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4615" windowHeight="13485"/>
  </bookViews>
  <sheets>
    <sheet name="Rekapitulace stavby" sheetId="1" r:id="rId1"/>
    <sheet name="001 - Soupis prací" sheetId="2" r:id="rId2"/>
    <sheet name="Pokyny pro vyplnění" sheetId="3" r:id="rId3"/>
  </sheets>
  <definedNames>
    <definedName name="_xlnm._FilterDatabase" localSheetId="1" hidden="1">'001 - Soupis prací'!$C$90:$K$353</definedName>
    <definedName name="_xlnm.Print_Titles" localSheetId="1">'001 - Soupis prací'!$90:$90</definedName>
    <definedName name="_xlnm.Print_Titles" localSheetId="0">'Rekapitulace stavby'!$49:$49</definedName>
    <definedName name="_xlnm.Print_Area" localSheetId="1">'001 - Soupis prací'!$C$4:$J$36,'001 - Soupis prací'!$C$42:$J$72,'001 - Soupis prací'!$C$78:$K$353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353" i="2"/>
  <c r="BH353" i="2"/>
  <c r="BG353" i="2"/>
  <c r="BE353" i="2"/>
  <c r="T353" i="2"/>
  <c r="R353" i="2"/>
  <c r="P353" i="2"/>
  <c r="BK353" i="2"/>
  <c r="J353" i="2"/>
  <c r="BF353" i="2" s="1"/>
  <c r="BI352" i="2"/>
  <c r="BH352" i="2"/>
  <c r="BG352" i="2"/>
  <c r="BF352" i="2"/>
  <c r="BE352" i="2"/>
  <c r="T352" i="2"/>
  <c r="T351" i="2" s="1"/>
  <c r="R352" i="2"/>
  <c r="R351" i="2" s="1"/>
  <c r="P352" i="2"/>
  <c r="P351" i="2" s="1"/>
  <c r="BK352" i="2"/>
  <c r="BK351" i="2" s="1"/>
  <c r="J351" i="2" s="1"/>
  <c r="J71" i="2" s="1"/>
  <c r="J352" i="2"/>
  <c r="BI350" i="2"/>
  <c r="BH350" i="2"/>
  <c r="BG350" i="2"/>
  <c r="BF350" i="2"/>
  <c r="BE350" i="2"/>
  <c r="T350" i="2"/>
  <c r="T349" i="2" s="1"/>
  <c r="T348" i="2" s="1"/>
  <c r="R350" i="2"/>
  <c r="R349" i="2" s="1"/>
  <c r="R348" i="2" s="1"/>
  <c r="P350" i="2"/>
  <c r="P349" i="2" s="1"/>
  <c r="P348" i="2" s="1"/>
  <c r="BK350" i="2"/>
  <c r="BK349" i="2" s="1"/>
  <c r="J350" i="2"/>
  <c r="BI344" i="2"/>
  <c r="BH344" i="2"/>
  <c r="BG344" i="2"/>
  <c r="BF344" i="2"/>
  <c r="BE344" i="2"/>
  <c r="T344" i="2"/>
  <c r="R344" i="2"/>
  <c r="P344" i="2"/>
  <c r="BK344" i="2"/>
  <c r="J344" i="2"/>
  <c r="BI340" i="2"/>
  <c r="BH340" i="2"/>
  <c r="BG340" i="2"/>
  <c r="BE340" i="2"/>
  <c r="T340" i="2"/>
  <c r="T339" i="2" s="1"/>
  <c r="R340" i="2"/>
  <c r="R339" i="2" s="1"/>
  <c r="P340" i="2"/>
  <c r="P339" i="2" s="1"/>
  <c r="BK340" i="2"/>
  <c r="BK339" i="2" s="1"/>
  <c r="J339" i="2" s="1"/>
  <c r="J68" i="2" s="1"/>
  <c r="J340" i="2"/>
  <c r="BF340" i="2" s="1"/>
  <c r="BI327" i="2"/>
  <c r="BH327" i="2"/>
  <c r="BG327" i="2"/>
  <c r="BF327" i="2"/>
  <c r="BE327" i="2"/>
  <c r="T327" i="2"/>
  <c r="R327" i="2"/>
  <c r="P327" i="2"/>
  <c r="BK327" i="2"/>
  <c r="J327" i="2"/>
  <c r="BI325" i="2"/>
  <c r="BH325" i="2"/>
  <c r="BG325" i="2"/>
  <c r="BE325" i="2"/>
  <c r="T325" i="2"/>
  <c r="R325" i="2"/>
  <c r="P325" i="2"/>
  <c r="BK325" i="2"/>
  <c r="J325" i="2"/>
  <c r="BF325" i="2" s="1"/>
  <c r="BI323" i="2"/>
  <c r="BH323" i="2"/>
  <c r="BG323" i="2"/>
  <c r="BF323" i="2"/>
  <c r="BE323" i="2"/>
  <c r="T323" i="2"/>
  <c r="R323" i="2"/>
  <c r="P323" i="2"/>
  <c r="BK323" i="2"/>
  <c r="J323" i="2"/>
  <c r="BI321" i="2"/>
  <c r="BH321" i="2"/>
  <c r="BG321" i="2"/>
  <c r="BE321" i="2"/>
  <c r="T321" i="2"/>
  <c r="R321" i="2"/>
  <c r="P321" i="2"/>
  <c r="BK321" i="2"/>
  <c r="J321" i="2"/>
  <c r="BF321" i="2" s="1"/>
  <c r="BI317" i="2"/>
  <c r="BH317" i="2"/>
  <c r="BG317" i="2"/>
  <c r="BF317" i="2"/>
  <c r="BE317" i="2"/>
  <c r="T317" i="2"/>
  <c r="T316" i="2" s="1"/>
  <c r="R317" i="2"/>
  <c r="R316" i="2" s="1"/>
  <c r="P317" i="2"/>
  <c r="P316" i="2" s="1"/>
  <c r="BK317" i="2"/>
  <c r="BK316" i="2" s="1"/>
  <c r="J316" i="2" s="1"/>
  <c r="J67" i="2" s="1"/>
  <c r="J317" i="2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T307" i="2" s="1"/>
  <c r="R308" i="2"/>
  <c r="R307" i="2" s="1"/>
  <c r="P308" i="2"/>
  <c r="P307" i="2" s="1"/>
  <c r="BK308" i="2"/>
  <c r="BK307" i="2" s="1"/>
  <c r="J307" i="2" s="1"/>
  <c r="J66" i="2" s="1"/>
  <c r="J308" i="2"/>
  <c r="BF308" i="2" s="1"/>
  <c r="BI306" i="2"/>
  <c r="BH306" i="2"/>
  <c r="BG306" i="2"/>
  <c r="BF306" i="2"/>
  <c r="BE306" i="2"/>
  <c r="T306" i="2"/>
  <c r="R306" i="2"/>
  <c r="P306" i="2"/>
  <c r="BK306" i="2"/>
  <c r="J306" i="2"/>
  <c r="BI305" i="2"/>
  <c r="BH305" i="2"/>
  <c r="BG305" i="2"/>
  <c r="BE305" i="2"/>
  <c r="T305" i="2"/>
  <c r="R305" i="2"/>
  <c r="P305" i="2"/>
  <c r="BK305" i="2"/>
  <c r="J305" i="2"/>
  <c r="BF305" i="2" s="1"/>
  <c r="BI303" i="2"/>
  <c r="BH303" i="2"/>
  <c r="BG303" i="2"/>
  <c r="BF303" i="2"/>
  <c r="BE303" i="2"/>
  <c r="T303" i="2"/>
  <c r="R303" i="2"/>
  <c r="P303" i="2"/>
  <c r="BK303" i="2"/>
  <c r="J303" i="2"/>
  <c r="BI299" i="2"/>
  <c r="BH299" i="2"/>
  <c r="BG299" i="2"/>
  <c r="BE299" i="2"/>
  <c r="T299" i="2"/>
  <c r="R299" i="2"/>
  <c r="P299" i="2"/>
  <c r="BK299" i="2"/>
  <c r="J299" i="2"/>
  <c r="BF299" i="2" s="1"/>
  <c r="BI296" i="2"/>
  <c r="BH296" i="2"/>
  <c r="BG296" i="2"/>
  <c r="BF296" i="2"/>
  <c r="BE296" i="2"/>
  <c r="T296" i="2"/>
  <c r="T295" i="2" s="1"/>
  <c r="R296" i="2"/>
  <c r="R295" i="2" s="1"/>
  <c r="P296" i="2"/>
  <c r="P295" i="2" s="1"/>
  <c r="BK296" i="2"/>
  <c r="BK295" i="2" s="1"/>
  <c r="J295" i="2" s="1"/>
  <c r="J65" i="2" s="1"/>
  <c r="J296" i="2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F293" i="2"/>
  <c r="BE293" i="2"/>
  <c r="T293" i="2"/>
  <c r="T292" i="2" s="1"/>
  <c r="R293" i="2"/>
  <c r="R292" i="2" s="1"/>
  <c r="P293" i="2"/>
  <c r="P292" i="2" s="1"/>
  <c r="BK293" i="2"/>
  <c r="BK292" i="2" s="1"/>
  <c r="J292" i="2" s="1"/>
  <c r="J64" i="2" s="1"/>
  <c r="J293" i="2"/>
  <c r="BI291" i="2"/>
  <c r="BH291" i="2"/>
  <c r="BG291" i="2"/>
  <c r="BF291" i="2"/>
  <c r="BE291" i="2"/>
  <c r="T291" i="2"/>
  <c r="R291" i="2"/>
  <c r="P291" i="2"/>
  <c r="BK291" i="2"/>
  <c r="J291" i="2"/>
  <c r="BI290" i="2"/>
  <c r="BH290" i="2"/>
  <c r="BG290" i="2"/>
  <c r="BE290" i="2"/>
  <c r="T290" i="2"/>
  <c r="R290" i="2"/>
  <c r="P290" i="2"/>
  <c r="BK290" i="2"/>
  <c r="J290" i="2"/>
  <c r="BF290" i="2" s="1"/>
  <c r="BI288" i="2"/>
  <c r="BH288" i="2"/>
  <c r="BG288" i="2"/>
  <c r="BF288" i="2"/>
  <c r="BE288" i="2"/>
  <c r="T288" i="2"/>
  <c r="R288" i="2"/>
  <c r="P288" i="2"/>
  <c r="BK288" i="2"/>
  <c r="J288" i="2"/>
  <c r="BI286" i="2"/>
  <c r="BH286" i="2"/>
  <c r="BG286" i="2"/>
  <c r="BE286" i="2"/>
  <c r="T286" i="2"/>
  <c r="R286" i="2"/>
  <c r="P286" i="2"/>
  <c r="BK286" i="2"/>
  <c r="J286" i="2"/>
  <c r="BF286" i="2" s="1"/>
  <c r="BI283" i="2"/>
  <c r="BH283" i="2"/>
  <c r="BG283" i="2"/>
  <c r="BF283" i="2"/>
  <c r="BE283" i="2"/>
  <c r="T283" i="2"/>
  <c r="R283" i="2"/>
  <c r="P283" i="2"/>
  <c r="BK283" i="2"/>
  <c r="J283" i="2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F280" i="2"/>
  <c r="BE280" i="2"/>
  <c r="T280" i="2"/>
  <c r="T279" i="2" s="1"/>
  <c r="R280" i="2"/>
  <c r="R279" i="2" s="1"/>
  <c r="R278" i="2" s="1"/>
  <c r="P280" i="2"/>
  <c r="P279" i="2" s="1"/>
  <c r="P278" i="2" s="1"/>
  <c r="BK280" i="2"/>
  <c r="BK279" i="2" s="1"/>
  <c r="J280" i="2"/>
  <c r="BI277" i="2"/>
  <c r="BH277" i="2"/>
  <c r="BG277" i="2"/>
  <c r="BF277" i="2"/>
  <c r="BE277" i="2"/>
  <c r="T277" i="2"/>
  <c r="T276" i="2" s="1"/>
  <c r="R277" i="2"/>
  <c r="R276" i="2" s="1"/>
  <c r="P277" i="2"/>
  <c r="P276" i="2" s="1"/>
  <c r="BK277" i="2"/>
  <c r="BK276" i="2" s="1"/>
  <c r="J276" i="2" s="1"/>
  <c r="J61" i="2" s="1"/>
  <c r="J277" i="2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F274" i="2"/>
  <c r="BE274" i="2"/>
  <c r="T274" i="2"/>
  <c r="R274" i="2"/>
  <c r="P274" i="2"/>
  <c r="BK274" i="2"/>
  <c r="J274" i="2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0" i="2"/>
  <c r="BH260" i="2"/>
  <c r="BG260" i="2"/>
  <c r="BE260" i="2"/>
  <c r="T260" i="2"/>
  <c r="R260" i="2"/>
  <c r="P260" i="2"/>
  <c r="BK260" i="2"/>
  <c r="J260" i="2"/>
  <c r="BF260" i="2" s="1"/>
  <c r="BI258" i="2"/>
  <c r="BH258" i="2"/>
  <c r="BG258" i="2"/>
  <c r="BE258" i="2"/>
  <c r="T258" i="2"/>
  <c r="R258" i="2"/>
  <c r="P258" i="2"/>
  <c r="BK258" i="2"/>
  <c r="J258" i="2"/>
  <c r="BF258" i="2" s="1"/>
  <c r="BI255" i="2"/>
  <c r="BH255" i="2"/>
  <c r="BG255" i="2"/>
  <c r="BE255" i="2"/>
  <c r="T255" i="2"/>
  <c r="R255" i="2"/>
  <c r="P255" i="2"/>
  <c r="BK255" i="2"/>
  <c r="J255" i="2"/>
  <c r="BF255" i="2" s="1"/>
  <c r="BI252" i="2"/>
  <c r="BH252" i="2"/>
  <c r="BG252" i="2"/>
  <c r="BE252" i="2"/>
  <c r="T252" i="2"/>
  <c r="R252" i="2"/>
  <c r="P252" i="2"/>
  <c r="BK252" i="2"/>
  <c r="J252" i="2"/>
  <c r="BF252" i="2" s="1"/>
  <c r="BI250" i="2"/>
  <c r="BH250" i="2"/>
  <c r="BG250" i="2"/>
  <c r="BE250" i="2"/>
  <c r="T250" i="2"/>
  <c r="R250" i="2"/>
  <c r="P250" i="2"/>
  <c r="BK250" i="2"/>
  <c r="J250" i="2"/>
  <c r="BF250" i="2" s="1"/>
  <c r="BI242" i="2"/>
  <c r="BH242" i="2"/>
  <c r="BG242" i="2"/>
  <c r="BE242" i="2"/>
  <c r="T242" i="2"/>
  <c r="R242" i="2"/>
  <c r="P242" i="2"/>
  <c r="BK242" i="2"/>
  <c r="J242" i="2"/>
  <c r="BF242" i="2" s="1"/>
  <c r="BI240" i="2"/>
  <c r="BH240" i="2"/>
  <c r="BG240" i="2"/>
  <c r="BE240" i="2"/>
  <c r="T240" i="2"/>
  <c r="R240" i="2"/>
  <c r="P240" i="2"/>
  <c r="BK240" i="2"/>
  <c r="J240" i="2"/>
  <c r="BF240" i="2" s="1"/>
  <c r="BI238" i="2"/>
  <c r="BH238" i="2"/>
  <c r="BG238" i="2"/>
  <c r="BE238" i="2"/>
  <c r="T238" i="2"/>
  <c r="R238" i="2"/>
  <c r="P238" i="2"/>
  <c r="BK238" i="2"/>
  <c r="J238" i="2"/>
  <c r="BF238" i="2" s="1"/>
  <c r="BI236" i="2"/>
  <c r="BH236" i="2"/>
  <c r="BG236" i="2"/>
  <c r="BE236" i="2"/>
  <c r="T236" i="2"/>
  <c r="R236" i="2"/>
  <c r="P236" i="2"/>
  <c r="BK236" i="2"/>
  <c r="J236" i="2"/>
  <c r="BF236" i="2" s="1"/>
  <c r="BI216" i="2"/>
  <c r="BH216" i="2"/>
  <c r="BG216" i="2"/>
  <c r="BE216" i="2"/>
  <c r="T216" i="2"/>
  <c r="T215" i="2" s="1"/>
  <c r="R216" i="2"/>
  <c r="R215" i="2" s="1"/>
  <c r="P216" i="2"/>
  <c r="P215" i="2" s="1"/>
  <c r="BK216" i="2"/>
  <c r="BK215" i="2" s="1"/>
  <c r="J215" i="2" s="1"/>
  <c r="J60" i="2" s="1"/>
  <c r="J216" i="2"/>
  <c r="BF216" i="2" s="1"/>
  <c r="BI212" i="2"/>
  <c r="BH212" i="2"/>
  <c r="BG212" i="2"/>
  <c r="BE212" i="2"/>
  <c r="T212" i="2"/>
  <c r="R212" i="2"/>
  <c r="P212" i="2"/>
  <c r="BK212" i="2"/>
  <c r="J212" i="2"/>
  <c r="BF212" i="2" s="1"/>
  <c r="BI209" i="2"/>
  <c r="BH209" i="2"/>
  <c r="BG209" i="2"/>
  <c r="BE209" i="2"/>
  <c r="T209" i="2"/>
  <c r="R209" i="2"/>
  <c r="P209" i="2"/>
  <c r="BK209" i="2"/>
  <c r="J209" i="2"/>
  <c r="BF209" i="2" s="1"/>
  <c r="BI205" i="2"/>
  <c r="BH205" i="2"/>
  <c r="BG205" i="2"/>
  <c r="BE205" i="2"/>
  <c r="T205" i="2"/>
  <c r="R205" i="2"/>
  <c r="P205" i="2"/>
  <c r="BK205" i="2"/>
  <c r="J205" i="2"/>
  <c r="BF205" i="2" s="1"/>
  <c r="BI203" i="2"/>
  <c r="BH203" i="2"/>
  <c r="BG203" i="2"/>
  <c r="BE203" i="2"/>
  <c r="T203" i="2"/>
  <c r="R203" i="2"/>
  <c r="P203" i="2"/>
  <c r="BK203" i="2"/>
  <c r="J203" i="2"/>
  <c r="BF203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6" i="2"/>
  <c r="BH196" i="2"/>
  <c r="BG196" i="2"/>
  <c r="BE196" i="2"/>
  <c r="T196" i="2"/>
  <c r="R196" i="2"/>
  <c r="P196" i="2"/>
  <c r="BK196" i="2"/>
  <c r="J196" i="2"/>
  <c r="BF196" i="2" s="1"/>
  <c r="BI194" i="2"/>
  <c r="BH194" i="2"/>
  <c r="BG194" i="2"/>
  <c r="BE194" i="2"/>
  <c r="T194" i="2"/>
  <c r="R194" i="2"/>
  <c r="P194" i="2"/>
  <c r="BK194" i="2"/>
  <c r="J194" i="2"/>
  <c r="BF194" i="2" s="1"/>
  <c r="BI192" i="2"/>
  <c r="BH192" i="2"/>
  <c r="BG192" i="2"/>
  <c r="BE192" i="2"/>
  <c r="T192" i="2"/>
  <c r="R192" i="2"/>
  <c r="P192" i="2"/>
  <c r="BK192" i="2"/>
  <c r="J192" i="2"/>
  <c r="BF192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4" i="2"/>
  <c r="BH184" i="2"/>
  <c r="BG184" i="2"/>
  <c r="BE184" i="2"/>
  <c r="T184" i="2"/>
  <c r="R184" i="2"/>
  <c r="P184" i="2"/>
  <c r="BK184" i="2"/>
  <c r="J184" i="2"/>
  <c r="BF184" i="2" s="1"/>
  <c r="BI161" i="2"/>
  <c r="BH161" i="2"/>
  <c r="BG161" i="2"/>
  <c r="BE161" i="2"/>
  <c r="T161" i="2"/>
  <c r="R161" i="2"/>
  <c r="P161" i="2"/>
  <c r="BK161" i="2"/>
  <c r="J161" i="2"/>
  <c r="BF161" i="2" s="1"/>
  <c r="BI158" i="2"/>
  <c r="BH158" i="2"/>
  <c r="BG158" i="2"/>
  <c r="BE158" i="2"/>
  <c r="T158" i="2"/>
  <c r="R158" i="2"/>
  <c r="P158" i="2"/>
  <c r="BK158" i="2"/>
  <c r="J158" i="2"/>
  <c r="BF158" i="2" s="1"/>
  <c r="BI127" i="2"/>
  <c r="BH127" i="2"/>
  <c r="BG127" i="2"/>
  <c r="BE127" i="2"/>
  <c r="T127" i="2"/>
  <c r="R127" i="2"/>
  <c r="P127" i="2"/>
  <c r="BK127" i="2"/>
  <c r="J127" i="2"/>
  <c r="BF127" i="2" s="1"/>
  <c r="BI118" i="2"/>
  <c r="BH118" i="2"/>
  <c r="BG118" i="2"/>
  <c r="BE118" i="2"/>
  <c r="T118" i="2"/>
  <c r="R118" i="2"/>
  <c r="P118" i="2"/>
  <c r="BK118" i="2"/>
  <c r="J118" i="2"/>
  <c r="BF118" i="2" s="1"/>
  <c r="BI110" i="2"/>
  <c r="BH110" i="2"/>
  <c r="BG110" i="2"/>
  <c r="BE110" i="2"/>
  <c r="T110" i="2"/>
  <c r="T109" i="2" s="1"/>
  <c r="R110" i="2"/>
  <c r="R109" i="2" s="1"/>
  <c r="P110" i="2"/>
  <c r="P109" i="2" s="1"/>
  <c r="BK110" i="2"/>
  <c r="BK109" i="2" s="1"/>
  <c r="J109" i="2" s="1"/>
  <c r="J59" i="2" s="1"/>
  <c r="J110" i="2"/>
  <c r="BF110" i="2" s="1"/>
  <c r="BI106" i="2"/>
  <c r="BH106" i="2"/>
  <c r="BG106" i="2"/>
  <c r="BE106" i="2"/>
  <c r="T106" i="2"/>
  <c r="R106" i="2"/>
  <c r="P106" i="2"/>
  <c r="BK106" i="2"/>
  <c r="J106" i="2"/>
  <c r="BF106" i="2" s="1"/>
  <c r="BI103" i="2"/>
  <c r="BH103" i="2"/>
  <c r="BG103" i="2"/>
  <c r="BE103" i="2"/>
  <c r="T103" i="2"/>
  <c r="R103" i="2"/>
  <c r="P103" i="2"/>
  <c r="BK103" i="2"/>
  <c r="J103" i="2"/>
  <c r="BF103" i="2" s="1"/>
  <c r="BI100" i="2"/>
  <c r="BH100" i="2"/>
  <c r="BG100" i="2"/>
  <c r="BE100" i="2"/>
  <c r="T100" i="2"/>
  <c r="R100" i="2"/>
  <c r="P100" i="2"/>
  <c r="BK100" i="2"/>
  <c r="J100" i="2"/>
  <c r="BF100" i="2" s="1"/>
  <c r="BI97" i="2"/>
  <c r="BH97" i="2"/>
  <c r="BG97" i="2"/>
  <c r="BE97" i="2"/>
  <c r="T97" i="2"/>
  <c r="R97" i="2"/>
  <c r="P97" i="2"/>
  <c r="BK97" i="2"/>
  <c r="J97" i="2"/>
  <c r="BF97" i="2" s="1"/>
  <c r="BI94" i="2"/>
  <c r="F34" i="2" s="1"/>
  <c r="BD52" i="1" s="1"/>
  <c r="BD51" i="1" s="1"/>
  <c r="W30" i="1" s="1"/>
  <c r="BH94" i="2"/>
  <c r="F33" i="2" s="1"/>
  <c r="BC52" i="1" s="1"/>
  <c r="BC51" i="1" s="1"/>
  <c r="BG94" i="2"/>
  <c r="F32" i="2" s="1"/>
  <c r="BB52" i="1" s="1"/>
  <c r="BB51" i="1" s="1"/>
  <c r="BE94" i="2"/>
  <c r="J30" i="2" s="1"/>
  <c r="AV52" i="1" s="1"/>
  <c r="T94" i="2"/>
  <c r="T93" i="2" s="1"/>
  <c r="R94" i="2"/>
  <c r="R93" i="2" s="1"/>
  <c r="R92" i="2" s="1"/>
  <c r="R91" i="2" s="1"/>
  <c r="P94" i="2"/>
  <c r="P93" i="2" s="1"/>
  <c r="P92" i="2" s="1"/>
  <c r="P91" i="2" s="1"/>
  <c r="AU52" i="1" s="1"/>
  <c r="AU51" i="1" s="1"/>
  <c r="BK94" i="2"/>
  <c r="BK93" i="2" s="1"/>
  <c r="J94" i="2"/>
  <c r="BF94" i="2" s="1"/>
  <c r="J87" i="2"/>
  <c r="F87" i="2"/>
  <c r="F85" i="2"/>
  <c r="E83" i="2"/>
  <c r="J51" i="2"/>
  <c r="F51" i="2"/>
  <c r="F49" i="2"/>
  <c r="E47" i="2"/>
  <c r="J18" i="2"/>
  <c r="E18" i="2"/>
  <c r="F52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T92" i="2" l="1"/>
  <c r="T278" i="2"/>
  <c r="W29" i="1"/>
  <c r="AY51" i="1"/>
  <c r="J31" i="2"/>
  <c r="AW52" i="1" s="1"/>
  <c r="AT52" i="1" s="1"/>
  <c r="F31" i="2"/>
  <c r="BA52" i="1" s="1"/>
  <c r="BA51" i="1" s="1"/>
  <c r="J93" i="2"/>
  <c r="J58" i="2" s="1"/>
  <c r="BK92" i="2"/>
  <c r="BK278" i="2"/>
  <c r="J278" i="2" s="1"/>
  <c r="J62" i="2" s="1"/>
  <c r="J279" i="2"/>
  <c r="J63" i="2" s="1"/>
  <c r="J349" i="2"/>
  <c r="J70" i="2" s="1"/>
  <c r="BK348" i="2"/>
  <c r="J348" i="2" s="1"/>
  <c r="J69" i="2" s="1"/>
  <c r="W28" i="1"/>
  <c r="AX51" i="1"/>
  <c r="F88" i="2"/>
  <c r="F30" i="2"/>
  <c r="AZ52" i="1" s="1"/>
  <c r="AZ51" i="1" s="1"/>
  <c r="J85" i="2"/>
  <c r="E81" i="2"/>
  <c r="J92" i="2" l="1"/>
  <c r="J57" i="2" s="1"/>
  <c r="BK91" i="2"/>
  <c r="J91" i="2" s="1"/>
  <c r="W26" i="1"/>
  <c r="AV51" i="1"/>
  <c r="AW51" i="1"/>
  <c r="AK27" i="1" s="1"/>
  <c r="W27" i="1"/>
  <c r="T91" i="2"/>
  <c r="AK26" i="1" l="1"/>
  <c r="AT51" i="1"/>
  <c r="J27" i="2"/>
  <c r="J56" i="2"/>
  <c r="J36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<sst xmlns="http://schemas.openxmlformats.org/spreadsheetml/2006/main" count="3573" uniqueCount="780">
  <si>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</si>
  <si>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</si>
  <si>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</si>
  <si>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</si>
  <si>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</si>
  <si>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</si>
  <si>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</si>
  <si>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{2cce2712-59af-4b4b-b687-b130d46d81f1}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</si>
  <si>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</si>
  <si>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</si>
  <si>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</si>
  <si>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</si>
  <si>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</si>
  <si>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</si>
  <si>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</si>
  <si>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</si>
  <si>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</si>
  <si>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001509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</si>
  <si>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</si>
  <si>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</si>
  <si>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DD Tmavý Důl - zateplení II. a III. oddělení - aktualizace 06/2016</t>
  </si>
  <si>
    <t>KSO:</t>
  </si>
  <si>
    <t>CC-CZ:</t>
  </si>
  <si>
    <t>Místo:</t>
  </si>
  <si>
    <t>Malé Svatoňovice</t>
  </si>
  <si>
    <t>Datum:</t>
  </si>
  <si>
    <t>3.6.2016</t>
  </si>
  <si>
    <t>Zadavatel:</t>
  </si>
  <si>
    <t>IČ:</t>
  </si>
  <si>
    <t>DD Tmavý Důl</t>
  </si>
  <si>
    <t>DIČ:</t>
  </si>
  <si>
    <t>Uchazeč:</t>
  </si>
  <si>
    <t>Vyplň údaj</t>
  </si>
  <si>
    <t>Projektant:</t>
  </si>
  <si>
    <t>SOOLERTIA s.r.o., Ing. V. Jána</t>
  </si>
  <si>
    <t>0,01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</si>
  <si>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</si>
  <si>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</si>
  <si>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True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</si>
  <si>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</si>
  <si>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</si>
  <si>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</si>
  <si>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</si>
  <si>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</si>
  <si>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</si>
  <si>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</si>
  <si>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</si>
  <si>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</si>
  <si>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</si>
  <si>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</si>
  <si>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</si>
  <si>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</si>
  <si>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</si>
  <si>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</si>
  <si>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</si>
  <si>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</si>
  <si>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</si>
  <si>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</si>
  <si>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</si>
  <si>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</si>
  <si>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</si>
  <si>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</si>
  <si>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</si>
  <si>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</si>
  <si>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</si>
  <si>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</si>
  <si>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</si>
  <si>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</si>
  <si>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</si>
  <si>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</si>
  <si>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</si>
  <si>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</si>
  <si>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</si>
  <si>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</si>
  <si>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</si>
  <si>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</si>
  <si>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</si>
  <si>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</si>
  <si>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</si>
  <si>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Soupis prací</t>
  </si>
  <si>
    <t>STA</t>
  </si>
  <si>
    <t>1</t>
  </si>
  <si>
    <t>{63f0aebe-216d-45bc-97b3-5bd81ca2ace3}</t>
  </si>
  <si>
    <t>1) Krycí list soupisu</t>
  </si>
  <si>
    <t>2) Rekapitulace</t>
  </si>
  <si>
    <t>3) Soupis prací</t>
  </si>
  <si>
    <t>Zpět na list:</t>
  </si>
  <si>
    <t>Rekapitulace stavby</t>
  </si>
  <si>
    <t>fasáda</t>
  </si>
  <si>
    <t>1172,6016</t>
  </si>
  <si>
    <t>2</t>
  </si>
  <si>
    <t>fasáda2</t>
  </si>
  <si>
    <t>316,908</t>
  </si>
  <si>
    <t>KRYCÍ LIST SOUPISU</t>
  </si>
  <si>
    <t>lešení</t>
  </si>
  <si>
    <t>2231,6695</t>
  </si>
  <si>
    <t>ostění</t>
  </si>
  <si>
    <t>573,84</t>
  </si>
  <si>
    <t>parapet</t>
  </si>
  <si>
    <t>147,12</t>
  </si>
  <si>
    <t>římsa</t>
  </si>
  <si>
    <t>168,8</t>
  </si>
  <si>
    <t>Objekt:</t>
  </si>
  <si>
    <t>sokl</t>
  </si>
  <si>
    <t>29,52</t>
  </si>
  <si>
    <t>001 - Soupis prací</t>
  </si>
  <si>
    <t>SOLLERTIA s.r.o., Ing. V. Jána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</si>
  <si>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</si>
  <si>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</si>
  <si>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</si>
  <si>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</si>
  <si>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</si>
  <si>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</si>
  <si>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</si>
  <si>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</si>
  <si>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</si>
  <si>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99 - Přesuny hmot a suti</t>
  </si>
  <si>
    <t>PSV - Práce a dodávky PSV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</si>
  <si>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</si>
  <si>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</si>
  <si>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</si>
  <si>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</si>
  <si>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</si>
  <si>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</si>
  <si>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</si>
  <si>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</si>
  <si>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</si>
  <si>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</si>
  <si>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</si>
  <si>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</si>
  <si>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</si>
  <si>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</si>
  <si>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</si>
  <si>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</si>
  <si>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</si>
  <si>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</si>
  <si>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</si>
  <si>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</si>
  <si>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</si>
  <si>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</si>
  <si>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</si>
  <si>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</si>
  <si>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</si>
  <si>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</si>
  <si>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</si>
  <si>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</si>
  <si>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</si>
  <si>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310238211</t>
  </si>
  <si>
    <t>Zazdívka otvorů pl do 1 m2 ve zdivu nadzákladovém cihlami pálenými na MVC</t>
  </si>
  <si>
    <t>m3</t>
  </si>
  <si>
    <t>CS ÚRS 2016 01</t>
  </si>
  <si>
    <t>4</t>
  </si>
  <si>
    <t>1232786129</t>
  </si>
  <si>
    <t>VV</t>
  </si>
  <si>
    <t>"snížení nadpraží okno ve schodišti"</t>
  </si>
  <si>
    <t>4*1,3*0,3</t>
  </si>
  <si>
    <t>317234410</t>
  </si>
  <si>
    <t>Vyzdívka mezi nosníky z cihel pálených na MC</t>
  </si>
  <si>
    <t>1052178711</t>
  </si>
  <si>
    <t xml:space="preserve">  4*1,6*0,15*0,4</t>
  </si>
  <si>
    <t>317944321</t>
  </si>
  <si>
    <t>Válcované nosníky do č.12 dodatečně osazované do připravených otvorů</t>
  </si>
  <si>
    <t>t</t>
  </si>
  <si>
    <t>563558472</t>
  </si>
  <si>
    <t>"I 100"  4*4*1,6*0,00832</t>
  </si>
  <si>
    <t>319202331</t>
  </si>
  <si>
    <t>Vyrovnání nerovného povrchu zdiva tl do 150 mm přizděním</t>
  </si>
  <si>
    <t>m2</t>
  </si>
  <si>
    <t>426726587</t>
  </si>
  <si>
    <t>"římsy nad rizalitem schodišť"</t>
  </si>
  <si>
    <t>4*3*0,5</t>
  </si>
  <si>
    <t>5</t>
  </si>
  <si>
    <t>346244381</t>
  </si>
  <si>
    <t>Plentování jednostranné v do 200 mm válcovaných nosníků cihlami</t>
  </si>
  <si>
    <t>1644347482</t>
  </si>
  <si>
    <t xml:space="preserve">  4*1,6*0,152</t>
  </si>
  <si>
    <t>6</t>
  </si>
  <si>
    <t>Úpravy povrchů, podlahy a osazování výplní</t>
  </si>
  <si>
    <t>619995001</t>
  </si>
  <si>
    <t>Začištění omítek kolem oken, dveří, podlah nebo obkladů</t>
  </si>
  <si>
    <t>m</t>
  </si>
  <si>
    <t>1656374541</t>
  </si>
  <si>
    <t>"po výměně vstupních dveří"</t>
  </si>
  <si>
    <t>1,7+2*2,5</t>
  </si>
  <si>
    <t>0,9+2*2</t>
  </si>
  <si>
    <t>2*2*(1,87+2*2,15)</t>
  </si>
  <si>
    <t>"snížení nadpraží okna ve schodiště"</t>
  </si>
  <si>
    <t>4*(1,3+2*1,45)</t>
  </si>
  <si>
    <t>Součet</t>
  </si>
  <si>
    <t>7</t>
  </si>
  <si>
    <t>612325302</t>
  </si>
  <si>
    <t>Vápenocementová štuková omítka ostění nebo nadpraží</t>
  </si>
  <si>
    <t>617311109</t>
  </si>
  <si>
    <t>(1,7+2*2,5)*0,2</t>
  </si>
  <si>
    <t>(0,9+2*2)*0,2</t>
  </si>
  <si>
    <t>2*2*(1,87+2*2,15)*0,2</t>
  </si>
  <si>
    <t>4*(1,3+2*1,45)*0,3</t>
  </si>
  <si>
    <t>8</t>
  </si>
  <si>
    <t>622221131</t>
  </si>
  <si>
    <t>Montáž kontaktního zateplení vnějších stěn z minerální vlny s kolmou orientací tl do 160 mm</t>
  </si>
  <si>
    <t>-2095548589</t>
  </si>
  <si>
    <t>"jižní"</t>
  </si>
  <si>
    <t>30,402*8,8+30,485*8,8</t>
  </si>
  <si>
    <t>-1,32*1,3*32</t>
  </si>
  <si>
    <t>-1,32*1,2*16</t>
  </si>
  <si>
    <t>"severní"</t>
  </si>
  <si>
    <t>(15,2+12,5)*8,8</t>
  </si>
  <si>
    <t>(15,3+12,5)*8,8</t>
  </si>
  <si>
    <t>"mezi okny"  1,3*0,2*24</t>
  </si>
  <si>
    <t>-1,3*1,5*4</t>
  </si>
  <si>
    <t>-1,3*1,45*4</t>
  </si>
  <si>
    <t>-1,3*1*4</t>
  </si>
  <si>
    <t>-1,3*1,3*16</t>
  </si>
  <si>
    <t>-1,3*1,2*8</t>
  </si>
  <si>
    <t>-1,32*1,3*4</t>
  </si>
  <si>
    <t>-1,32*1,2*2</t>
  </si>
  <si>
    <t>"východní"</t>
  </si>
  <si>
    <t>10,15*8,8</t>
  </si>
  <si>
    <t>10,15*8,8-(5,2*2,3+5,2*0,8*0,5)</t>
  </si>
  <si>
    <t>-1,32*1,3*3</t>
  </si>
  <si>
    <t>"západní"</t>
  </si>
  <si>
    <t>9</t>
  </si>
  <si>
    <t>M</t>
  </si>
  <si>
    <t>6315153301</t>
  </si>
  <si>
    <t>deska minerální izolační  tl.150 mm</t>
  </si>
  <si>
    <t>84675854</t>
  </si>
  <si>
    <t>fasáda*1,02</t>
  </si>
  <si>
    <t>1196,053632*1,02 'Přepočtené koeficientem množství</t>
  </si>
  <si>
    <t>10</t>
  </si>
  <si>
    <t>622222051</t>
  </si>
  <si>
    <t>Montáž kontaktního zateplení vnějšího ostění hl. špalety do 400 mm z minerální vlny tl do 40 mm</t>
  </si>
  <si>
    <t>358455335</t>
  </si>
  <si>
    <t>32*(1,32+1,3)*2</t>
  </si>
  <si>
    <t>16*(1,32+1,2)*2</t>
  </si>
  <si>
    <t>4*(1,3+1,5)*2</t>
  </si>
  <si>
    <t>4*(1,3+1,45)*2</t>
  </si>
  <si>
    <t>4*(1,3+2*1)</t>
  </si>
  <si>
    <t>16*(1,3+1,3)*2</t>
  </si>
  <si>
    <t>8*(1,3+1,2)*2</t>
  </si>
  <si>
    <t>4*(1,32+1,3)*2</t>
  </si>
  <si>
    <t>2*(1,32+1,2)*2</t>
  </si>
  <si>
    <t>3*(1,32+1,3)*2</t>
  </si>
  <si>
    <t>11</t>
  </si>
  <si>
    <t>6315150701</t>
  </si>
  <si>
    <t>deska minerální izolační  tl.40 mm</t>
  </si>
  <si>
    <t>-1338390924</t>
  </si>
  <si>
    <t>ostění*0,3</t>
  </si>
  <si>
    <t>12</t>
  </si>
  <si>
    <t>622252001</t>
  </si>
  <si>
    <t>Montáž zakládacích soklových lišt kontaktního zateplení</t>
  </si>
  <si>
    <t>-1784896895</t>
  </si>
  <si>
    <t>30,402+30,485+15+12,4+15,1+12,4+10,15*2+2*5</t>
  </si>
  <si>
    <t>13</t>
  </si>
  <si>
    <t>590516360</t>
  </si>
  <si>
    <t>lišta zakládací LO 153 mm tl.1,0mm</t>
  </si>
  <si>
    <t>1250956154</t>
  </si>
  <si>
    <t>146,087*1,05</t>
  </si>
  <si>
    <t>14</t>
  </si>
  <si>
    <t>622252002</t>
  </si>
  <si>
    <t>Montáž ostatních lišt kontaktního zateplení</t>
  </si>
  <si>
    <t>-8074851</t>
  </si>
  <si>
    <t>8,8*4*2</t>
  </si>
  <si>
    <t>590514800</t>
  </si>
  <si>
    <t>lišta rohová Al 10/10 cm s tkaninou bal. 2,5 m</t>
  </si>
  <si>
    <t>-1080171030</t>
  </si>
  <si>
    <t>70,400*1,05</t>
  </si>
  <si>
    <t>16</t>
  </si>
  <si>
    <t>622321121</t>
  </si>
  <si>
    <t>Vápenocementová omítka hladká jednovrstvá vnějších stěn nanášená ručně</t>
  </si>
  <si>
    <t>2096290100</t>
  </si>
  <si>
    <t>17</t>
  </si>
  <si>
    <t>622335202</t>
  </si>
  <si>
    <t>Oprava cementové škrábané omítky vnějších stěn v rozsahu do 30%</t>
  </si>
  <si>
    <t>1624228724</t>
  </si>
  <si>
    <t>fasáda+fasáda2</t>
  </si>
  <si>
    <t>18</t>
  </si>
  <si>
    <t>622531021</t>
  </si>
  <si>
    <t>Tenkovrstvá silikonová zrnitá omítka tl. 2,0 mm včetně penetrace vnějších stěn</t>
  </si>
  <si>
    <t>-1236306412</t>
  </si>
  <si>
    <t>fasáda+ostění*0,3</t>
  </si>
  <si>
    <t>19</t>
  </si>
  <si>
    <t>622821011</t>
  </si>
  <si>
    <t>Vnější sanační zatřená omítka pro vlhké a zasolené zdivo prováděná ručně</t>
  </si>
  <si>
    <t>-254358099</t>
  </si>
  <si>
    <t>"sokl podél rampy úprava 17"</t>
  </si>
  <si>
    <t>5*0,6</t>
  </si>
  <si>
    <t>20</t>
  </si>
  <si>
    <t>629995101</t>
  </si>
  <si>
    <t>Očištění vnějších ploch tlakovou vodou</t>
  </si>
  <si>
    <t>1206306293</t>
  </si>
  <si>
    <t>629991011</t>
  </si>
  <si>
    <t>Zakrytí výplní otvorů a svislých ploch fólií přilepenou lepící páskou</t>
  </si>
  <si>
    <t>1723137794</t>
  </si>
  <si>
    <t>1,7*2,5+1,32*1,3*24+1,3*1,3*8+1,3*1,5*4+1,3*1,3*4+0,9*2+1,87*2,15</t>
  </si>
  <si>
    <t>1,32*1,3*26+1,3*1,3*8+1,3*1,75*4+1,32*1,2*26+1,3*1,2+8</t>
  </si>
  <si>
    <t>22</t>
  </si>
  <si>
    <t>631311114</t>
  </si>
  <si>
    <t>Mazanina tl do 80 mm z betonu prostého bez zvýšených nároků na prostředí tř. C 16/20</t>
  </si>
  <si>
    <t>-1434541843</t>
  </si>
  <si>
    <t>"půda skladba S3, výměra dle projektanta"  552,56*0,08</t>
  </si>
  <si>
    <t>23</t>
  </si>
  <si>
    <t>632450121</t>
  </si>
  <si>
    <t>Vyrovnávací cementový potěr tl do 20 mm ze suchých směsí provedený v pásu</t>
  </si>
  <si>
    <t>717714710</t>
  </si>
  <si>
    <t>"parapety okna schodišťový prostor 1.NP"</t>
  </si>
  <si>
    <t>1,3*4*0,3</t>
  </si>
  <si>
    <t>Ostatní konstrukce a práce, bourání</t>
  </si>
  <si>
    <t>24</t>
  </si>
  <si>
    <t>941111132</t>
  </si>
  <si>
    <t>Montáž lešení řadového trubkového lehkého s podlahami zatížení do 200 kg/m2 š do 1,5 m v do 25 m</t>
  </si>
  <si>
    <t>-1547042002</t>
  </si>
  <si>
    <t>(10,15+2*1,5)*11</t>
  </si>
  <si>
    <t>(12,5+1,5)*9,2</t>
  </si>
  <si>
    <t>2*(2,83+1,5)*9,2</t>
  </si>
  <si>
    <t>(2,98+2*1,5)*12,5</t>
  </si>
  <si>
    <t>2*2*1,5*9,2</t>
  </si>
  <si>
    <t>(15+1,5)*9,2</t>
  </si>
  <si>
    <t>2*(4,8+1,5)*1,5</t>
  </si>
  <si>
    <t>14,8*5,5</t>
  </si>
  <si>
    <t>2*2*1,5*5,5</t>
  </si>
  <si>
    <t>2*6*5,5</t>
  </si>
  <si>
    <t>(10,15+2*1,5)*10,5</t>
  </si>
  <si>
    <t>(30,402+2*1,5)*11,5</t>
  </si>
  <si>
    <t>(30,485+2*1,5)*11,5</t>
  </si>
  <si>
    <t>25</t>
  </si>
  <si>
    <t>941111232</t>
  </si>
  <si>
    <t>Příplatek k lešení řadovému trubkovému lehkému s podlahami š 1,5 m v 25 m za první a ZKD den použití</t>
  </si>
  <si>
    <t>-760666674</t>
  </si>
  <si>
    <t>"nájem lešení 100 dní" lešení*100</t>
  </si>
  <si>
    <t>26</t>
  </si>
  <si>
    <t>941111832</t>
  </si>
  <si>
    <t>Demontáž lešení řadového trubkového lehkého s podlahami zatížení do 200 kg/m2 š do 1,5 m v do 25 m</t>
  </si>
  <si>
    <t>72597997</t>
  </si>
  <si>
    <t>27</t>
  </si>
  <si>
    <t>966031313</t>
  </si>
  <si>
    <t>Vybourání částí říms z cihel vyložených do 250 mm tl do 300 mm</t>
  </si>
  <si>
    <t>-1338274601</t>
  </si>
  <si>
    <t>2*(10,15+30,4)*2</t>
  </si>
  <si>
    <t>28</t>
  </si>
  <si>
    <t>967042712</t>
  </si>
  <si>
    <t>Odsekání zdiva z kamene nebo betonu plošné tl do 100 mm</t>
  </si>
  <si>
    <t>-1336434605</t>
  </si>
  <si>
    <t>"severní strana - část kamennho soklu"</t>
  </si>
  <si>
    <t>2*6,2*0,4</t>
  </si>
  <si>
    <t>4*(3*1,5-1,3*1)</t>
  </si>
  <si>
    <t>2*3*0,4</t>
  </si>
  <si>
    <t>2*5,5*0,4</t>
  </si>
  <si>
    <t>29</t>
  </si>
  <si>
    <t>968062455</t>
  </si>
  <si>
    <t>Vybourání dřevěných dveřních zárubní pl do 2 m2</t>
  </si>
  <si>
    <t>1941767791</t>
  </si>
  <si>
    <t>0,9*2</t>
  </si>
  <si>
    <t>30</t>
  </si>
  <si>
    <t>968062456</t>
  </si>
  <si>
    <t>Vybourání dřevěných dveřních zárubní pl přes 2 m2</t>
  </si>
  <si>
    <t>-206495803</t>
  </si>
  <si>
    <t>1,7*2,5</t>
  </si>
  <si>
    <t>31</t>
  </si>
  <si>
    <t>968082017</t>
  </si>
  <si>
    <t>Vybourání plastových rámů oken zdvojených včetně křídel plochy přes 2 do 4 m2</t>
  </si>
  <si>
    <t>-166978428</t>
  </si>
  <si>
    <t>"ve schodišti"</t>
  </si>
  <si>
    <t>4*1,3*1,75</t>
  </si>
  <si>
    <t>32</t>
  </si>
  <si>
    <t>978036131</t>
  </si>
  <si>
    <t>Otlučení cementových omítek vnějších ploch rozsahu do 20 %</t>
  </si>
  <si>
    <t>1005368088</t>
  </si>
  <si>
    <t>33</t>
  </si>
  <si>
    <t>978036191</t>
  </si>
  <si>
    <t>Otlučení cementových omítek vnějších ploch rozsahu do 100 %</t>
  </si>
  <si>
    <t>-2126595074</t>
  </si>
  <si>
    <t>34</t>
  </si>
  <si>
    <t>997013501</t>
  </si>
  <si>
    <t>Odvoz suti a vybouraných hmot na skládku nebo meziskládku do 1 km se složením</t>
  </si>
  <si>
    <t>1264437476</t>
  </si>
  <si>
    <t>35</t>
  </si>
  <si>
    <t>997013509</t>
  </si>
  <si>
    <t>Příplatek k odvozu suti a vybouraných hmot na skládku ZKD 1 km přes 1 km</t>
  </si>
  <si>
    <t>-115788910</t>
  </si>
  <si>
    <t>37,217*14 'Přepočtené koeficientem množství</t>
  </si>
  <si>
    <t>36</t>
  </si>
  <si>
    <t>997013113</t>
  </si>
  <si>
    <t>Vnitrostaveništní doprava suti a vybouraných hmot pro budovy v do 12 m s použitím mechanizace</t>
  </si>
  <si>
    <t>789393262</t>
  </si>
  <si>
    <t>37</t>
  </si>
  <si>
    <t>979098201</t>
  </si>
  <si>
    <t>Poplatek za uložení stavebního  odpadu na skládce (skládkovné)</t>
  </si>
  <si>
    <t>972812076</t>
  </si>
  <si>
    <t>38</t>
  </si>
  <si>
    <t>99001</t>
  </si>
  <si>
    <t>demontáž a zpětná montáž tabule se znakem - úprava 03</t>
  </si>
  <si>
    <t>ks</t>
  </si>
  <si>
    <t>1681728582</t>
  </si>
  <si>
    <t>39</t>
  </si>
  <si>
    <t>99002</t>
  </si>
  <si>
    <t>Demontáž a zpětná montáž kamery - úprava 05</t>
  </si>
  <si>
    <t>77797413</t>
  </si>
  <si>
    <t>40</t>
  </si>
  <si>
    <t>99003</t>
  </si>
  <si>
    <t>Demontáž a zpětná montáž ocelových výložníků  osvětlení - úprava 06</t>
  </si>
  <si>
    <t>-463317427</t>
  </si>
  <si>
    <t>41</t>
  </si>
  <si>
    <t>99004</t>
  </si>
  <si>
    <t>Demontáž a zpětná montáž tabulek číslo popisné - úprava 08</t>
  </si>
  <si>
    <t>-2082430754</t>
  </si>
  <si>
    <t>42</t>
  </si>
  <si>
    <t>99005</t>
  </si>
  <si>
    <t>Demontáž, úprava a zpětná montáž zastřešení světlíků - úprava 16</t>
  </si>
  <si>
    <t>-589989214</t>
  </si>
  <si>
    <t>43</t>
  </si>
  <si>
    <t>99006</t>
  </si>
  <si>
    <t>Vytažení rozvodných skříní NN a slaboproudu - úprava 18</t>
  </si>
  <si>
    <t>soub</t>
  </si>
  <si>
    <t>63753155</t>
  </si>
  <si>
    <t>44</t>
  </si>
  <si>
    <t>99007</t>
  </si>
  <si>
    <t>Ostatní úpravy - zrušení konzol, kabelového připojení, uložení stávající kabelizace apod. - úprava 09, 10,11,12,15,19</t>
  </si>
  <si>
    <t>-1889593319</t>
  </si>
  <si>
    <t>45</t>
  </si>
  <si>
    <t>99008</t>
  </si>
  <si>
    <t>stavební úpravy pro osazení dveří 05</t>
  </si>
  <si>
    <t>-2058336407</t>
  </si>
  <si>
    <t>99</t>
  </si>
  <si>
    <t>Přesuny hmot a suti</t>
  </si>
  <si>
    <t>46</t>
  </si>
  <si>
    <t>998011002</t>
  </si>
  <si>
    <t>Přesun hmot pro budovy zděné v do 12 m</t>
  </si>
  <si>
    <t>-1275695016</t>
  </si>
  <si>
    <t>PSV</t>
  </si>
  <si>
    <t>Práce a dodávky PSV</t>
  </si>
  <si>
    <t>713</t>
  </si>
  <si>
    <t>Izolace tepelné</t>
  </si>
  <si>
    <t>47</t>
  </si>
  <si>
    <t>713001</t>
  </si>
  <si>
    <t>D+M zateplení stávajících výlezů na půdu</t>
  </si>
  <si>
    <t>kpl</t>
  </si>
  <si>
    <t>394244159</t>
  </si>
  <si>
    <t>48</t>
  </si>
  <si>
    <t>713003</t>
  </si>
  <si>
    <t>D+M  zatažení izolace za pozednici se zachováním větrací mezery</t>
  </si>
  <si>
    <t>-731775844</t>
  </si>
  <si>
    <t>(30,401+10,15)*2*2</t>
  </si>
  <si>
    <t>49</t>
  </si>
  <si>
    <t>713121121</t>
  </si>
  <si>
    <t>Montáž izolace tepelné podlah volně kladenými rohožemi, pásy, dílci, deskami 2 vrstvy</t>
  </si>
  <si>
    <t>-385128505</t>
  </si>
  <si>
    <t>"půda skladba S3, výměra dle projektanta"  552,56</t>
  </si>
  <si>
    <t>50</t>
  </si>
  <si>
    <t>6314810601</t>
  </si>
  <si>
    <t>deska minerální  izolační  tl.140 mm</t>
  </si>
  <si>
    <t>-1873553869</t>
  </si>
  <si>
    <t>552,560*1,02</t>
  </si>
  <si>
    <t>51</t>
  </si>
  <si>
    <t>6314810701</t>
  </si>
  <si>
    <t>deska minerální  tl.160 mm</t>
  </si>
  <si>
    <t>-1574974442</t>
  </si>
  <si>
    <t>552,56*1,02</t>
  </si>
  <si>
    <t>52</t>
  </si>
  <si>
    <t>713191131R</t>
  </si>
  <si>
    <t>Izolace tepelné podlah, stropů vrchem a střech překrytí  difuzní folií</t>
  </si>
  <si>
    <t>-379567870</t>
  </si>
  <si>
    <t>53</t>
  </si>
  <si>
    <t>998713202</t>
  </si>
  <si>
    <t>Přesun hmot procentní pro izolace tepelné v objektech v do 12 m</t>
  </si>
  <si>
    <t>%</t>
  </si>
  <si>
    <t>1485535259</t>
  </si>
  <si>
    <t>762</t>
  </si>
  <si>
    <t>Konstrukce tesařské</t>
  </si>
  <si>
    <t>54</t>
  </si>
  <si>
    <t>762001</t>
  </si>
  <si>
    <t>D+M dřevěná obslužná lávka nad tepelnou izolací půdy</t>
  </si>
  <si>
    <t>-223847705</t>
  </si>
  <si>
    <t>55</t>
  </si>
  <si>
    <t>998762202</t>
  </si>
  <si>
    <t>Přesun hmot procentní pro kce tesařské v objektech v do 12 m</t>
  </si>
  <si>
    <t>995112132</t>
  </si>
  <si>
    <t>764</t>
  </si>
  <si>
    <t>Konstrukce klempířské</t>
  </si>
  <si>
    <t>56</t>
  </si>
  <si>
    <t>764002851</t>
  </si>
  <si>
    <t>Demontáž oplechování parapetů do suti</t>
  </si>
  <si>
    <t>-1500255653</t>
  </si>
  <si>
    <t>1,32*24+1,3*8+1,3*4+1,3*4+1,32*26+1,3*8+1,3*4+1,32*26+1,3*8</t>
  </si>
  <si>
    <t>57</t>
  </si>
  <si>
    <t>764004861</t>
  </si>
  <si>
    <t>Demontáž svodu do suti</t>
  </si>
  <si>
    <t>315548369</t>
  </si>
  <si>
    <t>12*2*2</t>
  </si>
  <si>
    <t>9,5*2*2</t>
  </si>
  <si>
    <t>58</t>
  </si>
  <si>
    <t>764216645</t>
  </si>
  <si>
    <t>Oplechování rovných parapetů celoplošně lepené z Pz s povrchovou úpravou rš 400 mm</t>
  </si>
  <si>
    <t>-980913216</t>
  </si>
  <si>
    <t>59</t>
  </si>
  <si>
    <t>764518622</t>
  </si>
  <si>
    <t>Svody kruhové včetně objímek, kolen, odskoků z Pz s povrchovou úpravou průměru 100 mm</t>
  </si>
  <si>
    <t>-1796918077</t>
  </si>
  <si>
    <t>60</t>
  </si>
  <si>
    <t>998764202</t>
  </si>
  <si>
    <t>Přesun hmot procentní pro konstrukce klempířské v objektech v do 12 m</t>
  </si>
  <si>
    <t>-1204194318</t>
  </si>
  <si>
    <t>766</t>
  </si>
  <si>
    <t>Konstrukce truhlářské</t>
  </si>
  <si>
    <t>61</t>
  </si>
  <si>
    <t>766001</t>
  </si>
  <si>
    <t>D+M vstupní dveře plastové prosklené, bezpečnostní izolační dvojsklo vel. 1 700 x 2 500 ozn. 01</t>
  </si>
  <si>
    <t>316178143</t>
  </si>
  <si>
    <t>62</t>
  </si>
  <si>
    <t>766002</t>
  </si>
  <si>
    <t>D+M vstupní dveře plastové prosklené, bezpečnostní izolační dvojsklo vel. 900 x 2 000 ozn. 05</t>
  </si>
  <si>
    <t>-1368929839</t>
  </si>
  <si>
    <t>63</t>
  </si>
  <si>
    <t>766003</t>
  </si>
  <si>
    <t>D+M prosklená  plastová stěna s dveřmi, bezpečnostní izolační dvojsklo vel. 1 870 x 2 150 ozn. 09</t>
  </si>
  <si>
    <t>-528817723</t>
  </si>
  <si>
    <t>64</t>
  </si>
  <si>
    <t>766004</t>
  </si>
  <si>
    <t>Úprava podstřešní dřevěné římsy pro zatažení ETICS (demontáž stávající krycí lišty a časti obložení + zpětná montáž)</t>
  </si>
  <si>
    <t>173569320</t>
  </si>
  <si>
    <t>65</t>
  </si>
  <si>
    <t>766005</t>
  </si>
  <si>
    <t>Zřízení větrací štěrbiny vč. síťky proti hmyzu - podstřešní římsa</t>
  </si>
  <si>
    <t>-677598261</t>
  </si>
  <si>
    <t>66</t>
  </si>
  <si>
    <t>766006</t>
  </si>
  <si>
    <t>D+M okno plastové  vel. 1 300 x 1 450 ozn. 06</t>
  </si>
  <si>
    <t>-396205945</t>
  </si>
  <si>
    <t>67</t>
  </si>
  <si>
    <t>766007</t>
  </si>
  <si>
    <t>D+M  vnitřní parapet dl. 1 300 k oknu ozn. 06</t>
  </si>
  <si>
    <t>118287734</t>
  </si>
  <si>
    <t>68</t>
  </si>
  <si>
    <t>998766202</t>
  </si>
  <si>
    <t>Přesun hmot procentní pro konstrukce truhlářské v objektech v do 12 m</t>
  </si>
  <si>
    <t>-789687276</t>
  </si>
  <si>
    <t>783</t>
  </si>
  <si>
    <t>Dokončovací práce - nátěry</t>
  </si>
  <si>
    <t>69</t>
  </si>
  <si>
    <t>783106807</t>
  </si>
  <si>
    <t>Odstranění nátěrů z truhlářských konstrukcí odstraňovačem nátěrů</t>
  </si>
  <si>
    <t>-26129582</t>
  </si>
  <si>
    <t>"podstřešní římsa"</t>
  </si>
  <si>
    <t>2*(31+11,2)*2*1</t>
  </si>
  <si>
    <t>70</t>
  </si>
  <si>
    <t>783114101</t>
  </si>
  <si>
    <t>Základní jednonásobný syntetický nátěr truhlářských konstrukcí</t>
  </si>
  <si>
    <t>2098039108</t>
  </si>
  <si>
    <t>71</t>
  </si>
  <si>
    <t>783117101</t>
  </si>
  <si>
    <t>Jednonásobný syntetický krycí nátěr truhlářských konstrukcí</t>
  </si>
  <si>
    <t>350463041</t>
  </si>
  <si>
    <t>římsa*2</t>
  </si>
  <si>
    <t>72</t>
  </si>
  <si>
    <t>783823135</t>
  </si>
  <si>
    <t>Penetrační silikonový nátěr hladkých, tenkovrstvých zrnitých a štukových omítek</t>
  </si>
  <si>
    <t>1860395109</t>
  </si>
  <si>
    <t>73</t>
  </si>
  <si>
    <t>783827425</t>
  </si>
  <si>
    <t>Krycí dvojnásobný silikonový nátěr omítek stupně členitosti 1 a 2</t>
  </si>
  <si>
    <t>-310849427</t>
  </si>
  <si>
    <t>"W2 výtahová šachta"</t>
  </si>
  <si>
    <t>2,98*12,7*2</t>
  </si>
  <si>
    <t>2*2,83*13,2*2</t>
  </si>
  <si>
    <t>2*0,7*3,7*2</t>
  </si>
  <si>
    <t>2*2,98*1,7</t>
  </si>
  <si>
    <t>"W3 spojovací krček"</t>
  </si>
  <si>
    <t>14,8*2,3</t>
  </si>
  <si>
    <t>-0,9*2</t>
  </si>
  <si>
    <t>(0,9+2*2)*0,3</t>
  </si>
  <si>
    <t>"stěna otevřená terasa"  15*2,8-0,4*0,7*6-1,3*2,1</t>
  </si>
  <si>
    <t>784</t>
  </si>
  <si>
    <t>Dokončovací práce - malby a tapety</t>
  </si>
  <si>
    <t>74</t>
  </si>
  <si>
    <t>784181101</t>
  </si>
  <si>
    <t>Základní akrylátová jednonásobná penetrace podkladu v místnostech výšky do 3,80m</t>
  </si>
  <si>
    <t>-1238929591</t>
  </si>
  <si>
    <t>"po výměně vstupních dveří" 20</t>
  </si>
  <si>
    <t>"snižení nadpraží okne ve schodišti"  5*4</t>
  </si>
  <si>
    <t>75</t>
  </si>
  <si>
    <t>784211101</t>
  </si>
  <si>
    <t>Dvojnásobné bílé malby ze směsí za mokra výborně otěruvzdorných v místnostech výšky do 3,80 m</t>
  </si>
  <si>
    <t>-158033478</t>
  </si>
  <si>
    <t>Práce a dodávky M</t>
  </si>
  <si>
    <t>21-M</t>
  </si>
  <si>
    <t>Elektromontáže</t>
  </si>
  <si>
    <t>76</t>
  </si>
  <si>
    <t>21001</t>
  </si>
  <si>
    <t>Demontáž, úprava, zpětná montáž a revize hromosvodů</t>
  </si>
  <si>
    <t>-2111409836</t>
  </si>
  <si>
    <t>VRN</t>
  </si>
  <si>
    <t>Vedlejší rozpočtové náklady</t>
  </si>
  <si>
    <t>77</t>
  </si>
  <si>
    <t>Zařízení staveniště</t>
  </si>
  <si>
    <t>1134366467</t>
  </si>
  <si>
    <t>78</t>
  </si>
  <si>
    <t>002</t>
  </si>
  <si>
    <t>Územní vlivy</t>
  </si>
  <si>
    <t>993519121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</si>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</sst>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5" fillId="0" borderId="16" xfId="0" applyNumberFormat="1" applyFont="1" applyBorder="1" applyAlignment="1"/>
    <xf numFmtId="166" fontId="35" fillId="0" borderId="17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  <protection locked="0"/>
    </xf>
    <xf numFmtId="49" fontId="40" fillId="0" borderId="28" xfId="0" applyNumberFormat="1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center" vertical="center" wrapText="1"/>
      <protection locked="0"/>
    </xf>
    <xf numFmtId="167" fontId="40" fillId="0" borderId="28" xfId="0" applyNumberFormat="1" applyFont="1" applyBorder="1" applyAlignment="1" applyProtection="1">
      <alignment vertical="center"/>
      <protection locked="0"/>
    </xf>
    <xf numFmtId="4" fontId="40" fillId="5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  <protection locked="0"/>
    </xf>
    <xf numFmtId="0" fontId="40" fillId="0" borderId="5" xfId="0" applyFont="1" applyBorder="1" applyAlignment="1">
      <alignment vertical="center"/>
    </xf>
    <xf numFmtId="0" fontId="40" fillId="5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6" t="s">
        <v>8</v>
      </c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13" t="s">
        <v>17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28"/>
      <c r="AQ5" s="30"/>
      <c r="BE5" s="311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15" t="s">
        <v>20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28"/>
      <c r="AQ6" s="30"/>
      <c r="BE6" s="312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12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12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12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12"/>
      <c r="BS10" s="23" t="s">
        <v>9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5</v>
      </c>
      <c r="AO11" s="28"/>
      <c r="AP11" s="28"/>
      <c r="AQ11" s="30"/>
      <c r="BE11" s="312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12"/>
      <c r="BS12" s="23" t="s">
        <v>9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12"/>
      <c r="BS13" s="23" t="s">
        <v>9</v>
      </c>
    </row>
    <row r="14" spans="1:74">
      <c r="B14" s="27"/>
      <c r="C14" s="28"/>
      <c r="D14" s="28"/>
      <c r="E14" s="316" t="s">
        <v>32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12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12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12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5</v>
      </c>
      <c r="AO17" s="28"/>
      <c r="AP17" s="28"/>
      <c r="AQ17" s="30"/>
      <c r="BE17" s="312"/>
      <c r="BS17" s="23" t="s">
        <v>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12"/>
      <c r="BS18" s="23" t="s">
        <v>35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12"/>
      <c r="BS19" s="23" t="s">
        <v>35</v>
      </c>
    </row>
    <row r="20" spans="2:71" ht="48.75" customHeight="1">
      <c r="B20" s="27"/>
      <c r="C20" s="28"/>
      <c r="D20" s="28"/>
      <c r="E20" s="318" t="s">
        <v>37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28"/>
      <c r="AP20" s="28"/>
      <c r="AQ20" s="30"/>
      <c r="BE20" s="312"/>
      <c r="BS20" s="23" t="s">
        <v>38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12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12"/>
    </row>
    <row r="23" spans="2:71" s="1" customFormat="1" ht="25.9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9">
        <f>ROUND(AG51,2)</f>
        <v>0</v>
      </c>
      <c r="AL23" s="320"/>
      <c r="AM23" s="320"/>
      <c r="AN23" s="320"/>
      <c r="AO23" s="320"/>
      <c r="AP23" s="41"/>
      <c r="AQ23" s="44"/>
      <c r="BE23" s="312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12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21" t="s">
        <v>40</v>
      </c>
      <c r="M25" s="321"/>
      <c r="N25" s="321"/>
      <c r="O25" s="321"/>
      <c r="P25" s="41"/>
      <c r="Q25" s="41"/>
      <c r="R25" s="41"/>
      <c r="S25" s="41"/>
      <c r="T25" s="41"/>
      <c r="U25" s="41"/>
      <c r="V25" s="41"/>
      <c r="W25" s="321" t="s">
        <v>41</v>
      </c>
      <c r="X25" s="321"/>
      <c r="Y25" s="321"/>
      <c r="Z25" s="321"/>
      <c r="AA25" s="321"/>
      <c r="AB25" s="321"/>
      <c r="AC25" s="321"/>
      <c r="AD25" s="321"/>
      <c r="AE25" s="321"/>
      <c r="AF25" s="41"/>
      <c r="AG25" s="41"/>
      <c r="AH25" s="41"/>
      <c r="AI25" s="41"/>
      <c r="AJ25" s="41"/>
      <c r="AK25" s="321" t="s">
        <v>42</v>
      </c>
      <c r="AL25" s="321"/>
      <c r="AM25" s="321"/>
      <c r="AN25" s="321"/>
      <c r="AO25" s="321"/>
      <c r="AP25" s="41"/>
      <c r="AQ25" s="44"/>
      <c r="BE25" s="312"/>
    </row>
    <row r="26" spans="2:71" s="2" customFormat="1" ht="14.45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22">
        <v>0.21</v>
      </c>
      <c r="M26" s="323"/>
      <c r="N26" s="323"/>
      <c r="O26" s="323"/>
      <c r="P26" s="47"/>
      <c r="Q26" s="47"/>
      <c r="R26" s="47"/>
      <c r="S26" s="47"/>
      <c r="T26" s="47"/>
      <c r="U26" s="47"/>
      <c r="V26" s="47"/>
      <c r="W26" s="324">
        <f>ROUND(AZ51,2)</f>
        <v>0</v>
      </c>
      <c r="X26" s="323"/>
      <c r="Y26" s="323"/>
      <c r="Z26" s="323"/>
      <c r="AA26" s="323"/>
      <c r="AB26" s="323"/>
      <c r="AC26" s="323"/>
      <c r="AD26" s="323"/>
      <c r="AE26" s="323"/>
      <c r="AF26" s="47"/>
      <c r="AG26" s="47"/>
      <c r="AH26" s="47"/>
      <c r="AI26" s="47"/>
      <c r="AJ26" s="47"/>
      <c r="AK26" s="324">
        <f>ROUND(AV51,2)</f>
        <v>0</v>
      </c>
      <c r="AL26" s="323"/>
      <c r="AM26" s="323"/>
      <c r="AN26" s="323"/>
      <c r="AO26" s="323"/>
      <c r="AP26" s="47"/>
      <c r="AQ26" s="49"/>
      <c r="BE26" s="312"/>
    </row>
    <row r="27" spans="2:71" s="2" customFormat="1" ht="14.45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22">
        <v>0.15</v>
      </c>
      <c r="M27" s="323"/>
      <c r="N27" s="323"/>
      <c r="O27" s="323"/>
      <c r="P27" s="47"/>
      <c r="Q27" s="47"/>
      <c r="R27" s="47"/>
      <c r="S27" s="47"/>
      <c r="T27" s="47"/>
      <c r="U27" s="47"/>
      <c r="V27" s="47"/>
      <c r="W27" s="324">
        <f>ROUND(BA51,2)</f>
        <v>0</v>
      </c>
      <c r="X27" s="323"/>
      <c r="Y27" s="323"/>
      <c r="Z27" s="323"/>
      <c r="AA27" s="323"/>
      <c r="AB27" s="323"/>
      <c r="AC27" s="323"/>
      <c r="AD27" s="323"/>
      <c r="AE27" s="323"/>
      <c r="AF27" s="47"/>
      <c r="AG27" s="47"/>
      <c r="AH27" s="47"/>
      <c r="AI27" s="47"/>
      <c r="AJ27" s="47"/>
      <c r="AK27" s="324">
        <f>ROUND(AW51,2)</f>
        <v>0</v>
      </c>
      <c r="AL27" s="323"/>
      <c r="AM27" s="323"/>
      <c r="AN27" s="323"/>
      <c r="AO27" s="323"/>
      <c r="AP27" s="47"/>
      <c r="AQ27" s="49"/>
      <c r="BE27" s="312"/>
    </row>
    <row r="28" spans="2:71" s="2" customFormat="1" ht="14.45" hidden="1" customHeight="1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22">
        <v>0.21</v>
      </c>
      <c r="M28" s="323"/>
      <c r="N28" s="323"/>
      <c r="O28" s="323"/>
      <c r="P28" s="47"/>
      <c r="Q28" s="47"/>
      <c r="R28" s="47"/>
      <c r="S28" s="47"/>
      <c r="T28" s="47"/>
      <c r="U28" s="47"/>
      <c r="V28" s="47"/>
      <c r="W28" s="324">
        <f>ROUND(BB51,2)</f>
        <v>0</v>
      </c>
      <c r="X28" s="323"/>
      <c r="Y28" s="323"/>
      <c r="Z28" s="323"/>
      <c r="AA28" s="323"/>
      <c r="AB28" s="323"/>
      <c r="AC28" s="323"/>
      <c r="AD28" s="323"/>
      <c r="AE28" s="323"/>
      <c r="AF28" s="47"/>
      <c r="AG28" s="47"/>
      <c r="AH28" s="47"/>
      <c r="AI28" s="47"/>
      <c r="AJ28" s="47"/>
      <c r="AK28" s="324">
        <v>0</v>
      </c>
      <c r="AL28" s="323"/>
      <c r="AM28" s="323"/>
      <c r="AN28" s="323"/>
      <c r="AO28" s="323"/>
      <c r="AP28" s="47"/>
      <c r="AQ28" s="49"/>
      <c r="BE28" s="312"/>
    </row>
    <row r="29" spans="2:71" s="2" customFormat="1" ht="14.45" hidden="1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22">
        <v>0.15</v>
      </c>
      <c r="M29" s="323"/>
      <c r="N29" s="323"/>
      <c r="O29" s="323"/>
      <c r="P29" s="47"/>
      <c r="Q29" s="47"/>
      <c r="R29" s="47"/>
      <c r="S29" s="47"/>
      <c r="T29" s="47"/>
      <c r="U29" s="47"/>
      <c r="V29" s="47"/>
      <c r="W29" s="324">
        <f>ROUND(BC51,2)</f>
        <v>0</v>
      </c>
      <c r="X29" s="323"/>
      <c r="Y29" s="323"/>
      <c r="Z29" s="323"/>
      <c r="AA29" s="323"/>
      <c r="AB29" s="323"/>
      <c r="AC29" s="323"/>
      <c r="AD29" s="323"/>
      <c r="AE29" s="323"/>
      <c r="AF29" s="47"/>
      <c r="AG29" s="47"/>
      <c r="AH29" s="47"/>
      <c r="AI29" s="47"/>
      <c r="AJ29" s="47"/>
      <c r="AK29" s="324">
        <v>0</v>
      </c>
      <c r="AL29" s="323"/>
      <c r="AM29" s="323"/>
      <c r="AN29" s="323"/>
      <c r="AO29" s="323"/>
      <c r="AP29" s="47"/>
      <c r="AQ29" s="49"/>
      <c r="BE29" s="312"/>
    </row>
    <row r="30" spans="2:71" s="2" customFormat="1" ht="14.45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22">
        <v>0</v>
      </c>
      <c r="M30" s="323"/>
      <c r="N30" s="323"/>
      <c r="O30" s="323"/>
      <c r="P30" s="47"/>
      <c r="Q30" s="47"/>
      <c r="R30" s="47"/>
      <c r="S30" s="47"/>
      <c r="T30" s="47"/>
      <c r="U30" s="47"/>
      <c r="V30" s="47"/>
      <c r="W30" s="324">
        <f>ROUND(BD51,2)</f>
        <v>0</v>
      </c>
      <c r="X30" s="323"/>
      <c r="Y30" s="323"/>
      <c r="Z30" s="323"/>
      <c r="AA30" s="323"/>
      <c r="AB30" s="323"/>
      <c r="AC30" s="323"/>
      <c r="AD30" s="323"/>
      <c r="AE30" s="323"/>
      <c r="AF30" s="47"/>
      <c r="AG30" s="47"/>
      <c r="AH30" s="47"/>
      <c r="AI30" s="47"/>
      <c r="AJ30" s="47"/>
      <c r="AK30" s="324">
        <v>0</v>
      </c>
      <c r="AL30" s="323"/>
      <c r="AM30" s="323"/>
      <c r="AN30" s="323"/>
      <c r="AO30" s="323"/>
      <c r="AP30" s="47"/>
      <c r="AQ30" s="49"/>
      <c r="BE30" s="312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12"/>
    </row>
    <row r="32" spans="2:71" s="1" customFormat="1" ht="25.9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25" t="s">
        <v>51</v>
      </c>
      <c r="Y32" s="326"/>
      <c r="Z32" s="326"/>
      <c r="AA32" s="326"/>
      <c r="AB32" s="326"/>
      <c r="AC32" s="52"/>
      <c r="AD32" s="52"/>
      <c r="AE32" s="52"/>
      <c r="AF32" s="52"/>
      <c r="AG32" s="52"/>
      <c r="AH32" s="52"/>
      <c r="AI32" s="52"/>
      <c r="AJ32" s="52"/>
      <c r="AK32" s="327">
        <f>SUM(AK23:AK30)</f>
        <v>0</v>
      </c>
      <c r="AL32" s="326"/>
      <c r="AM32" s="326"/>
      <c r="AN32" s="326"/>
      <c r="AO32" s="328"/>
      <c r="AP32" s="50"/>
      <c r="AQ32" s="54"/>
      <c r="BE32" s="312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52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001509</v>
      </c>
      <c r="AR41" s="61"/>
    </row>
    <row r="42" spans="2:56" s="4" customFormat="1" ht="36.950000000000003" customHeight="1">
      <c r="B42" s="63"/>
      <c r="C42" s="64" t="s">
        <v>19</v>
      </c>
      <c r="L42" s="329" t="str">
        <f>K6</f>
        <v>DD Tmavý Důl - zateplení II. a III. oddělení - aktualizace 06/2016</v>
      </c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>Malé Svatoňovice</v>
      </c>
      <c r="AI44" s="62" t="s">
        <v>25</v>
      </c>
      <c r="AM44" s="331" t="str">
        <f>IF(AN8= "","",AN8)</f>
        <v>3.6.2016</v>
      </c>
      <c r="AN44" s="331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>DD Tmavý Důl</v>
      </c>
      <c r="AI46" s="62" t="s">
        <v>33</v>
      </c>
      <c r="AM46" s="332" t="str">
        <f>IF(E17="","",E17)</f>
        <v>SOOLERTIA s.r.o., Ing. V. Jána</v>
      </c>
      <c r="AN46" s="332"/>
      <c r="AO46" s="332"/>
      <c r="AP46" s="332"/>
      <c r="AR46" s="40"/>
      <c r="AS46" s="333" t="s">
        <v>53</v>
      </c>
      <c r="AT46" s="334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31</v>
      </c>
      <c r="L47" s="3" t="str">
        <f>IF(E14= "Vyplň údaj","",E14)</f>
        <v/>
      </c>
      <c r="AR47" s="40"/>
      <c r="AS47" s="335"/>
      <c r="AT47" s="336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35"/>
      <c r="AT48" s="336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37" t="s">
        <v>54</v>
      </c>
      <c r="D49" s="338"/>
      <c r="E49" s="338"/>
      <c r="F49" s="338"/>
      <c r="G49" s="338"/>
      <c r="H49" s="70"/>
      <c r="I49" s="339" t="s">
        <v>55</v>
      </c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40" t="s">
        <v>56</v>
      </c>
      <c r="AH49" s="338"/>
      <c r="AI49" s="338"/>
      <c r="AJ49" s="338"/>
      <c r="AK49" s="338"/>
      <c r="AL49" s="338"/>
      <c r="AM49" s="338"/>
      <c r="AN49" s="339" t="s">
        <v>57</v>
      </c>
      <c r="AO49" s="338"/>
      <c r="AP49" s="338"/>
      <c r="AQ49" s="71" t="s">
        <v>58</v>
      </c>
      <c r="AR49" s="40"/>
      <c r="AS49" s="72" t="s">
        <v>59</v>
      </c>
      <c r="AT49" s="73" t="s">
        <v>60</v>
      </c>
      <c r="AU49" s="73" t="s">
        <v>61</v>
      </c>
      <c r="AV49" s="73" t="s">
        <v>62</v>
      </c>
      <c r="AW49" s="73" t="s">
        <v>63</v>
      </c>
      <c r="AX49" s="73" t="s">
        <v>64</v>
      </c>
      <c r="AY49" s="73" t="s">
        <v>65</v>
      </c>
      <c r="AZ49" s="73" t="s">
        <v>66</v>
      </c>
      <c r="BA49" s="73" t="s">
        <v>67</v>
      </c>
      <c r="BB49" s="73" t="s">
        <v>68</v>
      </c>
      <c r="BC49" s="73" t="s">
        <v>69</v>
      </c>
      <c r="BD49" s="74" t="s">
        <v>70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71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44">
        <f>ROUND(AG52,2)</f>
        <v>0</v>
      </c>
      <c r="AH51" s="344"/>
      <c r="AI51" s="344"/>
      <c r="AJ51" s="344"/>
      <c r="AK51" s="344"/>
      <c r="AL51" s="344"/>
      <c r="AM51" s="344"/>
      <c r="AN51" s="345">
        <f>SUM(AG51,AT51)</f>
        <v>0</v>
      </c>
      <c r="AO51" s="345"/>
      <c r="AP51" s="345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72</v>
      </c>
      <c r="BT51" s="64" t="s">
        <v>73</v>
      </c>
      <c r="BU51" s="83" t="s">
        <v>74</v>
      </c>
      <c r="BV51" s="64" t="s">
        <v>75</v>
      </c>
      <c r="BW51" s="64" t="s">
        <v>7</v>
      </c>
      <c r="BX51" s="64" t="s">
        <v>76</v>
      </c>
      <c r="CL51" s="64" t="s">
        <v>5</v>
      </c>
    </row>
    <row r="52" spans="1:91" s="5" customFormat="1" ht="22.5" customHeight="1">
      <c r="A52" s="84" t="s">
        <v>77</v>
      </c>
      <c r="B52" s="85"/>
      <c r="C52" s="86"/>
      <c r="D52" s="343" t="s">
        <v>78</v>
      </c>
      <c r="E52" s="343"/>
      <c r="F52" s="343"/>
      <c r="G52" s="343"/>
      <c r="H52" s="343"/>
      <c r="I52" s="87"/>
      <c r="J52" s="343" t="s">
        <v>79</v>
      </c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1">
        <f>'001 - Soupis prací'!J27</f>
        <v>0</v>
      </c>
      <c r="AH52" s="342"/>
      <c r="AI52" s="342"/>
      <c r="AJ52" s="342"/>
      <c r="AK52" s="342"/>
      <c r="AL52" s="342"/>
      <c r="AM52" s="342"/>
      <c r="AN52" s="341">
        <f>SUM(AG52,AT52)</f>
        <v>0</v>
      </c>
      <c r="AO52" s="342"/>
      <c r="AP52" s="342"/>
      <c r="AQ52" s="88" t="s">
        <v>80</v>
      </c>
      <c r="AR52" s="85"/>
      <c r="AS52" s="89">
        <v>0</v>
      </c>
      <c r="AT52" s="90">
        <f>ROUND(SUM(AV52:AW52),2)</f>
        <v>0</v>
      </c>
      <c r="AU52" s="91">
        <f>'001 - Soupis prací'!P91</f>
        <v>0</v>
      </c>
      <c r="AV52" s="90">
        <f>'001 - Soupis prací'!J30</f>
        <v>0</v>
      </c>
      <c r="AW52" s="90">
        <f>'001 - Soupis prací'!J31</f>
        <v>0</v>
      </c>
      <c r="AX52" s="90">
        <f>'001 - Soupis prací'!J32</f>
        <v>0</v>
      </c>
      <c r="AY52" s="90">
        <f>'001 - Soupis prací'!J33</f>
        <v>0</v>
      </c>
      <c r="AZ52" s="90">
        <f>'001 - Soupis prací'!F30</f>
        <v>0</v>
      </c>
      <c r="BA52" s="90">
        <f>'001 - Soupis prací'!F31</f>
        <v>0</v>
      </c>
      <c r="BB52" s="90">
        <f>'001 - Soupis prací'!F32</f>
        <v>0</v>
      </c>
      <c r="BC52" s="90">
        <f>'001 - Soupis prací'!F33</f>
        <v>0</v>
      </c>
      <c r="BD52" s="92">
        <f>'001 - Soupis prací'!F34</f>
        <v>0</v>
      </c>
      <c r="BT52" s="93" t="s">
        <v>81</v>
      </c>
      <c r="BV52" s="93" t="s">
        <v>75</v>
      </c>
      <c r="BW52" s="93" t="s">
        <v>82</v>
      </c>
      <c r="BX52" s="93" t="s">
        <v>7</v>
      </c>
      <c r="CL52" s="93" t="s">
        <v>5</v>
      </c>
      <c r="CM52" s="93" t="s">
        <v>81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01 - Soupis prací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83</v>
      </c>
      <c r="G1" s="355" t="s">
        <v>84</v>
      </c>
      <c r="H1" s="355"/>
      <c r="I1" s="98"/>
      <c r="J1" s="97" t="s">
        <v>85</v>
      </c>
      <c r="K1" s="96" t="s">
        <v>86</v>
      </c>
      <c r="L1" s="97" t="s">
        <v>87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6" t="s">
        <v>8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3" t="s">
        <v>82</v>
      </c>
      <c r="AZ2" s="99" t="s">
        <v>88</v>
      </c>
      <c r="BA2" s="99" t="s">
        <v>5</v>
      </c>
      <c r="BB2" s="99" t="s">
        <v>5</v>
      </c>
      <c r="BC2" s="99" t="s">
        <v>89</v>
      </c>
      <c r="BD2" s="99" t="s">
        <v>90</v>
      </c>
    </row>
    <row r="3" spans="1:70" ht="6.95" customHeight="1">
      <c r="B3" s="24"/>
      <c r="C3" s="25"/>
      <c r="D3" s="25"/>
      <c r="E3" s="25"/>
      <c r="F3" s="25"/>
      <c r="G3" s="25"/>
      <c r="H3" s="25"/>
      <c r="I3" s="100"/>
      <c r="J3" s="25"/>
      <c r="K3" s="26"/>
      <c r="AT3" s="23" t="s">
        <v>81</v>
      </c>
      <c r="AZ3" s="99" t="s">
        <v>91</v>
      </c>
      <c r="BA3" s="99" t="s">
        <v>5</v>
      </c>
      <c r="BB3" s="99" t="s">
        <v>5</v>
      </c>
      <c r="BC3" s="99" t="s">
        <v>92</v>
      </c>
      <c r="BD3" s="99" t="s">
        <v>90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01"/>
      <c r="J4" s="28"/>
      <c r="K4" s="30"/>
      <c r="M4" s="31" t="s">
        <v>13</v>
      </c>
      <c r="AT4" s="23" t="s">
        <v>6</v>
      </c>
      <c r="AZ4" s="99" t="s">
        <v>94</v>
      </c>
      <c r="BA4" s="99" t="s">
        <v>5</v>
      </c>
      <c r="BB4" s="99" t="s">
        <v>5</v>
      </c>
      <c r="BC4" s="99" t="s">
        <v>95</v>
      </c>
      <c r="BD4" s="99" t="s">
        <v>90</v>
      </c>
    </row>
    <row r="5" spans="1:70" ht="6.95" customHeight="1">
      <c r="B5" s="27"/>
      <c r="C5" s="28"/>
      <c r="D5" s="28"/>
      <c r="E5" s="28"/>
      <c r="F5" s="28"/>
      <c r="G5" s="28"/>
      <c r="H5" s="28"/>
      <c r="I5" s="101"/>
      <c r="J5" s="28"/>
      <c r="K5" s="30"/>
      <c r="AZ5" s="99" t="s">
        <v>96</v>
      </c>
      <c r="BA5" s="99" t="s">
        <v>5</v>
      </c>
      <c r="BB5" s="99" t="s">
        <v>5</v>
      </c>
      <c r="BC5" s="99" t="s">
        <v>97</v>
      </c>
      <c r="BD5" s="99" t="s">
        <v>90</v>
      </c>
    </row>
    <row r="6" spans="1:70">
      <c r="B6" s="27"/>
      <c r="C6" s="28"/>
      <c r="D6" s="36" t="s">
        <v>19</v>
      </c>
      <c r="E6" s="28"/>
      <c r="F6" s="28"/>
      <c r="G6" s="28"/>
      <c r="H6" s="28"/>
      <c r="I6" s="101"/>
      <c r="J6" s="28"/>
      <c r="K6" s="30"/>
      <c r="AZ6" s="99" t="s">
        <v>98</v>
      </c>
      <c r="BA6" s="99" t="s">
        <v>5</v>
      </c>
      <c r="BB6" s="99" t="s">
        <v>5</v>
      </c>
      <c r="BC6" s="99" t="s">
        <v>99</v>
      </c>
      <c r="BD6" s="99" t="s">
        <v>90</v>
      </c>
    </row>
    <row r="7" spans="1:70" ht="22.5" customHeight="1">
      <c r="B7" s="27"/>
      <c r="C7" s="28"/>
      <c r="D7" s="28"/>
      <c r="E7" s="348" t="str">
        <f>'Rekapitulace stavby'!K6</f>
        <v>DD Tmavý Důl - zateplení II. a III. oddělení - aktualizace 06/2016</v>
      </c>
      <c r="F7" s="349"/>
      <c r="G7" s="349"/>
      <c r="H7" s="349"/>
      <c r="I7" s="101"/>
      <c r="J7" s="28"/>
      <c r="K7" s="30"/>
      <c r="AZ7" s="99" t="s">
        <v>100</v>
      </c>
      <c r="BA7" s="99" t="s">
        <v>5</v>
      </c>
      <c r="BB7" s="99" t="s">
        <v>5</v>
      </c>
      <c r="BC7" s="99" t="s">
        <v>101</v>
      </c>
      <c r="BD7" s="99" t="s">
        <v>90</v>
      </c>
    </row>
    <row r="8" spans="1:70" s="1" customFormat="1">
      <c r="B8" s="40"/>
      <c r="C8" s="41"/>
      <c r="D8" s="36" t="s">
        <v>102</v>
      </c>
      <c r="E8" s="41"/>
      <c r="F8" s="41"/>
      <c r="G8" s="41"/>
      <c r="H8" s="41"/>
      <c r="I8" s="102"/>
      <c r="J8" s="41"/>
      <c r="K8" s="44"/>
      <c r="AZ8" s="99" t="s">
        <v>103</v>
      </c>
      <c r="BA8" s="99" t="s">
        <v>5</v>
      </c>
      <c r="BB8" s="99" t="s">
        <v>5</v>
      </c>
      <c r="BC8" s="99" t="s">
        <v>104</v>
      </c>
      <c r="BD8" s="99" t="s">
        <v>90</v>
      </c>
    </row>
    <row r="9" spans="1:70" s="1" customFormat="1" ht="36.950000000000003" customHeight="1">
      <c r="B9" s="40"/>
      <c r="C9" s="41"/>
      <c r="D9" s="41"/>
      <c r="E9" s="350" t="s">
        <v>105</v>
      </c>
      <c r="F9" s="351"/>
      <c r="G9" s="351"/>
      <c r="H9" s="351"/>
      <c r="I9" s="102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2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3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3" t="s">
        <v>25</v>
      </c>
      <c r="J12" s="104" t="str">
        <f>'Rekapitulace stavby'!AN8</f>
        <v>3.6.2016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2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3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3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2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3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3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2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3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106</v>
      </c>
      <c r="F21" s="41"/>
      <c r="G21" s="41"/>
      <c r="H21" s="41"/>
      <c r="I21" s="103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2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2"/>
      <c r="J23" s="41"/>
      <c r="K23" s="44"/>
    </row>
    <row r="24" spans="2:11" s="6" customFormat="1" ht="22.5" customHeight="1">
      <c r="B24" s="105"/>
      <c r="C24" s="106"/>
      <c r="D24" s="106"/>
      <c r="E24" s="318" t="s">
        <v>5</v>
      </c>
      <c r="F24" s="318"/>
      <c r="G24" s="318"/>
      <c r="H24" s="318"/>
      <c r="I24" s="107"/>
      <c r="J24" s="106"/>
      <c r="K24" s="108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2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9"/>
      <c r="J26" s="67"/>
      <c r="K26" s="110"/>
    </row>
    <row r="27" spans="2:11" s="1" customFormat="1" ht="25.35" customHeight="1">
      <c r="B27" s="40"/>
      <c r="C27" s="41"/>
      <c r="D27" s="111" t="s">
        <v>39</v>
      </c>
      <c r="E27" s="41"/>
      <c r="F27" s="41"/>
      <c r="G27" s="41"/>
      <c r="H27" s="41"/>
      <c r="I27" s="102"/>
      <c r="J27" s="112">
        <f>ROUND(J91,2)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9"/>
      <c r="J28" s="67"/>
      <c r="K28" s="110"/>
    </row>
    <row r="29" spans="2:11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13" t="s">
        <v>40</v>
      </c>
      <c r="J29" s="45" t="s">
        <v>42</v>
      </c>
      <c r="K29" s="44"/>
    </row>
    <row r="30" spans="2:11" s="1" customFormat="1" ht="14.45" customHeight="1">
      <c r="B30" s="40"/>
      <c r="C30" s="41"/>
      <c r="D30" s="48" t="s">
        <v>43</v>
      </c>
      <c r="E30" s="48" t="s">
        <v>44</v>
      </c>
      <c r="F30" s="114">
        <f>ROUND(SUM(BE91:BE353), 2)</f>
        <v>0</v>
      </c>
      <c r="G30" s="41"/>
      <c r="H30" s="41"/>
      <c r="I30" s="115">
        <v>0.21</v>
      </c>
      <c r="J30" s="114">
        <f>ROUND(ROUND((SUM(BE91:BE353)),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45</v>
      </c>
      <c r="F31" s="114">
        <f>ROUND(SUM(BF91:BF353), 2)</f>
        <v>0</v>
      </c>
      <c r="G31" s="41"/>
      <c r="H31" s="41"/>
      <c r="I31" s="115">
        <v>0.15</v>
      </c>
      <c r="J31" s="114">
        <f>ROUND(ROUND((SUM(BF91:BF353)),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14">
        <f>ROUND(SUM(BG91:BG353), 2)</f>
        <v>0</v>
      </c>
      <c r="G32" s="41"/>
      <c r="H32" s="41"/>
      <c r="I32" s="115">
        <v>0.21</v>
      </c>
      <c r="J32" s="114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47</v>
      </c>
      <c r="F33" s="114">
        <f>ROUND(SUM(BH91:BH353), 2)</f>
        <v>0</v>
      </c>
      <c r="G33" s="41"/>
      <c r="H33" s="41"/>
      <c r="I33" s="115">
        <v>0.15</v>
      </c>
      <c r="J33" s="114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14">
        <f>ROUND(SUM(BI91:BI353), 2)</f>
        <v>0</v>
      </c>
      <c r="G34" s="41"/>
      <c r="H34" s="41"/>
      <c r="I34" s="115">
        <v>0</v>
      </c>
      <c r="J34" s="114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2"/>
      <c r="J35" s="41"/>
      <c r="K35" s="44"/>
    </row>
    <row r="36" spans="2:11" s="1" customFormat="1" ht="25.35" customHeight="1">
      <c r="B36" s="40"/>
      <c r="C36" s="116"/>
      <c r="D36" s="117" t="s">
        <v>49</v>
      </c>
      <c r="E36" s="70"/>
      <c r="F36" s="70"/>
      <c r="G36" s="118" t="s">
        <v>50</v>
      </c>
      <c r="H36" s="119" t="s">
        <v>51</v>
      </c>
      <c r="I36" s="120"/>
      <c r="J36" s="121">
        <f>SUM(J27:J34)</f>
        <v>0</v>
      </c>
      <c r="K36" s="122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3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4"/>
      <c r="J41" s="59"/>
      <c r="K41" s="125"/>
    </row>
    <row r="42" spans="2:11" s="1" customFormat="1" ht="36.950000000000003" customHeight="1">
      <c r="B42" s="40"/>
      <c r="C42" s="29" t="s">
        <v>107</v>
      </c>
      <c r="D42" s="41"/>
      <c r="E42" s="41"/>
      <c r="F42" s="41"/>
      <c r="G42" s="41"/>
      <c r="H42" s="41"/>
      <c r="I42" s="102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2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2"/>
      <c r="J44" s="41"/>
      <c r="K44" s="44"/>
    </row>
    <row r="45" spans="2:11" s="1" customFormat="1" ht="22.5" customHeight="1">
      <c r="B45" s="40"/>
      <c r="C45" s="41"/>
      <c r="D45" s="41"/>
      <c r="E45" s="348" t="str">
        <f>E7</f>
        <v>DD Tmavý Důl - zateplení II. a III. oddělení - aktualizace 06/2016</v>
      </c>
      <c r="F45" s="349"/>
      <c r="G45" s="349"/>
      <c r="H45" s="349"/>
      <c r="I45" s="102"/>
      <c r="J45" s="41"/>
      <c r="K45" s="44"/>
    </row>
    <row r="46" spans="2:11" s="1" customFormat="1" ht="14.45" customHeight="1">
      <c r="B46" s="40"/>
      <c r="C46" s="36" t="s">
        <v>102</v>
      </c>
      <c r="D46" s="41"/>
      <c r="E46" s="41"/>
      <c r="F46" s="41"/>
      <c r="G46" s="41"/>
      <c r="H46" s="41"/>
      <c r="I46" s="102"/>
      <c r="J46" s="41"/>
      <c r="K46" s="44"/>
    </row>
    <row r="47" spans="2:11" s="1" customFormat="1" ht="23.25" customHeight="1">
      <c r="B47" s="40"/>
      <c r="C47" s="41"/>
      <c r="D47" s="41"/>
      <c r="E47" s="350" t="str">
        <f>E9</f>
        <v>001 - Soupis prací</v>
      </c>
      <c r="F47" s="351"/>
      <c r="G47" s="351"/>
      <c r="H47" s="351"/>
      <c r="I47" s="102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2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Malé Svatoňovice</v>
      </c>
      <c r="G49" s="41"/>
      <c r="H49" s="41"/>
      <c r="I49" s="103" t="s">
        <v>25</v>
      </c>
      <c r="J49" s="104" t="str">
        <f>IF(J12="","",J12)</f>
        <v>3.6.2016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2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DD Tmavý Důl</v>
      </c>
      <c r="G51" s="41"/>
      <c r="H51" s="41"/>
      <c r="I51" s="103" t="s">
        <v>33</v>
      </c>
      <c r="J51" s="34" t="str">
        <f>E21</f>
        <v>SOLLERTIA s.r.o., Ing. V. Jána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2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2"/>
      <c r="J53" s="41"/>
      <c r="K53" s="44"/>
    </row>
    <row r="54" spans="2:47" s="1" customFormat="1" ht="29.25" customHeight="1">
      <c r="B54" s="40"/>
      <c r="C54" s="126" t="s">
        <v>108</v>
      </c>
      <c r="D54" s="116"/>
      <c r="E54" s="116"/>
      <c r="F54" s="116"/>
      <c r="G54" s="116"/>
      <c r="H54" s="116"/>
      <c r="I54" s="127"/>
      <c r="J54" s="128" t="s">
        <v>109</v>
      </c>
      <c r="K54" s="129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2"/>
      <c r="J55" s="41"/>
      <c r="K55" s="44"/>
    </row>
    <row r="56" spans="2:47" s="1" customFormat="1" ht="29.25" customHeight="1">
      <c r="B56" s="40"/>
      <c r="C56" s="130" t="s">
        <v>110</v>
      </c>
      <c r="D56" s="41"/>
      <c r="E56" s="41"/>
      <c r="F56" s="41"/>
      <c r="G56" s="41"/>
      <c r="H56" s="41"/>
      <c r="I56" s="102"/>
      <c r="J56" s="112">
        <f>J91</f>
        <v>0</v>
      </c>
      <c r="K56" s="44"/>
      <c r="AU56" s="23" t="s">
        <v>111</v>
      </c>
    </row>
    <row r="57" spans="2:47" s="7" customFormat="1" ht="24.95" customHeight="1">
      <c r="B57" s="131"/>
      <c r="C57" s="132"/>
      <c r="D57" s="133" t="s">
        <v>112</v>
      </c>
      <c r="E57" s="134"/>
      <c r="F57" s="134"/>
      <c r="G57" s="134"/>
      <c r="H57" s="134"/>
      <c r="I57" s="135"/>
      <c r="J57" s="136">
        <f>J92</f>
        <v>0</v>
      </c>
      <c r="K57" s="137"/>
    </row>
    <row r="58" spans="2:47" s="8" customFormat="1" ht="19.899999999999999" customHeight="1">
      <c r="B58" s="138"/>
      <c r="C58" s="139"/>
      <c r="D58" s="140" t="s">
        <v>113</v>
      </c>
      <c r="E58" s="141"/>
      <c r="F58" s="141"/>
      <c r="G58" s="141"/>
      <c r="H58" s="141"/>
      <c r="I58" s="142"/>
      <c r="J58" s="143">
        <f>J93</f>
        <v>0</v>
      </c>
      <c r="K58" s="144"/>
    </row>
    <row r="59" spans="2:47" s="8" customFormat="1" ht="19.899999999999999" customHeight="1">
      <c r="B59" s="138"/>
      <c r="C59" s="139"/>
      <c r="D59" s="140" t="s">
        <v>114</v>
      </c>
      <c r="E59" s="141"/>
      <c r="F59" s="141"/>
      <c r="G59" s="141"/>
      <c r="H59" s="141"/>
      <c r="I59" s="142"/>
      <c r="J59" s="143">
        <f>J109</f>
        <v>0</v>
      </c>
      <c r="K59" s="144"/>
    </row>
    <row r="60" spans="2:47" s="8" customFormat="1" ht="19.899999999999999" customHeight="1">
      <c r="B60" s="138"/>
      <c r="C60" s="139"/>
      <c r="D60" s="140" t="s">
        <v>115</v>
      </c>
      <c r="E60" s="141"/>
      <c r="F60" s="141"/>
      <c r="G60" s="141"/>
      <c r="H60" s="141"/>
      <c r="I60" s="142"/>
      <c r="J60" s="143">
        <f>J215</f>
        <v>0</v>
      </c>
      <c r="K60" s="144"/>
    </row>
    <row r="61" spans="2:47" s="8" customFormat="1" ht="19.899999999999999" customHeight="1">
      <c r="B61" s="138"/>
      <c r="C61" s="139"/>
      <c r="D61" s="140" t="s">
        <v>116</v>
      </c>
      <c r="E61" s="141"/>
      <c r="F61" s="141"/>
      <c r="G61" s="141"/>
      <c r="H61" s="141"/>
      <c r="I61" s="142"/>
      <c r="J61" s="143">
        <f>J276</f>
        <v>0</v>
      </c>
      <c r="K61" s="144"/>
    </row>
    <row r="62" spans="2:47" s="7" customFormat="1" ht="24.95" customHeight="1">
      <c r="B62" s="131"/>
      <c r="C62" s="132"/>
      <c r="D62" s="133" t="s">
        <v>117</v>
      </c>
      <c r="E62" s="134"/>
      <c r="F62" s="134"/>
      <c r="G62" s="134"/>
      <c r="H62" s="134"/>
      <c r="I62" s="135"/>
      <c r="J62" s="136">
        <f>J278</f>
        <v>0</v>
      </c>
      <c r="K62" s="137"/>
    </row>
    <row r="63" spans="2:47" s="8" customFormat="1" ht="19.899999999999999" customHeight="1">
      <c r="B63" s="138"/>
      <c r="C63" s="139"/>
      <c r="D63" s="140" t="s">
        <v>118</v>
      </c>
      <c r="E63" s="141"/>
      <c r="F63" s="141"/>
      <c r="G63" s="141"/>
      <c r="H63" s="141"/>
      <c r="I63" s="142"/>
      <c r="J63" s="143">
        <f>J279</f>
        <v>0</v>
      </c>
      <c r="K63" s="144"/>
    </row>
    <row r="64" spans="2:47" s="8" customFormat="1" ht="19.899999999999999" customHeight="1">
      <c r="B64" s="138"/>
      <c r="C64" s="139"/>
      <c r="D64" s="140" t="s">
        <v>119</v>
      </c>
      <c r="E64" s="141"/>
      <c r="F64" s="141"/>
      <c r="G64" s="141"/>
      <c r="H64" s="141"/>
      <c r="I64" s="142"/>
      <c r="J64" s="143">
        <f>J292</f>
        <v>0</v>
      </c>
      <c r="K64" s="144"/>
    </row>
    <row r="65" spans="2:12" s="8" customFormat="1" ht="19.899999999999999" customHeight="1">
      <c r="B65" s="138"/>
      <c r="C65" s="139"/>
      <c r="D65" s="140" t="s">
        <v>120</v>
      </c>
      <c r="E65" s="141"/>
      <c r="F65" s="141"/>
      <c r="G65" s="141"/>
      <c r="H65" s="141"/>
      <c r="I65" s="142"/>
      <c r="J65" s="143">
        <f>J295</f>
        <v>0</v>
      </c>
      <c r="K65" s="144"/>
    </row>
    <row r="66" spans="2:12" s="8" customFormat="1" ht="19.899999999999999" customHeight="1">
      <c r="B66" s="138"/>
      <c r="C66" s="139"/>
      <c r="D66" s="140" t="s">
        <v>121</v>
      </c>
      <c r="E66" s="141"/>
      <c r="F66" s="141"/>
      <c r="G66" s="141"/>
      <c r="H66" s="141"/>
      <c r="I66" s="142"/>
      <c r="J66" s="143">
        <f>J307</f>
        <v>0</v>
      </c>
      <c r="K66" s="144"/>
    </row>
    <row r="67" spans="2:12" s="8" customFormat="1" ht="19.899999999999999" customHeight="1">
      <c r="B67" s="138"/>
      <c r="C67" s="139"/>
      <c r="D67" s="140" t="s">
        <v>122</v>
      </c>
      <c r="E67" s="141"/>
      <c r="F67" s="141"/>
      <c r="G67" s="141"/>
      <c r="H67" s="141"/>
      <c r="I67" s="142"/>
      <c r="J67" s="143">
        <f>J316</f>
        <v>0</v>
      </c>
      <c r="K67" s="144"/>
    </row>
    <row r="68" spans="2:12" s="8" customFormat="1" ht="19.899999999999999" customHeight="1">
      <c r="B68" s="138"/>
      <c r="C68" s="139"/>
      <c r="D68" s="140" t="s">
        <v>123</v>
      </c>
      <c r="E68" s="141"/>
      <c r="F68" s="141"/>
      <c r="G68" s="141"/>
      <c r="H68" s="141"/>
      <c r="I68" s="142"/>
      <c r="J68" s="143">
        <f>J339</f>
        <v>0</v>
      </c>
      <c r="K68" s="144"/>
    </row>
    <row r="69" spans="2:12" s="7" customFormat="1" ht="24.95" customHeight="1">
      <c r="B69" s="131"/>
      <c r="C69" s="132"/>
      <c r="D69" s="133" t="s">
        <v>124</v>
      </c>
      <c r="E69" s="134"/>
      <c r="F69" s="134"/>
      <c r="G69" s="134"/>
      <c r="H69" s="134"/>
      <c r="I69" s="135"/>
      <c r="J69" s="136">
        <f>J348</f>
        <v>0</v>
      </c>
      <c r="K69" s="137"/>
    </row>
    <row r="70" spans="2:12" s="8" customFormat="1" ht="19.899999999999999" customHeight="1">
      <c r="B70" s="138"/>
      <c r="C70" s="139"/>
      <c r="D70" s="140" t="s">
        <v>125</v>
      </c>
      <c r="E70" s="141"/>
      <c r="F70" s="141"/>
      <c r="G70" s="141"/>
      <c r="H70" s="141"/>
      <c r="I70" s="142"/>
      <c r="J70" s="143">
        <f>J349</f>
        <v>0</v>
      </c>
      <c r="K70" s="144"/>
    </row>
    <row r="71" spans="2:12" s="7" customFormat="1" ht="24.95" customHeight="1">
      <c r="B71" s="131"/>
      <c r="C71" s="132"/>
      <c r="D71" s="133" t="s">
        <v>126</v>
      </c>
      <c r="E71" s="134"/>
      <c r="F71" s="134"/>
      <c r="G71" s="134"/>
      <c r="H71" s="134"/>
      <c r="I71" s="135"/>
      <c r="J71" s="136">
        <f>J351</f>
        <v>0</v>
      </c>
      <c r="K71" s="137"/>
    </row>
    <row r="72" spans="2:12" s="1" customFormat="1" ht="21.75" customHeight="1">
      <c r="B72" s="40"/>
      <c r="C72" s="41"/>
      <c r="D72" s="41"/>
      <c r="E72" s="41"/>
      <c r="F72" s="41"/>
      <c r="G72" s="41"/>
      <c r="H72" s="41"/>
      <c r="I72" s="102"/>
      <c r="J72" s="41"/>
      <c r="K72" s="44"/>
    </row>
    <row r="73" spans="2:12" s="1" customFormat="1" ht="6.95" customHeight="1">
      <c r="B73" s="55"/>
      <c r="C73" s="56"/>
      <c r="D73" s="56"/>
      <c r="E73" s="56"/>
      <c r="F73" s="56"/>
      <c r="G73" s="56"/>
      <c r="H73" s="56"/>
      <c r="I73" s="123"/>
      <c r="J73" s="56"/>
      <c r="K73" s="57"/>
    </row>
    <row r="77" spans="2:12" s="1" customFormat="1" ht="6.95" customHeight="1">
      <c r="B77" s="58"/>
      <c r="C77" s="59"/>
      <c r="D77" s="59"/>
      <c r="E77" s="59"/>
      <c r="F77" s="59"/>
      <c r="G77" s="59"/>
      <c r="H77" s="59"/>
      <c r="I77" s="124"/>
      <c r="J77" s="59"/>
      <c r="K77" s="59"/>
      <c r="L77" s="40"/>
    </row>
    <row r="78" spans="2:12" s="1" customFormat="1" ht="36.950000000000003" customHeight="1">
      <c r="B78" s="40"/>
      <c r="C78" s="60" t="s">
        <v>127</v>
      </c>
      <c r="L78" s="40"/>
    </row>
    <row r="79" spans="2:12" s="1" customFormat="1" ht="6.95" customHeight="1">
      <c r="B79" s="40"/>
      <c r="L79" s="40"/>
    </row>
    <row r="80" spans="2:12" s="1" customFormat="1" ht="14.45" customHeight="1">
      <c r="B80" s="40"/>
      <c r="C80" s="62" t="s">
        <v>19</v>
      </c>
      <c r="L80" s="40"/>
    </row>
    <row r="81" spans="2:65" s="1" customFormat="1" ht="22.5" customHeight="1">
      <c r="B81" s="40"/>
      <c r="E81" s="352" t="str">
        <f>E7</f>
        <v>DD Tmavý Důl - zateplení II. a III. oddělení - aktualizace 06/2016</v>
      </c>
      <c r="F81" s="353"/>
      <c r="G81" s="353"/>
      <c r="H81" s="353"/>
      <c r="L81" s="40"/>
    </row>
    <row r="82" spans="2:65" s="1" customFormat="1" ht="14.45" customHeight="1">
      <c r="B82" s="40"/>
      <c r="C82" s="62" t="s">
        <v>102</v>
      </c>
      <c r="L82" s="40"/>
    </row>
    <row r="83" spans="2:65" s="1" customFormat="1" ht="23.25" customHeight="1">
      <c r="B83" s="40"/>
      <c r="E83" s="329" t="str">
        <f>E9</f>
        <v>001 - Soupis prací</v>
      </c>
      <c r="F83" s="354"/>
      <c r="G83" s="354"/>
      <c r="H83" s="354"/>
      <c r="L83" s="40"/>
    </row>
    <row r="84" spans="2:65" s="1" customFormat="1" ht="6.95" customHeight="1">
      <c r="B84" s="40"/>
      <c r="L84" s="40"/>
    </row>
    <row r="85" spans="2:65" s="1" customFormat="1" ht="18" customHeight="1">
      <c r="B85" s="40"/>
      <c r="C85" s="62" t="s">
        <v>23</v>
      </c>
      <c r="F85" s="145" t="str">
        <f>F12</f>
        <v>Malé Svatoňovice</v>
      </c>
      <c r="I85" s="146" t="s">
        <v>25</v>
      </c>
      <c r="J85" s="66" t="str">
        <f>IF(J12="","",J12)</f>
        <v>3.6.2016</v>
      </c>
      <c r="L85" s="40"/>
    </row>
    <row r="86" spans="2:65" s="1" customFormat="1" ht="6.95" customHeight="1">
      <c r="B86" s="40"/>
      <c r="L86" s="40"/>
    </row>
    <row r="87" spans="2:65" s="1" customFormat="1">
      <c r="B87" s="40"/>
      <c r="C87" s="62" t="s">
        <v>27</v>
      </c>
      <c r="F87" s="145" t="str">
        <f>E15</f>
        <v>DD Tmavý Důl</v>
      </c>
      <c r="I87" s="146" t="s">
        <v>33</v>
      </c>
      <c r="J87" s="145" t="str">
        <f>E21</f>
        <v>SOLLERTIA s.r.o., Ing. V. Jána</v>
      </c>
      <c r="L87" s="40"/>
    </row>
    <row r="88" spans="2:65" s="1" customFormat="1" ht="14.45" customHeight="1">
      <c r="B88" s="40"/>
      <c r="C88" s="62" t="s">
        <v>31</v>
      </c>
      <c r="F88" s="145" t="str">
        <f>IF(E18="","",E18)</f>
        <v/>
      </c>
      <c r="L88" s="40"/>
    </row>
    <row r="89" spans="2:65" s="1" customFormat="1" ht="10.35" customHeight="1">
      <c r="B89" s="40"/>
      <c r="L89" s="40"/>
    </row>
    <row r="90" spans="2:65" s="9" customFormat="1" ht="29.25" customHeight="1">
      <c r="B90" s="147"/>
      <c r="C90" s="148" t="s">
        <v>128</v>
      </c>
      <c r="D90" s="149" t="s">
        <v>58</v>
      </c>
      <c r="E90" s="149" t="s">
        <v>54</v>
      </c>
      <c r="F90" s="149" t="s">
        <v>129</v>
      </c>
      <c r="G90" s="149" t="s">
        <v>130</v>
      </c>
      <c r="H90" s="149" t="s">
        <v>131</v>
      </c>
      <c r="I90" s="150" t="s">
        <v>132</v>
      </c>
      <c r="J90" s="149" t="s">
        <v>109</v>
      </c>
      <c r="K90" s="151" t="s">
        <v>133</v>
      </c>
      <c r="L90" s="147"/>
      <c r="M90" s="72" t="s">
        <v>134</v>
      </c>
      <c r="N90" s="73" t="s">
        <v>43</v>
      </c>
      <c r="O90" s="73" t="s">
        <v>135</v>
      </c>
      <c r="P90" s="73" t="s">
        <v>136</v>
      </c>
      <c r="Q90" s="73" t="s">
        <v>137</v>
      </c>
      <c r="R90" s="73" t="s">
        <v>138</v>
      </c>
      <c r="S90" s="73" t="s">
        <v>139</v>
      </c>
      <c r="T90" s="74" t="s">
        <v>140</v>
      </c>
    </row>
    <row r="91" spans="2:65" s="1" customFormat="1" ht="29.25" customHeight="1">
      <c r="B91" s="40"/>
      <c r="C91" s="76" t="s">
        <v>110</v>
      </c>
      <c r="J91" s="152">
        <f>BK91</f>
        <v>0</v>
      </c>
      <c r="L91" s="40"/>
      <c r="M91" s="75"/>
      <c r="N91" s="67"/>
      <c r="O91" s="67"/>
      <c r="P91" s="153">
        <f>P92+P278+P348+P351</f>
        <v>0</v>
      </c>
      <c r="Q91" s="67"/>
      <c r="R91" s="153">
        <f>R92+R278+R348+R351</f>
        <v>212.47647981191994</v>
      </c>
      <c r="S91" s="67"/>
      <c r="T91" s="154">
        <f>T92+T278+T348+T351</f>
        <v>37.217280399999993</v>
      </c>
      <c r="AT91" s="23" t="s">
        <v>72</v>
      </c>
      <c r="AU91" s="23" t="s">
        <v>111</v>
      </c>
      <c r="BK91" s="155">
        <f>BK92+BK278+BK348+BK351</f>
        <v>0</v>
      </c>
    </row>
    <row r="92" spans="2:65" s="10" customFormat="1" ht="37.35" customHeight="1">
      <c r="B92" s="156"/>
      <c r="D92" s="157" t="s">
        <v>72</v>
      </c>
      <c r="E92" s="158" t="s">
        <v>141</v>
      </c>
      <c r="F92" s="158" t="s">
        <v>142</v>
      </c>
      <c r="I92" s="159"/>
      <c r="J92" s="160">
        <f>BK92</f>
        <v>0</v>
      </c>
      <c r="L92" s="156"/>
      <c r="M92" s="161"/>
      <c r="N92" s="162"/>
      <c r="O92" s="162"/>
      <c r="P92" s="163">
        <f>P93+P109+P215+P276</f>
        <v>0</v>
      </c>
      <c r="Q92" s="162"/>
      <c r="R92" s="163">
        <f>R93+R109+R215+R276</f>
        <v>205.28134903191994</v>
      </c>
      <c r="S92" s="162"/>
      <c r="T92" s="164">
        <f>T93+T109+T215+T276</f>
        <v>36.632749999999994</v>
      </c>
      <c r="AR92" s="157" t="s">
        <v>81</v>
      </c>
      <c r="AT92" s="165" t="s">
        <v>72</v>
      </c>
      <c r="AU92" s="165" t="s">
        <v>73</v>
      </c>
      <c r="AY92" s="157" t="s">
        <v>143</v>
      </c>
      <c r="BK92" s="166">
        <f>BK93+BK109+BK215+BK276</f>
        <v>0</v>
      </c>
    </row>
    <row r="93" spans="2:65" s="10" customFormat="1" ht="19.899999999999999" customHeight="1">
      <c r="B93" s="156"/>
      <c r="D93" s="167" t="s">
        <v>72</v>
      </c>
      <c r="E93" s="168" t="s">
        <v>144</v>
      </c>
      <c r="F93" s="168" t="s">
        <v>145</v>
      </c>
      <c r="I93" s="159"/>
      <c r="J93" s="169">
        <f>BK93</f>
        <v>0</v>
      </c>
      <c r="L93" s="156"/>
      <c r="M93" s="161"/>
      <c r="N93" s="162"/>
      <c r="O93" s="162"/>
      <c r="P93" s="163">
        <f>SUM(P94:P108)</f>
        <v>0</v>
      </c>
      <c r="Q93" s="162"/>
      <c r="R93" s="163">
        <f>SUM(R94:R108)</f>
        <v>4.7751188200000003</v>
      </c>
      <c r="S93" s="162"/>
      <c r="T93" s="164">
        <f>SUM(T94:T108)</f>
        <v>0</v>
      </c>
      <c r="AR93" s="157" t="s">
        <v>81</v>
      </c>
      <c r="AT93" s="165" t="s">
        <v>72</v>
      </c>
      <c r="AU93" s="165" t="s">
        <v>81</v>
      </c>
      <c r="AY93" s="157" t="s">
        <v>143</v>
      </c>
      <c r="BK93" s="166">
        <f>SUM(BK94:BK108)</f>
        <v>0</v>
      </c>
    </row>
    <row r="94" spans="2:65" s="1" customFormat="1" ht="22.5" customHeight="1">
      <c r="B94" s="170"/>
      <c r="C94" s="171" t="s">
        <v>81</v>
      </c>
      <c r="D94" s="171" t="s">
        <v>146</v>
      </c>
      <c r="E94" s="172" t="s">
        <v>147</v>
      </c>
      <c r="F94" s="173" t="s">
        <v>148</v>
      </c>
      <c r="G94" s="174" t="s">
        <v>149</v>
      </c>
      <c r="H94" s="175">
        <v>1.56</v>
      </c>
      <c r="I94" s="176"/>
      <c r="J94" s="177">
        <f>ROUND(I94*H94,1)</f>
        <v>0</v>
      </c>
      <c r="K94" s="173" t="s">
        <v>150</v>
      </c>
      <c r="L94" s="40"/>
      <c r="M94" s="178" t="s">
        <v>5</v>
      </c>
      <c r="N94" s="179" t="s">
        <v>45</v>
      </c>
      <c r="O94" s="41"/>
      <c r="P94" s="180">
        <f>O94*H94</f>
        <v>0</v>
      </c>
      <c r="Q94" s="180">
        <v>1.8774999999999999</v>
      </c>
      <c r="R94" s="180">
        <f>Q94*H94</f>
        <v>2.9289000000000001</v>
      </c>
      <c r="S94" s="180">
        <v>0</v>
      </c>
      <c r="T94" s="181">
        <f>S94*H94</f>
        <v>0</v>
      </c>
      <c r="AR94" s="23" t="s">
        <v>151</v>
      </c>
      <c r="AT94" s="23" t="s">
        <v>146</v>
      </c>
      <c r="AU94" s="23" t="s">
        <v>90</v>
      </c>
      <c r="AY94" s="23" t="s">
        <v>143</v>
      </c>
      <c r="BE94" s="182">
        <f>IF(N94="základní",J94,0)</f>
        <v>0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23" t="s">
        <v>90</v>
      </c>
      <c r="BK94" s="182">
        <f>ROUND(I94*H94,1)</f>
        <v>0</v>
      </c>
      <c r="BL94" s="23" t="s">
        <v>151</v>
      </c>
      <c r="BM94" s="23" t="s">
        <v>152</v>
      </c>
    </row>
    <row r="95" spans="2:65" s="11" customFormat="1" ht="13.5">
      <c r="B95" s="183"/>
      <c r="D95" s="184" t="s">
        <v>153</v>
      </c>
      <c r="E95" s="185" t="s">
        <v>5</v>
      </c>
      <c r="F95" s="186" t="s">
        <v>154</v>
      </c>
      <c r="H95" s="187" t="s">
        <v>5</v>
      </c>
      <c r="I95" s="188"/>
      <c r="L95" s="183"/>
      <c r="M95" s="189"/>
      <c r="N95" s="190"/>
      <c r="O95" s="190"/>
      <c r="P95" s="190"/>
      <c r="Q95" s="190"/>
      <c r="R95" s="190"/>
      <c r="S95" s="190"/>
      <c r="T95" s="191"/>
      <c r="AT95" s="187" t="s">
        <v>153</v>
      </c>
      <c r="AU95" s="187" t="s">
        <v>90</v>
      </c>
      <c r="AV95" s="11" t="s">
        <v>81</v>
      </c>
      <c r="AW95" s="11" t="s">
        <v>38</v>
      </c>
      <c r="AX95" s="11" t="s">
        <v>73</v>
      </c>
      <c r="AY95" s="187" t="s">
        <v>143</v>
      </c>
    </row>
    <row r="96" spans="2:65" s="12" customFormat="1" ht="13.5">
      <c r="B96" s="192"/>
      <c r="D96" s="193" t="s">
        <v>153</v>
      </c>
      <c r="E96" s="194" t="s">
        <v>5</v>
      </c>
      <c r="F96" s="195" t="s">
        <v>155</v>
      </c>
      <c r="H96" s="196">
        <v>1.56</v>
      </c>
      <c r="I96" s="197"/>
      <c r="L96" s="192"/>
      <c r="M96" s="198"/>
      <c r="N96" s="199"/>
      <c r="O96" s="199"/>
      <c r="P96" s="199"/>
      <c r="Q96" s="199"/>
      <c r="R96" s="199"/>
      <c r="S96" s="199"/>
      <c r="T96" s="200"/>
      <c r="AT96" s="201" t="s">
        <v>153</v>
      </c>
      <c r="AU96" s="201" t="s">
        <v>90</v>
      </c>
      <c r="AV96" s="12" t="s">
        <v>90</v>
      </c>
      <c r="AW96" s="12" t="s">
        <v>38</v>
      </c>
      <c r="AX96" s="12" t="s">
        <v>81</v>
      </c>
      <c r="AY96" s="201" t="s">
        <v>143</v>
      </c>
    </row>
    <row r="97" spans="2:65" s="1" customFormat="1" ht="22.5" customHeight="1">
      <c r="B97" s="170"/>
      <c r="C97" s="171" t="s">
        <v>90</v>
      </c>
      <c r="D97" s="171" t="s">
        <v>146</v>
      </c>
      <c r="E97" s="172" t="s">
        <v>156</v>
      </c>
      <c r="F97" s="173" t="s">
        <v>157</v>
      </c>
      <c r="G97" s="174" t="s">
        <v>149</v>
      </c>
      <c r="H97" s="175">
        <v>0.38400000000000001</v>
      </c>
      <c r="I97" s="176"/>
      <c r="J97" s="177">
        <f>ROUND(I97*H97,1)</f>
        <v>0</v>
      </c>
      <c r="K97" s="173" t="s">
        <v>150</v>
      </c>
      <c r="L97" s="40"/>
      <c r="M97" s="178" t="s">
        <v>5</v>
      </c>
      <c r="N97" s="179" t="s">
        <v>45</v>
      </c>
      <c r="O97" s="41"/>
      <c r="P97" s="180">
        <f>O97*H97</f>
        <v>0</v>
      </c>
      <c r="Q97" s="180">
        <v>1.94302</v>
      </c>
      <c r="R97" s="180">
        <f>Q97*H97</f>
        <v>0.74611967999999995</v>
      </c>
      <c r="S97" s="180">
        <v>0</v>
      </c>
      <c r="T97" s="181">
        <f>S97*H97</f>
        <v>0</v>
      </c>
      <c r="AR97" s="23" t="s">
        <v>151</v>
      </c>
      <c r="AT97" s="23" t="s">
        <v>146</v>
      </c>
      <c r="AU97" s="23" t="s">
        <v>90</v>
      </c>
      <c r="AY97" s="23" t="s">
        <v>143</v>
      </c>
      <c r="BE97" s="182">
        <f>IF(N97="základní",J97,0)</f>
        <v>0</v>
      </c>
      <c r="BF97" s="182">
        <f>IF(N97="snížená",J97,0)</f>
        <v>0</v>
      </c>
      <c r="BG97" s="182">
        <f>IF(N97="zákl. přenesená",J97,0)</f>
        <v>0</v>
      </c>
      <c r="BH97" s="182">
        <f>IF(N97="sníž. přenesená",J97,0)</f>
        <v>0</v>
      </c>
      <c r="BI97" s="182">
        <f>IF(N97="nulová",J97,0)</f>
        <v>0</v>
      </c>
      <c r="BJ97" s="23" t="s">
        <v>90</v>
      </c>
      <c r="BK97" s="182">
        <f>ROUND(I97*H97,1)</f>
        <v>0</v>
      </c>
      <c r="BL97" s="23" t="s">
        <v>151</v>
      </c>
      <c r="BM97" s="23" t="s">
        <v>158</v>
      </c>
    </row>
    <row r="98" spans="2:65" s="11" customFormat="1" ht="13.5">
      <c r="B98" s="183"/>
      <c r="D98" s="184" t="s">
        <v>153</v>
      </c>
      <c r="E98" s="185" t="s">
        <v>5</v>
      </c>
      <c r="F98" s="186" t="s">
        <v>154</v>
      </c>
      <c r="H98" s="187" t="s">
        <v>5</v>
      </c>
      <c r="I98" s="188"/>
      <c r="L98" s="183"/>
      <c r="M98" s="189"/>
      <c r="N98" s="190"/>
      <c r="O98" s="190"/>
      <c r="P98" s="190"/>
      <c r="Q98" s="190"/>
      <c r="R98" s="190"/>
      <c r="S98" s="190"/>
      <c r="T98" s="191"/>
      <c r="AT98" s="187" t="s">
        <v>153</v>
      </c>
      <c r="AU98" s="187" t="s">
        <v>90</v>
      </c>
      <c r="AV98" s="11" t="s">
        <v>81</v>
      </c>
      <c r="AW98" s="11" t="s">
        <v>38</v>
      </c>
      <c r="AX98" s="11" t="s">
        <v>73</v>
      </c>
      <c r="AY98" s="187" t="s">
        <v>143</v>
      </c>
    </row>
    <row r="99" spans="2:65" s="12" customFormat="1" ht="13.5">
      <c r="B99" s="192"/>
      <c r="D99" s="193" t="s">
        <v>153</v>
      </c>
      <c r="E99" s="194" t="s">
        <v>5</v>
      </c>
      <c r="F99" s="195" t="s">
        <v>159</v>
      </c>
      <c r="H99" s="196">
        <v>0.38400000000000001</v>
      </c>
      <c r="I99" s="197"/>
      <c r="L99" s="192"/>
      <c r="M99" s="198"/>
      <c r="N99" s="199"/>
      <c r="O99" s="199"/>
      <c r="P99" s="199"/>
      <c r="Q99" s="199"/>
      <c r="R99" s="199"/>
      <c r="S99" s="199"/>
      <c r="T99" s="200"/>
      <c r="AT99" s="201" t="s">
        <v>153</v>
      </c>
      <c r="AU99" s="201" t="s">
        <v>90</v>
      </c>
      <c r="AV99" s="12" t="s">
        <v>90</v>
      </c>
      <c r="AW99" s="12" t="s">
        <v>38</v>
      </c>
      <c r="AX99" s="12" t="s">
        <v>81</v>
      </c>
      <c r="AY99" s="201" t="s">
        <v>143</v>
      </c>
    </row>
    <row r="100" spans="2:65" s="1" customFormat="1" ht="22.5" customHeight="1">
      <c r="B100" s="170"/>
      <c r="C100" s="171" t="s">
        <v>144</v>
      </c>
      <c r="D100" s="171" t="s">
        <v>146</v>
      </c>
      <c r="E100" s="172" t="s">
        <v>160</v>
      </c>
      <c r="F100" s="173" t="s">
        <v>161</v>
      </c>
      <c r="G100" s="174" t="s">
        <v>162</v>
      </c>
      <c r="H100" s="175">
        <v>0.21299999999999999</v>
      </c>
      <c r="I100" s="176"/>
      <c r="J100" s="177">
        <f>ROUND(I100*H100,1)</f>
        <v>0</v>
      </c>
      <c r="K100" s="173" t="s">
        <v>150</v>
      </c>
      <c r="L100" s="40"/>
      <c r="M100" s="178" t="s">
        <v>5</v>
      </c>
      <c r="N100" s="179" t="s">
        <v>45</v>
      </c>
      <c r="O100" s="41"/>
      <c r="P100" s="180">
        <f>O100*H100</f>
        <v>0</v>
      </c>
      <c r="Q100" s="180">
        <v>1.0900000000000001</v>
      </c>
      <c r="R100" s="180">
        <f>Q100*H100</f>
        <v>0.23217000000000002</v>
      </c>
      <c r="S100" s="180">
        <v>0</v>
      </c>
      <c r="T100" s="181">
        <f>S100*H100</f>
        <v>0</v>
      </c>
      <c r="AR100" s="23" t="s">
        <v>151</v>
      </c>
      <c r="AT100" s="23" t="s">
        <v>146</v>
      </c>
      <c r="AU100" s="23" t="s">
        <v>90</v>
      </c>
      <c r="AY100" s="23" t="s">
        <v>143</v>
      </c>
      <c r="BE100" s="182">
        <f>IF(N100="základní",J100,0)</f>
        <v>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23" t="s">
        <v>90</v>
      </c>
      <c r="BK100" s="182">
        <f>ROUND(I100*H100,1)</f>
        <v>0</v>
      </c>
      <c r="BL100" s="23" t="s">
        <v>151</v>
      </c>
      <c r="BM100" s="23" t="s">
        <v>163</v>
      </c>
    </row>
    <row r="101" spans="2:65" s="11" customFormat="1" ht="13.5">
      <c r="B101" s="183"/>
      <c r="D101" s="184" t="s">
        <v>153</v>
      </c>
      <c r="E101" s="185" t="s">
        <v>5</v>
      </c>
      <c r="F101" s="186" t="s">
        <v>154</v>
      </c>
      <c r="H101" s="187" t="s">
        <v>5</v>
      </c>
      <c r="I101" s="188"/>
      <c r="L101" s="183"/>
      <c r="M101" s="189"/>
      <c r="N101" s="190"/>
      <c r="O101" s="190"/>
      <c r="P101" s="190"/>
      <c r="Q101" s="190"/>
      <c r="R101" s="190"/>
      <c r="S101" s="190"/>
      <c r="T101" s="191"/>
      <c r="AT101" s="187" t="s">
        <v>153</v>
      </c>
      <c r="AU101" s="187" t="s">
        <v>90</v>
      </c>
      <c r="AV101" s="11" t="s">
        <v>81</v>
      </c>
      <c r="AW101" s="11" t="s">
        <v>38</v>
      </c>
      <c r="AX101" s="11" t="s">
        <v>73</v>
      </c>
      <c r="AY101" s="187" t="s">
        <v>143</v>
      </c>
    </row>
    <row r="102" spans="2:65" s="12" customFormat="1" ht="13.5">
      <c r="B102" s="192"/>
      <c r="D102" s="193" t="s">
        <v>153</v>
      </c>
      <c r="E102" s="194" t="s">
        <v>5</v>
      </c>
      <c r="F102" s="195" t="s">
        <v>164</v>
      </c>
      <c r="H102" s="196">
        <v>0.21299199999999999</v>
      </c>
      <c r="I102" s="197"/>
      <c r="L102" s="192"/>
      <c r="M102" s="198"/>
      <c r="N102" s="199"/>
      <c r="O102" s="199"/>
      <c r="P102" s="199"/>
      <c r="Q102" s="199"/>
      <c r="R102" s="199"/>
      <c r="S102" s="199"/>
      <c r="T102" s="200"/>
      <c r="AT102" s="201" t="s">
        <v>153</v>
      </c>
      <c r="AU102" s="201" t="s">
        <v>90</v>
      </c>
      <c r="AV102" s="12" t="s">
        <v>90</v>
      </c>
      <c r="AW102" s="12" t="s">
        <v>38</v>
      </c>
      <c r="AX102" s="12" t="s">
        <v>81</v>
      </c>
      <c r="AY102" s="201" t="s">
        <v>143</v>
      </c>
    </row>
    <row r="103" spans="2:65" s="1" customFormat="1" ht="22.5" customHeight="1">
      <c r="B103" s="170"/>
      <c r="C103" s="171" t="s">
        <v>151</v>
      </c>
      <c r="D103" s="171" t="s">
        <v>146</v>
      </c>
      <c r="E103" s="172" t="s">
        <v>165</v>
      </c>
      <c r="F103" s="173" t="s">
        <v>166</v>
      </c>
      <c r="G103" s="174" t="s">
        <v>167</v>
      </c>
      <c r="H103" s="175">
        <v>6</v>
      </c>
      <c r="I103" s="176"/>
      <c r="J103" s="177">
        <f>ROUND(I103*H103,1)</f>
        <v>0</v>
      </c>
      <c r="K103" s="173" t="s">
        <v>150</v>
      </c>
      <c r="L103" s="40"/>
      <c r="M103" s="178" t="s">
        <v>5</v>
      </c>
      <c r="N103" s="179" t="s">
        <v>45</v>
      </c>
      <c r="O103" s="41"/>
      <c r="P103" s="180">
        <f>O103*H103</f>
        <v>0</v>
      </c>
      <c r="Q103" s="180">
        <v>0.11576</v>
      </c>
      <c r="R103" s="180">
        <f>Q103*H103</f>
        <v>0.69456000000000007</v>
      </c>
      <c r="S103" s="180">
        <v>0</v>
      </c>
      <c r="T103" s="181">
        <f>S103*H103</f>
        <v>0</v>
      </c>
      <c r="AR103" s="23" t="s">
        <v>151</v>
      </c>
      <c r="AT103" s="23" t="s">
        <v>146</v>
      </c>
      <c r="AU103" s="23" t="s">
        <v>90</v>
      </c>
      <c r="AY103" s="23" t="s">
        <v>143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23" t="s">
        <v>90</v>
      </c>
      <c r="BK103" s="182">
        <f>ROUND(I103*H103,1)</f>
        <v>0</v>
      </c>
      <c r="BL103" s="23" t="s">
        <v>151</v>
      </c>
      <c r="BM103" s="23" t="s">
        <v>168</v>
      </c>
    </row>
    <row r="104" spans="2:65" s="11" customFormat="1" ht="13.5">
      <c r="B104" s="183"/>
      <c r="D104" s="184" t="s">
        <v>153</v>
      </c>
      <c r="E104" s="185" t="s">
        <v>5</v>
      </c>
      <c r="F104" s="186" t="s">
        <v>169</v>
      </c>
      <c r="H104" s="187" t="s">
        <v>5</v>
      </c>
      <c r="I104" s="188"/>
      <c r="L104" s="183"/>
      <c r="M104" s="189"/>
      <c r="N104" s="190"/>
      <c r="O104" s="190"/>
      <c r="P104" s="190"/>
      <c r="Q104" s="190"/>
      <c r="R104" s="190"/>
      <c r="S104" s="190"/>
      <c r="T104" s="191"/>
      <c r="AT104" s="187" t="s">
        <v>153</v>
      </c>
      <c r="AU104" s="187" t="s">
        <v>90</v>
      </c>
      <c r="AV104" s="11" t="s">
        <v>81</v>
      </c>
      <c r="AW104" s="11" t="s">
        <v>38</v>
      </c>
      <c r="AX104" s="11" t="s">
        <v>73</v>
      </c>
      <c r="AY104" s="187" t="s">
        <v>143</v>
      </c>
    </row>
    <row r="105" spans="2:65" s="12" customFormat="1" ht="13.5">
      <c r="B105" s="192"/>
      <c r="D105" s="193" t="s">
        <v>153</v>
      </c>
      <c r="E105" s="194" t="s">
        <v>5</v>
      </c>
      <c r="F105" s="195" t="s">
        <v>170</v>
      </c>
      <c r="H105" s="196">
        <v>6</v>
      </c>
      <c r="I105" s="197"/>
      <c r="L105" s="192"/>
      <c r="M105" s="198"/>
      <c r="N105" s="199"/>
      <c r="O105" s="199"/>
      <c r="P105" s="199"/>
      <c r="Q105" s="199"/>
      <c r="R105" s="199"/>
      <c r="S105" s="199"/>
      <c r="T105" s="200"/>
      <c r="AT105" s="201" t="s">
        <v>153</v>
      </c>
      <c r="AU105" s="201" t="s">
        <v>90</v>
      </c>
      <c r="AV105" s="12" t="s">
        <v>90</v>
      </c>
      <c r="AW105" s="12" t="s">
        <v>38</v>
      </c>
      <c r="AX105" s="12" t="s">
        <v>81</v>
      </c>
      <c r="AY105" s="201" t="s">
        <v>143</v>
      </c>
    </row>
    <row r="106" spans="2:65" s="1" customFormat="1" ht="22.5" customHeight="1">
      <c r="B106" s="170"/>
      <c r="C106" s="171" t="s">
        <v>171</v>
      </c>
      <c r="D106" s="171" t="s">
        <v>146</v>
      </c>
      <c r="E106" s="172" t="s">
        <v>172</v>
      </c>
      <c r="F106" s="173" t="s">
        <v>173</v>
      </c>
      <c r="G106" s="174" t="s">
        <v>167</v>
      </c>
      <c r="H106" s="175">
        <v>0.97299999999999998</v>
      </c>
      <c r="I106" s="176"/>
      <c r="J106" s="177">
        <f>ROUND(I106*H106,1)</f>
        <v>0</v>
      </c>
      <c r="K106" s="173" t="s">
        <v>150</v>
      </c>
      <c r="L106" s="40"/>
      <c r="M106" s="178" t="s">
        <v>5</v>
      </c>
      <c r="N106" s="179" t="s">
        <v>45</v>
      </c>
      <c r="O106" s="41"/>
      <c r="P106" s="180">
        <f>O106*H106</f>
        <v>0</v>
      </c>
      <c r="Q106" s="180">
        <v>0.17818000000000001</v>
      </c>
      <c r="R106" s="180">
        <f>Q106*H106</f>
        <v>0.17336914</v>
      </c>
      <c r="S106" s="180">
        <v>0</v>
      </c>
      <c r="T106" s="181">
        <f>S106*H106</f>
        <v>0</v>
      </c>
      <c r="AR106" s="23" t="s">
        <v>151</v>
      </c>
      <c r="AT106" s="23" t="s">
        <v>146</v>
      </c>
      <c r="AU106" s="23" t="s">
        <v>90</v>
      </c>
      <c r="AY106" s="23" t="s">
        <v>143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23" t="s">
        <v>90</v>
      </c>
      <c r="BK106" s="182">
        <f>ROUND(I106*H106,1)</f>
        <v>0</v>
      </c>
      <c r="BL106" s="23" t="s">
        <v>151</v>
      </c>
      <c r="BM106" s="23" t="s">
        <v>174</v>
      </c>
    </row>
    <row r="107" spans="2:65" s="11" customFormat="1" ht="13.5">
      <c r="B107" s="183"/>
      <c r="D107" s="184" t="s">
        <v>153</v>
      </c>
      <c r="E107" s="185" t="s">
        <v>5</v>
      </c>
      <c r="F107" s="186" t="s">
        <v>154</v>
      </c>
      <c r="H107" s="187" t="s">
        <v>5</v>
      </c>
      <c r="I107" s="188"/>
      <c r="L107" s="183"/>
      <c r="M107" s="189"/>
      <c r="N107" s="190"/>
      <c r="O107" s="190"/>
      <c r="P107" s="190"/>
      <c r="Q107" s="190"/>
      <c r="R107" s="190"/>
      <c r="S107" s="190"/>
      <c r="T107" s="191"/>
      <c r="AT107" s="187" t="s">
        <v>153</v>
      </c>
      <c r="AU107" s="187" t="s">
        <v>90</v>
      </c>
      <c r="AV107" s="11" t="s">
        <v>81</v>
      </c>
      <c r="AW107" s="11" t="s">
        <v>38</v>
      </c>
      <c r="AX107" s="11" t="s">
        <v>73</v>
      </c>
      <c r="AY107" s="187" t="s">
        <v>143</v>
      </c>
    </row>
    <row r="108" spans="2:65" s="12" customFormat="1" ht="13.5">
      <c r="B108" s="192"/>
      <c r="D108" s="184" t="s">
        <v>153</v>
      </c>
      <c r="E108" s="201" t="s">
        <v>5</v>
      </c>
      <c r="F108" s="202" t="s">
        <v>175</v>
      </c>
      <c r="H108" s="203">
        <v>0.9728</v>
      </c>
      <c r="I108" s="197"/>
      <c r="L108" s="192"/>
      <c r="M108" s="198"/>
      <c r="N108" s="199"/>
      <c r="O108" s="199"/>
      <c r="P108" s="199"/>
      <c r="Q108" s="199"/>
      <c r="R108" s="199"/>
      <c r="S108" s="199"/>
      <c r="T108" s="200"/>
      <c r="AT108" s="201" t="s">
        <v>153</v>
      </c>
      <c r="AU108" s="201" t="s">
        <v>90</v>
      </c>
      <c r="AV108" s="12" t="s">
        <v>90</v>
      </c>
      <c r="AW108" s="12" t="s">
        <v>38</v>
      </c>
      <c r="AX108" s="12" t="s">
        <v>81</v>
      </c>
      <c r="AY108" s="201" t="s">
        <v>143</v>
      </c>
    </row>
    <row r="109" spans="2:65" s="10" customFormat="1" ht="29.85" customHeight="1">
      <c r="B109" s="156"/>
      <c r="D109" s="167" t="s">
        <v>72</v>
      </c>
      <c r="E109" s="168" t="s">
        <v>176</v>
      </c>
      <c r="F109" s="168" t="s">
        <v>177</v>
      </c>
      <c r="I109" s="159"/>
      <c r="J109" s="169">
        <f>BK109</f>
        <v>0</v>
      </c>
      <c r="L109" s="156"/>
      <c r="M109" s="161"/>
      <c r="N109" s="162"/>
      <c r="O109" s="162"/>
      <c r="P109" s="163">
        <f>SUM(P110:P214)</f>
        <v>0</v>
      </c>
      <c r="Q109" s="162"/>
      <c r="R109" s="163">
        <f>SUM(R110:R214)</f>
        <v>163.28923021191997</v>
      </c>
      <c r="S109" s="162"/>
      <c r="T109" s="164">
        <f>SUM(T110:T214)</f>
        <v>0</v>
      </c>
      <c r="AR109" s="157" t="s">
        <v>81</v>
      </c>
      <c r="AT109" s="165" t="s">
        <v>72</v>
      </c>
      <c r="AU109" s="165" t="s">
        <v>81</v>
      </c>
      <c r="AY109" s="157" t="s">
        <v>143</v>
      </c>
      <c r="BK109" s="166">
        <f>SUM(BK110:BK214)</f>
        <v>0</v>
      </c>
    </row>
    <row r="110" spans="2:65" s="1" customFormat="1" ht="22.5" customHeight="1">
      <c r="B110" s="170"/>
      <c r="C110" s="171" t="s">
        <v>176</v>
      </c>
      <c r="D110" s="171" t="s">
        <v>146</v>
      </c>
      <c r="E110" s="172" t="s">
        <v>178</v>
      </c>
      <c r="F110" s="173" t="s">
        <v>179</v>
      </c>
      <c r="G110" s="174" t="s">
        <v>180</v>
      </c>
      <c r="H110" s="175">
        <v>53.08</v>
      </c>
      <c r="I110" s="176"/>
      <c r="J110" s="177">
        <f>ROUND(I110*H110,1)</f>
        <v>0</v>
      </c>
      <c r="K110" s="173" t="s">
        <v>150</v>
      </c>
      <c r="L110" s="40"/>
      <c r="M110" s="178" t="s">
        <v>5</v>
      </c>
      <c r="N110" s="179" t="s">
        <v>45</v>
      </c>
      <c r="O110" s="41"/>
      <c r="P110" s="180">
        <f>O110*H110</f>
        <v>0</v>
      </c>
      <c r="Q110" s="180">
        <v>1.5E-3</v>
      </c>
      <c r="R110" s="180">
        <f>Q110*H110</f>
        <v>7.9619999999999996E-2</v>
      </c>
      <c r="S110" s="180">
        <v>0</v>
      </c>
      <c r="T110" s="181">
        <f>S110*H110</f>
        <v>0</v>
      </c>
      <c r="AR110" s="23" t="s">
        <v>151</v>
      </c>
      <c r="AT110" s="23" t="s">
        <v>146</v>
      </c>
      <c r="AU110" s="23" t="s">
        <v>90</v>
      </c>
      <c r="AY110" s="23" t="s">
        <v>143</v>
      </c>
      <c r="BE110" s="182">
        <f>IF(N110="základní",J110,0)</f>
        <v>0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23" t="s">
        <v>90</v>
      </c>
      <c r="BK110" s="182">
        <f>ROUND(I110*H110,1)</f>
        <v>0</v>
      </c>
      <c r="BL110" s="23" t="s">
        <v>151</v>
      </c>
      <c r="BM110" s="23" t="s">
        <v>181</v>
      </c>
    </row>
    <row r="111" spans="2:65" s="11" customFormat="1" ht="13.5">
      <c r="B111" s="183"/>
      <c r="D111" s="184" t="s">
        <v>153</v>
      </c>
      <c r="E111" s="185" t="s">
        <v>5</v>
      </c>
      <c r="F111" s="186" t="s">
        <v>182</v>
      </c>
      <c r="H111" s="187" t="s">
        <v>5</v>
      </c>
      <c r="I111" s="188"/>
      <c r="L111" s="183"/>
      <c r="M111" s="189"/>
      <c r="N111" s="190"/>
      <c r="O111" s="190"/>
      <c r="P111" s="190"/>
      <c r="Q111" s="190"/>
      <c r="R111" s="190"/>
      <c r="S111" s="190"/>
      <c r="T111" s="191"/>
      <c r="AT111" s="187" t="s">
        <v>153</v>
      </c>
      <c r="AU111" s="187" t="s">
        <v>90</v>
      </c>
      <c r="AV111" s="11" t="s">
        <v>81</v>
      </c>
      <c r="AW111" s="11" t="s">
        <v>38</v>
      </c>
      <c r="AX111" s="11" t="s">
        <v>73</v>
      </c>
      <c r="AY111" s="187" t="s">
        <v>143</v>
      </c>
    </row>
    <row r="112" spans="2:65" s="12" customFormat="1" ht="13.5">
      <c r="B112" s="192"/>
      <c r="D112" s="184" t="s">
        <v>153</v>
      </c>
      <c r="E112" s="201" t="s">
        <v>5</v>
      </c>
      <c r="F112" s="202" t="s">
        <v>183</v>
      </c>
      <c r="H112" s="203">
        <v>6.7</v>
      </c>
      <c r="I112" s="197"/>
      <c r="L112" s="192"/>
      <c r="M112" s="198"/>
      <c r="N112" s="199"/>
      <c r="O112" s="199"/>
      <c r="P112" s="199"/>
      <c r="Q112" s="199"/>
      <c r="R112" s="199"/>
      <c r="S112" s="199"/>
      <c r="T112" s="200"/>
      <c r="AT112" s="201" t="s">
        <v>153</v>
      </c>
      <c r="AU112" s="201" t="s">
        <v>90</v>
      </c>
      <c r="AV112" s="12" t="s">
        <v>90</v>
      </c>
      <c r="AW112" s="12" t="s">
        <v>38</v>
      </c>
      <c r="AX112" s="12" t="s">
        <v>73</v>
      </c>
      <c r="AY112" s="201" t="s">
        <v>143</v>
      </c>
    </row>
    <row r="113" spans="2:65" s="12" customFormat="1" ht="13.5">
      <c r="B113" s="192"/>
      <c r="D113" s="184" t="s">
        <v>153</v>
      </c>
      <c r="E113" s="201" t="s">
        <v>5</v>
      </c>
      <c r="F113" s="202" t="s">
        <v>184</v>
      </c>
      <c r="H113" s="203">
        <v>4.9000000000000004</v>
      </c>
      <c r="I113" s="197"/>
      <c r="L113" s="192"/>
      <c r="M113" s="198"/>
      <c r="N113" s="199"/>
      <c r="O113" s="199"/>
      <c r="P113" s="199"/>
      <c r="Q113" s="199"/>
      <c r="R113" s="199"/>
      <c r="S113" s="199"/>
      <c r="T113" s="200"/>
      <c r="AT113" s="201" t="s">
        <v>153</v>
      </c>
      <c r="AU113" s="201" t="s">
        <v>90</v>
      </c>
      <c r="AV113" s="12" t="s">
        <v>90</v>
      </c>
      <c r="AW113" s="12" t="s">
        <v>38</v>
      </c>
      <c r="AX113" s="12" t="s">
        <v>73</v>
      </c>
      <c r="AY113" s="201" t="s">
        <v>143</v>
      </c>
    </row>
    <row r="114" spans="2:65" s="12" customFormat="1" ht="13.5">
      <c r="B114" s="192"/>
      <c r="D114" s="184" t="s">
        <v>153</v>
      </c>
      <c r="E114" s="201" t="s">
        <v>5</v>
      </c>
      <c r="F114" s="202" t="s">
        <v>185</v>
      </c>
      <c r="H114" s="203">
        <v>24.68</v>
      </c>
      <c r="I114" s="197"/>
      <c r="L114" s="192"/>
      <c r="M114" s="198"/>
      <c r="N114" s="199"/>
      <c r="O114" s="199"/>
      <c r="P114" s="199"/>
      <c r="Q114" s="199"/>
      <c r="R114" s="199"/>
      <c r="S114" s="199"/>
      <c r="T114" s="200"/>
      <c r="AT114" s="201" t="s">
        <v>153</v>
      </c>
      <c r="AU114" s="201" t="s">
        <v>90</v>
      </c>
      <c r="AV114" s="12" t="s">
        <v>90</v>
      </c>
      <c r="AW114" s="12" t="s">
        <v>38</v>
      </c>
      <c r="AX114" s="12" t="s">
        <v>73</v>
      </c>
      <c r="AY114" s="201" t="s">
        <v>143</v>
      </c>
    </row>
    <row r="115" spans="2:65" s="11" customFormat="1" ht="13.5">
      <c r="B115" s="183"/>
      <c r="D115" s="184" t="s">
        <v>153</v>
      </c>
      <c r="E115" s="185" t="s">
        <v>5</v>
      </c>
      <c r="F115" s="186" t="s">
        <v>186</v>
      </c>
      <c r="H115" s="187" t="s">
        <v>5</v>
      </c>
      <c r="I115" s="188"/>
      <c r="L115" s="183"/>
      <c r="M115" s="189"/>
      <c r="N115" s="190"/>
      <c r="O115" s="190"/>
      <c r="P115" s="190"/>
      <c r="Q115" s="190"/>
      <c r="R115" s="190"/>
      <c r="S115" s="190"/>
      <c r="T115" s="191"/>
      <c r="AT115" s="187" t="s">
        <v>153</v>
      </c>
      <c r="AU115" s="187" t="s">
        <v>90</v>
      </c>
      <c r="AV115" s="11" t="s">
        <v>81</v>
      </c>
      <c r="AW115" s="11" t="s">
        <v>38</v>
      </c>
      <c r="AX115" s="11" t="s">
        <v>73</v>
      </c>
      <c r="AY115" s="187" t="s">
        <v>143</v>
      </c>
    </row>
    <row r="116" spans="2:65" s="12" customFormat="1" ht="13.5">
      <c r="B116" s="192"/>
      <c r="D116" s="184" t="s">
        <v>153</v>
      </c>
      <c r="E116" s="201" t="s">
        <v>5</v>
      </c>
      <c r="F116" s="202" t="s">
        <v>187</v>
      </c>
      <c r="H116" s="203">
        <v>16.8</v>
      </c>
      <c r="I116" s="197"/>
      <c r="L116" s="192"/>
      <c r="M116" s="198"/>
      <c r="N116" s="199"/>
      <c r="O116" s="199"/>
      <c r="P116" s="199"/>
      <c r="Q116" s="199"/>
      <c r="R116" s="199"/>
      <c r="S116" s="199"/>
      <c r="T116" s="200"/>
      <c r="AT116" s="201" t="s">
        <v>153</v>
      </c>
      <c r="AU116" s="201" t="s">
        <v>90</v>
      </c>
      <c r="AV116" s="12" t="s">
        <v>90</v>
      </c>
      <c r="AW116" s="12" t="s">
        <v>38</v>
      </c>
      <c r="AX116" s="12" t="s">
        <v>73</v>
      </c>
      <c r="AY116" s="201" t="s">
        <v>143</v>
      </c>
    </row>
    <row r="117" spans="2:65" s="13" customFormat="1" ht="13.5">
      <c r="B117" s="204"/>
      <c r="D117" s="193" t="s">
        <v>153</v>
      </c>
      <c r="E117" s="205" t="s">
        <v>5</v>
      </c>
      <c r="F117" s="206" t="s">
        <v>188</v>
      </c>
      <c r="H117" s="207">
        <v>53.08</v>
      </c>
      <c r="I117" s="208"/>
      <c r="L117" s="204"/>
      <c r="M117" s="209"/>
      <c r="N117" s="210"/>
      <c r="O117" s="210"/>
      <c r="P117" s="210"/>
      <c r="Q117" s="210"/>
      <c r="R117" s="210"/>
      <c r="S117" s="210"/>
      <c r="T117" s="211"/>
      <c r="AT117" s="212" t="s">
        <v>153</v>
      </c>
      <c r="AU117" s="212" t="s">
        <v>90</v>
      </c>
      <c r="AV117" s="13" t="s">
        <v>151</v>
      </c>
      <c r="AW117" s="13" t="s">
        <v>38</v>
      </c>
      <c r="AX117" s="13" t="s">
        <v>81</v>
      </c>
      <c r="AY117" s="212" t="s">
        <v>143</v>
      </c>
    </row>
    <row r="118" spans="2:65" s="1" customFormat="1" ht="22.5" customHeight="1">
      <c r="B118" s="170"/>
      <c r="C118" s="171" t="s">
        <v>189</v>
      </c>
      <c r="D118" s="171" t="s">
        <v>146</v>
      </c>
      <c r="E118" s="172" t="s">
        <v>190</v>
      </c>
      <c r="F118" s="173" t="s">
        <v>191</v>
      </c>
      <c r="G118" s="174" t="s">
        <v>167</v>
      </c>
      <c r="H118" s="175">
        <v>13.856</v>
      </c>
      <c r="I118" s="176"/>
      <c r="J118" s="177">
        <f>ROUND(I118*H118,1)</f>
        <v>0</v>
      </c>
      <c r="K118" s="173" t="s">
        <v>150</v>
      </c>
      <c r="L118" s="40"/>
      <c r="M118" s="178" t="s">
        <v>5</v>
      </c>
      <c r="N118" s="179" t="s">
        <v>45</v>
      </c>
      <c r="O118" s="41"/>
      <c r="P118" s="180">
        <f>O118*H118</f>
        <v>0</v>
      </c>
      <c r="Q118" s="180">
        <v>3.3579999999999999E-2</v>
      </c>
      <c r="R118" s="180">
        <f>Q118*H118</f>
        <v>0.46528448</v>
      </c>
      <c r="S118" s="180">
        <v>0</v>
      </c>
      <c r="T118" s="181">
        <f>S118*H118</f>
        <v>0</v>
      </c>
      <c r="AR118" s="23" t="s">
        <v>151</v>
      </c>
      <c r="AT118" s="23" t="s">
        <v>146</v>
      </c>
      <c r="AU118" s="23" t="s">
        <v>90</v>
      </c>
      <c r="AY118" s="23" t="s">
        <v>143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23" t="s">
        <v>90</v>
      </c>
      <c r="BK118" s="182">
        <f>ROUND(I118*H118,1)</f>
        <v>0</v>
      </c>
      <c r="BL118" s="23" t="s">
        <v>151</v>
      </c>
      <c r="BM118" s="23" t="s">
        <v>192</v>
      </c>
    </row>
    <row r="119" spans="2:65" s="11" customFormat="1" ht="13.5">
      <c r="B119" s="183"/>
      <c r="D119" s="184" t="s">
        <v>153</v>
      </c>
      <c r="E119" s="185" t="s">
        <v>5</v>
      </c>
      <c r="F119" s="186" t="s">
        <v>182</v>
      </c>
      <c r="H119" s="187" t="s">
        <v>5</v>
      </c>
      <c r="I119" s="188"/>
      <c r="L119" s="183"/>
      <c r="M119" s="189"/>
      <c r="N119" s="190"/>
      <c r="O119" s="190"/>
      <c r="P119" s="190"/>
      <c r="Q119" s="190"/>
      <c r="R119" s="190"/>
      <c r="S119" s="190"/>
      <c r="T119" s="191"/>
      <c r="AT119" s="187" t="s">
        <v>153</v>
      </c>
      <c r="AU119" s="187" t="s">
        <v>90</v>
      </c>
      <c r="AV119" s="11" t="s">
        <v>81</v>
      </c>
      <c r="AW119" s="11" t="s">
        <v>38</v>
      </c>
      <c r="AX119" s="11" t="s">
        <v>73</v>
      </c>
      <c r="AY119" s="187" t="s">
        <v>143</v>
      </c>
    </row>
    <row r="120" spans="2:65" s="12" customFormat="1" ht="13.5">
      <c r="B120" s="192"/>
      <c r="D120" s="184" t="s">
        <v>153</v>
      </c>
      <c r="E120" s="201" t="s">
        <v>5</v>
      </c>
      <c r="F120" s="202" t="s">
        <v>193</v>
      </c>
      <c r="H120" s="203">
        <v>1.34</v>
      </c>
      <c r="I120" s="197"/>
      <c r="L120" s="192"/>
      <c r="M120" s="198"/>
      <c r="N120" s="199"/>
      <c r="O120" s="199"/>
      <c r="P120" s="199"/>
      <c r="Q120" s="199"/>
      <c r="R120" s="199"/>
      <c r="S120" s="199"/>
      <c r="T120" s="200"/>
      <c r="AT120" s="201" t="s">
        <v>153</v>
      </c>
      <c r="AU120" s="201" t="s">
        <v>90</v>
      </c>
      <c r="AV120" s="12" t="s">
        <v>90</v>
      </c>
      <c r="AW120" s="12" t="s">
        <v>38</v>
      </c>
      <c r="AX120" s="12" t="s">
        <v>73</v>
      </c>
      <c r="AY120" s="201" t="s">
        <v>143</v>
      </c>
    </row>
    <row r="121" spans="2:65" s="12" customFormat="1" ht="13.5">
      <c r="B121" s="192"/>
      <c r="D121" s="184" t="s">
        <v>153</v>
      </c>
      <c r="E121" s="201" t="s">
        <v>5</v>
      </c>
      <c r="F121" s="202" t="s">
        <v>194</v>
      </c>
      <c r="H121" s="203">
        <v>0.98</v>
      </c>
      <c r="I121" s="197"/>
      <c r="L121" s="192"/>
      <c r="M121" s="198"/>
      <c r="N121" s="199"/>
      <c r="O121" s="199"/>
      <c r="P121" s="199"/>
      <c r="Q121" s="199"/>
      <c r="R121" s="199"/>
      <c r="S121" s="199"/>
      <c r="T121" s="200"/>
      <c r="AT121" s="201" t="s">
        <v>153</v>
      </c>
      <c r="AU121" s="201" t="s">
        <v>90</v>
      </c>
      <c r="AV121" s="12" t="s">
        <v>90</v>
      </c>
      <c r="AW121" s="12" t="s">
        <v>38</v>
      </c>
      <c r="AX121" s="12" t="s">
        <v>73</v>
      </c>
      <c r="AY121" s="201" t="s">
        <v>143</v>
      </c>
    </row>
    <row r="122" spans="2:65" s="12" customFormat="1" ht="13.5">
      <c r="B122" s="192"/>
      <c r="D122" s="184" t="s">
        <v>153</v>
      </c>
      <c r="E122" s="201" t="s">
        <v>5</v>
      </c>
      <c r="F122" s="202" t="s">
        <v>195</v>
      </c>
      <c r="H122" s="203">
        <v>4.9359999999999999</v>
      </c>
      <c r="I122" s="197"/>
      <c r="L122" s="192"/>
      <c r="M122" s="198"/>
      <c r="N122" s="199"/>
      <c r="O122" s="199"/>
      <c r="P122" s="199"/>
      <c r="Q122" s="199"/>
      <c r="R122" s="199"/>
      <c r="S122" s="199"/>
      <c r="T122" s="200"/>
      <c r="AT122" s="201" t="s">
        <v>153</v>
      </c>
      <c r="AU122" s="201" t="s">
        <v>90</v>
      </c>
      <c r="AV122" s="12" t="s">
        <v>90</v>
      </c>
      <c r="AW122" s="12" t="s">
        <v>38</v>
      </c>
      <c r="AX122" s="12" t="s">
        <v>73</v>
      </c>
      <c r="AY122" s="201" t="s">
        <v>143</v>
      </c>
    </row>
    <row r="123" spans="2:65" s="11" customFormat="1" ht="13.5">
      <c r="B123" s="183"/>
      <c r="D123" s="184" t="s">
        <v>153</v>
      </c>
      <c r="E123" s="185" t="s">
        <v>5</v>
      </c>
      <c r="F123" s="186" t="s">
        <v>186</v>
      </c>
      <c r="H123" s="187" t="s">
        <v>5</v>
      </c>
      <c r="I123" s="188"/>
      <c r="L123" s="183"/>
      <c r="M123" s="189"/>
      <c r="N123" s="190"/>
      <c r="O123" s="190"/>
      <c r="P123" s="190"/>
      <c r="Q123" s="190"/>
      <c r="R123" s="190"/>
      <c r="S123" s="190"/>
      <c r="T123" s="191"/>
      <c r="AT123" s="187" t="s">
        <v>153</v>
      </c>
      <c r="AU123" s="187" t="s">
        <v>90</v>
      </c>
      <c r="AV123" s="11" t="s">
        <v>81</v>
      </c>
      <c r="AW123" s="11" t="s">
        <v>38</v>
      </c>
      <c r="AX123" s="11" t="s">
        <v>73</v>
      </c>
      <c r="AY123" s="187" t="s">
        <v>143</v>
      </c>
    </row>
    <row r="124" spans="2:65" s="12" customFormat="1" ht="13.5">
      <c r="B124" s="192"/>
      <c r="D124" s="184" t="s">
        <v>153</v>
      </c>
      <c r="E124" s="201" t="s">
        <v>5</v>
      </c>
      <c r="F124" s="202" t="s">
        <v>196</v>
      </c>
      <c r="H124" s="203">
        <v>5.04</v>
      </c>
      <c r="I124" s="197"/>
      <c r="L124" s="192"/>
      <c r="M124" s="198"/>
      <c r="N124" s="199"/>
      <c r="O124" s="199"/>
      <c r="P124" s="199"/>
      <c r="Q124" s="199"/>
      <c r="R124" s="199"/>
      <c r="S124" s="199"/>
      <c r="T124" s="200"/>
      <c r="AT124" s="201" t="s">
        <v>153</v>
      </c>
      <c r="AU124" s="201" t="s">
        <v>90</v>
      </c>
      <c r="AV124" s="12" t="s">
        <v>90</v>
      </c>
      <c r="AW124" s="12" t="s">
        <v>38</v>
      </c>
      <c r="AX124" s="12" t="s">
        <v>73</v>
      </c>
      <c r="AY124" s="201" t="s">
        <v>143</v>
      </c>
    </row>
    <row r="125" spans="2:65" s="12" customFormat="1" ht="13.5">
      <c r="B125" s="192"/>
      <c r="D125" s="184" t="s">
        <v>153</v>
      </c>
      <c r="E125" s="201" t="s">
        <v>5</v>
      </c>
      <c r="F125" s="202" t="s">
        <v>155</v>
      </c>
      <c r="H125" s="203">
        <v>1.56</v>
      </c>
      <c r="I125" s="197"/>
      <c r="L125" s="192"/>
      <c r="M125" s="198"/>
      <c r="N125" s="199"/>
      <c r="O125" s="199"/>
      <c r="P125" s="199"/>
      <c r="Q125" s="199"/>
      <c r="R125" s="199"/>
      <c r="S125" s="199"/>
      <c r="T125" s="200"/>
      <c r="AT125" s="201" t="s">
        <v>153</v>
      </c>
      <c r="AU125" s="201" t="s">
        <v>90</v>
      </c>
      <c r="AV125" s="12" t="s">
        <v>90</v>
      </c>
      <c r="AW125" s="12" t="s">
        <v>38</v>
      </c>
      <c r="AX125" s="12" t="s">
        <v>73</v>
      </c>
      <c r="AY125" s="201" t="s">
        <v>143</v>
      </c>
    </row>
    <row r="126" spans="2:65" s="13" customFormat="1" ht="13.5">
      <c r="B126" s="204"/>
      <c r="D126" s="193" t="s">
        <v>153</v>
      </c>
      <c r="E126" s="205" t="s">
        <v>5</v>
      </c>
      <c r="F126" s="206" t="s">
        <v>188</v>
      </c>
      <c r="H126" s="207">
        <v>13.856</v>
      </c>
      <c r="I126" s="208"/>
      <c r="L126" s="204"/>
      <c r="M126" s="209"/>
      <c r="N126" s="210"/>
      <c r="O126" s="210"/>
      <c r="P126" s="210"/>
      <c r="Q126" s="210"/>
      <c r="R126" s="210"/>
      <c r="S126" s="210"/>
      <c r="T126" s="211"/>
      <c r="AT126" s="212" t="s">
        <v>153</v>
      </c>
      <c r="AU126" s="212" t="s">
        <v>90</v>
      </c>
      <c r="AV126" s="13" t="s">
        <v>151</v>
      </c>
      <c r="AW126" s="13" t="s">
        <v>38</v>
      </c>
      <c r="AX126" s="13" t="s">
        <v>81</v>
      </c>
      <c r="AY126" s="212" t="s">
        <v>143</v>
      </c>
    </row>
    <row r="127" spans="2:65" s="1" customFormat="1" ht="31.5" customHeight="1">
      <c r="B127" s="170"/>
      <c r="C127" s="171" t="s">
        <v>197</v>
      </c>
      <c r="D127" s="171" t="s">
        <v>146</v>
      </c>
      <c r="E127" s="172" t="s">
        <v>198</v>
      </c>
      <c r="F127" s="173" t="s">
        <v>199</v>
      </c>
      <c r="G127" s="174" t="s">
        <v>167</v>
      </c>
      <c r="H127" s="175">
        <v>1172.6020000000001</v>
      </c>
      <c r="I127" s="176"/>
      <c r="J127" s="177">
        <f>ROUND(I127*H127,1)</f>
        <v>0</v>
      </c>
      <c r="K127" s="173" t="s">
        <v>150</v>
      </c>
      <c r="L127" s="40"/>
      <c r="M127" s="178" t="s">
        <v>5</v>
      </c>
      <c r="N127" s="179" t="s">
        <v>45</v>
      </c>
      <c r="O127" s="41"/>
      <c r="P127" s="180">
        <f>O127*H127</f>
        <v>0</v>
      </c>
      <c r="Q127" s="180">
        <v>1.139336E-2</v>
      </c>
      <c r="R127" s="180">
        <f>Q127*H127</f>
        <v>13.359876722720001</v>
      </c>
      <c r="S127" s="180">
        <v>0</v>
      </c>
      <c r="T127" s="181">
        <f>S127*H127</f>
        <v>0</v>
      </c>
      <c r="AR127" s="23" t="s">
        <v>151</v>
      </c>
      <c r="AT127" s="23" t="s">
        <v>146</v>
      </c>
      <c r="AU127" s="23" t="s">
        <v>90</v>
      </c>
      <c r="AY127" s="23" t="s">
        <v>143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23" t="s">
        <v>90</v>
      </c>
      <c r="BK127" s="182">
        <f>ROUND(I127*H127,1)</f>
        <v>0</v>
      </c>
      <c r="BL127" s="23" t="s">
        <v>151</v>
      </c>
      <c r="BM127" s="23" t="s">
        <v>200</v>
      </c>
    </row>
    <row r="128" spans="2:65" s="11" customFormat="1" ht="13.5">
      <c r="B128" s="183"/>
      <c r="D128" s="184" t="s">
        <v>153</v>
      </c>
      <c r="E128" s="185" t="s">
        <v>5</v>
      </c>
      <c r="F128" s="186" t="s">
        <v>201</v>
      </c>
      <c r="H128" s="187" t="s">
        <v>5</v>
      </c>
      <c r="I128" s="188"/>
      <c r="L128" s="183"/>
      <c r="M128" s="189"/>
      <c r="N128" s="190"/>
      <c r="O128" s="190"/>
      <c r="P128" s="190"/>
      <c r="Q128" s="190"/>
      <c r="R128" s="190"/>
      <c r="S128" s="190"/>
      <c r="T128" s="191"/>
      <c r="AT128" s="187" t="s">
        <v>153</v>
      </c>
      <c r="AU128" s="187" t="s">
        <v>90</v>
      </c>
      <c r="AV128" s="11" t="s">
        <v>81</v>
      </c>
      <c r="AW128" s="11" t="s">
        <v>38</v>
      </c>
      <c r="AX128" s="11" t="s">
        <v>73</v>
      </c>
      <c r="AY128" s="187" t="s">
        <v>143</v>
      </c>
    </row>
    <row r="129" spans="2:51" s="12" customFormat="1" ht="13.5">
      <c r="B129" s="192"/>
      <c r="D129" s="184" t="s">
        <v>153</v>
      </c>
      <c r="E129" s="201" t="s">
        <v>5</v>
      </c>
      <c r="F129" s="202" t="s">
        <v>202</v>
      </c>
      <c r="H129" s="203">
        <v>535.80560000000003</v>
      </c>
      <c r="I129" s="197"/>
      <c r="L129" s="192"/>
      <c r="M129" s="198"/>
      <c r="N129" s="199"/>
      <c r="O129" s="199"/>
      <c r="P129" s="199"/>
      <c r="Q129" s="199"/>
      <c r="R129" s="199"/>
      <c r="S129" s="199"/>
      <c r="T129" s="200"/>
      <c r="AT129" s="201" t="s">
        <v>153</v>
      </c>
      <c r="AU129" s="201" t="s">
        <v>90</v>
      </c>
      <c r="AV129" s="12" t="s">
        <v>90</v>
      </c>
      <c r="AW129" s="12" t="s">
        <v>38</v>
      </c>
      <c r="AX129" s="12" t="s">
        <v>73</v>
      </c>
      <c r="AY129" s="201" t="s">
        <v>143</v>
      </c>
    </row>
    <row r="130" spans="2:51" s="12" customFormat="1" ht="13.5">
      <c r="B130" s="192"/>
      <c r="D130" s="184" t="s">
        <v>153</v>
      </c>
      <c r="E130" s="201" t="s">
        <v>5</v>
      </c>
      <c r="F130" s="202" t="s">
        <v>203</v>
      </c>
      <c r="H130" s="203">
        <v>-54.911999999999999</v>
      </c>
      <c r="I130" s="197"/>
      <c r="L130" s="192"/>
      <c r="M130" s="198"/>
      <c r="N130" s="199"/>
      <c r="O130" s="199"/>
      <c r="P130" s="199"/>
      <c r="Q130" s="199"/>
      <c r="R130" s="199"/>
      <c r="S130" s="199"/>
      <c r="T130" s="200"/>
      <c r="AT130" s="201" t="s">
        <v>153</v>
      </c>
      <c r="AU130" s="201" t="s">
        <v>90</v>
      </c>
      <c r="AV130" s="12" t="s">
        <v>90</v>
      </c>
      <c r="AW130" s="12" t="s">
        <v>38</v>
      </c>
      <c r="AX130" s="12" t="s">
        <v>73</v>
      </c>
      <c r="AY130" s="201" t="s">
        <v>143</v>
      </c>
    </row>
    <row r="131" spans="2:51" s="12" customFormat="1" ht="13.5">
      <c r="B131" s="192"/>
      <c r="D131" s="184" t="s">
        <v>153</v>
      </c>
      <c r="E131" s="201" t="s">
        <v>5</v>
      </c>
      <c r="F131" s="202" t="s">
        <v>204</v>
      </c>
      <c r="H131" s="203">
        <v>-25.344000000000001</v>
      </c>
      <c r="I131" s="197"/>
      <c r="L131" s="192"/>
      <c r="M131" s="198"/>
      <c r="N131" s="199"/>
      <c r="O131" s="199"/>
      <c r="P131" s="199"/>
      <c r="Q131" s="199"/>
      <c r="R131" s="199"/>
      <c r="S131" s="199"/>
      <c r="T131" s="200"/>
      <c r="AT131" s="201" t="s">
        <v>153</v>
      </c>
      <c r="AU131" s="201" t="s">
        <v>90</v>
      </c>
      <c r="AV131" s="12" t="s">
        <v>90</v>
      </c>
      <c r="AW131" s="12" t="s">
        <v>38</v>
      </c>
      <c r="AX131" s="12" t="s">
        <v>73</v>
      </c>
      <c r="AY131" s="201" t="s">
        <v>143</v>
      </c>
    </row>
    <row r="132" spans="2:51" s="11" customFormat="1" ht="13.5">
      <c r="B132" s="183"/>
      <c r="D132" s="184" t="s">
        <v>153</v>
      </c>
      <c r="E132" s="185" t="s">
        <v>5</v>
      </c>
      <c r="F132" s="186" t="s">
        <v>205</v>
      </c>
      <c r="H132" s="187" t="s">
        <v>5</v>
      </c>
      <c r="I132" s="188"/>
      <c r="L132" s="183"/>
      <c r="M132" s="189"/>
      <c r="N132" s="190"/>
      <c r="O132" s="190"/>
      <c r="P132" s="190"/>
      <c r="Q132" s="190"/>
      <c r="R132" s="190"/>
      <c r="S132" s="190"/>
      <c r="T132" s="191"/>
      <c r="AT132" s="187" t="s">
        <v>153</v>
      </c>
      <c r="AU132" s="187" t="s">
        <v>90</v>
      </c>
      <c r="AV132" s="11" t="s">
        <v>81</v>
      </c>
      <c r="AW132" s="11" t="s">
        <v>38</v>
      </c>
      <c r="AX132" s="11" t="s">
        <v>73</v>
      </c>
      <c r="AY132" s="187" t="s">
        <v>143</v>
      </c>
    </row>
    <row r="133" spans="2:51" s="12" customFormat="1" ht="13.5">
      <c r="B133" s="192"/>
      <c r="D133" s="184" t="s">
        <v>153</v>
      </c>
      <c r="E133" s="201" t="s">
        <v>5</v>
      </c>
      <c r="F133" s="202" t="s">
        <v>206</v>
      </c>
      <c r="H133" s="203">
        <v>243.76</v>
      </c>
      <c r="I133" s="197"/>
      <c r="L133" s="192"/>
      <c r="M133" s="198"/>
      <c r="N133" s="199"/>
      <c r="O133" s="199"/>
      <c r="P133" s="199"/>
      <c r="Q133" s="199"/>
      <c r="R133" s="199"/>
      <c r="S133" s="199"/>
      <c r="T133" s="200"/>
      <c r="AT133" s="201" t="s">
        <v>153</v>
      </c>
      <c r="AU133" s="201" t="s">
        <v>90</v>
      </c>
      <c r="AV133" s="12" t="s">
        <v>90</v>
      </c>
      <c r="AW133" s="12" t="s">
        <v>38</v>
      </c>
      <c r="AX133" s="12" t="s">
        <v>73</v>
      </c>
      <c r="AY133" s="201" t="s">
        <v>143</v>
      </c>
    </row>
    <row r="134" spans="2:51" s="12" customFormat="1" ht="13.5">
      <c r="B134" s="192"/>
      <c r="D134" s="184" t="s">
        <v>153</v>
      </c>
      <c r="E134" s="201" t="s">
        <v>5</v>
      </c>
      <c r="F134" s="202" t="s">
        <v>207</v>
      </c>
      <c r="H134" s="203">
        <v>244.64</v>
      </c>
      <c r="I134" s="197"/>
      <c r="L134" s="192"/>
      <c r="M134" s="198"/>
      <c r="N134" s="199"/>
      <c r="O134" s="199"/>
      <c r="P134" s="199"/>
      <c r="Q134" s="199"/>
      <c r="R134" s="199"/>
      <c r="S134" s="199"/>
      <c r="T134" s="200"/>
      <c r="AT134" s="201" t="s">
        <v>153</v>
      </c>
      <c r="AU134" s="201" t="s">
        <v>90</v>
      </c>
      <c r="AV134" s="12" t="s">
        <v>90</v>
      </c>
      <c r="AW134" s="12" t="s">
        <v>38</v>
      </c>
      <c r="AX134" s="12" t="s">
        <v>73</v>
      </c>
      <c r="AY134" s="201" t="s">
        <v>143</v>
      </c>
    </row>
    <row r="135" spans="2:51" s="12" customFormat="1" ht="13.5">
      <c r="B135" s="192"/>
      <c r="D135" s="184" t="s">
        <v>153</v>
      </c>
      <c r="E135" s="201" t="s">
        <v>5</v>
      </c>
      <c r="F135" s="202" t="s">
        <v>208</v>
      </c>
      <c r="H135" s="203">
        <v>6.24</v>
      </c>
      <c r="I135" s="197"/>
      <c r="L135" s="192"/>
      <c r="M135" s="198"/>
      <c r="N135" s="199"/>
      <c r="O135" s="199"/>
      <c r="P135" s="199"/>
      <c r="Q135" s="199"/>
      <c r="R135" s="199"/>
      <c r="S135" s="199"/>
      <c r="T135" s="200"/>
      <c r="AT135" s="201" t="s">
        <v>153</v>
      </c>
      <c r="AU135" s="201" t="s">
        <v>90</v>
      </c>
      <c r="AV135" s="12" t="s">
        <v>90</v>
      </c>
      <c r="AW135" s="12" t="s">
        <v>38</v>
      </c>
      <c r="AX135" s="12" t="s">
        <v>73</v>
      </c>
      <c r="AY135" s="201" t="s">
        <v>143</v>
      </c>
    </row>
    <row r="136" spans="2:51" s="12" customFormat="1" ht="13.5">
      <c r="B136" s="192"/>
      <c r="D136" s="184" t="s">
        <v>153</v>
      </c>
      <c r="E136" s="201" t="s">
        <v>5</v>
      </c>
      <c r="F136" s="202" t="s">
        <v>209</v>
      </c>
      <c r="H136" s="203">
        <v>-7.8</v>
      </c>
      <c r="I136" s="197"/>
      <c r="L136" s="192"/>
      <c r="M136" s="198"/>
      <c r="N136" s="199"/>
      <c r="O136" s="199"/>
      <c r="P136" s="199"/>
      <c r="Q136" s="199"/>
      <c r="R136" s="199"/>
      <c r="S136" s="199"/>
      <c r="T136" s="200"/>
      <c r="AT136" s="201" t="s">
        <v>153</v>
      </c>
      <c r="AU136" s="201" t="s">
        <v>90</v>
      </c>
      <c r="AV136" s="12" t="s">
        <v>90</v>
      </c>
      <c r="AW136" s="12" t="s">
        <v>38</v>
      </c>
      <c r="AX136" s="12" t="s">
        <v>73</v>
      </c>
      <c r="AY136" s="201" t="s">
        <v>143</v>
      </c>
    </row>
    <row r="137" spans="2:51" s="12" customFormat="1" ht="13.5">
      <c r="B137" s="192"/>
      <c r="D137" s="184" t="s">
        <v>153</v>
      </c>
      <c r="E137" s="201" t="s">
        <v>5</v>
      </c>
      <c r="F137" s="202" t="s">
        <v>210</v>
      </c>
      <c r="H137" s="203">
        <v>-7.54</v>
      </c>
      <c r="I137" s="197"/>
      <c r="L137" s="192"/>
      <c r="M137" s="198"/>
      <c r="N137" s="199"/>
      <c r="O137" s="199"/>
      <c r="P137" s="199"/>
      <c r="Q137" s="199"/>
      <c r="R137" s="199"/>
      <c r="S137" s="199"/>
      <c r="T137" s="200"/>
      <c r="AT137" s="201" t="s">
        <v>153</v>
      </c>
      <c r="AU137" s="201" t="s">
        <v>90</v>
      </c>
      <c r="AV137" s="12" t="s">
        <v>90</v>
      </c>
      <c r="AW137" s="12" t="s">
        <v>38</v>
      </c>
      <c r="AX137" s="12" t="s">
        <v>73</v>
      </c>
      <c r="AY137" s="201" t="s">
        <v>143</v>
      </c>
    </row>
    <row r="138" spans="2:51" s="12" customFormat="1" ht="13.5">
      <c r="B138" s="192"/>
      <c r="D138" s="184" t="s">
        <v>153</v>
      </c>
      <c r="E138" s="201" t="s">
        <v>5</v>
      </c>
      <c r="F138" s="202" t="s">
        <v>211</v>
      </c>
      <c r="H138" s="203">
        <v>-5.2</v>
      </c>
      <c r="I138" s="197"/>
      <c r="L138" s="192"/>
      <c r="M138" s="198"/>
      <c r="N138" s="199"/>
      <c r="O138" s="199"/>
      <c r="P138" s="199"/>
      <c r="Q138" s="199"/>
      <c r="R138" s="199"/>
      <c r="S138" s="199"/>
      <c r="T138" s="200"/>
      <c r="AT138" s="201" t="s">
        <v>153</v>
      </c>
      <c r="AU138" s="201" t="s">
        <v>90</v>
      </c>
      <c r="AV138" s="12" t="s">
        <v>90</v>
      </c>
      <c r="AW138" s="12" t="s">
        <v>38</v>
      </c>
      <c r="AX138" s="12" t="s">
        <v>73</v>
      </c>
      <c r="AY138" s="201" t="s">
        <v>143</v>
      </c>
    </row>
    <row r="139" spans="2:51" s="12" customFormat="1" ht="13.5">
      <c r="B139" s="192"/>
      <c r="D139" s="184" t="s">
        <v>153</v>
      </c>
      <c r="E139" s="201" t="s">
        <v>5</v>
      </c>
      <c r="F139" s="202" t="s">
        <v>212</v>
      </c>
      <c r="H139" s="203">
        <v>-27.04</v>
      </c>
      <c r="I139" s="197"/>
      <c r="L139" s="192"/>
      <c r="M139" s="198"/>
      <c r="N139" s="199"/>
      <c r="O139" s="199"/>
      <c r="P139" s="199"/>
      <c r="Q139" s="199"/>
      <c r="R139" s="199"/>
      <c r="S139" s="199"/>
      <c r="T139" s="200"/>
      <c r="AT139" s="201" t="s">
        <v>153</v>
      </c>
      <c r="AU139" s="201" t="s">
        <v>90</v>
      </c>
      <c r="AV139" s="12" t="s">
        <v>90</v>
      </c>
      <c r="AW139" s="12" t="s">
        <v>38</v>
      </c>
      <c r="AX139" s="12" t="s">
        <v>73</v>
      </c>
      <c r="AY139" s="201" t="s">
        <v>143</v>
      </c>
    </row>
    <row r="140" spans="2:51" s="12" customFormat="1" ht="13.5">
      <c r="B140" s="192"/>
      <c r="D140" s="184" t="s">
        <v>153</v>
      </c>
      <c r="E140" s="201" t="s">
        <v>5</v>
      </c>
      <c r="F140" s="202" t="s">
        <v>213</v>
      </c>
      <c r="H140" s="203">
        <v>-12.48</v>
      </c>
      <c r="I140" s="197"/>
      <c r="L140" s="192"/>
      <c r="M140" s="198"/>
      <c r="N140" s="199"/>
      <c r="O140" s="199"/>
      <c r="P140" s="199"/>
      <c r="Q140" s="199"/>
      <c r="R140" s="199"/>
      <c r="S140" s="199"/>
      <c r="T140" s="200"/>
      <c r="AT140" s="201" t="s">
        <v>153</v>
      </c>
      <c r="AU140" s="201" t="s">
        <v>90</v>
      </c>
      <c r="AV140" s="12" t="s">
        <v>90</v>
      </c>
      <c r="AW140" s="12" t="s">
        <v>38</v>
      </c>
      <c r="AX140" s="12" t="s">
        <v>73</v>
      </c>
      <c r="AY140" s="201" t="s">
        <v>143</v>
      </c>
    </row>
    <row r="141" spans="2:51" s="12" customFormat="1" ht="13.5">
      <c r="B141" s="192"/>
      <c r="D141" s="184" t="s">
        <v>153</v>
      </c>
      <c r="E141" s="201" t="s">
        <v>5</v>
      </c>
      <c r="F141" s="202" t="s">
        <v>214</v>
      </c>
      <c r="H141" s="203">
        <v>-6.8639999999999999</v>
      </c>
      <c r="I141" s="197"/>
      <c r="L141" s="192"/>
      <c r="M141" s="198"/>
      <c r="N141" s="199"/>
      <c r="O141" s="199"/>
      <c r="P141" s="199"/>
      <c r="Q141" s="199"/>
      <c r="R141" s="199"/>
      <c r="S141" s="199"/>
      <c r="T141" s="200"/>
      <c r="AT141" s="201" t="s">
        <v>153</v>
      </c>
      <c r="AU141" s="201" t="s">
        <v>90</v>
      </c>
      <c r="AV141" s="12" t="s">
        <v>90</v>
      </c>
      <c r="AW141" s="12" t="s">
        <v>38</v>
      </c>
      <c r="AX141" s="12" t="s">
        <v>73</v>
      </c>
      <c r="AY141" s="201" t="s">
        <v>143</v>
      </c>
    </row>
    <row r="142" spans="2:51" s="12" customFormat="1" ht="13.5">
      <c r="B142" s="192"/>
      <c r="D142" s="184" t="s">
        <v>153</v>
      </c>
      <c r="E142" s="201" t="s">
        <v>5</v>
      </c>
      <c r="F142" s="202" t="s">
        <v>215</v>
      </c>
      <c r="H142" s="203">
        <v>-3.1680000000000001</v>
      </c>
      <c r="I142" s="197"/>
      <c r="L142" s="192"/>
      <c r="M142" s="198"/>
      <c r="N142" s="199"/>
      <c r="O142" s="199"/>
      <c r="P142" s="199"/>
      <c r="Q142" s="199"/>
      <c r="R142" s="199"/>
      <c r="S142" s="199"/>
      <c r="T142" s="200"/>
      <c r="AT142" s="201" t="s">
        <v>153</v>
      </c>
      <c r="AU142" s="201" t="s">
        <v>90</v>
      </c>
      <c r="AV142" s="12" t="s">
        <v>90</v>
      </c>
      <c r="AW142" s="12" t="s">
        <v>38</v>
      </c>
      <c r="AX142" s="12" t="s">
        <v>73</v>
      </c>
      <c r="AY142" s="201" t="s">
        <v>143</v>
      </c>
    </row>
    <row r="143" spans="2:51" s="11" customFormat="1" ht="13.5">
      <c r="B143" s="183"/>
      <c r="D143" s="184" t="s">
        <v>153</v>
      </c>
      <c r="E143" s="185" t="s">
        <v>5</v>
      </c>
      <c r="F143" s="186" t="s">
        <v>216</v>
      </c>
      <c r="H143" s="187" t="s">
        <v>5</v>
      </c>
      <c r="I143" s="188"/>
      <c r="L143" s="183"/>
      <c r="M143" s="189"/>
      <c r="N143" s="190"/>
      <c r="O143" s="190"/>
      <c r="P143" s="190"/>
      <c r="Q143" s="190"/>
      <c r="R143" s="190"/>
      <c r="S143" s="190"/>
      <c r="T143" s="191"/>
      <c r="AT143" s="187" t="s">
        <v>153</v>
      </c>
      <c r="AU143" s="187" t="s">
        <v>90</v>
      </c>
      <c r="AV143" s="11" t="s">
        <v>81</v>
      </c>
      <c r="AW143" s="11" t="s">
        <v>38</v>
      </c>
      <c r="AX143" s="11" t="s">
        <v>73</v>
      </c>
      <c r="AY143" s="187" t="s">
        <v>143</v>
      </c>
    </row>
    <row r="144" spans="2:51" s="12" customFormat="1" ht="13.5">
      <c r="B144" s="192"/>
      <c r="D144" s="184" t="s">
        <v>153</v>
      </c>
      <c r="E144" s="201" t="s">
        <v>5</v>
      </c>
      <c r="F144" s="202" t="s">
        <v>217</v>
      </c>
      <c r="H144" s="203">
        <v>89.32</v>
      </c>
      <c r="I144" s="197"/>
      <c r="L144" s="192"/>
      <c r="M144" s="198"/>
      <c r="N144" s="199"/>
      <c r="O144" s="199"/>
      <c r="P144" s="199"/>
      <c r="Q144" s="199"/>
      <c r="R144" s="199"/>
      <c r="S144" s="199"/>
      <c r="T144" s="200"/>
      <c r="AT144" s="201" t="s">
        <v>153</v>
      </c>
      <c r="AU144" s="201" t="s">
        <v>90</v>
      </c>
      <c r="AV144" s="12" t="s">
        <v>90</v>
      </c>
      <c r="AW144" s="12" t="s">
        <v>38</v>
      </c>
      <c r="AX144" s="12" t="s">
        <v>73</v>
      </c>
      <c r="AY144" s="201" t="s">
        <v>143</v>
      </c>
    </row>
    <row r="145" spans="2:65" s="12" customFormat="1" ht="13.5">
      <c r="B145" s="192"/>
      <c r="D145" s="184" t="s">
        <v>153</v>
      </c>
      <c r="E145" s="201" t="s">
        <v>5</v>
      </c>
      <c r="F145" s="202" t="s">
        <v>214</v>
      </c>
      <c r="H145" s="203">
        <v>-6.8639999999999999</v>
      </c>
      <c r="I145" s="197"/>
      <c r="L145" s="192"/>
      <c r="M145" s="198"/>
      <c r="N145" s="199"/>
      <c r="O145" s="199"/>
      <c r="P145" s="199"/>
      <c r="Q145" s="199"/>
      <c r="R145" s="199"/>
      <c r="S145" s="199"/>
      <c r="T145" s="200"/>
      <c r="AT145" s="201" t="s">
        <v>153</v>
      </c>
      <c r="AU145" s="201" t="s">
        <v>90</v>
      </c>
      <c r="AV145" s="12" t="s">
        <v>90</v>
      </c>
      <c r="AW145" s="12" t="s">
        <v>38</v>
      </c>
      <c r="AX145" s="12" t="s">
        <v>73</v>
      </c>
      <c r="AY145" s="201" t="s">
        <v>143</v>
      </c>
    </row>
    <row r="146" spans="2:65" s="12" customFormat="1" ht="13.5">
      <c r="B146" s="192"/>
      <c r="D146" s="184" t="s">
        <v>153</v>
      </c>
      <c r="E146" s="201" t="s">
        <v>5</v>
      </c>
      <c r="F146" s="202" t="s">
        <v>215</v>
      </c>
      <c r="H146" s="203">
        <v>-3.1680000000000001</v>
      </c>
      <c r="I146" s="197"/>
      <c r="L146" s="192"/>
      <c r="M146" s="198"/>
      <c r="N146" s="199"/>
      <c r="O146" s="199"/>
      <c r="P146" s="199"/>
      <c r="Q146" s="199"/>
      <c r="R146" s="199"/>
      <c r="S146" s="199"/>
      <c r="T146" s="200"/>
      <c r="AT146" s="201" t="s">
        <v>153</v>
      </c>
      <c r="AU146" s="201" t="s">
        <v>90</v>
      </c>
      <c r="AV146" s="12" t="s">
        <v>90</v>
      </c>
      <c r="AW146" s="12" t="s">
        <v>38</v>
      </c>
      <c r="AX146" s="12" t="s">
        <v>73</v>
      </c>
      <c r="AY146" s="201" t="s">
        <v>143</v>
      </c>
    </row>
    <row r="147" spans="2:65" s="12" customFormat="1" ht="13.5">
      <c r="B147" s="192"/>
      <c r="D147" s="184" t="s">
        <v>153</v>
      </c>
      <c r="E147" s="201" t="s">
        <v>5</v>
      </c>
      <c r="F147" s="202" t="s">
        <v>218</v>
      </c>
      <c r="H147" s="203">
        <v>75.28</v>
      </c>
      <c r="I147" s="197"/>
      <c r="L147" s="192"/>
      <c r="M147" s="198"/>
      <c r="N147" s="199"/>
      <c r="O147" s="199"/>
      <c r="P147" s="199"/>
      <c r="Q147" s="199"/>
      <c r="R147" s="199"/>
      <c r="S147" s="199"/>
      <c r="T147" s="200"/>
      <c r="AT147" s="201" t="s">
        <v>153</v>
      </c>
      <c r="AU147" s="201" t="s">
        <v>90</v>
      </c>
      <c r="AV147" s="12" t="s">
        <v>90</v>
      </c>
      <c r="AW147" s="12" t="s">
        <v>38</v>
      </c>
      <c r="AX147" s="12" t="s">
        <v>73</v>
      </c>
      <c r="AY147" s="201" t="s">
        <v>143</v>
      </c>
    </row>
    <row r="148" spans="2:65" s="12" customFormat="1" ht="13.5">
      <c r="B148" s="192"/>
      <c r="D148" s="184" t="s">
        <v>153</v>
      </c>
      <c r="E148" s="201" t="s">
        <v>5</v>
      </c>
      <c r="F148" s="202" t="s">
        <v>219</v>
      </c>
      <c r="H148" s="203">
        <v>-5.1479999999999997</v>
      </c>
      <c r="I148" s="197"/>
      <c r="L148" s="192"/>
      <c r="M148" s="198"/>
      <c r="N148" s="199"/>
      <c r="O148" s="199"/>
      <c r="P148" s="199"/>
      <c r="Q148" s="199"/>
      <c r="R148" s="199"/>
      <c r="S148" s="199"/>
      <c r="T148" s="200"/>
      <c r="AT148" s="201" t="s">
        <v>153</v>
      </c>
      <c r="AU148" s="201" t="s">
        <v>90</v>
      </c>
      <c r="AV148" s="12" t="s">
        <v>90</v>
      </c>
      <c r="AW148" s="12" t="s">
        <v>38</v>
      </c>
      <c r="AX148" s="12" t="s">
        <v>73</v>
      </c>
      <c r="AY148" s="201" t="s">
        <v>143</v>
      </c>
    </row>
    <row r="149" spans="2:65" s="12" customFormat="1" ht="13.5">
      <c r="B149" s="192"/>
      <c r="D149" s="184" t="s">
        <v>153</v>
      </c>
      <c r="E149" s="201" t="s">
        <v>5</v>
      </c>
      <c r="F149" s="202" t="s">
        <v>215</v>
      </c>
      <c r="H149" s="203">
        <v>-3.1680000000000001</v>
      </c>
      <c r="I149" s="197"/>
      <c r="L149" s="192"/>
      <c r="M149" s="198"/>
      <c r="N149" s="199"/>
      <c r="O149" s="199"/>
      <c r="P149" s="199"/>
      <c r="Q149" s="199"/>
      <c r="R149" s="199"/>
      <c r="S149" s="199"/>
      <c r="T149" s="200"/>
      <c r="AT149" s="201" t="s">
        <v>153</v>
      </c>
      <c r="AU149" s="201" t="s">
        <v>90</v>
      </c>
      <c r="AV149" s="12" t="s">
        <v>90</v>
      </c>
      <c r="AW149" s="12" t="s">
        <v>38</v>
      </c>
      <c r="AX149" s="12" t="s">
        <v>73</v>
      </c>
      <c r="AY149" s="201" t="s">
        <v>143</v>
      </c>
    </row>
    <row r="150" spans="2:65" s="11" customFormat="1" ht="13.5">
      <c r="B150" s="183"/>
      <c r="D150" s="184" t="s">
        <v>153</v>
      </c>
      <c r="E150" s="185" t="s">
        <v>5</v>
      </c>
      <c r="F150" s="186" t="s">
        <v>220</v>
      </c>
      <c r="H150" s="187" t="s">
        <v>5</v>
      </c>
      <c r="I150" s="188"/>
      <c r="L150" s="183"/>
      <c r="M150" s="189"/>
      <c r="N150" s="190"/>
      <c r="O150" s="190"/>
      <c r="P150" s="190"/>
      <c r="Q150" s="190"/>
      <c r="R150" s="190"/>
      <c r="S150" s="190"/>
      <c r="T150" s="191"/>
      <c r="AT150" s="187" t="s">
        <v>153</v>
      </c>
      <c r="AU150" s="187" t="s">
        <v>90</v>
      </c>
      <c r="AV150" s="11" t="s">
        <v>81</v>
      </c>
      <c r="AW150" s="11" t="s">
        <v>38</v>
      </c>
      <c r="AX150" s="11" t="s">
        <v>73</v>
      </c>
      <c r="AY150" s="187" t="s">
        <v>143</v>
      </c>
    </row>
    <row r="151" spans="2:65" s="12" customFormat="1" ht="13.5">
      <c r="B151" s="192"/>
      <c r="D151" s="184" t="s">
        <v>153</v>
      </c>
      <c r="E151" s="201" t="s">
        <v>5</v>
      </c>
      <c r="F151" s="202" t="s">
        <v>217</v>
      </c>
      <c r="H151" s="203">
        <v>89.32</v>
      </c>
      <c r="I151" s="197"/>
      <c r="L151" s="192"/>
      <c r="M151" s="198"/>
      <c r="N151" s="199"/>
      <c r="O151" s="199"/>
      <c r="P151" s="199"/>
      <c r="Q151" s="199"/>
      <c r="R151" s="199"/>
      <c r="S151" s="199"/>
      <c r="T151" s="200"/>
      <c r="AT151" s="201" t="s">
        <v>153</v>
      </c>
      <c r="AU151" s="201" t="s">
        <v>90</v>
      </c>
      <c r="AV151" s="12" t="s">
        <v>90</v>
      </c>
      <c r="AW151" s="12" t="s">
        <v>38</v>
      </c>
      <c r="AX151" s="12" t="s">
        <v>73</v>
      </c>
      <c r="AY151" s="201" t="s">
        <v>143</v>
      </c>
    </row>
    <row r="152" spans="2:65" s="12" customFormat="1" ht="13.5">
      <c r="B152" s="192"/>
      <c r="D152" s="184" t="s">
        <v>153</v>
      </c>
      <c r="E152" s="201" t="s">
        <v>5</v>
      </c>
      <c r="F152" s="202" t="s">
        <v>214</v>
      </c>
      <c r="H152" s="203">
        <v>-6.8639999999999999</v>
      </c>
      <c r="I152" s="197"/>
      <c r="L152" s="192"/>
      <c r="M152" s="198"/>
      <c r="N152" s="199"/>
      <c r="O152" s="199"/>
      <c r="P152" s="199"/>
      <c r="Q152" s="199"/>
      <c r="R152" s="199"/>
      <c r="S152" s="199"/>
      <c r="T152" s="200"/>
      <c r="AT152" s="201" t="s">
        <v>153</v>
      </c>
      <c r="AU152" s="201" t="s">
        <v>90</v>
      </c>
      <c r="AV152" s="12" t="s">
        <v>90</v>
      </c>
      <c r="AW152" s="12" t="s">
        <v>38</v>
      </c>
      <c r="AX152" s="12" t="s">
        <v>73</v>
      </c>
      <c r="AY152" s="201" t="s">
        <v>143</v>
      </c>
    </row>
    <row r="153" spans="2:65" s="12" customFormat="1" ht="13.5">
      <c r="B153" s="192"/>
      <c r="D153" s="184" t="s">
        <v>153</v>
      </c>
      <c r="E153" s="201" t="s">
        <v>5</v>
      </c>
      <c r="F153" s="202" t="s">
        <v>215</v>
      </c>
      <c r="H153" s="203">
        <v>-3.1680000000000001</v>
      </c>
      <c r="I153" s="197"/>
      <c r="L153" s="192"/>
      <c r="M153" s="198"/>
      <c r="N153" s="199"/>
      <c r="O153" s="199"/>
      <c r="P153" s="199"/>
      <c r="Q153" s="199"/>
      <c r="R153" s="199"/>
      <c r="S153" s="199"/>
      <c r="T153" s="200"/>
      <c r="AT153" s="201" t="s">
        <v>153</v>
      </c>
      <c r="AU153" s="201" t="s">
        <v>90</v>
      </c>
      <c r="AV153" s="12" t="s">
        <v>90</v>
      </c>
      <c r="AW153" s="12" t="s">
        <v>38</v>
      </c>
      <c r="AX153" s="12" t="s">
        <v>73</v>
      </c>
      <c r="AY153" s="201" t="s">
        <v>143</v>
      </c>
    </row>
    <row r="154" spans="2:65" s="12" customFormat="1" ht="13.5">
      <c r="B154" s="192"/>
      <c r="D154" s="184" t="s">
        <v>153</v>
      </c>
      <c r="E154" s="201" t="s">
        <v>5</v>
      </c>
      <c r="F154" s="202" t="s">
        <v>218</v>
      </c>
      <c r="H154" s="203">
        <v>75.28</v>
      </c>
      <c r="I154" s="197"/>
      <c r="L154" s="192"/>
      <c r="M154" s="198"/>
      <c r="N154" s="199"/>
      <c r="O154" s="199"/>
      <c r="P154" s="199"/>
      <c r="Q154" s="199"/>
      <c r="R154" s="199"/>
      <c r="S154" s="199"/>
      <c r="T154" s="200"/>
      <c r="AT154" s="201" t="s">
        <v>153</v>
      </c>
      <c r="AU154" s="201" t="s">
        <v>90</v>
      </c>
      <c r="AV154" s="12" t="s">
        <v>90</v>
      </c>
      <c r="AW154" s="12" t="s">
        <v>38</v>
      </c>
      <c r="AX154" s="12" t="s">
        <v>73</v>
      </c>
      <c r="AY154" s="201" t="s">
        <v>143</v>
      </c>
    </row>
    <row r="155" spans="2:65" s="12" customFormat="1" ht="13.5">
      <c r="B155" s="192"/>
      <c r="D155" s="184" t="s">
        <v>153</v>
      </c>
      <c r="E155" s="201" t="s">
        <v>5</v>
      </c>
      <c r="F155" s="202" t="s">
        <v>219</v>
      </c>
      <c r="H155" s="203">
        <v>-5.1479999999999997</v>
      </c>
      <c r="I155" s="197"/>
      <c r="L155" s="192"/>
      <c r="M155" s="198"/>
      <c r="N155" s="199"/>
      <c r="O155" s="199"/>
      <c r="P155" s="199"/>
      <c r="Q155" s="199"/>
      <c r="R155" s="199"/>
      <c r="S155" s="199"/>
      <c r="T155" s="200"/>
      <c r="AT155" s="201" t="s">
        <v>153</v>
      </c>
      <c r="AU155" s="201" t="s">
        <v>90</v>
      </c>
      <c r="AV155" s="12" t="s">
        <v>90</v>
      </c>
      <c r="AW155" s="12" t="s">
        <v>38</v>
      </c>
      <c r="AX155" s="12" t="s">
        <v>73</v>
      </c>
      <c r="AY155" s="201" t="s">
        <v>143</v>
      </c>
    </row>
    <row r="156" spans="2:65" s="12" customFormat="1" ht="13.5">
      <c r="B156" s="192"/>
      <c r="D156" s="184" t="s">
        <v>153</v>
      </c>
      <c r="E156" s="201" t="s">
        <v>5</v>
      </c>
      <c r="F156" s="202" t="s">
        <v>215</v>
      </c>
      <c r="H156" s="203">
        <v>-3.1680000000000001</v>
      </c>
      <c r="I156" s="197"/>
      <c r="L156" s="192"/>
      <c r="M156" s="198"/>
      <c r="N156" s="199"/>
      <c r="O156" s="199"/>
      <c r="P156" s="199"/>
      <c r="Q156" s="199"/>
      <c r="R156" s="199"/>
      <c r="S156" s="199"/>
      <c r="T156" s="200"/>
      <c r="AT156" s="201" t="s">
        <v>153</v>
      </c>
      <c r="AU156" s="201" t="s">
        <v>90</v>
      </c>
      <c r="AV156" s="12" t="s">
        <v>90</v>
      </c>
      <c r="AW156" s="12" t="s">
        <v>38</v>
      </c>
      <c r="AX156" s="12" t="s">
        <v>73</v>
      </c>
      <c r="AY156" s="201" t="s">
        <v>143</v>
      </c>
    </row>
    <row r="157" spans="2:65" s="13" customFormat="1" ht="13.5">
      <c r="B157" s="204"/>
      <c r="D157" s="193" t="s">
        <v>153</v>
      </c>
      <c r="E157" s="205" t="s">
        <v>88</v>
      </c>
      <c r="F157" s="206" t="s">
        <v>188</v>
      </c>
      <c r="H157" s="207">
        <v>1172.6016</v>
      </c>
      <c r="I157" s="208"/>
      <c r="L157" s="204"/>
      <c r="M157" s="209"/>
      <c r="N157" s="210"/>
      <c r="O157" s="210"/>
      <c r="P157" s="210"/>
      <c r="Q157" s="210"/>
      <c r="R157" s="210"/>
      <c r="S157" s="210"/>
      <c r="T157" s="211"/>
      <c r="AT157" s="212" t="s">
        <v>153</v>
      </c>
      <c r="AU157" s="212" t="s">
        <v>90</v>
      </c>
      <c r="AV157" s="13" t="s">
        <v>151</v>
      </c>
      <c r="AW157" s="13" t="s">
        <v>38</v>
      </c>
      <c r="AX157" s="13" t="s">
        <v>81</v>
      </c>
      <c r="AY157" s="212" t="s">
        <v>143</v>
      </c>
    </row>
    <row r="158" spans="2:65" s="1" customFormat="1" ht="22.5" customHeight="1">
      <c r="B158" s="170"/>
      <c r="C158" s="213" t="s">
        <v>221</v>
      </c>
      <c r="D158" s="213" t="s">
        <v>222</v>
      </c>
      <c r="E158" s="214" t="s">
        <v>223</v>
      </c>
      <c r="F158" s="215" t="s">
        <v>224</v>
      </c>
      <c r="G158" s="216" t="s">
        <v>167</v>
      </c>
      <c r="H158" s="217">
        <v>1219.9749999999999</v>
      </c>
      <c r="I158" s="218"/>
      <c r="J158" s="219">
        <f>ROUND(I158*H158,1)</f>
        <v>0</v>
      </c>
      <c r="K158" s="215" t="s">
        <v>5</v>
      </c>
      <c r="L158" s="220"/>
      <c r="M158" s="221" t="s">
        <v>5</v>
      </c>
      <c r="N158" s="222" t="s">
        <v>45</v>
      </c>
      <c r="O158" s="41"/>
      <c r="P158" s="180">
        <f>O158*H158</f>
        <v>0</v>
      </c>
      <c r="Q158" s="180">
        <v>1.6E-2</v>
      </c>
      <c r="R158" s="180">
        <f>Q158*H158</f>
        <v>19.519600000000001</v>
      </c>
      <c r="S158" s="180">
        <v>0</v>
      </c>
      <c r="T158" s="181">
        <f>S158*H158</f>
        <v>0</v>
      </c>
      <c r="AR158" s="23" t="s">
        <v>197</v>
      </c>
      <c r="AT158" s="23" t="s">
        <v>222</v>
      </c>
      <c r="AU158" s="23" t="s">
        <v>90</v>
      </c>
      <c r="AY158" s="23" t="s">
        <v>143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23" t="s">
        <v>90</v>
      </c>
      <c r="BK158" s="182">
        <f>ROUND(I158*H158,1)</f>
        <v>0</v>
      </c>
      <c r="BL158" s="23" t="s">
        <v>151</v>
      </c>
      <c r="BM158" s="23" t="s">
        <v>225</v>
      </c>
    </row>
    <row r="159" spans="2:65" s="12" customFormat="1" ht="13.5">
      <c r="B159" s="192"/>
      <c r="D159" s="184" t="s">
        <v>153</v>
      </c>
      <c r="E159" s="201" t="s">
        <v>5</v>
      </c>
      <c r="F159" s="202" t="s">
        <v>226</v>
      </c>
      <c r="H159" s="203">
        <v>1196.0536320000001</v>
      </c>
      <c r="I159" s="197"/>
      <c r="L159" s="192"/>
      <c r="M159" s="198"/>
      <c r="N159" s="199"/>
      <c r="O159" s="199"/>
      <c r="P159" s="199"/>
      <c r="Q159" s="199"/>
      <c r="R159" s="199"/>
      <c r="S159" s="199"/>
      <c r="T159" s="200"/>
      <c r="AT159" s="201" t="s">
        <v>153</v>
      </c>
      <c r="AU159" s="201" t="s">
        <v>90</v>
      </c>
      <c r="AV159" s="12" t="s">
        <v>90</v>
      </c>
      <c r="AW159" s="12" t="s">
        <v>38</v>
      </c>
      <c r="AX159" s="12" t="s">
        <v>81</v>
      </c>
      <c r="AY159" s="201" t="s">
        <v>143</v>
      </c>
    </row>
    <row r="160" spans="2:65" s="12" customFormat="1" ht="13.5">
      <c r="B160" s="192"/>
      <c r="D160" s="193" t="s">
        <v>153</v>
      </c>
      <c r="F160" s="195" t="s">
        <v>227</v>
      </c>
      <c r="H160" s="196">
        <v>1219.9749999999999</v>
      </c>
      <c r="I160" s="197"/>
      <c r="L160" s="192"/>
      <c r="M160" s="198"/>
      <c r="N160" s="199"/>
      <c r="O160" s="199"/>
      <c r="P160" s="199"/>
      <c r="Q160" s="199"/>
      <c r="R160" s="199"/>
      <c r="S160" s="199"/>
      <c r="T160" s="200"/>
      <c r="AT160" s="201" t="s">
        <v>153</v>
      </c>
      <c r="AU160" s="201" t="s">
        <v>90</v>
      </c>
      <c r="AV160" s="12" t="s">
        <v>90</v>
      </c>
      <c r="AW160" s="12" t="s">
        <v>6</v>
      </c>
      <c r="AX160" s="12" t="s">
        <v>81</v>
      </c>
      <c r="AY160" s="201" t="s">
        <v>143</v>
      </c>
    </row>
    <row r="161" spans="2:65" s="1" customFormat="1" ht="31.5" customHeight="1">
      <c r="B161" s="170"/>
      <c r="C161" s="171" t="s">
        <v>228</v>
      </c>
      <c r="D161" s="171" t="s">
        <v>146</v>
      </c>
      <c r="E161" s="172" t="s">
        <v>229</v>
      </c>
      <c r="F161" s="173" t="s">
        <v>230</v>
      </c>
      <c r="G161" s="174" t="s">
        <v>180</v>
      </c>
      <c r="H161" s="175">
        <v>573.84</v>
      </c>
      <c r="I161" s="176"/>
      <c r="J161" s="177">
        <f>ROUND(I161*H161,1)</f>
        <v>0</v>
      </c>
      <c r="K161" s="173" t="s">
        <v>150</v>
      </c>
      <c r="L161" s="40"/>
      <c r="M161" s="178" t="s">
        <v>5</v>
      </c>
      <c r="N161" s="179" t="s">
        <v>45</v>
      </c>
      <c r="O161" s="41"/>
      <c r="P161" s="180">
        <f>O161*H161</f>
        <v>0</v>
      </c>
      <c r="Q161" s="180">
        <v>3.3115000000000002E-3</v>
      </c>
      <c r="R161" s="180">
        <f>Q161*H161</f>
        <v>1.9002711600000002</v>
      </c>
      <c r="S161" s="180">
        <v>0</v>
      </c>
      <c r="T161" s="181">
        <f>S161*H161</f>
        <v>0</v>
      </c>
      <c r="AR161" s="23" t="s">
        <v>151</v>
      </c>
      <c r="AT161" s="23" t="s">
        <v>146</v>
      </c>
      <c r="AU161" s="23" t="s">
        <v>90</v>
      </c>
      <c r="AY161" s="23" t="s">
        <v>143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23" t="s">
        <v>90</v>
      </c>
      <c r="BK161" s="182">
        <f>ROUND(I161*H161,1)</f>
        <v>0</v>
      </c>
      <c r="BL161" s="23" t="s">
        <v>151</v>
      </c>
      <c r="BM161" s="23" t="s">
        <v>231</v>
      </c>
    </row>
    <row r="162" spans="2:65" s="11" customFormat="1" ht="13.5">
      <c r="B162" s="183"/>
      <c r="D162" s="184" t="s">
        <v>153</v>
      </c>
      <c r="E162" s="185" t="s">
        <v>5</v>
      </c>
      <c r="F162" s="186" t="s">
        <v>201</v>
      </c>
      <c r="H162" s="187" t="s">
        <v>5</v>
      </c>
      <c r="I162" s="188"/>
      <c r="L162" s="183"/>
      <c r="M162" s="189"/>
      <c r="N162" s="190"/>
      <c r="O162" s="190"/>
      <c r="P162" s="190"/>
      <c r="Q162" s="190"/>
      <c r="R162" s="190"/>
      <c r="S162" s="190"/>
      <c r="T162" s="191"/>
      <c r="AT162" s="187" t="s">
        <v>153</v>
      </c>
      <c r="AU162" s="187" t="s">
        <v>90</v>
      </c>
      <c r="AV162" s="11" t="s">
        <v>81</v>
      </c>
      <c r="AW162" s="11" t="s">
        <v>38</v>
      </c>
      <c r="AX162" s="11" t="s">
        <v>73</v>
      </c>
      <c r="AY162" s="187" t="s">
        <v>143</v>
      </c>
    </row>
    <row r="163" spans="2:65" s="12" customFormat="1" ht="13.5">
      <c r="B163" s="192"/>
      <c r="D163" s="184" t="s">
        <v>153</v>
      </c>
      <c r="E163" s="201" t="s">
        <v>5</v>
      </c>
      <c r="F163" s="202" t="s">
        <v>232</v>
      </c>
      <c r="H163" s="203">
        <v>167.68</v>
      </c>
      <c r="I163" s="197"/>
      <c r="L163" s="192"/>
      <c r="M163" s="198"/>
      <c r="N163" s="199"/>
      <c r="O163" s="199"/>
      <c r="P163" s="199"/>
      <c r="Q163" s="199"/>
      <c r="R163" s="199"/>
      <c r="S163" s="199"/>
      <c r="T163" s="200"/>
      <c r="AT163" s="201" t="s">
        <v>153</v>
      </c>
      <c r="AU163" s="201" t="s">
        <v>90</v>
      </c>
      <c r="AV163" s="12" t="s">
        <v>90</v>
      </c>
      <c r="AW163" s="12" t="s">
        <v>38</v>
      </c>
      <c r="AX163" s="12" t="s">
        <v>73</v>
      </c>
      <c r="AY163" s="201" t="s">
        <v>143</v>
      </c>
    </row>
    <row r="164" spans="2:65" s="12" customFormat="1" ht="13.5">
      <c r="B164" s="192"/>
      <c r="D164" s="184" t="s">
        <v>153</v>
      </c>
      <c r="E164" s="201" t="s">
        <v>5</v>
      </c>
      <c r="F164" s="202" t="s">
        <v>233</v>
      </c>
      <c r="H164" s="203">
        <v>80.64</v>
      </c>
      <c r="I164" s="197"/>
      <c r="L164" s="192"/>
      <c r="M164" s="198"/>
      <c r="N164" s="199"/>
      <c r="O164" s="199"/>
      <c r="P164" s="199"/>
      <c r="Q164" s="199"/>
      <c r="R164" s="199"/>
      <c r="S164" s="199"/>
      <c r="T164" s="200"/>
      <c r="AT164" s="201" t="s">
        <v>153</v>
      </c>
      <c r="AU164" s="201" t="s">
        <v>90</v>
      </c>
      <c r="AV164" s="12" t="s">
        <v>90</v>
      </c>
      <c r="AW164" s="12" t="s">
        <v>38</v>
      </c>
      <c r="AX164" s="12" t="s">
        <v>73</v>
      </c>
      <c r="AY164" s="201" t="s">
        <v>143</v>
      </c>
    </row>
    <row r="165" spans="2:65" s="11" customFormat="1" ht="13.5">
      <c r="B165" s="183"/>
      <c r="D165" s="184" t="s">
        <v>153</v>
      </c>
      <c r="E165" s="185" t="s">
        <v>5</v>
      </c>
      <c r="F165" s="186" t="s">
        <v>205</v>
      </c>
      <c r="H165" s="187" t="s">
        <v>5</v>
      </c>
      <c r="I165" s="188"/>
      <c r="L165" s="183"/>
      <c r="M165" s="189"/>
      <c r="N165" s="190"/>
      <c r="O165" s="190"/>
      <c r="P165" s="190"/>
      <c r="Q165" s="190"/>
      <c r="R165" s="190"/>
      <c r="S165" s="190"/>
      <c r="T165" s="191"/>
      <c r="AT165" s="187" t="s">
        <v>153</v>
      </c>
      <c r="AU165" s="187" t="s">
        <v>90</v>
      </c>
      <c r="AV165" s="11" t="s">
        <v>81</v>
      </c>
      <c r="AW165" s="11" t="s">
        <v>38</v>
      </c>
      <c r="AX165" s="11" t="s">
        <v>73</v>
      </c>
      <c r="AY165" s="187" t="s">
        <v>143</v>
      </c>
    </row>
    <row r="166" spans="2:65" s="12" customFormat="1" ht="13.5">
      <c r="B166" s="192"/>
      <c r="D166" s="184" t="s">
        <v>153</v>
      </c>
      <c r="E166" s="201" t="s">
        <v>5</v>
      </c>
      <c r="F166" s="202" t="s">
        <v>234</v>
      </c>
      <c r="H166" s="203">
        <v>22.4</v>
      </c>
      <c r="I166" s="197"/>
      <c r="L166" s="192"/>
      <c r="M166" s="198"/>
      <c r="N166" s="199"/>
      <c r="O166" s="199"/>
      <c r="P166" s="199"/>
      <c r="Q166" s="199"/>
      <c r="R166" s="199"/>
      <c r="S166" s="199"/>
      <c r="T166" s="200"/>
      <c r="AT166" s="201" t="s">
        <v>153</v>
      </c>
      <c r="AU166" s="201" t="s">
        <v>90</v>
      </c>
      <c r="AV166" s="12" t="s">
        <v>90</v>
      </c>
      <c r="AW166" s="12" t="s">
        <v>38</v>
      </c>
      <c r="AX166" s="12" t="s">
        <v>73</v>
      </c>
      <c r="AY166" s="201" t="s">
        <v>143</v>
      </c>
    </row>
    <row r="167" spans="2:65" s="12" customFormat="1" ht="13.5">
      <c r="B167" s="192"/>
      <c r="D167" s="184" t="s">
        <v>153</v>
      </c>
      <c r="E167" s="201" t="s">
        <v>5</v>
      </c>
      <c r="F167" s="202" t="s">
        <v>235</v>
      </c>
      <c r="H167" s="203">
        <v>22</v>
      </c>
      <c r="I167" s="197"/>
      <c r="L167" s="192"/>
      <c r="M167" s="198"/>
      <c r="N167" s="199"/>
      <c r="O167" s="199"/>
      <c r="P167" s="199"/>
      <c r="Q167" s="199"/>
      <c r="R167" s="199"/>
      <c r="S167" s="199"/>
      <c r="T167" s="200"/>
      <c r="AT167" s="201" t="s">
        <v>153</v>
      </c>
      <c r="AU167" s="201" t="s">
        <v>90</v>
      </c>
      <c r="AV167" s="12" t="s">
        <v>90</v>
      </c>
      <c r="AW167" s="12" t="s">
        <v>38</v>
      </c>
      <c r="AX167" s="12" t="s">
        <v>73</v>
      </c>
      <c r="AY167" s="201" t="s">
        <v>143</v>
      </c>
    </row>
    <row r="168" spans="2:65" s="12" customFormat="1" ht="13.5">
      <c r="B168" s="192"/>
      <c r="D168" s="184" t="s">
        <v>153</v>
      </c>
      <c r="E168" s="201" t="s">
        <v>5</v>
      </c>
      <c r="F168" s="202" t="s">
        <v>236</v>
      </c>
      <c r="H168" s="203">
        <v>13.2</v>
      </c>
      <c r="I168" s="197"/>
      <c r="L168" s="192"/>
      <c r="M168" s="198"/>
      <c r="N168" s="199"/>
      <c r="O168" s="199"/>
      <c r="P168" s="199"/>
      <c r="Q168" s="199"/>
      <c r="R168" s="199"/>
      <c r="S168" s="199"/>
      <c r="T168" s="200"/>
      <c r="AT168" s="201" t="s">
        <v>153</v>
      </c>
      <c r="AU168" s="201" t="s">
        <v>90</v>
      </c>
      <c r="AV168" s="12" t="s">
        <v>90</v>
      </c>
      <c r="AW168" s="12" t="s">
        <v>38</v>
      </c>
      <c r="AX168" s="12" t="s">
        <v>73</v>
      </c>
      <c r="AY168" s="201" t="s">
        <v>143</v>
      </c>
    </row>
    <row r="169" spans="2:65" s="12" customFormat="1" ht="13.5">
      <c r="B169" s="192"/>
      <c r="D169" s="184" t="s">
        <v>153</v>
      </c>
      <c r="E169" s="201" t="s">
        <v>5</v>
      </c>
      <c r="F169" s="202" t="s">
        <v>237</v>
      </c>
      <c r="H169" s="203">
        <v>83.2</v>
      </c>
      <c r="I169" s="197"/>
      <c r="L169" s="192"/>
      <c r="M169" s="198"/>
      <c r="N169" s="199"/>
      <c r="O169" s="199"/>
      <c r="P169" s="199"/>
      <c r="Q169" s="199"/>
      <c r="R169" s="199"/>
      <c r="S169" s="199"/>
      <c r="T169" s="200"/>
      <c r="AT169" s="201" t="s">
        <v>153</v>
      </c>
      <c r="AU169" s="201" t="s">
        <v>90</v>
      </c>
      <c r="AV169" s="12" t="s">
        <v>90</v>
      </c>
      <c r="AW169" s="12" t="s">
        <v>38</v>
      </c>
      <c r="AX169" s="12" t="s">
        <v>73</v>
      </c>
      <c r="AY169" s="201" t="s">
        <v>143</v>
      </c>
    </row>
    <row r="170" spans="2:65" s="12" customFormat="1" ht="13.5">
      <c r="B170" s="192"/>
      <c r="D170" s="184" t="s">
        <v>153</v>
      </c>
      <c r="E170" s="201" t="s">
        <v>5</v>
      </c>
      <c r="F170" s="202" t="s">
        <v>238</v>
      </c>
      <c r="H170" s="203">
        <v>40</v>
      </c>
      <c r="I170" s="197"/>
      <c r="L170" s="192"/>
      <c r="M170" s="198"/>
      <c r="N170" s="199"/>
      <c r="O170" s="199"/>
      <c r="P170" s="199"/>
      <c r="Q170" s="199"/>
      <c r="R170" s="199"/>
      <c r="S170" s="199"/>
      <c r="T170" s="200"/>
      <c r="AT170" s="201" t="s">
        <v>153</v>
      </c>
      <c r="AU170" s="201" t="s">
        <v>90</v>
      </c>
      <c r="AV170" s="12" t="s">
        <v>90</v>
      </c>
      <c r="AW170" s="12" t="s">
        <v>38</v>
      </c>
      <c r="AX170" s="12" t="s">
        <v>73</v>
      </c>
      <c r="AY170" s="201" t="s">
        <v>143</v>
      </c>
    </row>
    <row r="171" spans="2:65" s="12" customFormat="1" ht="13.5">
      <c r="B171" s="192"/>
      <c r="D171" s="184" t="s">
        <v>153</v>
      </c>
      <c r="E171" s="201" t="s">
        <v>5</v>
      </c>
      <c r="F171" s="202" t="s">
        <v>239</v>
      </c>
      <c r="H171" s="203">
        <v>20.96</v>
      </c>
      <c r="I171" s="197"/>
      <c r="L171" s="192"/>
      <c r="M171" s="198"/>
      <c r="N171" s="199"/>
      <c r="O171" s="199"/>
      <c r="P171" s="199"/>
      <c r="Q171" s="199"/>
      <c r="R171" s="199"/>
      <c r="S171" s="199"/>
      <c r="T171" s="200"/>
      <c r="AT171" s="201" t="s">
        <v>153</v>
      </c>
      <c r="AU171" s="201" t="s">
        <v>90</v>
      </c>
      <c r="AV171" s="12" t="s">
        <v>90</v>
      </c>
      <c r="AW171" s="12" t="s">
        <v>38</v>
      </c>
      <c r="AX171" s="12" t="s">
        <v>73</v>
      </c>
      <c r="AY171" s="201" t="s">
        <v>143</v>
      </c>
    </row>
    <row r="172" spans="2:65" s="12" customFormat="1" ht="13.5">
      <c r="B172" s="192"/>
      <c r="D172" s="184" t="s">
        <v>153</v>
      </c>
      <c r="E172" s="201" t="s">
        <v>5</v>
      </c>
      <c r="F172" s="202" t="s">
        <v>240</v>
      </c>
      <c r="H172" s="203">
        <v>10.08</v>
      </c>
      <c r="I172" s="197"/>
      <c r="L172" s="192"/>
      <c r="M172" s="198"/>
      <c r="N172" s="199"/>
      <c r="O172" s="199"/>
      <c r="P172" s="199"/>
      <c r="Q172" s="199"/>
      <c r="R172" s="199"/>
      <c r="S172" s="199"/>
      <c r="T172" s="200"/>
      <c r="AT172" s="201" t="s">
        <v>153</v>
      </c>
      <c r="AU172" s="201" t="s">
        <v>90</v>
      </c>
      <c r="AV172" s="12" t="s">
        <v>90</v>
      </c>
      <c r="AW172" s="12" t="s">
        <v>38</v>
      </c>
      <c r="AX172" s="12" t="s">
        <v>73</v>
      </c>
      <c r="AY172" s="201" t="s">
        <v>143</v>
      </c>
    </row>
    <row r="173" spans="2:65" s="11" customFormat="1" ht="13.5">
      <c r="B173" s="183"/>
      <c r="D173" s="184" t="s">
        <v>153</v>
      </c>
      <c r="E173" s="185" t="s">
        <v>5</v>
      </c>
      <c r="F173" s="186" t="s">
        <v>216</v>
      </c>
      <c r="H173" s="187" t="s">
        <v>5</v>
      </c>
      <c r="I173" s="188"/>
      <c r="L173" s="183"/>
      <c r="M173" s="189"/>
      <c r="N173" s="190"/>
      <c r="O173" s="190"/>
      <c r="P173" s="190"/>
      <c r="Q173" s="190"/>
      <c r="R173" s="190"/>
      <c r="S173" s="190"/>
      <c r="T173" s="191"/>
      <c r="AT173" s="187" t="s">
        <v>153</v>
      </c>
      <c r="AU173" s="187" t="s">
        <v>90</v>
      </c>
      <c r="AV173" s="11" t="s">
        <v>81</v>
      </c>
      <c r="AW173" s="11" t="s">
        <v>38</v>
      </c>
      <c r="AX173" s="11" t="s">
        <v>73</v>
      </c>
      <c r="AY173" s="187" t="s">
        <v>143</v>
      </c>
    </row>
    <row r="174" spans="2:65" s="12" customFormat="1" ht="13.5">
      <c r="B174" s="192"/>
      <c r="D174" s="184" t="s">
        <v>153</v>
      </c>
      <c r="E174" s="201" t="s">
        <v>5</v>
      </c>
      <c r="F174" s="202" t="s">
        <v>239</v>
      </c>
      <c r="H174" s="203">
        <v>20.96</v>
      </c>
      <c r="I174" s="197"/>
      <c r="L174" s="192"/>
      <c r="M174" s="198"/>
      <c r="N174" s="199"/>
      <c r="O174" s="199"/>
      <c r="P174" s="199"/>
      <c r="Q174" s="199"/>
      <c r="R174" s="199"/>
      <c r="S174" s="199"/>
      <c r="T174" s="200"/>
      <c r="AT174" s="201" t="s">
        <v>153</v>
      </c>
      <c r="AU174" s="201" t="s">
        <v>90</v>
      </c>
      <c r="AV174" s="12" t="s">
        <v>90</v>
      </c>
      <c r="AW174" s="12" t="s">
        <v>38</v>
      </c>
      <c r="AX174" s="12" t="s">
        <v>73</v>
      </c>
      <c r="AY174" s="201" t="s">
        <v>143</v>
      </c>
    </row>
    <row r="175" spans="2:65" s="12" customFormat="1" ht="13.5">
      <c r="B175" s="192"/>
      <c r="D175" s="184" t="s">
        <v>153</v>
      </c>
      <c r="E175" s="201" t="s">
        <v>5</v>
      </c>
      <c r="F175" s="202" t="s">
        <v>240</v>
      </c>
      <c r="H175" s="203">
        <v>10.08</v>
      </c>
      <c r="I175" s="197"/>
      <c r="L175" s="192"/>
      <c r="M175" s="198"/>
      <c r="N175" s="199"/>
      <c r="O175" s="199"/>
      <c r="P175" s="199"/>
      <c r="Q175" s="199"/>
      <c r="R175" s="199"/>
      <c r="S175" s="199"/>
      <c r="T175" s="200"/>
      <c r="AT175" s="201" t="s">
        <v>153</v>
      </c>
      <c r="AU175" s="201" t="s">
        <v>90</v>
      </c>
      <c r="AV175" s="12" t="s">
        <v>90</v>
      </c>
      <c r="AW175" s="12" t="s">
        <v>38</v>
      </c>
      <c r="AX175" s="12" t="s">
        <v>73</v>
      </c>
      <c r="AY175" s="201" t="s">
        <v>143</v>
      </c>
    </row>
    <row r="176" spans="2:65" s="12" customFormat="1" ht="13.5">
      <c r="B176" s="192"/>
      <c r="D176" s="184" t="s">
        <v>153</v>
      </c>
      <c r="E176" s="201" t="s">
        <v>5</v>
      </c>
      <c r="F176" s="202" t="s">
        <v>241</v>
      </c>
      <c r="H176" s="203">
        <v>15.72</v>
      </c>
      <c r="I176" s="197"/>
      <c r="L176" s="192"/>
      <c r="M176" s="198"/>
      <c r="N176" s="199"/>
      <c r="O176" s="199"/>
      <c r="P176" s="199"/>
      <c r="Q176" s="199"/>
      <c r="R176" s="199"/>
      <c r="S176" s="199"/>
      <c r="T176" s="200"/>
      <c r="AT176" s="201" t="s">
        <v>153</v>
      </c>
      <c r="AU176" s="201" t="s">
        <v>90</v>
      </c>
      <c r="AV176" s="12" t="s">
        <v>90</v>
      </c>
      <c r="AW176" s="12" t="s">
        <v>38</v>
      </c>
      <c r="AX176" s="12" t="s">
        <v>73</v>
      </c>
      <c r="AY176" s="201" t="s">
        <v>143</v>
      </c>
    </row>
    <row r="177" spans="2:65" s="12" customFormat="1" ht="13.5">
      <c r="B177" s="192"/>
      <c r="D177" s="184" t="s">
        <v>153</v>
      </c>
      <c r="E177" s="201" t="s">
        <v>5</v>
      </c>
      <c r="F177" s="202" t="s">
        <v>240</v>
      </c>
      <c r="H177" s="203">
        <v>10.08</v>
      </c>
      <c r="I177" s="197"/>
      <c r="L177" s="192"/>
      <c r="M177" s="198"/>
      <c r="N177" s="199"/>
      <c r="O177" s="199"/>
      <c r="P177" s="199"/>
      <c r="Q177" s="199"/>
      <c r="R177" s="199"/>
      <c r="S177" s="199"/>
      <c r="T177" s="200"/>
      <c r="AT177" s="201" t="s">
        <v>153</v>
      </c>
      <c r="AU177" s="201" t="s">
        <v>90</v>
      </c>
      <c r="AV177" s="12" t="s">
        <v>90</v>
      </c>
      <c r="AW177" s="12" t="s">
        <v>38</v>
      </c>
      <c r="AX177" s="12" t="s">
        <v>73</v>
      </c>
      <c r="AY177" s="201" t="s">
        <v>143</v>
      </c>
    </row>
    <row r="178" spans="2:65" s="11" customFormat="1" ht="13.5">
      <c r="B178" s="183"/>
      <c r="D178" s="184" t="s">
        <v>153</v>
      </c>
      <c r="E178" s="185" t="s">
        <v>5</v>
      </c>
      <c r="F178" s="186" t="s">
        <v>220</v>
      </c>
      <c r="H178" s="187" t="s">
        <v>5</v>
      </c>
      <c r="I178" s="188"/>
      <c r="L178" s="183"/>
      <c r="M178" s="189"/>
      <c r="N178" s="190"/>
      <c r="O178" s="190"/>
      <c r="P178" s="190"/>
      <c r="Q178" s="190"/>
      <c r="R178" s="190"/>
      <c r="S178" s="190"/>
      <c r="T178" s="191"/>
      <c r="AT178" s="187" t="s">
        <v>153</v>
      </c>
      <c r="AU178" s="187" t="s">
        <v>90</v>
      </c>
      <c r="AV178" s="11" t="s">
        <v>81</v>
      </c>
      <c r="AW178" s="11" t="s">
        <v>38</v>
      </c>
      <c r="AX178" s="11" t="s">
        <v>73</v>
      </c>
      <c r="AY178" s="187" t="s">
        <v>143</v>
      </c>
    </row>
    <row r="179" spans="2:65" s="12" customFormat="1" ht="13.5">
      <c r="B179" s="192"/>
      <c r="D179" s="184" t="s">
        <v>153</v>
      </c>
      <c r="E179" s="201" t="s">
        <v>5</v>
      </c>
      <c r="F179" s="202" t="s">
        <v>239</v>
      </c>
      <c r="H179" s="203">
        <v>20.96</v>
      </c>
      <c r="I179" s="197"/>
      <c r="L179" s="192"/>
      <c r="M179" s="198"/>
      <c r="N179" s="199"/>
      <c r="O179" s="199"/>
      <c r="P179" s="199"/>
      <c r="Q179" s="199"/>
      <c r="R179" s="199"/>
      <c r="S179" s="199"/>
      <c r="T179" s="200"/>
      <c r="AT179" s="201" t="s">
        <v>153</v>
      </c>
      <c r="AU179" s="201" t="s">
        <v>90</v>
      </c>
      <c r="AV179" s="12" t="s">
        <v>90</v>
      </c>
      <c r="AW179" s="12" t="s">
        <v>38</v>
      </c>
      <c r="AX179" s="12" t="s">
        <v>73</v>
      </c>
      <c r="AY179" s="201" t="s">
        <v>143</v>
      </c>
    </row>
    <row r="180" spans="2:65" s="12" customFormat="1" ht="13.5">
      <c r="B180" s="192"/>
      <c r="D180" s="184" t="s">
        <v>153</v>
      </c>
      <c r="E180" s="201" t="s">
        <v>5</v>
      </c>
      <c r="F180" s="202" t="s">
        <v>240</v>
      </c>
      <c r="H180" s="203">
        <v>10.08</v>
      </c>
      <c r="I180" s="197"/>
      <c r="L180" s="192"/>
      <c r="M180" s="198"/>
      <c r="N180" s="199"/>
      <c r="O180" s="199"/>
      <c r="P180" s="199"/>
      <c r="Q180" s="199"/>
      <c r="R180" s="199"/>
      <c r="S180" s="199"/>
      <c r="T180" s="200"/>
      <c r="AT180" s="201" t="s">
        <v>153</v>
      </c>
      <c r="AU180" s="201" t="s">
        <v>90</v>
      </c>
      <c r="AV180" s="12" t="s">
        <v>90</v>
      </c>
      <c r="AW180" s="12" t="s">
        <v>38</v>
      </c>
      <c r="AX180" s="12" t="s">
        <v>73</v>
      </c>
      <c r="AY180" s="201" t="s">
        <v>143</v>
      </c>
    </row>
    <row r="181" spans="2:65" s="12" customFormat="1" ht="13.5">
      <c r="B181" s="192"/>
      <c r="D181" s="184" t="s">
        <v>153</v>
      </c>
      <c r="E181" s="201" t="s">
        <v>5</v>
      </c>
      <c r="F181" s="202" t="s">
        <v>241</v>
      </c>
      <c r="H181" s="203">
        <v>15.72</v>
      </c>
      <c r="I181" s="197"/>
      <c r="L181" s="192"/>
      <c r="M181" s="198"/>
      <c r="N181" s="199"/>
      <c r="O181" s="199"/>
      <c r="P181" s="199"/>
      <c r="Q181" s="199"/>
      <c r="R181" s="199"/>
      <c r="S181" s="199"/>
      <c r="T181" s="200"/>
      <c r="AT181" s="201" t="s">
        <v>153</v>
      </c>
      <c r="AU181" s="201" t="s">
        <v>90</v>
      </c>
      <c r="AV181" s="12" t="s">
        <v>90</v>
      </c>
      <c r="AW181" s="12" t="s">
        <v>38</v>
      </c>
      <c r="AX181" s="12" t="s">
        <v>73</v>
      </c>
      <c r="AY181" s="201" t="s">
        <v>143</v>
      </c>
    </row>
    <row r="182" spans="2:65" s="12" customFormat="1" ht="13.5">
      <c r="B182" s="192"/>
      <c r="D182" s="184" t="s">
        <v>153</v>
      </c>
      <c r="E182" s="201" t="s">
        <v>5</v>
      </c>
      <c r="F182" s="202" t="s">
        <v>240</v>
      </c>
      <c r="H182" s="203">
        <v>10.08</v>
      </c>
      <c r="I182" s="197"/>
      <c r="L182" s="192"/>
      <c r="M182" s="198"/>
      <c r="N182" s="199"/>
      <c r="O182" s="199"/>
      <c r="P182" s="199"/>
      <c r="Q182" s="199"/>
      <c r="R182" s="199"/>
      <c r="S182" s="199"/>
      <c r="T182" s="200"/>
      <c r="AT182" s="201" t="s">
        <v>153</v>
      </c>
      <c r="AU182" s="201" t="s">
        <v>90</v>
      </c>
      <c r="AV182" s="12" t="s">
        <v>90</v>
      </c>
      <c r="AW182" s="12" t="s">
        <v>38</v>
      </c>
      <c r="AX182" s="12" t="s">
        <v>73</v>
      </c>
      <c r="AY182" s="201" t="s">
        <v>143</v>
      </c>
    </row>
    <row r="183" spans="2:65" s="13" customFormat="1" ht="13.5">
      <c r="B183" s="204"/>
      <c r="D183" s="193" t="s">
        <v>153</v>
      </c>
      <c r="E183" s="205" t="s">
        <v>96</v>
      </c>
      <c r="F183" s="206" t="s">
        <v>188</v>
      </c>
      <c r="H183" s="207">
        <v>573.84</v>
      </c>
      <c r="I183" s="208"/>
      <c r="L183" s="204"/>
      <c r="M183" s="209"/>
      <c r="N183" s="210"/>
      <c r="O183" s="210"/>
      <c r="P183" s="210"/>
      <c r="Q183" s="210"/>
      <c r="R183" s="210"/>
      <c r="S183" s="210"/>
      <c r="T183" s="211"/>
      <c r="AT183" s="212" t="s">
        <v>153</v>
      </c>
      <c r="AU183" s="212" t="s">
        <v>90</v>
      </c>
      <c r="AV183" s="13" t="s">
        <v>151</v>
      </c>
      <c r="AW183" s="13" t="s">
        <v>38</v>
      </c>
      <c r="AX183" s="13" t="s">
        <v>81</v>
      </c>
      <c r="AY183" s="212" t="s">
        <v>143</v>
      </c>
    </row>
    <row r="184" spans="2:65" s="1" customFormat="1" ht="22.5" customHeight="1">
      <c r="B184" s="170"/>
      <c r="C184" s="213" t="s">
        <v>242</v>
      </c>
      <c r="D184" s="213" t="s">
        <v>222</v>
      </c>
      <c r="E184" s="214" t="s">
        <v>243</v>
      </c>
      <c r="F184" s="215" t="s">
        <v>244</v>
      </c>
      <c r="G184" s="216" t="s">
        <v>167</v>
      </c>
      <c r="H184" s="217">
        <v>172.15199999999999</v>
      </c>
      <c r="I184" s="218"/>
      <c r="J184" s="219">
        <f>ROUND(I184*H184,1)</f>
        <v>0</v>
      </c>
      <c r="K184" s="215" t="s">
        <v>5</v>
      </c>
      <c r="L184" s="220"/>
      <c r="M184" s="221" t="s">
        <v>5</v>
      </c>
      <c r="N184" s="222" t="s">
        <v>45</v>
      </c>
      <c r="O184" s="41"/>
      <c r="P184" s="180">
        <f>O184*H184</f>
        <v>0</v>
      </c>
      <c r="Q184" s="180">
        <v>4.0000000000000001E-3</v>
      </c>
      <c r="R184" s="180">
        <f>Q184*H184</f>
        <v>0.688608</v>
      </c>
      <c r="S184" s="180">
        <v>0</v>
      </c>
      <c r="T184" s="181">
        <f>S184*H184</f>
        <v>0</v>
      </c>
      <c r="AR184" s="23" t="s">
        <v>197</v>
      </c>
      <c r="AT184" s="23" t="s">
        <v>222</v>
      </c>
      <c r="AU184" s="23" t="s">
        <v>90</v>
      </c>
      <c r="AY184" s="23" t="s">
        <v>143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23" t="s">
        <v>90</v>
      </c>
      <c r="BK184" s="182">
        <f>ROUND(I184*H184,1)</f>
        <v>0</v>
      </c>
      <c r="BL184" s="23" t="s">
        <v>151</v>
      </c>
      <c r="BM184" s="23" t="s">
        <v>245</v>
      </c>
    </row>
    <row r="185" spans="2:65" s="12" customFormat="1" ht="13.5">
      <c r="B185" s="192"/>
      <c r="D185" s="193" t="s">
        <v>153</v>
      </c>
      <c r="E185" s="194" t="s">
        <v>5</v>
      </c>
      <c r="F185" s="195" t="s">
        <v>246</v>
      </c>
      <c r="H185" s="196">
        <v>172.15199999999999</v>
      </c>
      <c r="I185" s="197"/>
      <c r="L185" s="192"/>
      <c r="M185" s="198"/>
      <c r="N185" s="199"/>
      <c r="O185" s="199"/>
      <c r="P185" s="199"/>
      <c r="Q185" s="199"/>
      <c r="R185" s="199"/>
      <c r="S185" s="199"/>
      <c r="T185" s="200"/>
      <c r="AT185" s="201" t="s">
        <v>153</v>
      </c>
      <c r="AU185" s="201" t="s">
        <v>90</v>
      </c>
      <c r="AV185" s="12" t="s">
        <v>90</v>
      </c>
      <c r="AW185" s="12" t="s">
        <v>38</v>
      </c>
      <c r="AX185" s="12" t="s">
        <v>81</v>
      </c>
      <c r="AY185" s="201" t="s">
        <v>143</v>
      </c>
    </row>
    <row r="186" spans="2:65" s="1" customFormat="1" ht="22.5" customHeight="1">
      <c r="B186" s="170"/>
      <c r="C186" s="171" t="s">
        <v>247</v>
      </c>
      <c r="D186" s="171" t="s">
        <v>146</v>
      </c>
      <c r="E186" s="172" t="s">
        <v>248</v>
      </c>
      <c r="F186" s="173" t="s">
        <v>249</v>
      </c>
      <c r="G186" s="174" t="s">
        <v>180</v>
      </c>
      <c r="H186" s="175">
        <v>146.08699999999999</v>
      </c>
      <c r="I186" s="176"/>
      <c r="J186" s="177">
        <f>ROUND(I186*H186,1)</f>
        <v>0</v>
      </c>
      <c r="K186" s="173" t="s">
        <v>150</v>
      </c>
      <c r="L186" s="40"/>
      <c r="M186" s="178" t="s">
        <v>5</v>
      </c>
      <c r="N186" s="179" t="s">
        <v>45</v>
      </c>
      <c r="O186" s="41"/>
      <c r="P186" s="180">
        <f>O186*H186</f>
        <v>0</v>
      </c>
      <c r="Q186" s="180">
        <v>6.0000000000000002E-5</v>
      </c>
      <c r="R186" s="180">
        <f>Q186*H186</f>
        <v>8.7652199999999989E-3</v>
      </c>
      <c r="S186" s="180">
        <v>0</v>
      </c>
      <c r="T186" s="181">
        <f>S186*H186</f>
        <v>0</v>
      </c>
      <c r="AR186" s="23" t="s">
        <v>151</v>
      </c>
      <c r="AT186" s="23" t="s">
        <v>146</v>
      </c>
      <c r="AU186" s="23" t="s">
        <v>90</v>
      </c>
      <c r="AY186" s="23" t="s">
        <v>143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23" t="s">
        <v>90</v>
      </c>
      <c r="BK186" s="182">
        <f>ROUND(I186*H186,1)</f>
        <v>0</v>
      </c>
      <c r="BL186" s="23" t="s">
        <v>151</v>
      </c>
      <c r="BM186" s="23" t="s">
        <v>250</v>
      </c>
    </row>
    <row r="187" spans="2:65" s="12" customFormat="1" ht="13.5">
      <c r="B187" s="192"/>
      <c r="D187" s="193" t="s">
        <v>153</v>
      </c>
      <c r="E187" s="194" t="s">
        <v>5</v>
      </c>
      <c r="F187" s="195" t="s">
        <v>251</v>
      </c>
      <c r="H187" s="196">
        <v>146.08699999999999</v>
      </c>
      <c r="I187" s="197"/>
      <c r="L187" s="192"/>
      <c r="M187" s="198"/>
      <c r="N187" s="199"/>
      <c r="O187" s="199"/>
      <c r="P187" s="199"/>
      <c r="Q187" s="199"/>
      <c r="R187" s="199"/>
      <c r="S187" s="199"/>
      <c r="T187" s="200"/>
      <c r="AT187" s="201" t="s">
        <v>153</v>
      </c>
      <c r="AU187" s="201" t="s">
        <v>90</v>
      </c>
      <c r="AV187" s="12" t="s">
        <v>90</v>
      </c>
      <c r="AW187" s="12" t="s">
        <v>38</v>
      </c>
      <c r="AX187" s="12" t="s">
        <v>81</v>
      </c>
      <c r="AY187" s="201" t="s">
        <v>143</v>
      </c>
    </row>
    <row r="188" spans="2:65" s="1" customFormat="1" ht="22.5" customHeight="1">
      <c r="B188" s="170"/>
      <c r="C188" s="213" t="s">
        <v>252</v>
      </c>
      <c r="D188" s="213" t="s">
        <v>222</v>
      </c>
      <c r="E188" s="214" t="s">
        <v>253</v>
      </c>
      <c r="F188" s="215" t="s">
        <v>254</v>
      </c>
      <c r="G188" s="216" t="s">
        <v>180</v>
      </c>
      <c r="H188" s="217">
        <v>153.39099999999999</v>
      </c>
      <c r="I188" s="218"/>
      <c r="J188" s="219">
        <f>ROUND(I188*H188,1)</f>
        <v>0</v>
      </c>
      <c r="K188" s="215" t="s">
        <v>150</v>
      </c>
      <c r="L188" s="220"/>
      <c r="M188" s="221" t="s">
        <v>5</v>
      </c>
      <c r="N188" s="222" t="s">
        <v>45</v>
      </c>
      <c r="O188" s="41"/>
      <c r="P188" s="180">
        <f>O188*H188</f>
        <v>0</v>
      </c>
      <c r="Q188" s="180">
        <v>5.4000000000000001E-4</v>
      </c>
      <c r="R188" s="180">
        <f>Q188*H188</f>
        <v>8.2831139999999998E-2</v>
      </c>
      <c r="S188" s="180">
        <v>0</v>
      </c>
      <c r="T188" s="181">
        <f>S188*H188</f>
        <v>0</v>
      </c>
      <c r="AR188" s="23" t="s">
        <v>197</v>
      </c>
      <c r="AT188" s="23" t="s">
        <v>222</v>
      </c>
      <c r="AU188" s="23" t="s">
        <v>90</v>
      </c>
      <c r="AY188" s="23" t="s">
        <v>143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23" t="s">
        <v>90</v>
      </c>
      <c r="BK188" s="182">
        <f>ROUND(I188*H188,1)</f>
        <v>0</v>
      </c>
      <c r="BL188" s="23" t="s">
        <v>151</v>
      </c>
      <c r="BM188" s="23" t="s">
        <v>255</v>
      </c>
    </row>
    <row r="189" spans="2:65" s="12" customFormat="1" ht="13.5">
      <c r="B189" s="192"/>
      <c r="D189" s="193" t="s">
        <v>153</v>
      </c>
      <c r="E189" s="194" t="s">
        <v>5</v>
      </c>
      <c r="F189" s="195" t="s">
        <v>256</v>
      </c>
      <c r="H189" s="196">
        <v>153.39134999999999</v>
      </c>
      <c r="I189" s="197"/>
      <c r="L189" s="192"/>
      <c r="M189" s="198"/>
      <c r="N189" s="199"/>
      <c r="O189" s="199"/>
      <c r="P189" s="199"/>
      <c r="Q189" s="199"/>
      <c r="R189" s="199"/>
      <c r="S189" s="199"/>
      <c r="T189" s="200"/>
      <c r="AT189" s="201" t="s">
        <v>153</v>
      </c>
      <c r="AU189" s="201" t="s">
        <v>90</v>
      </c>
      <c r="AV189" s="12" t="s">
        <v>90</v>
      </c>
      <c r="AW189" s="12" t="s">
        <v>38</v>
      </c>
      <c r="AX189" s="12" t="s">
        <v>81</v>
      </c>
      <c r="AY189" s="201" t="s">
        <v>143</v>
      </c>
    </row>
    <row r="190" spans="2:65" s="1" customFormat="1" ht="22.5" customHeight="1">
      <c r="B190" s="170"/>
      <c r="C190" s="171" t="s">
        <v>257</v>
      </c>
      <c r="D190" s="171" t="s">
        <v>146</v>
      </c>
      <c r="E190" s="172" t="s">
        <v>258</v>
      </c>
      <c r="F190" s="173" t="s">
        <v>259</v>
      </c>
      <c r="G190" s="174" t="s">
        <v>180</v>
      </c>
      <c r="H190" s="175">
        <v>70.400000000000006</v>
      </c>
      <c r="I190" s="176"/>
      <c r="J190" s="177">
        <f>ROUND(I190*H190,1)</f>
        <v>0</v>
      </c>
      <c r="K190" s="173" t="s">
        <v>150</v>
      </c>
      <c r="L190" s="40"/>
      <c r="M190" s="178" t="s">
        <v>5</v>
      </c>
      <c r="N190" s="179" t="s">
        <v>45</v>
      </c>
      <c r="O190" s="41"/>
      <c r="P190" s="180">
        <f>O190*H190</f>
        <v>0</v>
      </c>
      <c r="Q190" s="180">
        <v>2.5017000000000003E-4</v>
      </c>
      <c r="R190" s="180">
        <f>Q190*H190</f>
        <v>1.7611968000000002E-2</v>
      </c>
      <c r="S190" s="180">
        <v>0</v>
      </c>
      <c r="T190" s="181">
        <f>S190*H190</f>
        <v>0</v>
      </c>
      <c r="AR190" s="23" t="s">
        <v>151</v>
      </c>
      <c r="AT190" s="23" t="s">
        <v>146</v>
      </c>
      <c r="AU190" s="23" t="s">
        <v>90</v>
      </c>
      <c r="AY190" s="23" t="s">
        <v>143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23" t="s">
        <v>90</v>
      </c>
      <c r="BK190" s="182">
        <f>ROUND(I190*H190,1)</f>
        <v>0</v>
      </c>
      <c r="BL190" s="23" t="s">
        <v>151</v>
      </c>
      <c r="BM190" s="23" t="s">
        <v>260</v>
      </c>
    </row>
    <row r="191" spans="2:65" s="12" customFormat="1" ht="13.5">
      <c r="B191" s="192"/>
      <c r="D191" s="193" t="s">
        <v>153</v>
      </c>
      <c r="E191" s="194" t="s">
        <v>5</v>
      </c>
      <c r="F191" s="195" t="s">
        <v>261</v>
      </c>
      <c r="H191" s="196">
        <v>70.400000000000006</v>
      </c>
      <c r="I191" s="197"/>
      <c r="L191" s="192"/>
      <c r="M191" s="198"/>
      <c r="N191" s="199"/>
      <c r="O191" s="199"/>
      <c r="P191" s="199"/>
      <c r="Q191" s="199"/>
      <c r="R191" s="199"/>
      <c r="S191" s="199"/>
      <c r="T191" s="200"/>
      <c r="AT191" s="201" t="s">
        <v>153</v>
      </c>
      <c r="AU191" s="201" t="s">
        <v>90</v>
      </c>
      <c r="AV191" s="12" t="s">
        <v>90</v>
      </c>
      <c r="AW191" s="12" t="s">
        <v>38</v>
      </c>
      <c r="AX191" s="12" t="s">
        <v>81</v>
      </c>
      <c r="AY191" s="201" t="s">
        <v>143</v>
      </c>
    </row>
    <row r="192" spans="2:65" s="1" customFormat="1" ht="22.5" customHeight="1">
      <c r="B192" s="170"/>
      <c r="C192" s="213" t="s">
        <v>11</v>
      </c>
      <c r="D192" s="213" t="s">
        <v>222</v>
      </c>
      <c r="E192" s="214" t="s">
        <v>262</v>
      </c>
      <c r="F192" s="215" t="s">
        <v>263</v>
      </c>
      <c r="G192" s="216" t="s">
        <v>180</v>
      </c>
      <c r="H192" s="217">
        <v>73.92</v>
      </c>
      <c r="I192" s="218"/>
      <c r="J192" s="219">
        <f>ROUND(I192*H192,1)</f>
        <v>0</v>
      </c>
      <c r="K192" s="215" t="s">
        <v>150</v>
      </c>
      <c r="L192" s="220"/>
      <c r="M192" s="221" t="s">
        <v>5</v>
      </c>
      <c r="N192" s="222" t="s">
        <v>45</v>
      </c>
      <c r="O192" s="41"/>
      <c r="P192" s="180">
        <f>O192*H192</f>
        <v>0</v>
      </c>
      <c r="Q192" s="180">
        <v>3.0000000000000001E-5</v>
      </c>
      <c r="R192" s="180">
        <f>Q192*H192</f>
        <v>2.2176000000000001E-3</v>
      </c>
      <c r="S192" s="180">
        <v>0</v>
      </c>
      <c r="T192" s="181">
        <f>S192*H192</f>
        <v>0</v>
      </c>
      <c r="AR192" s="23" t="s">
        <v>197</v>
      </c>
      <c r="AT192" s="23" t="s">
        <v>222</v>
      </c>
      <c r="AU192" s="23" t="s">
        <v>90</v>
      </c>
      <c r="AY192" s="23" t="s">
        <v>143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23" t="s">
        <v>90</v>
      </c>
      <c r="BK192" s="182">
        <f>ROUND(I192*H192,1)</f>
        <v>0</v>
      </c>
      <c r="BL192" s="23" t="s">
        <v>151</v>
      </c>
      <c r="BM192" s="23" t="s">
        <v>264</v>
      </c>
    </row>
    <row r="193" spans="2:65" s="12" customFormat="1" ht="13.5">
      <c r="B193" s="192"/>
      <c r="D193" s="193" t="s">
        <v>153</v>
      </c>
      <c r="E193" s="194" t="s">
        <v>5</v>
      </c>
      <c r="F193" s="195" t="s">
        <v>265</v>
      </c>
      <c r="H193" s="196">
        <v>73.92</v>
      </c>
      <c r="I193" s="197"/>
      <c r="L193" s="192"/>
      <c r="M193" s="198"/>
      <c r="N193" s="199"/>
      <c r="O193" s="199"/>
      <c r="P193" s="199"/>
      <c r="Q193" s="199"/>
      <c r="R193" s="199"/>
      <c r="S193" s="199"/>
      <c r="T193" s="200"/>
      <c r="AT193" s="201" t="s">
        <v>153</v>
      </c>
      <c r="AU193" s="201" t="s">
        <v>90</v>
      </c>
      <c r="AV193" s="12" t="s">
        <v>90</v>
      </c>
      <c r="AW193" s="12" t="s">
        <v>38</v>
      </c>
      <c r="AX193" s="12" t="s">
        <v>81</v>
      </c>
      <c r="AY193" s="201" t="s">
        <v>143</v>
      </c>
    </row>
    <row r="194" spans="2:65" s="1" customFormat="1" ht="22.5" customHeight="1">
      <c r="B194" s="170"/>
      <c r="C194" s="171" t="s">
        <v>266</v>
      </c>
      <c r="D194" s="171" t="s">
        <v>146</v>
      </c>
      <c r="E194" s="172" t="s">
        <v>267</v>
      </c>
      <c r="F194" s="173" t="s">
        <v>268</v>
      </c>
      <c r="G194" s="174" t="s">
        <v>167</v>
      </c>
      <c r="H194" s="175">
        <v>29.52</v>
      </c>
      <c r="I194" s="176"/>
      <c r="J194" s="177">
        <f>ROUND(I194*H194,1)</f>
        <v>0</v>
      </c>
      <c r="K194" s="173" t="s">
        <v>150</v>
      </c>
      <c r="L194" s="40"/>
      <c r="M194" s="178" t="s">
        <v>5</v>
      </c>
      <c r="N194" s="179" t="s">
        <v>45</v>
      </c>
      <c r="O194" s="41"/>
      <c r="P194" s="180">
        <f>O194*H194</f>
        <v>0</v>
      </c>
      <c r="Q194" s="180">
        <v>2.3099999999999999E-2</v>
      </c>
      <c r="R194" s="180">
        <f>Q194*H194</f>
        <v>0.68191199999999996</v>
      </c>
      <c r="S194" s="180">
        <v>0</v>
      </c>
      <c r="T194" s="181">
        <f>S194*H194</f>
        <v>0</v>
      </c>
      <c r="AR194" s="23" t="s">
        <v>151</v>
      </c>
      <c r="AT194" s="23" t="s">
        <v>146</v>
      </c>
      <c r="AU194" s="23" t="s">
        <v>90</v>
      </c>
      <c r="AY194" s="23" t="s">
        <v>143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23" t="s">
        <v>90</v>
      </c>
      <c r="BK194" s="182">
        <f>ROUND(I194*H194,1)</f>
        <v>0</v>
      </c>
      <c r="BL194" s="23" t="s">
        <v>151</v>
      </c>
      <c r="BM194" s="23" t="s">
        <v>269</v>
      </c>
    </row>
    <row r="195" spans="2:65" s="12" customFormat="1" ht="13.5">
      <c r="B195" s="192"/>
      <c r="D195" s="193" t="s">
        <v>153</v>
      </c>
      <c r="E195" s="194" t="s">
        <v>5</v>
      </c>
      <c r="F195" s="195" t="s">
        <v>103</v>
      </c>
      <c r="H195" s="196">
        <v>29.52</v>
      </c>
      <c r="I195" s="197"/>
      <c r="L195" s="192"/>
      <c r="M195" s="198"/>
      <c r="N195" s="199"/>
      <c r="O195" s="199"/>
      <c r="P195" s="199"/>
      <c r="Q195" s="199"/>
      <c r="R195" s="199"/>
      <c r="S195" s="199"/>
      <c r="T195" s="200"/>
      <c r="AT195" s="201" t="s">
        <v>153</v>
      </c>
      <c r="AU195" s="201" t="s">
        <v>90</v>
      </c>
      <c r="AV195" s="12" t="s">
        <v>90</v>
      </c>
      <c r="AW195" s="12" t="s">
        <v>38</v>
      </c>
      <c r="AX195" s="12" t="s">
        <v>81</v>
      </c>
      <c r="AY195" s="201" t="s">
        <v>143</v>
      </c>
    </row>
    <row r="196" spans="2:65" s="1" customFormat="1" ht="22.5" customHeight="1">
      <c r="B196" s="170"/>
      <c r="C196" s="171" t="s">
        <v>270</v>
      </c>
      <c r="D196" s="171" t="s">
        <v>146</v>
      </c>
      <c r="E196" s="172" t="s">
        <v>271</v>
      </c>
      <c r="F196" s="173" t="s">
        <v>272</v>
      </c>
      <c r="G196" s="174" t="s">
        <v>167</v>
      </c>
      <c r="H196" s="175">
        <v>1489.51</v>
      </c>
      <c r="I196" s="176"/>
      <c r="J196" s="177">
        <f>ROUND(I196*H196,1)</f>
        <v>0</v>
      </c>
      <c r="K196" s="173" t="s">
        <v>150</v>
      </c>
      <c r="L196" s="40"/>
      <c r="M196" s="178" t="s">
        <v>5</v>
      </c>
      <c r="N196" s="179" t="s">
        <v>45</v>
      </c>
      <c r="O196" s="41"/>
      <c r="P196" s="180">
        <f>O196*H196</f>
        <v>0</v>
      </c>
      <c r="Q196" s="180">
        <v>1.469E-2</v>
      </c>
      <c r="R196" s="180">
        <f>Q196*H196</f>
        <v>21.880901900000001</v>
      </c>
      <c r="S196" s="180">
        <v>0</v>
      </c>
      <c r="T196" s="181">
        <f>S196*H196</f>
        <v>0</v>
      </c>
      <c r="AR196" s="23" t="s">
        <v>151</v>
      </c>
      <c r="AT196" s="23" t="s">
        <v>146</v>
      </c>
      <c r="AU196" s="23" t="s">
        <v>90</v>
      </c>
      <c r="AY196" s="23" t="s">
        <v>143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23" t="s">
        <v>90</v>
      </c>
      <c r="BK196" s="182">
        <f>ROUND(I196*H196,1)</f>
        <v>0</v>
      </c>
      <c r="BL196" s="23" t="s">
        <v>151</v>
      </c>
      <c r="BM196" s="23" t="s">
        <v>273</v>
      </c>
    </row>
    <row r="197" spans="2:65" s="12" customFormat="1" ht="13.5">
      <c r="B197" s="192"/>
      <c r="D197" s="193" t="s">
        <v>153</v>
      </c>
      <c r="E197" s="194" t="s">
        <v>5</v>
      </c>
      <c r="F197" s="195" t="s">
        <v>274</v>
      </c>
      <c r="H197" s="196">
        <v>1489.5096000000001</v>
      </c>
      <c r="I197" s="197"/>
      <c r="L197" s="192"/>
      <c r="M197" s="198"/>
      <c r="N197" s="199"/>
      <c r="O197" s="199"/>
      <c r="P197" s="199"/>
      <c r="Q197" s="199"/>
      <c r="R197" s="199"/>
      <c r="S197" s="199"/>
      <c r="T197" s="200"/>
      <c r="AT197" s="201" t="s">
        <v>153</v>
      </c>
      <c r="AU197" s="201" t="s">
        <v>90</v>
      </c>
      <c r="AV197" s="12" t="s">
        <v>90</v>
      </c>
      <c r="AW197" s="12" t="s">
        <v>38</v>
      </c>
      <c r="AX197" s="12" t="s">
        <v>81</v>
      </c>
      <c r="AY197" s="201" t="s">
        <v>143</v>
      </c>
    </row>
    <row r="198" spans="2:65" s="1" customFormat="1" ht="22.5" customHeight="1">
      <c r="B198" s="170"/>
      <c r="C198" s="171" t="s">
        <v>275</v>
      </c>
      <c r="D198" s="171" t="s">
        <v>146</v>
      </c>
      <c r="E198" s="172" t="s">
        <v>276</v>
      </c>
      <c r="F198" s="173" t="s">
        <v>277</v>
      </c>
      <c r="G198" s="174" t="s">
        <v>167</v>
      </c>
      <c r="H198" s="175">
        <v>1344.7539999999999</v>
      </c>
      <c r="I198" s="176"/>
      <c r="J198" s="177">
        <f>ROUND(I198*H198,1)</f>
        <v>0</v>
      </c>
      <c r="K198" s="173" t="s">
        <v>150</v>
      </c>
      <c r="L198" s="40"/>
      <c r="M198" s="178" t="s">
        <v>5</v>
      </c>
      <c r="N198" s="179" t="s">
        <v>45</v>
      </c>
      <c r="O198" s="41"/>
      <c r="P198" s="180">
        <f>O198*H198</f>
        <v>0</v>
      </c>
      <c r="Q198" s="180">
        <v>3.48E-3</v>
      </c>
      <c r="R198" s="180">
        <f>Q198*H198</f>
        <v>4.6797439199999999</v>
      </c>
      <c r="S198" s="180">
        <v>0</v>
      </c>
      <c r="T198" s="181">
        <f>S198*H198</f>
        <v>0</v>
      </c>
      <c r="AR198" s="23" t="s">
        <v>151</v>
      </c>
      <c r="AT198" s="23" t="s">
        <v>146</v>
      </c>
      <c r="AU198" s="23" t="s">
        <v>90</v>
      </c>
      <c r="AY198" s="23" t="s">
        <v>143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23" t="s">
        <v>90</v>
      </c>
      <c r="BK198" s="182">
        <f>ROUND(I198*H198,1)</f>
        <v>0</v>
      </c>
      <c r="BL198" s="23" t="s">
        <v>151</v>
      </c>
      <c r="BM198" s="23" t="s">
        <v>278</v>
      </c>
    </row>
    <row r="199" spans="2:65" s="12" customFormat="1" ht="13.5">
      <c r="B199" s="192"/>
      <c r="D199" s="193" t="s">
        <v>153</v>
      </c>
      <c r="E199" s="194" t="s">
        <v>5</v>
      </c>
      <c r="F199" s="195" t="s">
        <v>279</v>
      </c>
      <c r="H199" s="196">
        <v>1344.7536</v>
      </c>
      <c r="I199" s="197"/>
      <c r="L199" s="192"/>
      <c r="M199" s="198"/>
      <c r="N199" s="199"/>
      <c r="O199" s="199"/>
      <c r="P199" s="199"/>
      <c r="Q199" s="199"/>
      <c r="R199" s="199"/>
      <c r="S199" s="199"/>
      <c r="T199" s="200"/>
      <c r="AT199" s="201" t="s">
        <v>153</v>
      </c>
      <c r="AU199" s="201" t="s">
        <v>90</v>
      </c>
      <c r="AV199" s="12" t="s">
        <v>90</v>
      </c>
      <c r="AW199" s="12" t="s">
        <v>38</v>
      </c>
      <c r="AX199" s="12" t="s">
        <v>81</v>
      </c>
      <c r="AY199" s="201" t="s">
        <v>143</v>
      </c>
    </row>
    <row r="200" spans="2:65" s="1" customFormat="1" ht="22.5" customHeight="1">
      <c r="B200" s="170"/>
      <c r="C200" s="171" t="s">
        <v>280</v>
      </c>
      <c r="D200" s="171" t="s">
        <v>146</v>
      </c>
      <c r="E200" s="172" t="s">
        <v>281</v>
      </c>
      <c r="F200" s="173" t="s">
        <v>282</v>
      </c>
      <c r="G200" s="174" t="s">
        <v>167</v>
      </c>
      <c r="H200" s="175">
        <v>3</v>
      </c>
      <c r="I200" s="176"/>
      <c r="J200" s="177">
        <f>ROUND(I200*H200,1)</f>
        <v>0</v>
      </c>
      <c r="K200" s="173" t="s">
        <v>150</v>
      </c>
      <c r="L200" s="40"/>
      <c r="M200" s="178" t="s">
        <v>5</v>
      </c>
      <c r="N200" s="179" t="s">
        <v>45</v>
      </c>
      <c r="O200" s="41"/>
      <c r="P200" s="180">
        <f>O200*H200</f>
        <v>0</v>
      </c>
      <c r="Q200" s="180">
        <v>0.03</v>
      </c>
      <c r="R200" s="180">
        <f>Q200*H200</f>
        <v>0.09</v>
      </c>
      <c r="S200" s="180">
        <v>0</v>
      </c>
      <c r="T200" s="181">
        <f>S200*H200</f>
        <v>0</v>
      </c>
      <c r="AR200" s="23" t="s">
        <v>151</v>
      </c>
      <c r="AT200" s="23" t="s">
        <v>146</v>
      </c>
      <c r="AU200" s="23" t="s">
        <v>90</v>
      </c>
      <c r="AY200" s="23" t="s">
        <v>143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23" t="s">
        <v>90</v>
      </c>
      <c r="BK200" s="182">
        <f>ROUND(I200*H200,1)</f>
        <v>0</v>
      </c>
      <c r="BL200" s="23" t="s">
        <v>151</v>
      </c>
      <c r="BM200" s="23" t="s">
        <v>283</v>
      </c>
    </row>
    <row r="201" spans="2:65" s="11" customFormat="1" ht="13.5">
      <c r="B201" s="183"/>
      <c r="D201" s="184" t="s">
        <v>153</v>
      </c>
      <c r="E201" s="185" t="s">
        <v>5</v>
      </c>
      <c r="F201" s="186" t="s">
        <v>284</v>
      </c>
      <c r="H201" s="187" t="s">
        <v>5</v>
      </c>
      <c r="I201" s="188"/>
      <c r="L201" s="183"/>
      <c r="M201" s="189"/>
      <c r="N201" s="190"/>
      <c r="O201" s="190"/>
      <c r="P201" s="190"/>
      <c r="Q201" s="190"/>
      <c r="R201" s="190"/>
      <c r="S201" s="190"/>
      <c r="T201" s="191"/>
      <c r="AT201" s="187" t="s">
        <v>153</v>
      </c>
      <c r="AU201" s="187" t="s">
        <v>90</v>
      </c>
      <c r="AV201" s="11" t="s">
        <v>81</v>
      </c>
      <c r="AW201" s="11" t="s">
        <v>38</v>
      </c>
      <c r="AX201" s="11" t="s">
        <v>73</v>
      </c>
      <c r="AY201" s="187" t="s">
        <v>143</v>
      </c>
    </row>
    <row r="202" spans="2:65" s="12" customFormat="1" ht="13.5">
      <c r="B202" s="192"/>
      <c r="D202" s="193" t="s">
        <v>153</v>
      </c>
      <c r="E202" s="194" t="s">
        <v>5</v>
      </c>
      <c r="F202" s="195" t="s">
        <v>285</v>
      </c>
      <c r="H202" s="196">
        <v>3</v>
      </c>
      <c r="I202" s="197"/>
      <c r="L202" s="192"/>
      <c r="M202" s="198"/>
      <c r="N202" s="199"/>
      <c r="O202" s="199"/>
      <c r="P202" s="199"/>
      <c r="Q202" s="199"/>
      <c r="R202" s="199"/>
      <c r="S202" s="199"/>
      <c r="T202" s="200"/>
      <c r="AT202" s="201" t="s">
        <v>153</v>
      </c>
      <c r="AU202" s="201" t="s">
        <v>90</v>
      </c>
      <c r="AV202" s="12" t="s">
        <v>90</v>
      </c>
      <c r="AW202" s="12" t="s">
        <v>38</v>
      </c>
      <c r="AX202" s="12" t="s">
        <v>81</v>
      </c>
      <c r="AY202" s="201" t="s">
        <v>143</v>
      </c>
    </row>
    <row r="203" spans="2:65" s="1" customFormat="1" ht="22.5" customHeight="1">
      <c r="B203" s="170"/>
      <c r="C203" s="171" t="s">
        <v>286</v>
      </c>
      <c r="D203" s="171" t="s">
        <v>146</v>
      </c>
      <c r="E203" s="172" t="s">
        <v>287</v>
      </c>
      <c r="F203" s="173" t="s">
        <v>288</v>
      </c>
      <c r="G203" s="174" t="s">
        <v>167</v>
      </c>
      <c r="H203" s="175">
        <v>1489.51</v>
      </c>
      <c r="I203" s="176"/>
      <c r="J203" s="177">
        <f>ROUND(I203*H203,1)</f>
        <v>0</v>
      </c>
      <c r="K203" s="173" t="s">
        <v>150</v>
      </c>
      <c r="L203" s="40"/>
      <c r="M203" s="178" t="s">
        <v>5</v>
      </c>
      <c r="N203" s="179" t="s">
        <v>45</v>
      </c>
      <c r="O203" s="41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AR203" s="23" t="s">
        <v>151</v>
      </c>
      <c r="AT203" s="23" t="s">
        <v>146</v>
      </c>
      <c r="AU203" s="23" t="s">
        <v>90</v>
      </c>
      <c r="AY203" s="23" t="s">
        <v>143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23" t="s">
        <v>90</v>
      </c>
      <c r="BK203" s="182">
        <f>ROUND(I203*H203,1)</f>
        <v>0</v>
      </c>
      <c r="BL203" s="23" t="s">
        <v>151</v>
      </c>
      <c r="BM203" s="23" t="s">
        <v>289</v>
      </c>
    </row>
    <row r="204" spans="2:65" s="12" customFormat="1" ht="13.5">
      <c r="B204" s="192"/>
      <c r="D204" s="193" t="s">
        <v>153</v>
      </c>
      <c r="E204" s="194" t="s">
        <v>5</v>
      </c>
      <c r="F204" s="195" t="s">
        <v>274</v>
      </c>
      <c r="H204" s="196">
        <v>1489.5096000000001</v>
      </c>
      <c r="I204" s="197"/>
      <c r="L204" s="192"/>
      <c r="M204" s="198"/>
      <c r="N204" s="199"/>
      <c r="O204" s="199"/>
      <c r="P204" s="199"/>
      <c r="Q204" s="199"/>
      <c r="R204" s="199"/>
      <c r="S204" s="199"/>
      <c r="T204" s="200"/>
      <c r="AT204" s="201" t="s">
        <v>153</v>
      </c>
      <c r="AU204" s="201" t="s">
        <v>90</v>
      </c>
      <c r="AV204" s="12" t="s">
        <v>90</v>
      </c>
      <c r="AW204" s="12" t="s">
        <v>38</v>
      </c>
      <c r="AX204" s="12" t="s">
        <v>81</v>
      </c>
      <c r="AY204" s="201" t="s">
        <v>143</v>
      </c>
    </row>
    <row r="205" spans="2:65" s="1" customFormat="1" ht="22.5" customHeight="1">
      <c r="B205" s="170"/>
      <c r="C205" s="171" t="s">
        <v>10</v>
      </c>
      <c r="D205" s="171" t="s">
        <v>146</v>
      </c>
      <c r="E205" s="172" t="s">
        <v>290</v>
      </c>
      <c r="F205" s="173" t="s">
        <v>291</v>
      </c>
      <c r="G205" s="174" t="s">
        <v>167</v>
      </c>
      <c r="H205" s="175">
        <v>197.315</v>
      </c>
      <c r="I205" s="176"/>
      <c r="J205" s="177">
        <f>ROUND(I205*H205,1)</f>
        <v>0</v>
      </c>
      <c r="K205" s="173" t="s">
        <v>150</v>
      </c>
      <c r="L205" s="40"/>
      <c r="M205" s="178" t="s">
        <v>5</v>
      </c>
      <c r="N205" s="179" t="s">
        <v>45</v>
      </c>
      <c r="O205" s="41"/>
      <c r="P205" s="180">
        <f>O205*H205</f>
        <v>0</v>
      </c>
      <c r="Q205" s="180">
        <v>1.2648E-4</v>
      </c>
      <c r="R205" s="180">
        <f>Q205*H205</f>
        <v>2.4956401199999999E-2</v>
      </c>
      <c r="S205" s="180">
        <v>0</v>
      </c>
      <c r="T205" s="181">
        <f>S205*H205</f>
        <v>0</v>
      </c>
      <c r="AR205" s="23" t="s">
        <v>151</v>
      </c>
      <c r="AT205" s="23" t="s">
        <v>146</v>
      </c>
      <c r="AU205" s="23" t="s">
        <v>90</v>
      </c>
      <c r="AY205" s="23" t="s">
        <v>143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23" t="s">
        <v>90</v>
      </c>
      <c r="BK205" s="182">
        <f>ROUND(I205*H205,1)</f>
        <v>0</v>
      </c>
      <c r="BL205" s="23" t="s">
        <v>151</v>
      </c>
      <c r="BM205" s="23" t="s">
        <v>292</v>
      </c>
    </row>
    <row r="206" spans="2:65" s="12" customFormat="1" ht="13.5">
      <c r="B206" s="192"/>
      <c r="D206" s="184" t="s">
        <v>153</v>
      </c>
      <c r="E206" s="201" t="s">
        <v>5</v>
      </c>
      <c r="F206" s="202" t="s">
        <v>293</v>
      </c>
      <c r="H206" s="203">
        <v>79.334500000000006</v>
      </c>
      <c r="I206" s="197"/>
      <c r="L206" s="192"/>
      <c r="M206" s="198"/>
      <c r="N206" s="199"/>
      <c r="O206" s="199"/>
      <c r="P206" s="199"/>
      <c r="Q206" s="199"/>
      <c r="R206" s="199"/>
      <c r="S206" s="199"/>
      <c r="T206" s="200"/>
      <c r="AT206" s="201" t="s">
        <v>153</v>
      </c>
      <c r="AU206" s="201" t="s">
        <v>90</v>
      </c>
      <c r="AV206" s="12" t="s">
        <v>90</v>
      </c>
      <c r="AW206" s="12" t="s">
        <v>38</v>
      </c>
      <c r="AX206" s="12" t="s">
        <v>73</v>
      </c>
      <c r="AY206" s="201" t="s">
        <v>143</v>
      </c>
    </row>
    <row r="207" spans="2:65" s="12" customFormat="1" ht="13.5">
      <c r="B207" s="192"/>
      <c r="D207" s="184" t="s">
        <v>153</v>
      </c>
      <c r="E207" s="201" t="s">
        <v>5</v>
      </c>
      <c r="F207" s="202" t="s">
        <v>294</v>
      </c>
      <c r="H207" s="203">
        <v>117.98</v>
      </c>
      <c r="I207" s="197"/>
      <c r="L207" s="192"/>
      <c r="M207" s="198"/>
      <c r="N207" s="199"/>
      <c r="O207" s="199"/>
      <c r="P207" s="199"/>
      <c r="Q207" s="199"/>
      <c r="R207" s="199"/>
      <c r="S207" s="199"/>
      <c r="T207" s="200"/>
      <c r="AT207" s="201" t="s">
        <v>153</v>
      </c>
      <c r="AU207" s="201" t="s">
        <v>90</v>
      </c>
      <c r="AV207" s="12" t="s">
        <v>90</v>
      </c>
      <c r="AW207" s="12" t="s">
        <v>38</v>
      </c>
      <c r="AX207" s="12" t="s">
        <v>73</v>
      </c>
      <c r="AY207" s="201" t="s">
        <v>143</v>
      </c>
    </row>
    <row r="208" spans="2:65" s="13" customFormat="1" ht="13.5">
      <c r="B208" s="204"/>
      <c r="D208" s="193" t="s">
        <v>153</v>
      </c>
      <c r="E208" s="205" t="s">
        <v>5</v>
      </c>
      <c r="F208" s="206" t="s">
        <v>188</v>
      </c>
      <c r="H208" s="207">
        <v>197.31450000000001</v>
      </c>
      <c r="I208" s="208"/>
      <c r="L208" s="204"/>
      <c r="M208" s="209"/>
      <c r="N208" s="210"/>
      <c r="O208" s="210"/>
      <c r="P208" s="210"/>
      <c r="Q208" s="210"/>
      <c r="R208" s="210"/>
      <c r="S208" s="210"/>
      <c r="T208" s="211"/>
      <c r="AT208" s="212" t="s">
        <v>153</v>
      </c>
      <c r="AU208" s="212" t="s">
        <v>90</v>
      </c>
      <c r="AV208" s="13" t="s">
        <v>151</v>
      </c>
      <c r="AW208" s="13" t="s">
        <v>38</v>
      </c>
      <c r="AX208" s="13" t="s">
        <v>81</v>
      </c>
      <c r="AY208" s="212" t="s">
        <v>143</v>
      </c>
    </row>
    <row r="209" spans="2:65" s="1" customFormat="1" ht="22.5" customHeight="1">
      <c r="B209" s="170"/>
      <c r="C209" s="171" t="s">
        <v>295</v>
      </c>
      <c r="D209" s="171" t="s">
        <v>146</v>
      </c>
      <c r="E209" s="172" t="s">
        <v>296</v>
      </c>
      <c r="F209" s="173" t="s">
        <v>297</v>
      </c>
      <c r="G209" s="174" t="s">
        <v>149</v>
      </c>
      <c r="H209" s="175">
        <v>44.204999999999998</v>
      </c>
      <c r="I209" s="176"/>
      <c r="J209" s="177">
        <f>ROUND(I209*H209,1)</f>
        <v>0</v>
      </c>
      <c r="K209" s="173" t="s">
        <v>150</v>
      </c>
      <c r="L209" s="40"/>
      <c r="M209" s="178" t="s">
        <v>5</v>
      </c>
      <c r="N209" s="179" t="s">
        <v>45</v>
      </c>
      <c r="O209" s="41"/>
      <c r="P209" s="180">
        <f>O209*H209</f>
        <v>0</v>
      </c>
      <c r="Q209" s="180">
        <v>2.2563399999999998</v>
      </c>
      <c r="R209" s="180">
        <f>Q209*H209</f>
        <v>99.74150969999998</v>
      </c>
      <c r="S209" s="180">
        <v>0</v>
      </c>
      <c r="T209" s="181">
        <f>S209*H209</f>
        <v>0</v>
      </c>
      <c r="AR209" s="23" t="s">
        <v>151</v>
      </c>
      <c r="AT209" s="23" t="s">
        <v>146</v>
      </c>
      <c r="AU209" s="23" t="s">
        <v>90</v>
      </c>
      <c r="AY209" s="23" t="s">
        <v>143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23" t="s">
        <v>90</v>
      </c>
      <c r="BK209" s="182">
        <f>ROUND(I209*H209,1)</f>
        <v>0</v>
      </c>
      <c r="BL209" s="23" t="s">
        <v>151</v>
      </c>
      <c r="BM209" s="23" t="s">
        <v>298</v>
      </c>
    </row>
    <row r="210" spans="2:65" s="12" customFormat="1" ht="13.5">
      <c r="B210" s="192"/>
      <c r="D210" s="184" t="s">
        <v>153</v>
      </c>
      <c r="E210" s="201" t="s">
        <v>5</v>
      </c>
      <c r="F210" s="202" t="s">
        <v>299</v>
      </c>
      <c r="H210" s="203">
        <v>44.204799999999999</v>
      </c>
      <c r="I210" s="197"/>
      <c r="L210" s="192"/>
      <c r="M210" s="198"/>
      <c r="N210" s="199"/>
      <c r="O210" s="199"/>
      <c r="P210" s="199"/>
      <c r="Q210" s="199"/>
      <c r="R210" s="199"/>
      <c r="S210" s="199"/>
      <c r="T210" s="200"/>
      <c r="AT210" s="201" t="s">
        <v>153</v>
      </c>
      <c r="AU210" s="201" t="s">
        <v>90</v>
      </c>
      <c r="AV210" s="12" t="s">
        <v>90</v>
      </c>
      <c r="AW210" s="12" t="s">
        <v>38</v>
      </c>
      <c r="AX210" s="12" t="s">
        <v>73</v>
      </c>
      <c r="AY210" s="201" t="s">
        <v>143</v>
      </c>
    </row>
    <row r="211" spans="2:65" s="13" customFormat="1" ht="13.5">
      <c r="B211" s="204"/>
      <c r="D211" s="193" t="s">
        <v>153</v>
      </c>
      <c r="E211" s="205" t="s">
        <v>5</v>
      </c>
      <c r="F211" s="206" t="s">
        <v>188</v>
      </c>
      <c r="H211" s="207">
        <v>44.204799999999999</v>
      </c>
      <c r="I211" s="208"/>
      <c r="L211" s="204"/>
      <c r="M211" s="209"/>
      <c r="N211" s="210"/>
      <c r="O211" s="210"/>
      <c r="P211" s="210"/>
      <c r="Q211" s="210"/>
      <c r="R211" s="210"/>
      <c r="S211" s="210"/>
      <c r="T211" s="211"/>
      <c r="AT211" s="212" t="s">
        <v>153</v>
      </c>
      <c r="AU211" s="212" t="s">
        <v>90</v>
      </c>
      <c r="AV211" s="13" t="s">
        <v>151</v>
      </c>
      <c r="AW211" s="13" t="s">
        <v>38</v>
      </c>
      <c r="AX211" s="13" t="s">
        <v>81</v>
      </c>
      <c r="AY211" s="212" t="s">
        <v>143</v>
      </c>
    </row>
    <row r="212" spans="2:65" s="1" customFormat="1" ht="22.5" customHeight="1">
      <c r="B212" s="170"/>
      <c r="C212" s="171" t="s">
        <v>300</v>
      </c>
      <c r="D212" s="171" t="s">
        <v>146</v>
      </c>
      <c r="E212" s="172" t="s">
        <v>301</v>
      </c>
      <c r="F212" s="173" t="s">
        <v>302</v>
      </c>
      <c r="G212" s="174" t="s">
        <v>167</v>
      </c>
      <c r="H212" s="175">
        <v>1.56</v>
      </c>
      <c r="I212" s="176"/>
      <c r="J212" s="177">
        <f>ROUND(I212*H212,1)</f>
        <v>0</v>
      </c>
      <c r="K212" s="173" t="s">
        <v>150</v>
      </c>
      <c r="L212" s="40"/>
      <c r="M212" s="178" t="s">
        <v>5</v>
      </c>
      <c r="N212" s="179" t="s">
        <v>45</v>
      </c>
      <c r="O212" s="41"/>
      <c r="P212" s="180">
        <f>O212*H212</f>
        <v>0</v>
      </c>
      <c r="Q212" s="180">
        <v>4.2000000000000003E-2</v>
      </c>
      <c r="R212" s="180">
        <f>Q212*H212</f>
        <v>6.5520000000000009E-2</v>
      </c>
      <c r="S212" s="180">
        <v>0</v>
      </c>
      <c r="T212" s="181">
        <f>S212*H212</f>
        <v>0</v>
      </c>
      <c r="AR212" s="23" t="s">
        <v>151</v>
      </c>
      <c r="AT212" s="23" t="s">
        <v>146</v>
      </c>
      <c r="AU212" s="23" t="s">
        <v>90</v>
      </c>
      <c r="AY212" s="23" t="s">
        <v>143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23" t="s">
        <v>90</v>
      </c>
      <c r="BK212" s="182">
        <f>ROUND(I212*H212,1)</f>
        <v>0</v>
      </c>
      <c r="BL212" s="23" t="s">
        <v>151</v>
      </c>
      <c r="BM212" s="23" t="s">
        <v>303</v>
      </c>
    </row>
    <row r="213" spans="2:65" s="11" customFormat="1" ht="13.5">
      <c r="B213" s="183"/>
      <c r="D213" s="184" t="s">
        <v>153</v>
      </c>
      <c r="E213" s="185" t="s">
        <v>5</v>
      </c>
      <c r="F213" s="186" t="s">
        <v>304</v>
      </c>
      <c r="H213" s="187" t="s">
        <v>5</v>
      </c>
      <c r="I213" s="188"/>
      <c r="L213" s="183"/>
      <c r="M213" s="189"/>
      <c r="N213" s="190"/>
      <c r="O213" s="190"/>
      <c r="P213" s="190"/>
      <c r="Q213" s="190"/>
      <c r="R213" s="190"/>
      <c r="S213" s="190"/>
      <c r="T213" s="191"/>
      <c r="AT213" s="187" t="s">
        <v>153</v>
      </c>
      <c r="AU213" s="187" t="s">
        <v>90</v>
      </c>
      <c r="AV213" s="11" t="s">
        <v>81</v>
      </c>
      <c r="AW213" s="11" t="s">
        <v>38</v>
      </c>
      <c r="AX213" s="11" t="s">
        <v>73</v>
      </c>
      <c r="AY213" s="187" t="s">
        <v>143</v>
      </c>
    </row>
    <row r="214" spans="2:65" s="12" customFormat="1" ht="13.5">
      <c r="B214" s="192"/>
      <c r="D214" s="184" t="s">
        <v>153</v>
      </c>
      <c r="E214" s="201" t="s">
        <v>5</v>
      </c>
      <c r="F214" s="202" t="s">
        <v>305</v>
      </c>
      <c r="H214" s="203">
        <v>1.56</v>
      </c>
      <c r="I214" s="197"/>
      <c r="L214" s="192"/>
      <c r="M214" s="198"/>
      <c r="N214" s="199"/>
      <c r="O214" s="199"/>
      <c r="P214" s="199"/>
      <c r="Q214" s="199"/>
      <c r="R214" s="199"/>
      <c r="S214" s="199"/>
      <c r="T214" s="200"/>
      <c r="AT214" s="201" t="s">
        <v>153</v>
      </c>
      <c r="AU214" s="201" t="s">
        <v>90</v>
      </c>
      <c r="AV214" s="12" t="s">
        <v>90</v>
      </c>
      <c r="AW214" s="12" t="s">
        <v>38</v>
      </c>
      <c r="AX214" s="12" t="s">
        <v>81</v>
      </c>
      <c r="AY214" s="201" t="s">
        <v>143</v>
      </c>
    </row>
    <row r="215" spans="2:65" s="10" customFormat="1" ht="29.85" customHeight="1">
      <c r="B215" s="156"/>
      <c r="D215" s="167" t="s">
        <v>72</v>
      </c>
      <c r="E215" s="168" t="s">
        <v>221</v>
      </c>
      <c r="F215" s="168" t="s">
        <v>306</v>
      </c>
      <c r="I215" s="159"/>
      <c r="J215" s="169">
        <f>BK215</f>
        <v>0</v>
      </c>
      <c r="L215" s="156"/>
      <c r="M215" s="161"/>
      <c r="N215" s="162"/>
      <c r="O215" s="162"/>
      <c r="P215" s="163">
        <f>SUM(P216:P275)</f>
        <v>0</v>
      </c>
      <c r="Q215" s="162"/>
      <c r="R215" s="163">
        <f>SUM(R216:R275)</f>
        <v>37.216999999999999</v>
      </c>
      <c r="S215" s="162"/>
      <c r="T215" s="164">
        <f>SUM(T216:T275)</f>
        <v>36.632749999999994</v>
      </c>
      <c r="AR215" s="157" t="s">
        <v>81</v>
      </c>
      <c r="AT215" s="165" t="s">
        <v>72</v>
      </c>
      <c r="AU215" s="165" t="s">
        <v>81</v>
      </c>
      <c r="AY215" s="157" t="s">
        <v>143</v>
      </c>
      <c r="BK215" s="166">
        <f>SUM(BK216:BK275)</f>
        <v>0</v>
      </c>
    </row>
    <row r="216" spans="2:65" s="1" customFormat="1" ht="31.5" customHeight="1">
      <c r="B216" s="170"/>
      <c r="C216" s="171" t="s">
        <v>307</v>
      </c>
      <c r="D216" s="171" t="s">
        <v>146</v>
      </c>
      <c r="E216" s="172" t="s">
        <v>308</v>
      </c>
      <c r="F216" s="173" t="s">
        <v>309</v>
      </c>
      <c r="G216" s="174" t="s">
        <v>167</v>
      </c>
      <c r="H216" s="175">
        <v>2231.67</v>
      </c>
      <c r="I216" s="176"/>
      <c r="J216" s="177">
        <f>ROUND(I216*H216,1)</f>
        <v>0</v>
      </c>
      <c r="K216" s="173" t="s">
        <v>150</v>
      </c>
      <c r="L216" s="40"/>
      <c r="M216" s="178" t="s">
        <v>5</v>
      </c>
      <c r="N216" s="179" t="s">
        <v>45</v>
      </c>
      <c r="O216" s="41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AR216" s="23" t="s">
        <v>151</v>
      </c>
      <c r="AT216" s="23" t="s">
        <v>146</v>
      </c>
      <c r="AU216" s="23" t="s">
        <v>90</v>
      </c>
      <c r="AY216" s="23" t="s">
        <v>143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23" t="s">
        <v>90</v>
      </c>
      <c r="BK216" s="182">
        <f>ROUND(I216*H216,1)</f>
        <v>0</v>
      </c>
      <c r="BL216" s="23" t="s">
        <v>151</v>
      </c>
      <c r="BM216" s="23" t="s">
        <v>310</v>
      </c>
    </row>
    <row r="217" spans="2:65" s="12" customFormat="1" ht="13.5">
      <c r="B217" s="192"/>
      <c r="D217" s="184" t="s">
        <v>153</v>
      </c>
      <c r="E217" s="201" t="s">
        <v>5</v>
      </c>
      <c r="F217" s="202" t="s">
        <v>311</v>
      </c>
      <c r="H217" s="203">
        <v>144.65</v>
      </c>
      <c r="I217" s="197"/>
      <c r="L217" s="192"/>
      <c r="M217" s="198"/>
      <c r="N217" s="199"/>
      <c r="O217" s="199"/>
      <c r="P217" s="199"/>
      <c r="Q217" s="199"/>
      <c r="R217" s="199"/>
      <c r="S217" s="199"/>
      <c r="T217" s="200"/>
      <c r="AT217" s="201" t="s">
        <v>153</v>
      </c>
      <c r="AU217" s="201" t="s">
        <v>90</v>
      </c>
      <c r="AV217" s="12" t="s">
        <v>90</v>
      </c>
      <c r="AW217" s="12" t="s">
        <v>38</v>
      </c>
      <c r="AX217" s="12" t="s">
        <v>73</v>
      </c>
      <c r="AY217" s="201" t="s">
        <v>143</v>
      </c>
    </row>
    <row r="218" spans="2:65" s="12" customFormat="1" ht="13.5">
      <c r="B218" s="192"/>
      <c r="D218" s="184" t="s">
        <v>153</v>
      </c>
      <c r="E218" s="201" t="s">
        <v>5</v>
      </c>
      <c r="F218" s="202" t="s">
        <v>312</v>
      </c>
      <c r="H218" s="203">
        <v>128.80000000000001</v>
      </c>
      <c r="I218" s="197"/>
      <c r="L218" s="192"/>
      <c r="M218" s="198"/>
      <c r="N218" s="199"/>
      <c r="O218" s="199"/>
      <c r="P218" s="199"/>
      <c r="Q218" s="199"/>
      <c r="R218" s="199"/>
      <c r="S218" s="199"/>
      <c r="T218" s="200"/>
      <c r="AT218" s="201" t="s">
        <v>153</v>
      </c>
      <c r="AU218" s="201" t="s">
        <v>90</v>
      </c>
      <c r="AV218" s="12" t="s">
        <v>90</v>
      </c>
      <c r="AW218" s="12" t="s">
        <v>38</v>
      </c>
      <c r="AX218" s="12" t="s">
        <v>73</v>
      </c>
      <c r="AY218" s="201" t="s">
        <v>143</v>
      </c>
    </row>
    <row r="219" spans="2:65" s="12" customFormat="1" ht="13.5">
      <c r="B219" s="192"/>
      <c r="D219" s="184" t="s">
        <v>153</v>
      </c>
      <c r="E219" s="201" t="s">
        <v>5</v>
      </c>
      <c r="F219" s="202" t="s">
        <v>313</v>
      </c>
      <c r="H219" s="203">
        <v>79.671999999999997</v>
      </c>
      <c r="I219" s="197"/>
      <c r="L219" s="192"/>
      <c r="M219" s="198"/>
      <c r="N219" s="199"/>
      <c r="O219" s="199"/>
      <c r="P219" s="199"/>
      <c r="Q219" s="199"/>
      <c r="R219" s="199"/>
      <c r="S219" s="199"/>
      <c r="T219" s="200"/>
      <c r="AT219" s="201" t="s">
        <v>153</v>
      </c>
      <c r="AU219" s="201" t="s">
        <v>90</v>
      </c>
      <c r="AV219" s="12" t="s">
        <v>90</v>
      </c>
      <c r="AW219" s="12" t="s">
        <v>38</v>
      </c>
      <c r="AX219" s="12" t="s">
        <v>73</v>
      </c>
      <c r="AY219" s="201" t="s">
        <v>143</v>
      </c>
    </row>
    <row r="220" spans="2:65" s="12" customFormat="1" ht="13.5">
      <c r="B220" s="192"/>
      <c r="D220" s="184" t="s">
        <v>153</v>
      </c>
      <c r="E220" s="201" t="s">
        <v>5</v>
      </c>
      <c r="F220" s="202" t="s">
        <v>314</v>
      </c>
      <c r="H220" s="203">
        <v>74.75</v>
      </c>
      <c r="I220" s="197"/>
      <c r="L220" s="192"/>
      <c r="M220" s="198"/>
      <c r="N220" s="199"/>
      <c r="O220" s="199"/>
      <c r="P220" s="199"/>
      <c r="Q220" s="199"/>
      <c r="R220" s="199"/>
      <c r="S220" s="199"/>
      <c r="T220" s="200"/>
      <c r="AT220" s="201" t="s">
        <v>153</v>
      </c>
      <c r="AU220" s="201" t="s">
        <v>90</v>
      </c>
      <c r="AV220" s="12" t="s">
        <v>90</v>
      </c>
      <c r="AW220" s="12" t="s">
        <v>38</v>
      </c>
      <c r="AX220" s="12" t="s">
        <v>73</v>
      </c>
      <c r="AY220" s="201" t="s">
        <v>143</v>
      </c>
    </row>
    <row r="221" spans="2:65" s="12" customFormat="1" ht="13.5">
      <c r="B221" s="192"/>
      <c r="D221" s="184" t="s">
        <v>153</v>
      </c>
      <c r="E221" s="201" t="s">
        <v>5</v>
      </c>
      <c r="F221" s="202" t="s">
        <v>315</v>
      </c>
      <c r="H221" s="203">
        <v>55.2</v>
      </c>
      <c r="I221" s="197"/>
      <c r="L221" s="192"/>
      <c r="M221" s="198"/>
      <c r="N221" s="199"/>
      <c r="O221" s="199"/>
      <c r="P221" s="199"/>
      <c r="Q221" s="199"/>
      <c r="R221" s="199"/>
      <c r="S221" s="199"/>
      <c r="T221" s="200"/>
      <c r="AT221" s="201" t="s">
        <v>153</v>
      </c>
      <c r="AU221" s="201" t="s">
        <v>90</v>
      </c>
      <c r="AV221" s="12" t="s">
        <v>90</v>
      </c>
      <c r="AW221" s="12" t="s">
        <v>38</v>
      </c>
      <c r="AX221" s="12" t="s">
        <v>73</v>
      </c>
      <c r="AY221" s="201" t="s">
        <v>143</v>
      </c>
    </row>
    <row r="222" spans="2:65" s="12" customFormat="1" ht="13.5">
      <c r="B222" s="192"/>
      <c r="D222" s="184" t="s">
        <v>153</v>
      </c>
      <c r="E222" s="201" t="s">
        <v>5</v>
      </c>
      <c r="F222" s="202" t="s">
        <v>316</v>
      </c>
      <c r="H222" s="203">
        <v>151.80000000000001</v>
      </c>
      <c r="I222" s="197"/>
      <c r="L222" s="192"/>
      <c r="M222" s="198"/>
      <c r="N222" s="199"/>
      <c r="O222" s="199"/>
      <c r="P222" s="199"/>
      <c r="Q222" s="199"/>
      <c r="R222" s="199"/>
      <c r="S222" s="199"/>
      <c r="T222" s="200"/>
      <c r="AT222" s="201" t="s">
        <v>153</v>
      </c>
      <c r="AU222" s="201" t="s">
        <v>90</v>
      </c>
      <c r="AV222" s="12" t="s">
        <v>90</v>
      </c>
      <c r="AW222" s="12" t="s">
        <v>38</v>
      </c>
      <c r="AX222" s="12" t="s">
        <v>73</v>
      </c>
      <c r="AY222" s="201" t="s">
        <v>143</v>
      </c>
    </row>
    <row r="223" spans="2:65" s="12" customFormat="1" ht="13.5">
      <c r="B223" s="192"/>
      <c r="D223" s="184" t="s">
        <v>153</v>
      </c>
      <c r="E223" s="201" t="s">
        <v>5</v>
      </c>
      <c r="F223" s="202" t="s">
        <v>317</v>
      </c>
      <c r="H223" s="203">
        <v>18.899999999999999</v>
      </c>
      <c r="I223" s="197"/>
      <c r="L223" s="192"/>
      <c r="M223" s="198"/>
      <c r="N223" s="199"/>
      <c r="O223" s="199"/>
      <c r="P223" s="199"/>
      <c r="Q223" s="199"/>
      <c r="R223" s="199"/>
      <c r="S223" s="199"/>
      <c r="T223" s="200"/>
      <c r="AT223" s="201" t="s">
        <v>153</v>
      </c>
      <c r="AU223" s="201" t="s">
        <v>90</v>
      </c>
      <c r="AV223" s="12" t="s">
        <v>90</v>
      </c>
      <c r="AW223" s="12" t="s">
        <v>38</v>
      </c>
      <c r="AX223" s="12" t="s">
        <v>73</v>
      </c>
      <c r="AY223" s="201" t="s">
        <v>143</v>
      </c>
    </row>
    <row r="224" spans="2:65" s="12" customFormat="1" ht="13.5">
      <c r="B224" s="192"/>
      <c r="D224" s="184" t="s">
        <v>153</v>
      </c>
      <c r="E224" s="201" t="s">
        <v>5</v>
      </c>
      <c r="F224" s="202" t="s">
        <v>318</v>
      </c>
      <c r="H224" s="203">
        <v>81.400000000000006</v>
      </c>
      <c r="I224" s="197"/>
      <c r="L224" s="192"/>
      <c r="M224" s="198"/>
      <c r="N224" s="199"/>
      <c r="O224" s="199"/>
      <c r="P224" s="199"/>
      <c r="Q224" s="199"/>
      <c r="R224" s="199"/>
      <c r="S224" s="199"/>
      <c r="T224" s="200"/>
      <c r="AT224" s="201" t="s">
        <v>153</v>
      </c>
      <c r="AU224" s="201" t="s">
        <v>90</v>
      </c>
      <c r="AV224" s="12" t="s">
        <v>90</v>
      </c>
      <c r="AW224" s="12" t="s">
        <v>38</v>
      </c>
      <c r="AX224" s="12" t="s">
        <v>73</v>
      </c>
      <c r="AY224" s="201" t="s">
        <v>143</v>
      </c>
    </row>
    <row r="225" spans="2:65" s="12" customFormat="1" ht="13.5">
      <c r="B225" s="192"/>
      <c r="D225" s="184" t="s">
        <v>153</v>
      </c>
      <c r="E225" s="201" t="s">
        <v>5</v>
      </c>
      <c r="F225" s="202" t="s">
        <v>319</v>
      </c>
      <c r="H225" s="203">
        <v>33</v>
      </c>
      <c r="I225" s="197"/>
      <c r="L225" s="192"/>
      <c r="M225" s="198"/>
      <c r="N225" s="199"/>
      <c r="O225" s="199"/>
      <c r="P225" s="199"/>
      <c r="Q225" s="199"/>
      <c r="R225" s="199"/>
      <c r="S225" s="199"/>
      <c r="T225" s="200"/>
      <c r="AT225" s="201" t="s">
        <v>153</v>
      </c>
      <c r="AU225" s="201" t="s">
        <v>90</v>
      </c>
      <c r="AV225" s="12" t="s">
        <v>90</v>
      </c>
      <c r="AW225" s="12" t="s">
        <v>38</v>
      </c>
      <c r="AX225" s="12" t="s">
        <v>73</v>
      </c>
      <c r="AY225" s="201" t="s">
        <v>143</v>
      </c>
    </row>
    <row r="226" spans="2:65" s="12" customFormat="1" ht="13.5">
      <c r="B226" s="192"/>
      <c r="D226" s="184" t="s">
        <v>153</v>
      </c>
      <c r="E226" s="201" t="s">
        <v>5</v>
      </c>
      <c r="F226" s="202" t="s">
        <v>320</v>
      </c>
      <c r="H226" s="203">
        <v>66</v>
      </c>
      <c r="I226" s="197"/>
      <c r="L226" s="192"/>
      <c r="M226" s="198"/>
      <c r="N226" s="199"/>
      <c r="O226" s="199"/>
      <c r="P226" s="199"/>
      <c r="Q226" s="199"/>
      <c r="R226" s="199"/>
      <c r="S226" s="199"/>
      <c r="T226" s="200"/>
      <c r="AT226" s="201" t="s">
        <v>153</v>
      </c>
      <c r="AU226" s="201" t="s">
        <v>90</v>
      </c>
      <c r="AV226" s="12" t="s">
        <v>90</v>
      </c>
      <c r="AW226" s="12" t="s">
        <v>38</v>
      </c>
      <c r="AX226" s="12" t="s">
        <v>73</v>
      </c>
      <c r="AY226" s="201" t="s">
        <v>143</v>
      </c>
    </row>
    <row r="227" spans="2:65" s="12" customFormat="1" ht="13.5">
      <c r="B227" s="192"/>
      <c r="D227" s="184" t="s">
        <v>153</v>
      </c>
      <c r="E227" s="201" t="s">
        <v>5</v>
      </c>
      <c r="F227" s="202" t="s">
        <v>312</v>
      </c>
      <c r="H227" s="203">
        <v>128.80000000000001</v>
      </c>
      <c r="I227" s="197"/>
      <c r="L227" s="192"/>
      <c r="M227" s="198"/>
      <c r="N227" s="199"/>
      <c r="O227" s="199"/>
      <c r="P227" s="199"/>
      <c r="Q227" s="199"/>
      <c r="R227" s="199"/>
      <c r="S227" s="199"/>
      <c r="T227" s="200"/>
      <c r="AT227" s="201" t="s">
        <v>153</v>
      </c>
      <c r="AU227" s="201" t="s">
        <v>90</v>
      </c>
      <c r="AV227" s="12" t="s">
        <v>90</v>
      </c>
      <c r="AW227" s="12" t="s">
        <v>38</v>
      </c>
      <c r="AX227" s="12" t="s">
        <v>73</v>
      </c>
      <c r="AY227" s="201" t="s">
        <v>143</v>
      </c>
    </row>
    <row r="228" spans="2:65" s="12" customFormat="1" ht="13.5">
      <c r="B228" s="192"/>
      <c r="D228" s="184" t="s">
        <v>153</v>
      </c>
      <c r="E228" s="201" t="s">
        <v>5</v>
      </c>
      <c r="F228" s="202" t="s">
        <v>313</v>
      </c>
      <c r="H228" s="203">
        <v>79.671999999999997</v>
      </c>
      <c r="I228" s="197"/>
      <c r="L228" s="192"/>
      <c r="M228" s="198"/>
      <c r="N228" s="199"/>
      <c r="O228" s="199"/>
      <c r="P228" s="199"/>
      <c r="Q228" s="199"/>
      <c r="R228" s="199"/>
      <c r="S228" s="199"/>
      <c r="T228" s="200"/>
      <c r="AT228" s="201" t="s">
        <v>153</v>
      </c>
      <c r="AU228" s="201" t="s">
        <v>90</v>
      </c>
      <c r="AV228" s="12" t="s">
        <v>90</v>
      </c>
      <c r="AW228" s="12" t="s">
        <v>38</v>
      </c>
      <c r="AX228" s="12" t="s">
        <v>73</v>
      </c>
      <c r="AY228" s="201" t="s">
        <v>143</v>
      </c>
    </row>
    <row r="229" spans="2:65" s="12" customFormat="1" ht="13.5">
      <c r="B229" s="192"/>
      <c r="D229" s="184" t="s">
        <v>153</v>
      </c>
      <c r="E229" s="201" t="s">
        <v>5</v>
      </c>
      <c r="F229" s="202" t="s">
        <v>314</v>
      </c>
      <c r="H229" s="203">
        <v>74.75</v>
      </c>
      <c r="I229" s="197"/>
      <c r="L229" s="192"/>
      <c r="M229" s="198"/>
      <c r="N229" s="199"/>
      <c r="O229" s="199"/>
      <c r="P229" s="199"/>
      <c r="Q229" s="199"/>
      <c r="R229" s="199"/>
      <c r="S229" s="199"/>
      <c r="T229" s="200"/>
      <c r="AT229" s="201" t="s">
        <v>153</v>
      </c>
      <c r="AU229" s="201" t="s">
        <v>90</v>
      </c>
      <c r="AV229" s="12" t="s">
        <v>90</v>
      </c>
      <c r="AW229" s="12" t="s">
        <v>38</v>
      </c>
      <c r="AX229" s="12" t="s">
        <v>73</v>
      </c>
      <c r="AY229" s="201" t="s">
        <v>143</v>
      </c>
    </row>
    <row r="230" spans="2:65" s="12" customFormat="1" ht="13.5">
      <c r="B230" s="192"/>
      <c r="D230" s="184" t="s">
        <v>153</v>
      </c>
      <c r="E230" s="201" t="s">
        <v>5</v>
      </c>
      <c r="F230" s="202" t="s">
        <v>315</v>
      </c>
      <c r="H230" s="203">
        <v>55.2</v>
      </c>
      <c r="I230" s="197"/>
      <c r="L230" s="192"/>
      <c r="M230" s="198"/>
      <c r="N230" s="199"/>
      <c r="O230" s="199"/>
      <c r="P230" s="199"/>
      <c r="Q230" s="199"/>
      <c r="R230" s="199"/>
      <c r="S230" s="199"/>
      <c r="T230" s="200"/>
      <c r="AT230" s="201" t="s">
        <v>153</v>
      </c>
      <c r="AU230" s="201" t="s">
        <v>90</v>
      </c>
      <c r="AV230" s="12" t="s">
        <v>90</v>
      </c>
      <c r="AW230" s="12" t="s">
        <v>38</v>
      </c>
      <c r="AX230" s="12" t="s">
        <v>73</v>
      </c>
      <c r="AY230" s="201" t="s">
        <v>143</v>
      </c>
    </row>
    <row r="231" spans="2:65" s="12" customFormat="1" ht="13.5">
      <c r="B231" s="192"/>
      <c r="D231" s="184" t="s">
        <v>153</v>
      </c>
      <c r="E231" s="201" t="s">
        <v>5</v>
      </c>
      <c r="F231" s="202" t="s">
        <v>316</v>
      </c>
      <c r="H231" s="203">
        <v>151.80000000000001</v>
      </c>
      <c r="I231" s="197"/>
      <c r="L231" s="192"/>
      <c r="M231" s="198"/>
      <c r="N231" s="199"/>
      <c r="O231" s="199"/>
      <c r="P231" s="199"/>
      <c r="Q231" s="199"/>
      <c r="R231" s="199"/>
      <c r="S231" s="199"/>
      <c r="T231" s="200"/>
      <c r="AT231" s="201" t="s">
        <v>153</v>
      </c>
      <c r="AU231" s="201" t="s">
        <v>90</v>
      </c>
      <c r="AV231" s="12" t="s">
        <v>90</v>
      </c>
      <c r="AW231" s="12" t="s">
        <v>38</v>
      </c>
      <c r="AX231" s="12" t="s">
        <v>73</v>
      </c>
      <c r="AY231" s="201" t="s">
        <v>143</v>
      </c>
    </row>
    <row r="232" spans="2:65" s="12" customFormat="1" ht="13.5">
      <c r="B232" s="192"/>
      <c r="D232" s="184" t="s">
        <v>153</v>
      </c>
      <c r="E232" s="201" t="s">
        <v>5</v>
      </c>
      <c r="F232" s="202" t="s">
        <v>321</v>
      </c>
      <c r="H232" s="203">
        <v>138.07499999999999</v>
      </c>
      <c r="I232" s="197"/>
      <c r="L232" s="192"/>
      <c r="M232" s="198"/>
      <c r="N232" s="199"/>
      <c r="O232" s="199"/>
      <c r="P232" s="199"/>
      <c r="Q232" s="199"/>
      <c r="R232" s="199"/>
      <c r="S232" s="199"/>
      <c r="T232" s="200"/>
      <c r="AT232" s="201" t="s">
        <v>153</v>
      </c>
      <c r="AU232" s="201" t="s">
        <v>90</v>
      </c>
      <c r="AV232" s="12" t="s">
        <v>90</v>
      </c>
      <c r="AW232" s="12" t="s">
        <v>38</v>
      </c>
      <c r="AX232" s="12" t="s">
        <v>73</v>
      </c>
      <c r="AY232" s="201" t="s">
        <v>143</v>
      </c>
    </row>
    <row r="233" spans="2:65" s="12" customFormat="1" ht="13.5">
      <c r="B233" s="192"/>
      <c r="D233" s="184" t="s">
        <v>153</v>
      </c>
      <c r="E233" s="201" t="s">
        <v>5</v>
      </c>
      <c r="F233" s="202" t="s">
        <v>322</v>
      </c>
      <c r="H233" s="203">
        <v>384.12299999999999</v>
      </c>
      <c r="I233" s="197"/>
      <c r="L233" s="192"/>
      <c r="M233" s="198"/>
      <c r="N233" s="199"/>
      <c r="O233" s="199"/>
      <c r="P233" s="199"/>
      <c r="Q233" s="199"/>
      <c r="R233" s="199"/>
      <c r="S233" s="199"/>
      <c r="T233" s="200"/>
      <c r="AT233" s="201" t="s">
        <v>153</v>
      </c>
      <c r="AU233" s="201" t="s">
        <v>90</v>
      </c>
      <c r="AV233" s="12" t="s">
        <v>90</v>
      </c>
      <c r="AW233" s="12" t="s">
        <v>38</v>
      </c>
      <c r="AX233" s="12" t="s">
        <v>73</v>
      </c>
      <c r="AY233" s="201" t="s">
        <v>143</v>
      </c>
    </row>
    <row r="234" spans="2:65" s="12" customFormat="1" ht="13.5">
      <c r="B234" s="192"/>
      <c r="D234" s="184" t="s">
        <v>153</v>
      </c>
      <c r="E234" s="201" t="s">
        <v>5</v>
      </c>
      <c r="F234" s="202" t="s">
        <v>323</v>
      </c>
      <c r="H234" s="203">
        <v>385.07749999999999</v>
      </c>
      <c r="I234" s="197"/>
      <c r="L234" s="192"/>
      <c r="M234" s="198"/>
      <c r="N234" s="199"/>
      <c r="O234" s="199"/>
      <c r="P234" s="199"/>
      <c r="Q234" s="199"/>
      <c r="R234" s="199"/>
      <c r="S234" s="199"/>
      <c r="T234" s="200"/>
      <c r="AT234" s="201" t="s">
        <v>153</v>
      </c>
      <c r="AU234" s="201" t="s">
        <v>90</v>
      </c>
      <c r="AV234" s="12" t="s">
        <v>90</v>
      </c>
      <c r="AW234" s="12" t="s">
        <v>38</v>
      </c>
      <c r="AX234" s="12" t="s">
        <v>73</v>
      </c>
      <c r="AY234" s="201" t="s">
        <v>143</v>
      </c>
    </row>
    <row r="235" spans="2:65" s="13" customFormat="1" ht="13.5">
      <c r="B235" s="204"/>
      <c r="D235" s="193" t="s">
        <v>153</v>
      </c>
      <c r="E235" s="205" t="s">
        <v>94</v>
      </c>
      <c r="F235" s="206" t="s">
        <v>188</v>
      </c>
      <c r="H235" s="207">
        <v>2231.6695</v>
      </c>
      <c r="I235" s="208"/>
      <c r="L235" s="204"/>
      <c r="M235" s="209"/>
      <c r="N235" s="210"/>
      <c r="O235" s="210"/>
      <c r="P235" s="210"/>
      <c r="Q235" s="210"/>
      <c r="R235" s="210"/>
      <c r="S235" s="210"/>
      <c r="T235" s="211"/>
      <c r="AT235" s="212" t="s">
        <v>153</v>
      </c>
      <c r="AU235" s="212" t="s">
        <v>90</v>
      </c>
      <c r="AV235" s="13" t="s">
        <v>151</v>
      </c>
      <c r="AW235" s="13" t="s">
        <v>38</v>
      </c>
      <c r="AX235" s="13" t="s">
        <v>81</v>
      </c>
      <c r="AY235" s="212" t="s">
        <v>143</v>
      </c>
    </row>
    <row r="236" spans="2:65" s="1" customFormat="1" ht="31.5" customHeight="1">
      <c r="B236" s="170"/>
      <c r="C236" s="171" t="s">
        <v>324</v>
      </c>
      <c r="D236" s="171" t="s">
        <v>146</v>
      </c>
      <c r="E236" s="172" t="s">
        <v>325</v>
      </c>
      <c r="F236" s="173" t="s">
        <v>326</v>
      </c>
      <c r="G236" s="174" t="s">
        <v>167</v>
      </c>
      <c r="H236" s="175">
        <v>223166.95</v>
      </c>
      <c r="I236" s="176"/>
      <c r="J236" s="177">
        <f>ROUND(I236*H236,1)</f>
        <v>0</v>
      </c>
      <c r="K236" s="173" t="s">
        <v>150</v>
      </c>
      <c r="L236" s="40"/>
      <c r="M236" s="178" t="s">
        <v>5</v>
      </c>
      <c r="N236" s="179" t="s">
        <v>45</v>
      </c>
      <c r="O236" s="41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AR236" s="23" t="s">
        <v>151</v>
      </c>
      <c r="AT236" s="23" t="s">
        <v>146</v>
      </c>
      <c r="AU236" s="23" t="s">
        <v>90</v>
      </c>
      <c r="AY236" s="23" t="s">
        <v>143</v>
      </c>
      <c r="BE236" s="182">
        <f>IF(N236="základní",J236,0)</f>
        <v>0</v>
      </c>
      <c r="BF236" s="182">
        <f>IF(N236="snížená",J236,0)</f>
        <v>0</v>
      </c>
      <c r="BG236" s="182">
        <f>IF(N236="zákl. přenesená",J236,0)</f>
        <v>0</v>
      </c>
      <c r="BH236" s="182">
        <f>IF(N236="sníž. přenesená",J236,0)</f>
        <v>0</v>
      </c>
      <c r="BI236" s="182">
        <f>IF(N236="nulová",J236,0)</f>
        <v>0</v>
      </c>
      <c r="BJ236" s="23" t="s">
        <v>90</v>
      </c>
      <c r="BK236" s="182">
        <f>ROUND(I236*H236,1)</f>
        <v>0</v>
      </c>
      <c r="BL236" s="23" t="s">
        <v>151</v>
      </c>
      <c r="BM236" s="23" t="s">
        <v>327</v>
      </c>
    </row>
    <row r="237" spans="2:65" s="12" customFormat="1" ht="13.5">
      <c r="B237" s="192"/>
      <c r="D237" s="193" t="s">
        <v>153</v>
      </c>
      <c r="E237" s="194" t="s">
        <v>5</v>
      </c>
      <c r="F237" s="195" t="s">
        <v>328</v>
      </c>
      <c r="H237" s="196">
        <v>223166.95</v>
      </c>
      <c r="I237" s="197"/>
      <c r="L237" s="192"/>
      <c r="M237" s="198"/>
      <c r="N237" s="199"/>
      <c r="O237" s="199"/>
      <c r="P237" s="199"/>
      <c r="Q237" s="199"/>
      <c r="R237" s="199"/>
      <c r="S237" s="199"/>
      <c r="T237" s="200"/>
      <c r="AT237" s="201" t="s">
        <v>153</v>
      </c>
      <c r="AU237" s="201" t="s">
        <v>90</v>
      </c>
      <c r="AV237" s="12" t="s">
        <v>90</v>
      </c>
      <c r="AW237" s="12" t="s">
        <v>38</v>
      </c>
      <c r="AX237" s="12" t="s">
        <v>81</v>
      </c>
      <c r="AY237" s="201" t="s">
        <v>143</v>
      </c>
    </row>
    <row r="238" spans="2:65" s="1" customFormat="1" ht="31.5" customHeight="1">
      <c r="B238" s="170"/>
      <c r="C238" s="171" t="s">
        <v>329</v>
      </c>
      <c r="D238" s="171" t="s">
        <v>146</v>
      </c>
      <c r="E238" s="172" t="s">
        <v>330</v>
      </c>
      <c r="F238" s="173" t="s">
        <v>331</v>
      </c>
      <c r="G238" s="174" t="s">
        <v>167</v>
      </c>
      <c r="H238" s="175">
        <v>2231.67</v>
      </c>
      <c r="I238" s="176"/>
      <c r="J238" s="177">
        <f>ROUND(I238*H238,1)</f>
        <v>0</v>
      </c>
      <c r="K238" s="173" t="s">
        <v>150</v>
      </c>
      <c r="L238" s="40"/>
      <c r="M238" s="178" t="s">
        <v>5</v>
      </c>
      <c r="N238" s="179" t="s">
        <v>45</v>
      </c>
      <c r="O238" s="41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AR238" s="23" t="s">
        <v>151</v>
      </c>
      <c r="AT238" s="23" t="s">
        <v>146</v>
      </c>
      <c r="AU238" s="23" t="s">
        <v>90</v>
      </c>
      <c r="AY238" s="23" t="s">
        <v>143</v>
      </c>
      <c r="BE238" s="182">
        <f>IF(N238="základní",J238,0)</f>
        <v>0</v>
      </c>
      <c r="BF238" s="182">
        <f>IF(N238="snížená",J238,0)</f>
        <v>0</v>
      </c>
      <c r="BG238" s="182">
        <f>IF(N238="zákl. přenesená",J238,0)</f>
        <v>0</v>
      </c>
      <c r="BH238" s="182">
        <f>IF(N238="sníž. přenesená",J238,0)</f>
        <v>0</v>
      </c>
      <c r="BI238" s="182">
        <f>IF(N238="nulová",J238,0)</f>
        <v>0</v>
      </c>
      <c r="BJ238" s="23" t="s">
        <v>90</v>
      </c>
      <c r="BK238" s="182">
        <f>ROUND(I238*H238,1)</f>
        <v>0</v>
      </c>
      <c r="BL238" s="23" t="s">
        <v>151</v>
      </c>
      <c r="BM238" s="23" t="s">
        <v>332</v>
      </c>
    </row>
    <row r="239" spans="2:65" s="12" customFormat="1" ht="13.5">
      <c r="B239" s="192"/>
      <c r="D239" s="193" t="s">
        <v>153</v>
      </c>
      <c r="E239" s="194" t="s">
        <v>5</v>
      </c>
      <c r="F239" s="195" t="s">
        <v>94</v>
      </c>
      <c r="H239" s="196">
        <v>2231.6695</v>
      </c>
      <c r="I239" s="197"/>
      <c r="L239" s="192"/>
      <c r="M239" s="198"/>
      <c r="N239" s="199"/>
      <c r="O239" s="199"/>
      <c r="P239" s="199"/>
      <c r="Q239" s="199"/>
      <c r="R239" s="199"/>
      <c r="S239" s="199"/>
      <c r="T239" s="200"/>
      <c r="AT239" s="201" t="s">
        <v>153</v>
      </c>
      <c r="AU239" s="201" t="s">
        <v>90</v>
      </c>
      <c r="AV239" s="12" t="s">
        <v>90</v>
      </c>
      <c r="AW239" s="12" t="s">
        <v>38</v>
      </c>
      <c r="AX239" s="12" t="s">
        <v>81</v>
      </c>
      <c r="AY239" s="201" t="s">
        <v>143</v>
      </c>
    </row>
    <row r="240" spans="2:65" s="1" customFormat="1" ht="22.5" customHeight="1">
      <c r="B240" s="170"/>
      <c r="C240" s="171" t="s">
        <v>333</v>
      </c>
      <c r="D240" s="171" t="s">
        <v>146</v>
      </c>
      <c r="E240" s="172" t="s">
        <v>334</v>
      </c>
      <c r="F240" s="173" t="s">
        <v>335</v>
      </c>
      <c r="G240" s="174" t="s">
        <v>180</v>
      </c>
      <c r="H240" s="175">
        <v>162.19999999999999</v>
      </c>
      <c r="I240" s="176"/>
      <c r="J240" s="177">
        <f>ROUND(I240*H240,1)</f>
        <v>0</v>
      </c>
      <c r="K240" s="173" t="s">
        <v>150</v>
      </c>
      <c r="L240" s="40"/>
      <c r="M240" s="178" t="s">
        <v>5</v>
      </c>
      <c r="N240" s="179" t="s">
        <v>45</v>
      </c>
      <c r="O240" s="41"/>
      <c r="P240" s="180">
        <f>O240*H240</f>
        <v>0</v>
      </c>
      <c r="Q240" s="180">
        <v>0</v>
      </c>
      <c r="R240" s="180">
        <f>Q240*H240</f>
        <v>0</v>
      </c>
      <c r="S240" s="180">
        <v>8.2000000000000003E-2</v>
      </c>
      <c r="T240" s="181">
        <f>S240*H240</f>
        <v>13.3004</v>
      </c>
      <c r="AR240" s="23" t="s">
        <v>151</v>
      </c>
      <c r="AT240" s="23" t="s">
        <v>146</v>
      </c>
      <c r="AU240" s="23" t="s">
        <v>90</v>
      </c>
      <c r="AY240" s="23" t="s">
        <v>143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23" t="s">
        <v>90</v>
      </c>
      <c r="BK240" s="182">
        <f>ROUND(I240*H240,1)</f>
        <v>0</v>
      </c>
      <c r="BL240" s="23" t="s">
        <v>151</v>
      </c>
      <c r="BM240" s="23" t="s">
        <v>336</v>
      </c>
    </row>
    <row r="241" spans="2:65" s="12" customFormat="1" ht="13.5">
      <c r="B241" s="192"/>
      <c r="D241" s="193" t="s">
        <v>153</v>
      </c>
      <c r="E241" s="194" t="s">
        <v>5</v>
      </c>
      <c r="F241" s="195" t="s">
        <v>337</v>
      </c>
      <c r="H241" s="196">
        <v>162.19999999999999</v>
      </c>
      <c r="I241" s="197"/>
      <c r="L241" s="192"/>
      <c r="M241" s="198"/>
      <c r="N241" s="199"/>
      <c r="O241" s="199"/>
      <c r="P241" s="199"/>
      <c r="Q241" s="199"/>
      <c r="R241" s="199"/>
      <c r="S241" s="199"/>
      <c r="T241" s="200"/>
      <c r="AT241" s="201" t="s">
        <v>153</v>
      </c>
      <c r="AU241" s="201" t="s">
        <v>90</v>
      </c>
      <c r="AV241" s="12" t="s">
        <v>90</v>
      </c>
      <c r="AW241" s="12" t="s">
        <v>38</v>
      </c>
      <c r="AX241" s="12" t="s">
        <v>81</v>
      </c>
      <c r="AY241" s="201" t="s">
        <v>143</v>
      </c>
    </row>
    <row r="242" spans="2:65" s="1" customFormat="1" ht="22.5" customHeight="1">
      <c r="B242" s="170"/>
      <c r="C242" s="171" t="s">
        <v>338</v>
      </c>
      <c r="D242" s="171" t="s">
        <v>146</v>
      </c>
      <c r="E242" s="172" t="s">
        <v>339</v>
      </c>
      <c r="F242" s="173" t="s">
        <v>340</v>
      </c>
      <c r="G242" s="174" t="s">
        <v>167</v>
      </c>
      <c r="H242" s="175">
        <v>29.52</v>
      </c>
      <c r="I242" s="176"/>
      <c r="J242" s="177">
        <f>ROUND(I242*H242,1)</f>
        <v>0</v>
      </c>
      <c r="K242" s="173" t="s">
        <v>150</v>
      </c>
      <c r="L242" s="40"/>
      <c r="M242" s="178" t="s">
        <v>5</v>
      </c>
      <c r="N242" s="179" t="s">
        <v>45</v>
      </c>
      <c r="O242" s="41"/>
      <c r="P242" s="180">
        <f>O242*H242</f>
        <v>0</v>
      </c>
      <c r="Q242" s="180">
        <v>0</v>
      </c>
      <c r="R242" s="180">
        <f>Q242*H242</f>
        <v>0</v>
      </c>
      <c r="S242" s="180">
        <v>0.25</v>
      </c>
      <c r="T242" s="181">
        <f>S242*H242</f>
        <v>7.38</v>
      </c>
      <c r="AR242" s="23" t="s">
        <v>151</v>
      </c>
      <c r="AT242" s="23" t="s">
        <v>146</v>
      </c>
      <c r="AU242" s="23" t="s">
        <v>90</v>
      </c>
      <c r="AY242" s="23" t="s">
        <v>143</v>
      </c>
      <c r="BE242" s="182">
        <f>IF(N242="základní",J242,0)</f>
        <v>0</v>
      </c>
      <c r="BF242" s="182">
        <f>IF(N242="snížená",J242,0)</f>
        <v>0</v>
      </c>
      <c r="BG242" s="182">
        <f>IF(N242="zákl. přenesená",J242,0)</f>
        <v>0</v>
      </c>
      <c r="BH242" s="182">
        <f>IF(N242="sníž. přenesená",J242,0)</f>
        <v>0</v>
      </c>
      <c r="BI242" s="182">
        <f>IF(N242="nulová",J242,0)</f>
        <v>0</v>
      </c>
      <c r="BJ242" s="23" t="s">
        <v>90</v>
      </c>
      <c r="BK242" s="182">
        <f>ROUND(I242*H242,1)</f>
        <v>0</v>
      </c>
      <c r="BL242" s="23" t="s">
        <v>151</v>
      </c>
      <c r="BM242" s="23" t="s">
        <v>341</v>
      </c>
    </row>
    <row r="243" spans="2:65" s="11" customFormat="1" ht="13.5">
      <c r="B243" s="183"/>
      <c r="D243" s="184" t="s">
        <v>153</v>
      </c>
      <c r="E243" s="185" t="s">
        <v>5</v>
      </c>
      <c r="F243" s="186" t="s">
        <v>342</v>
      </c>
      <c r="H243" s="187" t="s">
        <v>5</v>
      </c>
      <c r="I243" s="188"/>
      <c r="L243" s="183"/>
      <c r="M243" s="189"/>
      <c r="N243" s="190"/>
      <c r="O243" s="190"/>
      <c r="P243" s="190"/>
      <c r="Q243" s="190"/>
      <c r="R243" s="190"/>
      <c r="S243" s="190"/>
      <c r="T243" s="191"/>
      <c r="AT243" s="187" t="s">
        <v>153</v>
      </c>
      <c r="AU243" s="187" t="s">
        <v>90</v>
      </c>
      <c r="AV243" s="11" t="s">
        <v>81</v>
      </c>
      <c r="AW243" s="11" t="s">
        <v>38</v>
      </c>
      <c r="AX243" s="11" t="s">
        <v>73</v>
      </c>
      <c r="AY243" s="187" t="s">
        <v>143</v>
      </c>
    </row>
    <row r="244" spans="2:65" s="12" customFormat="1" ht="13.5">
      <c r="B244" s="192"/>
      <c r="D244" s="184" t="s">
        <v>153</v>
      </c>
      <c r="E244" s="201" t="s">
        <v>5</v>
      </c>
      <c r="F244" s="202" t="s">
        <v>343</v>
      </c>
      <c r="H244" s="203">
        <v>4.96</v>
      </c>
      <c r="I244" s="197"/>
      <c r="L244" s="192"/>
      <c r="M244" s="198"/>
      <c r="N244" s="199"/>
      <c r="O244" s="199"/>
      <c r="P244" s="199"/>
      <c r="Q244" s="199"/>
      <c r="R244" s="199"/>
      <c r="S244" s="199"/>
      <c r="T244" s="200"/>
      <c r="AT244" s="201" t="s">
        <v>153</v>
      </c>
      <c r="AU244" s="201" t="s">
        <v>90</v>
      </c>
      <c r="AV244" s="12" t="s">
        <v>90</v>
      </c>
      <c r="AW244" s="12" t="s">
        <v>38</v>
      </c>
      <c r="AX244" s="12" t="s">
        <v>73</v>
      </c>
      <c r="AY244" s="201" t="s">
        <v>143</v>
      </c>
    </row>
    <row r="245" spans="2:65" s="12" customFormat="1" ht="13.5">
      <c r="B245" s="192"/>
      <c r="D245" s="184" t="s">
        <v>153</v>
      </c>
      <c r="E245" s="201" t="s">
        <v>5</v>
      </c>
      <c r="F245" s="202" t="s">
        <v>344</v>
      </c>
      <c r="H245" s="203">
        <v>12.8</v>
      </c>
      <c r="I245" s="197"/>
      <c r="L245" s="192"/>
      <c r="M245" s="198"/>
      <c r="N245" s="199"/>
      <c r="O245" s="199"/>
      <c r="P245" s="199"/>
      <c r="Q245" s="199"/>
      <c r="R245" s="199"/>
      <c r="S245" s="199"/>
      <c r="T245" s="200"/>
      <c r="AT245" s="201" t="s">
        <v>153</v>
      </c>
      <c r="AU245" s="201" t="s">
        <v>90</v>
      </c>
      <c r="AV245" s="12" t="s">
        <v>90</v>
      </c>
      <c r="AW245" s="12" t="s">
        <v>38</v>
      </c>
      <c r="AX245" s="12" t="s">
        <v>73</v>
      </c>
      <c r="AY245" s="201" t="s">
        <v>143</v>
      </c>
    </row>
    <row r="246" spans="2:65" s="12" customFormat="1" ht="13.5">
      <c r="B246" s="192"/>
      <c r="D246" s="184" t="s">
        <v>153</v>
      </c>
      <c r="E246" s="201" t="s">
        <v>5</v>
      </c>
      <c r="F246" s="202" t="s">
        <v>345</v>
      </c>
      <c r="H246" s="203">
        <v>2.4</v>
      </c>
      <c r="I246" s="197"/>
      <c r="L246" s="192"/>
      <c r="M246" s="198"/>
      <c r="N246" s="199"/>
      <c r="O246" s="199"/>
      <c r="P246" s="199"/>
      <c r="Q246" s="199"/>
      <c r="R246" s="199"/>
      <c r="S246" s="199"/>
      <c r="T246" s="200"/>
      <c r="AT246" s="201" t="s">
        <v>153</v>
      </c>
      <c r="AU246" s="201" t="s">
        <v>90</v>
      </c>
      <c r="AV246" s="12" t="s">
        <v>90</v>
      </c>
      <c r="AW246" s="12" t="s">
        <v>38</v>
      </c>
      <c r="AX246" s="12" t="s">
        <v>73</v>
      </c>
      <c r="AY246" s="201" t="s">
        <v>143</v>
      </c>
    </row>
    <row r="247" spans="2:65" s="12" customFormat="1" ht="13.5">
      <c r="B247" s="192"/>
      <c r="D247" s="184" t="s">
        <v>153</v>
      </c>
      <c r="E247" s="201" t="s">
        <v>5</v>
      </c>
      <c r="F247" s="202" t="s">
        <v>346</v>
      </c>
      <c r="H247" s="203">
        <v>4.4000000000000004</v>
      </c>
      <c r="I247" s="197"/>
      <c r="L247" s="192"/>
      <c r="M247" s="198"/>
      <c r="N247" s="199"/>
      <c r="O247" s="199"/>
      <c r="P247" s="199"/>
      <c r="Q247" s="199"/>
      <c r="R247" s="199"/>
      <c r="S247" s="199"/>
      <c r="T247" s="200"/>
      <c r="AT247" s="201" t="s">
        <v>153</v>
      </c>
      <c r="AU247" s="201" t="s">
        <v>90</v>
      </c>
      <c r="AV247" s="12" t="s">
        <v>90</v>
      </c>
      <c r="AW247" s="12" t="s">
        <v>38</v>
      </c>
      <c r="AX247" s="12" t="s">
        <v>73</v>
      </c>
      <c r="AY247" s="201" t="s">
        <v>143</v>
      </c>
    </row>
    <row r="248" spans="2:65" s="12" customFormat="1" ht="13.5">
      <c r="B248" s="192"/>
      <c r="D248" s="184" t="s">
        <v>153</v>
      </c>
      <c r="E248" s="201" t="s">
        <v>5</v>
      </c>
      <c r="F248" s="202" t="s">
        <v>343</v>
      </c>
      <c r="H248" s="203">
        <v>4.96</v>
      </c>
      <c r="I248" s="197"/>
      <c r="L248" s="192"/>
      <c r="M248" s="198"/>
      <c r="N248" s="199"/>
      <c r="O248" s="199"/>
      <c r="P248" s="199"/>
      <c r="Q248" s="199"/>
      <c r="R248" s="199"/>
      <c r="S248" s="199"/>
      <c r="T248" s="200"/>
      <c r="AT248" s="201" t="s">
        <v>153</v>
      </c>
      <c r="AU248" s="201" t="s">
        <v>90</v>
      </c>
      <c r="AV248" s="12" t="s">
        <v>90</v>
      </c>
      <c r="AW248" s="12" t="s">
        <v>38</v>
      </c>
      <c r="AX248" s="12" t="s">
        <v>73</v>
      </c>
      <c r="AY248" s="201" t="s">
        <v>143</v>
      </c>
    </row>
    <row r="249" spans="2:65" s="13" customFormat="1" ht="13.5">
      <c r="B249" s="204"/>
      <c r="D249" s="193" t="s">
        <v>153</v>
      </c>
      <c r="E249" s="205" t="s">
        <v>103</v>
      </c>
      <c r="F249" s="206" t="s">
        <v>188</v>
      </c>
      <c r="H249" s="207">
        <v>29.52</v>
      </c>
      <c r="I249" s="208"/>
      <c r="L249" s="204"/>
      <c r="M249" s="209"/>
      <c r="N249" s="210"/>
      <c r="O249" s="210"/>
      <c r="P249" s="210"/>
      <c r="Q249" s="210"/>
      <c r="R249" s="210"/>
      <c r="S249" s="210"/>
      <c r="T249" s="211"/>
      <c r="AT249" s="212" t="s">
        <v>153</v>
      </c>
      <c r="AU249" s="212" t="s">
        <v>90</v>
      </c>
      <c r="AV249" s="13" t="s">
        <v>151</v>
      </c>
      <c r="AW249" s="13" t="s">
        <v>38</v>
      </c>
      <c r="AX249" s="13" t="s">
        <v>81</v>
      </c>
      <c r="AY249" s="212" t="s">
        <v>143</v>
      </c>
    </row>
    <row r="250" spans="2:65" s="1" customFormat="1" ht="22.5" customHeight="1">
      <c r="B250" s="170"/>
      <c r="C250" s="171" t="s">
        <v>347</v>
      </c>
      <c r="D250" s="171" t="s">
        <v>146</v>
      </c>
      <c r="E250" s="172" t="s">
        <v>348</v>
      </c>
      <c r="F250" s="173" t="s">
        <v>349</v>
      </c>
      <c r="G250" s="174" t="s">
        <v>167</v>
      </c>
      <c r="H250" s="175">
        <v>1.8</v>
      </c>
      <c r="I250" s="176"/>
      <c r="J250" s="177">
        <f>ROUND(I250*H250,1)</f>
        <v>0</v>
      </c>
      <c r="K250" s="173" t="s">
        <v>150</v>
      </c>
      <c r="L250" s="40"/>
      <c r="M250" s="178" t="s">
        <v>5</v>
      </c>
      <c r="N250" s="179" t="s">
        <v>45</v>
      </c>
      <c r="O250" s="41"/>
      <c r="P250" s="180">
        <f>O250*H250</f>
        <v>0</v>
      </c>
      <c r="Q250" s="180">
        <v>0</v>
      </c>
      <c r="R250" s="180">
        <f>Q250*H250</f>
        <v>0</v>
      </c>
      <c r="S250" s="180">
        <v>8.7999999999999995E-2</v>
      </c>
      <c r="T250" s="181">
        <f>S250*H250</f>
        <v>0.15839999999999999</v>
      </c>
      <c r="AR250" s="23" t="s">
        <v>151</v>
      </c>
      <c r="AT250" s="23" t="s">
        <v>146</v>
      </c>
      <c r="AU250" s="23" t="s">
        <v>90</v>
      </c>
      <c r="AY250" s="23" t="s">
        <v>143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23" t="s">
        <v>90</v>
      </c>
      <c r="BK250" s="182">
        <f>ROUND(I250*H250,1)</f>
        <v>0</v>
      </c>
      <c r="BL250" s="23" t="s">
        <v>151</v>
      </c>
      <c r="BM250" s="23" t="s">
        <v>350</v>
      </c>
    </row>
    <row r="251" spans="2:65" s="12" customFormat="1" ht="13.5">
      <c r="B251" s="192"/>
      <c r="D251" s="193" t="s">
        <v>153</v>
      </c>
      <c r="E251" s="194" t="s">
        <v>5</v>
      </c>
      <c r="F251" s="195" t="s">
        <v>351</v>
      </c>
      <c r="H251" s="196">
        <v>1.8</v>
      </c>
      <c r="I251" s="197"/>
      <c r="L251" s="192"/>
      <c r="M251" s="198"/>
      <c r="N251" s="199"/>
      <c r="O251" s="199"/>
      <c r="P251" s="199"/>
      <c r="Q251" s="199"/>
      <c r="R251" s="199"/>
      <c r="S251" s="199"/>
      <c r="T251" s="200"/>
      <c r="AT251" s="201" t="s">
        <v>153</v>
      </c>
      <c r="AU251" s="201" t="s">
        <v>90</v>
      </c>
      <c r="AV251" s="12" t="s">
        <v>90</v>
      </c>
      <c r="AW251" s="12" t="s">
        <v>38</v>
      </c>
      <c r="AX251" s="12" t="s">
        <v>81</v>
      </c>
      <c r="AY251" s="201" t="s">
        <v>143</v>
      </c>
    </row>
    <row r="252" spans="2:65" s="1" customFormat="1" ht="22.5" customHeight="1">
      <c r="B252" s="170"/>
      <c r="C252" s="171" t="s">
        <v>352</v>
      </c>
      <c r="D252" s="171" t="s">
        <v>146</v>
      </c>
      <c r="E252" s="172" t="s">
        <v>353</v>
      </c>
      <c r="F252" s="173" t="s">
        <v>354</v>
      </c>
      <c r="G252" s="174" t="s">
        <v>167</v>
      </c>
      <c r="H252" s="175">
        <v>4.25</v>
      </c>
      <c r="I252" s="176"/>
      <c r="J252" s="177">
        <f>ROUND(I252*H252,1)</f>
        <v>0</v>
      </c>
      <c r="K252" s="173" t="s">
        <v>150</v>
      </c>
      <c r="L252" s="40"/>
      <c r="M252" s="178" t="s">
        <v>5</v>
      </c>
      <c r="N252" s="179" t="s">
        <v>45</v>
      </c>
      <c r="O252" s="41"/>
      <c r="P252" s="180">
        <f>O252*H252</f>
        <v>0</v>
      </c>
      <c r="Q252" s="180">
        <v>0</v>
      </c>
      <c r="R252" s="180">
        <f>Q252*H252</f>
        <v>0</v>
      </c>
      <c r="S252" s="180">
        <v>6.7000000000000004E-2</v>
      </c>
      <c r="T252" s="181">
        <f>S252*H252</f>
        <v>0.28475</v>
      </c>
      <c r="AR252" s="23" t="s">
        <v>151</v>
      </c>
      <c r="AT252" s="23" t="s">
        <v>146</v>
      </c>
      <c r="AU252" s="23" t="s">
        <v>90</v>
      </c>
      <c r="AY252" s="23" t="s">
        <v>143</v>
      </c>
      <c r="BE252" s="182">
        <f>IF(N252="základní",J252,0)</f>
        <v>0</v>
      </c>
      <c r="BF252" s="182">
        <f>IF(N252="snížená",J252,0)</f>
        <v>0</v>
      </c>
      <c r="BG252" s="182">
        <f>IF(N252="zákl. přenesená",J252,0)</f>
        <v>0</v>
      </c>
      <c r="BH252" s="182">
        <f>IF(N252="sníž. přenesená",J252,0)</f>
        <v>0</v>
      </c>
      <c r="BI252" s="182">
        <f>IF(N252="nulová",J252,0)</f>
        <v>0</v>
      </c>
      <c r="BJ252" s="23" t="s">
        <v>90</v>
      </c>
      <c r="BK252" s="182">
        <f>ROUND(I252*H252,1)</f>
        <v>0</v>
      </c>
      <c r="BL252" s="23" t="s">
        <v>151</v>
      </c>
      <c r="BM252" s="23" t="s">
        <v>355</v>
      </c>
    </row>
    <row r="253" spans="2:65" s="12" customFormat="1" ht="13.5">
      <c r="B253" s="192"/>
      <c r="D253" s="184" t="s">
        <v>153</v>
      </c>
      <c r="E253" s="201" t="s">
        <v>5</v>
      </c>
      <c r="F253" s="202" t="s">
        <v>356</v>
      </c>
      <c r="H253" s="203">
        <v>4.25</v>
      </c>
      <c r="I253" s="197"/>
      <c r="L253" s="192"/>
      <c r="M253" s="198"/>
      <c r="N253" s="199"/>
      <c r="O253" s="199"/>
      <c r="P253" s="199"/>
      <c r="Q253" s="199"/>
      <c r="R253" s="199"/>
      <c r="S253" s="199"/>
      <c r="T253" s="200"/>
      <c r="AT253" s="201" t="s">
        <v>153</v>
      </c>
      <c r="AU253" s="201" t="s">
        <v>90</v>
      </c>
      <c r="AV253" s="12" t="s">
        <v>90</v>
      </c>
      <c r="AW253" s="12" t="s">
        <v>38</v>
      </c>
      <c r="AX253" s="12" t="s">
        <v>73</v>
      </c>
      <c r="AY253" s="201" t="s">
        <v>143</v>
      </c>
    </row>
    <row r="254" spans="2:65" s="13" customFormat="1" ht="13.5">
      <c r="B254" s="204"/>
      <c r="D254" s="193" t="s">
        <v>153</v>
      </c>
      <c r="E254" s="205" t="s">
        <v>5</v>
      </c>
      <c r="F254" s="206" t="s">
        <v>188</v>
      </c>
      <c r="H254" s="207">
        <v>4.25</v>
      </c>
      <c r="I254" s="208"/>
      <c r="L254" s="204"/>
      <c r="M254" s="209"/>
      <c r="N254" s="210"/>
      <c r="O254" s="210"/>
      <c r="P254" s="210"/>
      <c r="Q254" s="210"/>
      <c r="R254" s="210"/>
      <c r="S254" s="210"/>
      <c r="T254" s="211"/>
      <c r="AT254" s="212" t="s">
        <v>153</v>
      </c>
      <c r="AU254" s="212" t="s">
        <v>90</v>
      </c>
      <c r="AV254" s="13" t="s">
        <v>151</v>
      </c>
      <c r="AW254" s="13" t="s">
        <v>38</v>
      </c>
      <c r="AX254" s="13" t="s">
        <v>81</v>
      </c>
      <c r="AY254" s="212" t="s">
        <v>143</v>
      </c>
    </row>
    <row r="255" spans="2:65" s="1" customFormat="1" ht="22.5" customHeight="1">
      <c r="B255" s="170"/>
      <c r="C255" s="171" t="s">
        <v>357</v>
      </c>
      <c r="D255" s="171" t="s">
        <v>146</v>
      </c>
      <c r="E255" s="172" t="s">
        <v>358</v>
      </c>
      <c r="F255" s="173" t="s">
        <v>359</v>
      </c>
      <c r="G255" s="174" t="s">
        <v>167</v>
      </c>
      <c r="H255" s="175">
        <v>9.1</v>
      </c>
      <c r="I255" s="176"/>
      <c r="J255" s="177">
        <f>ROUND(I255*H255,1)</f>
        <v>0</v>
      </c>
      <c r="K255" s="173" t="s">
        <v>150</v>
      </c>
      <c r="L255" s="40"/>
      <c r="M255" s="178" t="s">
        <v>5</v>
      </c>
      <c r="N255" s="179" t="s">
        <v>45</v>
      </c>
      <c r="O255" s="41"/>
      <c r="P255" s="180">
        <f>O255*H255</f>
        <v>0</v>
      </c>
      <c r="Q255" s="180">
        <v>0</v>
      </c>
      <c r="R255" s="180">
        <f>Q255*H255</f>
        <v>0</v>
      </c>
      <c r="S255" s="180">
        <v>5.0999999999999997E-2</v>
      </c>
      <c r="T255" s="181">
        <f>S255*H255</f>
        <v>0.46409999999999996</v>
      </c>
      <c r="AR255" s="23" t="s">
        <v>151</v>
      </c>
      <c r="AT255" s="23" t="s">
        <v>146</v>
      </c>
      <c r="AU255" s="23" t="s">
        <v>90</v>
      </c>
      <c r="AY255" s="23" t="s">
        <v>143</v>
      </c>
      <c r="BE255" s="182">
        <f>IF(N255="základní",J255,0)</f>
        <v>0</v>
      </c>
      <c r="BF255" s="182">
        <f>IF(N255="snížená",J255,0)</f>
        <v>0</v>
      </c>
      <c r="BG255" s="182">
        <f>IF(N255="zákl. přenesená",J255,0)</f>
        <v>0</v>
      </c>
      <c r="BH255" s="182">
        <f>IF(N255="sníž. přenesená",J255,0)</f>
        <v>0</v>
      </c>
      <c r="BI255" s="182">
        <f>IF(N255="nulová",J255,0)</f>
        <v>0</v>
      </c>
      <c r="BJ255" s="23" t="s">
        <v>90</v>
      </c>
      <c r="BK255" s="182">
        <f>ROUND(I255*H255,1)</f>
        <v>0</v>
      </c>
      <c r="BL255" s="23" t="s">
        <v>151</v>
      </c>
      <c r="BM255" s="23" t="s">
        <v>360</v>
      </c>
    </row>
    <row r="256" spans="2:65" s="11" customFormat="1" ht="13.5">
      <c r="B256" s="183"/>
      <c r="D256" s="184" t="s">
        <v>153</v>
      </c>
      <c r="E256" s="185" t="s">
        <v>5</v>
      </c>
      <c r="F256" s="186" t="s">
        <v>361</v>
      </c>
      <c r="H256" s="187" t="s">
        <v>5</v>
      </c>
      <c r="I256" s="188"/>
      <c r="L256" s="183"/>
      <c r="M256" s="189"/>
      <c r="N256" s="190"/>
      <c r="O256" s="190"/>
      <c r="P256" s="190"/>
      <c r="Q256" s="190"/>
      <c r="R256" s="190"/>
      <c r="S256" s="190"/>
      <c r="T256" s="191"/>
      <c r="AT256" s="187" t="s">
        <v>153</v>
      </c>
      <c r="AU256" s="187" t="s">
        <v>90</v>
      </c>
      <c r="AV256" s="11" t="s">
        <v>81</v>
      </c>
      <c r="AW256" s="11" t="s">
        <v>38</v>
      </c>
      <c r="AX256" s="11" t="s">
        <v>73</v>
      </c>
      <c r="AY256" s="187" t="s">
        <v>143</v>
      </c>
    </row>
    <row r="257" spans="2:65" s="12" customFormat="1" ht="13.5">
      <c r="B257" s="192"/>
      <c r="D257" s="193" t="s">
        <v>153</v>
      </c>
      <c r="E257" s="194" t="s">
        <v>5</v>
      </c>
      <c r="F257" s="195" t="s">
        <v>362</v>
      </c>
      <c r="H257" s="196">
        <v>9.1</v>
      </c>
      <c r="I257" s="197"/>
      <c r="L257" s="192"/>
      <c r="M257" s="198"/>
      <c r="N257" s="199"/>
      <c r="O257" s="199"/>
      <c r="P257" s="199"/>
      <c r="Q257" s="199"/>
      <c r="R257" s="199"/>
      <c r="S257" s="199"/>
      <c r="T257" s="200"/>
      <c r="AT257" s="201" t="s">
        <v>153</v>
      </c>
      <c r="AU257" s="201" t="s">
        <v>90</v>
      </c>
      <c r="AV257" s="12" t="s">
        <v>90</v>
      </c>
      <c r="AW257" s="12" t="s">
        <v>38</v>
      </c>
      <c r="AX257" s="12" t="s">
        <v>81</v>
      </c>
      <c r="AY257" s="201" t="s">
        <v>143</v>
      </c>
    </row>
    <row r="258" spans="2:65" s="1" customFormat="1" ht="22.5" customHeight="1">
      <c r="B258" s="170"/>
      <c r="C258" s="171" t="s">
        <v>363</v>
      </c>
      <c r="D258" s="171" t="s">
        <v>146</v>
      </c>
      <c r="E258" s="172" t="s">
        <v>364</v>
      </c>
      <c r="F258" s="173" t="s">
        <v>365</v>
      </c>
      <c r="G258" s="174" t="s">
        <v>167</v>
      </c>
      <c r="H258" s="175">
        <v>1489.51</v>
      </c>
      <c r="I258" s="176"/>
      <c r="J258" s="177">
        <f>ROUND(I258*H258,1)</f>
        <v>0</v>
      </c>
      <c r="K258" s="173" t="s">
        <v>150</v>
      </c>
      <c r="L258" s="40"/>
      <c r="M258" s="178" t="s">
        <v>5</v>
      </c>
      <c r="N258" s="179" t="s">
        <v>45</v>
      </c>
      <c r="O258" s="41"/>
      <c r="P258" s="180">
        <f>O258*H258</f>
        <v>0</v>
      </c>
      <c r="Q258" s="180">
        <v>0</v>
      </c>
      <c r="R258" s="180">
        <f>Q258*H258</f>
        <v>0</v>
      </c>
      <c r="S258" s="180">
        <v>0.01</v>
      </c>
      <c r="T258" s="181">
        <f>S258*H258</f>
        <v>14.895099999999999</v>
      </c>
      <c r="AR258" s="23" t="s">
        <v>151</v>
      </c>
      <c r="AT258" s="23" t="s">
        <v>146</v>
      </c>
      <c r="AU258" s="23" t="s">
        <v>90</v>
      </c>
      <c r="AY258" s="23" t="s">
        <v>143</v>
      </c>
      <c r="BE258" s="182">
        <f>IF(N258="základní",J258,0)</f>
        <v>0</v>
      </c>
      <c r="BF258" s="182">
        <f>IF(N258="snížená",J258,0)</f>
        <v>0</v>
      </c>
      <c r="BG258" s="182">
        <f>IF(N258="zákl. přenesená",J258,0)</f>
        <v>0</v>
      </c>
      <c r="BH258" s="182">
        <f>IF(N258="sníž. přenesená",J258,0)</f>
        <v>0</v>
      </c>
      <c r="BI258" s="182">
        <f>IF(N258="nulová",J258,0)</f>
        <v>0</v>
      </c>
      <c r="BJ258" s="23" t="s">
        <v>90</v>
      </c>
      <c r="BK258" s="182">
        <f>ROUND(I258*H258,1)</f>
        <v>0</v>
      </c>
      <c r="BL258" s="23" t="s">
        <v>151</v>
      </c>
      <c r="BM258" s="23" t="s">
        <v>366</v>
      </c>
    </row>
    <row r="259" spans="2:65" s="12" customFormat="1" ht="13.5">
      <c r="B259" s="192"/>
      <c r="D259" s="193" t="s">
        <v>153</v>
      </c>
      <c r="E259" s="194" t="s">
        <v>5</v>
      </c>
      <c r="F259" s="195" t="s">
        <v>274</v>
      </c>
      <c r="H259" s="196">
        <v>1489.5096000000001</v>
      </c>
      <c r="I259" s="197"/>
      <c r="L259" s="192"/>
      <c r="M259" s="198"/>
      <c r="N259" s="199"/>
      <c r="O259" s="199"/>
      <c r="P259" s="199"/>
      <c r="Q259" s="199"/>
      <c r="R259" s="199"/>
      <c r="S259" s="199"/>
      <c r="T259" s="200"/>
      <c r="AT259" s="201" t="s">
        <v>153</v>
      </c>
      <c r="AU259" s="201" t="s">
        <v>90</v>
      </c>
      <c r="AV259" s="12" t="s">
        <v>90</v>
      </c>
      <c r="AW259" s="12" t="s">
        <v>38</v>
      </c>
      <c r="AX259" s="12" t="s">
        <v>81</v>
      </c>
      <c r="AY259" s="201" t="s">
        <v>143</v>
      </c>
    </row>
    <row r="260" spans="2:65" s="1" customFormat="1" ht="22.5" customHeight="1">
      <c r="B260" s="170"/>
      <c r="C260" s="171" t="s">
        <v>367</v>
      </c>
      <c r="D260" s="171" t="s">
        <v>146</v>
      </c>
      <c r="E260" s="172" t="s">
        <v>368</v>
      </c>
      <c r="F260" s="173" t="s">
        <v>369</v>
      </c>
      <c r="G260" s="174" t="s">
        <v>167</v>
      </c>
      <c r="H260" s="175">
        <v>3</v>
      </c>
      <c r="I260" s="176"/>
      <c r="J260" s="177">
        <f>ROUND(I260*H260,1)</f>
        <v>0</v>
      </c>
      <c r="K260" s="173" t="s">
        <v>150</v>
      </c>
      <c r="L260" s="40"/>
      <c r="M260" s="178" t="s">
        <v>5</v>
      </c>
      <c r="N260" s="179" t="s">
        <v>45</v>
      </c>
      <c r="O260" s="41"/>
      <c r="P260" s="180">
        <f>O260*H260</f>
        <v>0</v>
      </c>
      <c r="Q260" s="180">
        <v>0</v>
      </c>
      <c r="R260" s="180">
        <f>Q260*H260</f>
        <v>0</v>
      </c>
      <c r="S260" s="180">
        <v>0.05</v>
      </c>
      <c r="T260" s="181">
        <f>S260*H260</f>
        <v>0.15000000000000002</v>
      </c>
      <c r="AR260" s="23" t="s">
        <v>151</v>
      </c>
      <c r="AT260" s="23" t="s">
        <v>146</v>
      </c>
      <c r="AU260" s="23" t="s">
        <v>90</v>
      </c>
      <c r="AY260" s="23" t="s">
        <v>143</v>
      </c>
      <c r="BE260" s="182">
        <f>IF(N260="základní",J260,0)</f>
        <v>0</v>
      </c>
      <c r="BF260" s="182">
        <f>IF(N260="snížená",J260,0)</f>
        <v>0</v>
      </c>
      <c r="BG260" s="182">
        <f>IF(N260="zákl. přenesená",J260,0)</f>
        <v>0</v>
      </c>
      <c r="BH260" s="182">
        <f>IF(N260="sníž. přenesená",J260,0)</f>
        <v>0</v>
      </c>
      <c r="BI260" s="182">
        <f>IF(N260="nulová",J260,0)</f>
        <v>0</v>
      </c>
      <c r="BJ260" s="23" t="s">
        <v>90</v>
      </c>
      <c r="BK260" s="182">
        <f>ROUND(I260*H260,1)</f>
        <v>0</v>
      </c>
      <c r="BL260" s="23" t="s">
        <v>151</v>
      </c>
      <c r="BM260" s="23" t="s">
        <v>370</v>
      </c>
    </row>
    <row r="261" spans="2:65" s="11" customFormat="1" ht="13.5">
      <c r="B261" s="183"/>
      <c r="D261" s="184" t="s">
        <v>153</v>
      </c>
      <c r="E261" s="185" t="s">
        <v>5</v>
      </c>
      <c r="F261" s="186" t="s">
        <v>284</v>
      </c>
      <c r="H261" s="187" t="s">
        <v>5</v>
      </c>
      <c r="I261" s="188"/>
      <c r="L261" s="183"/>
      <c r="M261" s="189"/>
      <c r="N261" s="190"/>
      <c r="O261" s="190"/>
      <c r="P261" s="190"/>
      <c r="Q261" s="190"/>
      <c r="R261" s="190"/>
      <c r="S261" s="190"/>
      <c r="T261" s="191"/>
      <c r="AT261" s="187" t="s">
        <v>153</v>
      </c>
      <c r="AU261" s="187" t="s">
        <v>90</v>
      </c>
      <c r="AV261" s="11" t="s">
        <v>81</v>
      </c>
      <c r="AW261" s="11" t="s">
        <v>38</v>
      </c>
      <c r="AX261" s="11" t="s">
        <v>73</v>
      </c>
      <c r="AY261" s="187" t="s">
        <v>143</v>
      </c>
    </row>
    <row r="262" spans="2:65" s="12" customFormat="1" ht="13.5">
      <c r="B262" s="192"/>
      <c r="D262" s="193" t="s">
        <v>153</v>
      </c>
      <c r="E262" s="194" t="s">
        <v>5</v>
      </c>
      <c r="F262" s="195" t="s">
        <v>285</v>
      </c>
      <c r="H262" s="196">
        <v>3</v>
      </c>
      <c r="I262" s="197"/>
      <c r="L262" s="192"/>
      <c r="M262" s="198"/>
      <c r="N262" s="199"/>
      <c r="O262" s="199"/>
      <c r="P262" s="199"/>
      <c r="Q262" s="199"/>
      <c r="R262" s="199"/>
      <c r="S262" s="199"/>
      <c r="T262" s="200"/>
      <c r="AT262" s="201" t="s">
        <v>153</v>
      </c>
      <c r="AU262" s="201" t="s">
        <v>90</v>
      </c>
      <c r="AV262" s="12" t="s">
        <v>90</v>
      </c>
      <c r="AW262" s="12" t="s">
        <v>38</v>
      </c>
      <c r="AX262" s="12" t="s">
        <v>81</v>
      </c>
      <c r="AY262" s="201" t="s">
        <v>143</v>
      </c>
    </row>
    <row r="263" spans="2:65" s="1" customFormat="1" ht="22.5" customHeight="1">
      <c r="B263" s="170"/>
      <c r="C263" s="171" t="s">
        <v>371</v>
      </c>
      <c r="D263" s="171" t="s">
        <v>146</v>
      </c>
      <c r="E263" s="172" t="s">
        <v>372</v>
      </c>
      <c r="F263" s="173" t="s">
        <v>373</v>
      </c>
      <c r="G263" s="174" t="s">
        <v>162</v>
      </c>
      <c r="H263" s="175">
        <v>37.216999999999999</v>
      </c>
      <c r="I263" s="176"/>
      <c r="J263" s="177">
        <f>ROUND(I263*H263,1)</f>
        <v>0</v>
      </c>
      <c r="K263" s="173" t="s">
        <v>150</v>
      </c>
      <c r="L263" s="40"/>
      <c r="M263" s="178" t="s">
        <v>5</v>
      </c>
      <c r="N263" s="179" t="s">
        <v>45</v>
      </c>
      <c r="O263" s="41"/>
      <c r="P263" s="180">
        <f>O263*H263</f>
        <v>0</v>
      </c>
      <c r="Q263" s="180">
        <v>0</v>
      </c>
      <c r="R263" s="180">
        <f>Q263*H263</f>
        <v>0</v>
      </c>
      <c r="S263" s="180">
        <v>0</v>
      </c>
      <c r="T263" s="181">
        <f>S263*H263</f>
        <v>0</v>
      </c>
      <c r="AR263" s="23" t="s">
        <v>151</v>
      </c>
      <c r="AT263" s="23" t="s">
        <v>146</v>
      </c>
      <c r="AU263" s="23" t="s">
        <v>90</v>
      </c>
      <c r="AY263" s="23" t="s">
        <v>143</v>
      </c>
      <c r="BE263" s="182">
        <f>IF(N263="základní",J263,0)</f>
        <v>0</v>
      </c>
      <c r="BF263" s="182">
        <f>IF(N263="snížená",J263,0)</f>
        <v>0</v>
      </c>
      <c r="BG263" s="182">
        <f>IF(N263="zákl. přenesená",J263,0)</f>
        <v>0</v>
      </c>
      <c r="BH263" s="182">
        <f>IF(N263="sníž. přenesená",J263,0)</f>
        <v>0</v>
      </c>
      <c r="BI263" s="182">
        <f>IF(N263="nulová",J263,0)</f>
        <v>0</v>
      </c>
      <c r="BJ263" s="23" t="s">
        <v>90</v>
      </c>
      <c r="BK263" s="182">
        <f>ROUND(I263*H263,1)</f>
        <v>0</v>
      </c>
      <c r="BL263" s="23" t="s">
        <v>151</v>
      </c>
      <c r="BM263" s="23" t="s">
        <v>374</v>
      </c>
    </row>
    <row r="264" spans="2:65" s="1" customFormat="1" ht="22.5" customHeight="1">
      <c r="B264" s="170"/>
      <c r="C264" s="171" t="s">
        <v>375</v>
      </c>
      <c r="D264" s="171" t="s">
        <v>146</v>
      </c>
      <c r="E264" s="172" t="s">
        <v>376</v>
      </c>
      <c r="F264" s="173" t="s">
        <v>377</v>
      </c>
      <c r="G264" s="174" t="s">
        <v>162</v>
      </c>
      <c r="H264" s="175">
        <v>521.03800000000001</v>
      </c>
      <c r="I264" s="176"/>
      <c r="J264" s="177">
        <f>ROUND(I264*H264,1)</f>
        <v>0</v>
      </c>
      <c r="K264" s="173" t="s">
        <v>150</v>
      </c>
      <c r="L264" s="40"/>
      <c r="M264" s="178" t="s">
        <v>5</v>
      </c>
      <c r="N264" s="179" t="s">
        <v>45</v>
      </c>
      <c r="O264" s="41"/>
      <c r="P264" s="180">
        <f>O264*H264</f>
        <v>0</v>
      </c>
      <c r="Q264" s="180">
        <v>0</v>
      </c>
      <c r="R264" s="180">
        <f>Q264*H264</f>
        <v>0</v>
      </c>
      <c r="S264" s="180">
        <v>0</v>
      </c>
      <c r="T264" s="181">
        <f>S264*H264</f>
        <v>0</v>
      </c>
      <c r="AR264" s="23" t="s">
        <v>151</v>
      </c>
      <c r="AT264" s="23" t="s">
        <v>146</v>
      </c>
      <c r="AU264" s="23" t="s">
        <v>90</v>
      </c>
      <c r="AY264" s="23" t="s">
        <v>143</v>
      </c>
      <c r="BE264" s="182">
        <f>IF(N264="základní",J264,0)</f>
        <v>0</v>
      </c>
      <c r="BF264" s="182">
        <f>IF(N264="snížená",J264,0)</f>
        <v>0</v>
      </c>
      <c r="BG264" s="182">
        <f>IF(N264="zákl. přenesená",J264,0)</f>
        <v>0</v>
      </c>
      <c r="BH264" s="182">
        <f>IF(N264="sníž. přenesená",J264,0)</f>
        <v>0</v>
      </c>
      <c r="BI264" s="182">
        <f>IF(N264="nulová",J264,0)</f>
        <v>0</v>
      </c>
      <c r="BJ264" s="23" t="s">
        <v>90</v>
      </c>
      <c r="BK264" s="182">
        <f>ROUND(I264*H264,1)</f>
        <v>0</v>
      </c>
      <c r="BL264" s="23" t="s">
        <v>151</v>
      </c>
      <c r="BM264" s="23" t="s">
        <v>378</v>
      </c>
    </row>
    <row r="265" spans="2:65" s="12" customFormat="1" ht="13.5">
      <c r="B265" s="192"/>
      <c r="D265" s="193" t="s">
        <v>153</v>
      </c>
      <c r="F265" s="195" t="s">
        <v>379</v>
      </c>
      <c r="H265" s="196">
        <v>521.03800000000001</v>
      </c>
      <c r="I265" s="197"/>
      <c r="L265" s="192"/>
      <c r="M265" s="198"/>
      <c r="N265" s="199"/>
      <c r="O265" s="199"/>
      <c r="P265" s="199"/>
      <c r="Q265" s="199"/>
      <c r="R265" s="199"/>
      <c r="S265" s="199"/>
      <c r="T265" s="200"/>
      <c r="AT265" s="201" t="s">
        <v>153</v>
      </c>
      <c r="AU265" s="201" t="s">
        <v>90</v>
      </c>
      <c r="AV265" s="12" t="s">
        <v>90</v>
      </c>
      <c r="AW265" s="12" t="s">
        <v>6</v>
      </c>
      <c r="AX265" s="12" t="s">
        <v>81</v>
      </c>
      <c r="AY265" s="201" t="s">
        <v>143</v>
      </c>
    </row>
    <row r="266" spans="2:65" s="1" customFormat="1" ht="31.5" customHeight="1">
      <c r="B266" s="170"/>
      <c r="C266" s="171" t="s">
        <v>380</v>
      </c>
      <c r="D266" s="171" t="s">
        <v>146</v>
      </c>
      <c r="E266" s="172" t="s">
        <v>381</v>
      </c>
      <c r="F266" s="173" t="s">
        <v>382</v>
      </c>
      <c r="G266" s="174" t="s">
        <v>162</v>
      </c>
      <c r="H266" s="175">
        <v>37.216999999999999</v>
      </c>
      <c r="I266" s="176"/>
      <c r="J266" s="177">
        <f t="shared" ref="J266:J275" si="0">ROUND(I266*H266,1)</f>
        <v>0</v>
      </c>
      <c r="K266" s="173" t="s">
        <v>150</v>
      </c>
      <c r="L266" s="40"/>
      <c r="M266" s="178" t="s">
        <v>5</v>
      </c>
      <c r="N266" s="179" t="s">
        <v>45</v>
      </c>
      <c r="O266" s="41"/>
      <c r="P266" s="180">
        <f t="shared" ref="P266:P275" si="1">O266*H266</f>
        <v>0</v>
      </c>
      <c r="Q266" s="180">
        <v>0</v>
      </c>
      <c r="R266" s="180">
        <f t="shared" ref="R266:R275" si="2">Q266*H266</f>
        <v>0</v>
      </c>
      <c r="S266" s="180">
        <v>0</v>
      </c>
      <c r="T266" s="181">
        <f t="shared" ref="T266:T275" si="3">S266*H266</f>
        <v>0</v>
      </c>
      <c r="AR266" s="23" t="s">
        <v>151</v>
      </c>
      <c r="AT266" s="23" t="s">
        <v>146</v>
      </c>
      <c r="AU266" s="23" t="s">
        <v>90</v>
      </c>
      <c r="AY266" s="23" t="s">
        <v>143</v>
      </c>
      <c r="BE266" s="182">
        <f t="shared" ref="BE266:BE275" si="4">IF(N266="základní",J266,0)</f>
        <v>0</v>
      </c>
      <c r="BF266" s="182">
        <f t="shared" ref="BF266:BF275" si="5">IF(N266="snížená",J266,0)</f>
        <v>0</v>
      </c>
      <c r="BG266" s="182">
        <f t="shared" ref="BG266:BG275" si="6">IF(N266="zákl. přenesená",J266,0)</f>
        <v>0</v>
      </c>
      <c r="BH266" s="182">
        <f t="shared" ref="BH266:BH275" si="7">IF(N266="sníž. přenesená",J266,0)</f>
        <v>0</v>
      </c>
      <c r="BI266" s="182">
        <f t="shared" ref="BI266:BI275" si="8">IF(N266="nulová",J266,0)</f>
        <v>0</v>
      </c>
      <c r="BJ266" s="23" t="s">
        <v>90</v>
      </c>
      <c r="BK266" s="182">
        <f t="shared" ref="BK266:BK275" si="9">ROUND(I266*H266,1)</f>
        <v>0</v>
      </c>
      <c r="BL266" s="23" t="s">
        <v>151</v>
      </c>
      <c r="BM266" s="23" t="s">
        <v>383</v>
      </c>
    </row>
    <row r="267" spans="2:65" s="1" customFormat="1" ht="22.5" customHeight="1">
      <c r="B267" s="170"/>
      <c r="C267" s="171" t="s">
        <v>384</v>
      </c>
      <c r="D267" s="171" t="s">
        <v>146</v>
      </c>
      <c r="E267" s="172" t="s">
        <v>385</v>
      </c>
      <c r="F267" s="173" t="s">
        <v>386</v>
      </c>
      <c r="G267" s="174" t="s">
        <v>162</v>
      </c>
      <c r="H267" s="175">
        <v>37.216999999999999</v>
      </c>
      <c r="I267" s="176"/>
      <c r="J267" s="177">
        <f t="shared" si="0"/>
        <v>0</v>
      </c>
      <c r="K267" s="173" t="s">
        <v>5</v>
      </c>
      <c r="L267" s="40"/>
      <c r="M267" s="178" t="s">
        <v>5</v>
      </c>
      <c r="N267" s="179" t="s">
        <v>45</v>
      </c>
      <c r="O267" s="41"/>
      <c r="P267" s="180">
        <f t="shared" si="1"/>
        <v>0</v>
      </c>
      <c r="Q267" s="180">
        <v>1</v>
      </c>
      <c r="R267" s="180">
        <f t="shared" si="2"/>
        <v>37.216999999999999</v>
      </c>
      <c r="S267" s="180">
        <v>0</v>
      </c>
      <c r="T267" s="181">
        <f t="shared" si="3"/>
        <v>0</v>
      </c>
      <c r="AR267" s="23" t="s">
        <v>151</v>
      </c>
      <c r="AT267" s="23" t="s">
        <v>146</v>
      </c>
      <c r="AU267" s="23" t="s">
        <v>90</v>
      </c>
      <c r="AY267" s="23" t="s">
        <v>143</v>
      </c>
      <c r="BE267" s="182">
        <f t="shared" si="4"/>
        <v>0</v>
      </c>
      <c r="BF267" s="182">
        <f t="shared" si="5"/>
        <v>0</v>
      </c>
      <c r="BG267" s="182">
        <f t="shared" si="6"/>
        <v>0</v>
      </c>
      <c r="BH267" s="182">
        <f t="shared" si="7"/>
        <v>0</v>
      </c>
      <c r="BI267" s="182">
        <f t="shared" si="8"/>
        <v>0</v>
      </c>
      <c r="BJ267" s="23" t="s">
        <v>90</v>
      </c>
      <c r="BK267" s="182">
        <f t="shared" si="9"/>
        <v>0</v>
      </c>
      <c r="BL267" s="23" t="s">
        <v>151</v>
      </c>
      <c r="BM267" s="23" t="s">
        <v>387</v>
      </c>
    </row>
    <row r="268" spans="2:65" s="1" customFormat="1" ht="22.5" customHeight="1">
      <c r="B268" s="170"/>
      <c r="C268" s="171" t="s">
        <v>388</v>
      </c>
      <c r="D268" s="171" t="s">
        <v>146</v>
      </c>
      <c r="E268" s="172" t="s">
        <v>389</v>
      </c>
      <c r="F268" s="173" t="s">
        <v>390</v>
      </c>
      <c r="G268" s="174" t="s">
        <v>391</v>
      </c>
      <c r="H268" s="175">
        <v>1</v>
      </c>
      <c r="I268" s="176"/>
      <c r="J268" s="177">
        <f t="shared" si="0"/>
        <v>0</v>
      </c>
      <c r="K268" s="173" t="s">
        <v>5</v>
      </c>
      <c r="L268" s="40"/>
      <c r="M268" s="178" t="s">
        <v>5</v>
      </c>
      <c r="N268" s="179" t="s">
        <v>45</v>
      </c>
      <c r="O268" s="41"/>
      <c r="P268" s="180">
        <f t="shared" si="1"/>
        <v>0</v>
      </c>
      <c r="Q268" s="180">
        <v>0</v>
      </c>
      <c r="R268" s="180">
        <f t="shared" si="2"/>
        <v>0</v>
      </c>
      <c r="S268" s="180">
        <v>0</v>
      </c>
      <c r="T268" s="181">
        <f t="shared" si="3"/>
        <v>0</v>
      </c>
      <c r="AR268" s="23" t="s">
        <v>151</v>
      </c>
      <c r="AT268" s="23" t="s">
        <v>146</v>
      </c>
      <c r="AU268" s="23" t="s">
        <v>90</v>
      </c>
      <c r="AY268" s="23" t="s">
        <v>143</v>
      </c>
      <c r="BE268" s="182">
        <f t="shared" si="4"/>
        <v>0</v>
      </c>
      <c r="BF268" s="182">
        <f t="shared" si="5"/>
        <v>0</v>
      </c>
      <c r="BG268" s="182">
        <f t="shared" si="6"/>
        <v>0</v>
      </c>
      <c r="BH268" s="182">
        <f t="shared" si="7"/>
        <v>0</v>
      </c>
      <c r="BI268" s="182">
        <f t="shared" si="8"/>
        <v>0</v>
      </c>
      <c r="BJ268" s="23" t="s">
        <v>90</v>
      </c>
      <c r="BK268" s="182">
        <f t="shared" si="9"/>
        <v>0</v>
      </c>
      <c r="BL268" s="23" t="s">
        <v>151</v>
      </c>
      <c r="BM268" s="23" t="s">
        <v>392</v>
      </c>
    </row>
    <row r="269" spans="2:65" s="1" customFormat="1" ht="22.5" customHeight="1">
      <c r="B269" s="170"/>
      <c r="C269" s="171" t="s">
        <v>393</v>
      </c>
      <c r="D269" s="171" t="s">
        <v>146</v>
      </c>
      <c r="E269" s="172" t="s">
        <v>394</v>
      </c>
      <c r="F269" s="173" t="s">
        <v>395</v>
      </c>
      <c r="G269" s="174" t="s">
        <v>391</v>
      </c>
      <c r="H269" s="175">
        <v>1</v>
      </c>
      <c r="I269" s="176"/>
      <c r="J269" s="177">
        <f t="shared" si="0"/>
        <v>0</v>
      </c>
      <c r="K269" s="173" t="s">
        <v>5</v>
      </c>
      <c r="L269" s="40"/>
      <c r="M269" s="178" t="s">
        <v>5</v>
      </c>
      <c r="N269" s="179" t="s">
        <v>45</v>
      </c>
      <c r="O269" s="41"/>
      <c r="P269" s="180">
        <f t="shared" si="1"/>
        <v>0</v>
      </c>
      <c r="Q269" s="180">
        <v>0</v>
      </c>
      <c r="R269" s="180">
        <f t="shared" si="2"/>
        <v>0</v>
      </c>
      <c r="S269" s="180">
        <v>0</v>
      </c>
      <c r="T269" s="181">
        <f t="shared" si="3"/>
        <v>0</v>
      </c>
      <c r="AR269" s="23" t="s">
        <v>151</v>
      </c>
      <c r="AT269" s="23" t="s">
        <v>146</v>
      </c>
      <c r="AU269" s="23" t="s">
        <v>90</v>
      </c>
      <c r="AY269" s="23" t="s">
        <v>143</v>
      </c>
      <c r="BE269" s="182">
        <f t="shared" si="4"/>
        <v>0</v>
      </c>
      <c r="BF269" s="182">
        <f t="shared" si="5"/>
        <v>0</v>
      </c>
      <c r="BG269" s="182">
        <f t="shared" si="6"/>
        <v>0</v>
      </c>
      <c r="BH269" s="182">
        <f t="shared" si="7"/>
        <v>0</v>
      </c>
      <c r="BI269" s="182">
        <f t="shared" si="8"/>
        <v>0</v>
      </c>
      <c r="BJ269" s="23" t="s">
        <v>90</v>
      </c>
      <c r="BK269" s="182">
        <f t="shared" si="9"/>
        <v>0</v>
      </c>
      <c r="BL269" s="23" t="s">
        <v>151</v>
      </c>
      <c r="BM269" s="23" t="s">
        <v>396</v>
      </c>
    </row>
    <row r="270" spans="2:65" s="1" customFormat="1" ht="22.5" customHeight="1">
      <c r="B270" s="170"/>
      <c r="C270" s="171" t="s">
        <v>397</v>
      </c>
      <c r="D270" s="171" t="s">
        <v>146</v>
      </c>
      <c r="E270" s="172" t="s">
        <v>398</v>
      </c>
      <c r="F270" s="173" t="s">
        <v>399</v>
      </c>
      <c r="G270" s="174" t="s">
        <v>391</v>
      </c>
      <c r="H270" s="175">
        <v>4</v>
      </c>
      <c r="I270" s="176"/>
      <c r="J270" s="177">
        <f t="shared" si="0"/>
        <v>0</v>
      </c>
      <c r="K270" s="173" t="s">
        <v>5</v>
      </c>
      <c r="L270" s="40"/>
      <c r="M270" s="178" t="s">
        <v>5</v>
      </c>
      <c r="N270" s="179" t="s">
        <v>45</v>
      </c>
      <c r="O270" s="41"/>
      <c r="P270" s="180">
        <f t="shared" si="1"/>
        <v>0</v>
      </c>
      <c r="Q270" s="180">
        <v>0</v>
      </c>
      <c r="R270" s="180">
        <f t="shared" si="2"/>
        <v>0</v>
      </c>
      <c r="S270" s="180">
        <v>0</v>
      </c>
      <c r="T270" s="181">
        <f t="shared" si="3"/>
        <v>0</v>
      </c>
      <c r="AR270" s="23" t="s">
        <v>151</v>
      </c>
      <c r="AT270" s="23" t="s">
        <v>146</v>
      </c>
      <c r="AU270" s="23" t="s">
        <v>90</v>
      </c>
      <c r="AY270" s="23" t="s">
        <v>143</v>
      </c>
      <c r="BE270" s="182">
        <f t="shared" si="4"/>
        <v>0</v>
      </c>
      <c r="BF270" s="182">
        <f t="shared" si="5"/>
        <v>0</v>
      </c>
      <c r="BG270" s="182">
        <f t="shared" si="6"/>
        <v>0</v>
      </c>
      <c r="BH270" s="182">
        <f t="shared" si="7"/>
        <v>0</v>
      </c>
      <c r="BI270" s="182">
        <f t="shared" si="8"/>
        <v>0</v>
      </c>
      <c r="BJ270" s="23" t="s">
        <v>90</v>
      </c>
      <c r="BK270" s="182">
        <f t="shared" si="9"/>
        <v>0</v>
      </c>
      <c r="BL270" s="23" t="s">
        <v>151</v>
      </c>
      <c r="BM270" s="23" t="s">
        <v>400</v>
      </c>
    </row>
    <row r="271" spans="2:65" s="1" customFormat="1" ht="22.5" customHeight="1">
      <c r="B271" s="170"/>
      <c r="C271" s="171" t="s">
        <v>401</v>
      </c>
      <c r="D271" s="171" t="s">
        <v>146</v>
      </c>
      <c r="E271" s="172" t="s">
        <v>402</v>
      </c>
      <c r="F271" s="173" t="s">
        <v>403</v>
      </c>
      <c r="G271" s="174" t="s">
        <v>391</v>
      </c>
      <c r="H271" s="175">
        <v>2</v>
      </c>
      <c r="I271" s="176"/>
      <c r="J271" s="177">
        <f t="shared" si="0"/>
        <v>0</v>
      </c>
      <c r="K271" s="173" t="s">
        <v>5</v>
      </c>
      <c r="L271" s="40"/>
      <c r="M271" s="178" t="s">
        <v>5</v>
      </c>
      <c r="N271" s="179" t="s">
        <v>45</v>
      </c>
      <c r="O271" s="41"/>
      <c r="P271" s="180">
        <f t="shared" si="1"/>
        <v>0</v>
      </c>
      <c r="Q271" s="180">
        <v>0</v>
      </c>
      <c r="R271" s="180">
        <f t="shared" si="2"/>
        <v>0</v>
      </c>
      <c r="S271" s="180">
        <v>0</v>
      </c>
      <c r="T271" s="181">
        <f t="shared" si="3"/>
        <v>0</v>
      </c>
      <c r="AR271" s="23" t="s">
        <v>151</v>
      </c>
      <c r="AT271" s="23" t="s">
        <v>146</v>
      </c>
      <c r="AU271" s="23" t="s">
        <v>90</v>
      </c>
      <c r="AY271" s="23" t="s">
        <v>143</v>
      </c>
      <c r="BE271" s="182">
        <f t="shared" si="4"/>
        <v>0</v>
      </c>
      <c r="BF271" s="182">
        <f t="shared" si="5"/>
        <v>0</v>
      </c>
      <c r="BG271" s="182">
        <f t="shared" si="6"/>
        <v>0</v>
      </c>
      <c r="BH271" s="182">
        <f t="shared" si="7"/>
        <v>0</v>
      </c>
      <c r="BI271" s="182">
        <f t="shared" si="8"/>
        <v>0</v>
      </c>
      <c r="BJ271" s="23" t="s">
        <v>90</v>
      </c>
      <c r="BK271" s="182">
        <f t="shared" si="9"/>
        <v>0</v>
      </c>
      <c r="BL271" s="23" t="s">
        <v>151</v>
      </c>
      <c r="BM271" s="23" t="s">
        <v>404</v>
      </c>
    </row>
    <row r="272" spans="2:65" s="1" customFormat="1" ht="22.5" customHeight="1">
      <c r="B272" s="170"/>
      <c r="C272" s="171" t="s">
        <v>405</v>
      </c>
      <c r="D272" s="171" t="s">
        <v>146</v>
      </c>
      <c r="E272" s="172" t="s">
        <v>406</v>
      </c>
      <c r="F272" s="173" t="s">
        <v>407</v>
      </c>
      <c r="G272" s="174" t="s">
        <v>391</v>
      </c>
      <c r="H272" s="175">
        <v>8</v>
      </c>
      <c r="I272" s="176"/>
      <c r="J272" s="177">
        <f t="shared" si="0"/>
        <v>0</v>
      </c>
      <c r="K272" s="173" t="s">
        <v>5</v>
      </c>
      <c r="L272" s="40"/>
      <c r="M272" s="178" t="s">
        <v>5</v>
      </c>
      <c r="N272" s="179" t="s">
        <v>45</v>
      </c>
      <c r="O272" s="41"/>
      <c r="P272" s="180">
        <f t="shared" si="1"/>
        <v>0</v>
      </c>
      <c r="Q272" s="180">
        <v>0</v>
      </c>
      <c r="R272" s="180">
        <f t="shared" si="2"/>
        <v>0</v>
      </c>
      <c r="S272" s="180">
        <v>0</v>
      </c>
      <c r="T272" s="181">
        <f t="shared" si="3"/>
        <v>0</v>
      </c>
      <c r="AR272" s="23" t="s">
        <v>151</v>
      </c>
      <c r="AT272" s="23" t="s">
        <v>146</v>
      </c>
      <c r="AU272" s="23" t="s">
        <v>90</v>
      </c>
      <c r="AY272" s="23" t="s">
        <v>143</v>
      </c>
      <c r="BE272" s="182">
        <f t="shared" si="4"/>
        <v>0</v>
      </c>
      <c r="BF272" s="182">
        <f t="shared" si="5"/>
        <v>0</v>
      </c>
      <c r="BG272" s="182">
        <f t="shared" si="6"/>
        <v>0</v>
      </c>
      <c r="BH272" s="182">
        <f t="shared" si="7"/>
        <v>0</v>
      </c>
      <c r="BI272" s="182">
        <f t="shared" si="8"/>
        <v>0</v>
      </c>
      <c r="BJ272" s="23" t="s">
        <v>90</v>
      </c>
      <c r="BK272" s="182">
        <f t="shared" si="9"/>
        <v>0</v>
      </c>
      <c r="BL272" s="23" t="s">
        <v>151</v>
      </c>
      <c r="BM272" s="23" t="s">
        <v>408</v>
      </c>
    </row>
    <row r="273" spans="2:65" s="1" customFormat="1" ht="22.5" customHeight="1">
      <c r="B273" s="170"/>
      <c r="C273" s="171" t="s">
        <v>409</v>
      </c>
      <c r="D273" s="171" t="s">
        <v>146</v>
      </c>
      <c r="E273" s="172" t="s">
        <v>410</v>
      </c>
      <c r="F273" s="173" t="s">
        <v>411</v>
      </c>
      <c r="G273" s="174" t="s">
        <v>412</v>
      </c>
      <c r="H273" s="175">
        <v>1</v>
      </c>
      <c r="I273" s="176"/>
      <c r="J273" s="177">
        <f t="shared" si="0"/>
        <v>0</v>
      </c>
      <c r="K273" s="173" t="s">
        <v>5</v>
      </c>
      <c r="L273" s="40"/>
      <c r="M273" s="178" t="s">
        <v>5</v>
      </c>
      <c r="N273" s="179" t="s">
        <v>45</v>
      </c>
      <c r="O273" s="41"/>
      <c r="P273" s="180">
        <f t="shared" si="1"/>
        <v>0</v>
      </c>
      <c r="Q273" s="180">
        <v>0</v>
      </c>
      <c r="R273" s="180">
        <f t="shared" si="2"/>
        <v>0</v>
      </c>
      <c r="S273" s="180">
        <v>0</v>
      </c>
      <c r="T273" s="181">
        <f t="shared" si="3"/>
        <v>0</v>
      </c>
      <c r="AR273" s="23" t="s">
        <v>151</v>
      </c>
      <c r="AT273" s="23" t="s">
        <v>146</v>
      </c>
      <c r="AU273" s="23" t="s">
        <v>90</v>
      </c>
      <c r="AY273" s="23" t="s">
        <v>143</v>
      </c>
      <c r="BE273" s="182">
        <f t="shared" si="4"/>
        <v>0</v>
      </c>
      <c r="BF273" s="182">
        <f t="shared" si="5"/>
        <v>0</v>
      </c>
      <c r="BG273" s="182">
        <f t="shared" si="6"/>
        <v>0</v>
      </c>
      <c r="BH273" s="182">
        <f t="shared" si="7"/>
        <v>0</v>
      </c>
      <c r="BI273" s="182">
        <f t="shared" si="8"/>
        <v>0</v>
      </c>
      <c r="BJ273" s="23" t="s">
        <v>90</v>
      </c>
      <c r="BK273" s="182">
        <f t="shared" si="9"/>
        <v>0</v>
      </c>
      <c r="BL273" s="23" t="s">
        <v>151</v>
      </c>
      <c r="BM273" s="23" t="s">
        <v>413</v>
      </c>
    </row>
    <row r="274" spans="2:65" s="1" customFormat="1" ht="31.5" customHeight="1">
      <c r="B274" s="170"/>
      <c r="C274" s="171" t="s">
        <v>414</v>
      </c>
      <c r="D274" s="171" t="s">
        <v>146</v>
      </c>
      <c r="E274" s="172" t="s">
        <v>415</v>
      </c>
      <c r="F274" s="173" t="s">
        <v>416</v>
      </c>
      <c r="G274" s="174" t="s">
        <v>412</v>
      </c>
      <c r="H274" s="175">
        <v>1</v>
      </c>
      <c r="I274" s="176"/>
      <c r="J274" s="177">
        <f t="shared" si="0"/>
        <v>0</v>
      </c>
      <c r="K274" s="173" t="s">
        <v>5</v>
      </c>
      <c r="L274" s="40"/>
      <c r="M274" s="178" t="s">
        <v>5</v>
      </c>
      <c r="N274" s="179" t="s">
        <v>45</v>
      </c>
      <c r="O274" s="41"/>
      <c r="P274" s="180">
        <f t="shared" si="1"/>
        <v>0</v>
      </c>
      <c r="Q274" s="180">
        <v>0</v>
      </c>
      <c r="R274" s="180">
        <f t="shared" si="2"/>
        <v>0</v>
      </c>
      <c r="S274" s="180">
        <v>0</v>
      </c>
      <c r="T274" s="181">
        <f t="shared" si="3"/>
        <v>0</v>
      </c>
      <c r="AR274" s="23" t="s">
        <v>151</v>
      </c>
      <c r="AT274" s="23" t="s">
        <v>146</v>
      </c>
      <c r="AU274" s="23" t="s">
        <v>90</v>
      </c>
      <c r="AY274" s="23" t="s">
        <v>143</v>
      </c>
      <c r="BE274" s="182">
        <f t="shared" si="4"/>
        <v>0</v>
      </c>
      <c r="BF274" s="182">
        <f t="shared" si="5"/>
        <v>0</v>
      </c>
      <c r="BG274" s="182">
        <f t="shared" si="6"/>
        <v>0</v>
      </c>
      <c r="BH274" s="182">
        <f t="shared" si="7"/>
        <v>0</v>
      </c>
      <c r="BI274" s="182">
        <f t="shared" si="8"/>
        <v>0</v>
      </c>
      <c r="BJ274" s="23" t="s">
        <v>90</v>
      </c>
      <c r="BK274" s="182">
        <f t="shared" si="9"/>
        <v>0</v>
      </c>
      <c r="BL274" s="23" t="s">
        <v>151</v>
      </c>
      <c r="BM274" s="23" t="s">
        <v>417</v>
      </c>
    </row>
    <row r="275" spans="2:65" s="1" customFormat="1" ht="22.5" customHeight="1">
      <c r="B275" s="170"/>
      <c r="C275" s="171" t="s">
        <v>418</v>
      </c>
      <c r="D275" s="171" t="s">
        <v>146</v>
      </c>
      <c r="E275" s="172" t="s">
        <v>419</v>
      </c>
      <c r="F275" s="173" t="s">
        <v>420</v>
      </c>
      <c r="G275" s="174" t="s">
        <v>412</v>
      </c>
      <c r="H275" s="175">
        <v>1</v>
      </c>
      <c r="I275" s="176"/>
      <c r="J275" s="177">
        <f t="shared" si="0"/>
        <v>0</v>
      </c>
      <c r="K275" s="173" t="s">
        <v>5</v>
      </c>
      <c r="L275" s="40"/>
      <c r="M275" s="178" t="s">
        <v>5</v>
      </c>
      <c r="N275" s="179" t="s">
        <v>45</v>
      </c>
      <c r="O275" s="41"/>
      <c r="P275" s="180">
        <f t="shared" si="1"/>
        <v>0</v>
      </c>
      <c r="Q275" s="180">
        <v>0</v>
      </c>
      <c r="R275" s="180">
        <f t="shared" si="2"/>
        <v>0</v>
      </c>
      <c r="S275" s="180">
        <v>0</v>
      </c>
      <c r="T275" s="181">
        <f t="shared" si="3"/>
        <v>0</v>
      </c>
      <c r="AR275" s="23" t="s">
        <v>151</v>
      </c>
      <c r="AT275" s="23" t="s">
        <v>146</v>
      </c>
      <c r="AU275" s="23" t="s">
        <v>90</v>
      </c>
      <c r="AY275" s="23" t="s">
        <v>143</v>
      </c>
      <c r="BE275" s="182">
        <f t="shared" si="4"/>
        <v>0</v>
      </c>
      <c r="BF275" s="182">
        <f t="shared" si="5"/>
        <v>0</v>
      </c>
      <c r="BG275" s="182">
        <f t="shared" si="6"/>
        <v>0</v>
      </c>
      <c r="BH275" s="182">
        <f t="shared" si="7"/>
        <v>0</v>
      </c>
      <c r="BI275" s="182">
        <f t="shared" si="8"/>
        <v>0</v>
      </c>
      <c r="BJ275" s="23" t="s">
        <v>90</v>
      </c>
      <c r="BK275" s="182">
        <f t="shared" si="9"/>
        <v>0</v>
      </c>
      <c r="BL275" s="23" t="s">
        <v>151</v>
      </c>
      <c r="BM275" s="23" t="s">
        <v>421</v>
      </c>
    </row>
    <row r="276" spans="2:65" s="10" customFormat="1" ht="29.85" customHeight="1">
      <c r="B276" s="156"/>
      <c r="D276" s="167" t="s">
        <v>72</v>
      </c>
      <c r="E276" s="168" t="s">
        <v>422</v>
      </c>
      <c r="F276" s="168" t="s">
        <v>423</v>
      </c>
      <c r="I276" s="159"/>
      <c r="J276" s="169">
        <f>BK276</f>
        <v>0</v>
      </c>
      <c r="L276" s="156"/>
      <c r="M276" s="161"/>
      <c r="N276" s="162"/>
      <c r="O276" s="162"/>
      <c r="P276" s="163">
        <f>P277</f>
        <v>0</v>
      </c>
      <c r="Q276" s="162"/>
      <c r="R276" s="163">
        <f>R277</f>
        <v>0</v>
      </c>
      <c r="S276" s="162"/>
      <c r="T276" s="164">
        <f>T277</f>
        <v>0</v>
      </c>
      <c r="AR276" s="157" t="s">
        <v>81</v>
      </c>
      <c r="AT276" s="165" t="s">
        <v>72</v>
      </c>
      <c r="AU276" s="165" t="s">
        <v>81</v>
      </c>
      <c r="AY276" s="157" t="s">
        <v>143</v>
      </c>
      <c r="BK276" s="166">
        <f>BK277</f>
        <v>0</v>
      </c>
    </row>
    <row r="277" spans="2:65" s="1" customFormat="1" ht="22.5" customHeight="1">
      <c r="B277" s="170"/>
      <c r="C277" s="171" t="s">
        <v>424</v>
      </c>
      <c r="D277" s="171" t="s">
        <v>146</v>
      </c>
      <c r="E277" s="172" t="s">
        <v>425</v>
      </c>
      <c r="F277" s="173" t="s">
        <v>426</v>
      </c>
      <c r="G277" s="174" t="s">
        <v>162</v>
      </c>
      <c r="H277" s="175">
        <v>168.06399999999999</v>
      </c>
      <c r="I277" s="176"/>
      <c r="J277" s="177">
        <f>ROUND(I277*H277,1)</f>
        <v>0</v>
      </c>
      <c r="K277" s="173" t="s">
        <v>150</v>
      </c>
      <c r="L277" s="40"/>
      <c r="M277" s="178" t="s">
        <v>5</v>
      </c>
      <c r="N277" s="179" t="s">
        <v>45</v>
      </c>
      <c r="O277" s="41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AR277" s="23" t="s">
        <v>151</v>
      </c>
      <c r="AT277" s="23" t="s">
        <v>146</v>
      </c>
      <c r="AU277" s="23" t="s">
        <v>90</v>
      </c>
      <c r="AY277" s="23" t="s">
        <v>143</v>
      </c>
      <c r="BE277" s="182">
        <f>IF(N277="základní",J277,0)</f>
        <v>0</v>
      </c>
      <c r="BF277" s="182">
        <f>IF(N277="snížená",J277,0)</f>
        <v>0</v>
      </c>
      <c r="BG277" s="182">
        <f>IF(N277="zákl. přenesená",J277,0)</f>
        <v>0</v>
      </c>
      <c r="BH277" s="182">
        <f>IF(N277="sníž. přenesená",J277,0)</f>
        <v>0</v>
      </c>
      <c r="BI277" s="182">
        <f>IF(N277="nulová",J277,0)</f>
        <v>0</v>
      </c>
      <c r="BJ277" s="23" t="s">
        <v>90</v>
      </c>
      <c r="BK277" s="182">
        <f>ROUND(I277*H277,1)</f>
        <v>0</v>
      </c>
      <c r="BL277" s="23" t="s">
        <v>151</v>
      </c>
      <c r="BM277" s="23" t="s">
        <v>427</v>
      </c>
    </row>
    <row r="278" spans="2:65" s="10" customFormat="1" ht="37.35" customHeight="1">
      <c r="B278" s="156"/>
      <c r="D278" s="157" t="s">
        <v>72</v>
      </c>
      <c r="E278" s="158" t="s">
        <v>428</v>
      </c>
      <c r="F278" s="158" t="s">
        <v>429</v>
      </c>
      <c r="I278" s="159"/>
      <c r="J278" s="160">
        <f>BK278</f>
        <v>0</v>
      </c>
      <c r="L278" s="156"/>
      <c r="M278" s="161"/>
      <c r="N278" s="162"/>
      <c r="O278" s="162"/>
      <c r="P278" s="163">
        <f>P279+P292+P295+P307+P316+P339</f>
        <v>0</v>
      </c>
      <c r="Q278" s="162"/>
      <c r="R278" s="163">
        <f>R279+R292+R295+R307+R316+R339</f>
        <v>7.1951307799999995</v>
      </c>
      <c r="S278" s="162"/>
      <c r="T278" s="164">
        <f>T279+T292+T295+T307+T316+T339</f>
        <v>0.58453040000000001</v>
      </c>
      <c r="AR278" s="157" t="s">
        <v>90</v>
      </c>
      <c r="AT278" s="165" t="s">
        <v>72</v>
      </c>
      <c r="AU278" s="165" t="s">
        <v>73</v>
      </c>
      <c r="AY278" s="157" t="s">
        <v>143</v>
      </c>
      <c r="BK278" s="166">
        <f>BK279+BK292+BK295+BK307+BK316+BK339</f>
        <v>0</v>
      </c>
    </row>
    <row r="279" spans="2:65" s="10" customFormat="1" ht="19.899999999999999" customHeight="1">
      <c r="B279" s="156"/>
      <c r="D279" s="167" t="s">
        <v>72</v>
      </c>
      <c r="E279" s="168" t="s">
        <v>430</v>
      </c>
      <c r="F279" s="168" t="s">
        <v>431</v>
      </c>
      <c r="I279" s="159"/>
      <c r="J279" s="169">
        <f>BK279</f>
        <v>0</v>
      </c>
      <c r="L279" s="156"/>
      <c r="M279" s="161"/>
      <c r="N279" s="162"/>
      <c r="O279" s="162"/>
      <c r="P279" s="163">
        <f>SUM(P280:P291)</f>
        <v>0</v>
      </c>
      <c r="Q279" s="162"/>
      <c r="R279" s="163">
        <f>SUM(R280:R291)</f>
        <v>6.0063250999999998</v>
      </c>
      <c r="S279" s="162"/>
      <c r="T279" s="164">
        <f>SUM(T280:T291)</f>
        <v>0</v>
      </c>
      <c r="AR279" s="157" t="s">
        <v>90</v>
      </c>
      <c r="AT279" s="165" t="s">
        <v>72</v>
      </c>
      <c r="AU279" s="165" t="s">
        <v>81</v>
      </c>
      <c r="AY279" s="157" t="s">
        <v>143</v>
      </c>
      <c r="BK279" s="166">
        <f>SUM(BK280:BK291)</f>
        <v>0</v>
      </c>
    </row>
    <row r="280" spans="2:65" s="1" customFormat="1" ht="22.5" customHeight="1">
      <c r="B280" s="170"/>
      <c r="C280" s="171" t="s">
        <v>432</v>
      </c>
      <c r="D280" s="171" t="s">
        <v>146</v>
      </c>
      <c r="E280" s="172" t="s">
        <v>433</v>
      </c>
      <c r="F280" s="173" t="s">
        <v>434</v>
      </c>
      <c r="G280" s="174" t="s">
        <v>435</v>
      </c>
      <c r="H280" s="175">
        <v>4</v>
      </c>
      <c r="I280" s="176"/>
      <c r="J280" s="177">
        <f>ROUND(I280*H280,1)</f>
        <v>0</v>
      </c>
      <c r="K280" s="173" t="s">
        <v>5</v>
      </c>
      <c r="L280" s="40"/>
      <c r="M280" s="178" t="s">
        <v>5</v>
      </c>
      <c r="N280" s="179" t="s">
        <v>45</v>
      </c>
      <c r="O280" s="41"/>
      <c r="P280" s="180">
        <f>O280*H280</f>
        <v>0</v>
      </c>
      <c r="Q280" s="180">
        <v>0</v>
      </c>
      <c r="R280" s="180">
        <f>Q280*H280</f>
        <v>0</v>
      </c>
      <c r="S280" s="180">
        <v>0</v>
      </c>
      <c r="T280" s="181">
        <f>S280*H280</f>
        <v>0</v>
      </c>
      <c r="AR280" s="23" t="s">
        <v>266</v>
      </c>
      <c r="AT280" s="23" t="s">
        <v>146</v>
      </c>
      <c r="AU280" s="23" t="s">
        <v>90</v>
      </c>
      <c r="AY280" s="23" t="s">
        <v>143</v>
      </c>
      <c r="BE280" s="182">
        <f>IF(N280="základní",J280,0)</f>
        <v>0</v>
      </c>
      <c r="BF280" s="182">
        <f>IF(N280="snížená",J280,0)</f>
        <v>0</v>
      </c>
      <c r="BG280" s="182">
        <f>IF(N280="zákl. přenesená",J280,0)</f>
        <v>0</v>
      </c>
      <c r="BH280" s="182">
        <f>IF(N280="sníž. přenesená",J280,0)</f>
        <v>0</v>
      </c>
      <c r="BI280" s="182">
        <f>IF(N280="nulová",J280,0)</f>
        <v>0</v>
      </c>
      <c r="BJ280" s="23" t="s">
        <v>90</v>
      </c>
      <c r="BK280" s="182">
        <f>ROUND(I280*H280,1)</f>
        <v>0</v>
      </c>
      <c r="BL280" s="23" t="s">
        <v>266</v>
      </c>
      <c r="BM280" s="23" t="s">
        <v>436</v>
      </c>
    </row>
    <row r="281" spans="2:65" s="1" customFormat="1" ht="22.5" customHeight="1">
      <c r="B281" s="170"/>
      <c r="C281" s="171" t="s">
        <v>437</v>
      </c>
      <c r="D281" s="171" t="s">
        <v>146</v>
      </c>
      <c r="E281" s="172" t="s">
        <v>438</v>
      </c>
      <c r="F281" s="173" t="s">
        <v>439</v>
      </c>
      <c r="G281" s="174" t="s">
        <v>180</v>
      </c>
      <c r="H281" s="175">
        <v>162.20400000000001</v>
      </c>
      <c r="I281" s="176"/>
      <c r="J281" s="177">
        <f>ROUND(I281*H281,1)</f>
        <v>0</v>
      </c>
      <c r="K281" s="173" t="s">
        <v>5</v>
      </c>
      <c r="L281" s="40"/>
      <c r="M281" s="178" t="s">
        <v>5</v>
      </c>
      <c r="N281" s="179" t="s">
        <v>45</v>
      </c>
      <c r="O281" s="41"/>
      <c r="P281" s="180">
        <f>O281*H281</f>
        <v>0</v>
      </c>
      <c r="Q281" s="180">
        <v>0</v>
      </c>
      <c r="R281" s="180">
        <f>Q281*H281</f>
        <v>0</v>
      </c>
      <c r="S281" s="180">
        <v>0</v>
      </c>
      <c r="T281" s="181">
        <f>S281*H281</f>
        <v>0</v>
      </c>
      <c r="AR281" s="23" t="s">
        <v>266</v>
      </c>
      <c r="AT281" s="23" t="s">
        <v>146</v>
      </c>
      <c r="AU281" s="23" t="s">
        <v>90</v>
      </c>
      <c r="AY281" s="23" t="s">
        <v>143</v>
      </c>
      <c r="BE281" s="182">
        <f>IF(N281="základní",J281,0)</f>
        <v>0</v>
      </c>
      <c r="BF281" s="182">
        <f>IF(N281="snížená",J281,0)</f>
        <v>0</v>
      </c>
      <c r="BG281" s="182">
        <f>IF(N281="zákl. přenesená",J281,0)</f>
        <v>0</v>
      </c>
      <c r="BH281" s="182">
        <f>IF(N281="sníž. přenesená",J281,0)</f>
        <v>0</v>
      </c>
      <c r="BI281" s="182">
        <f>IF(N281="nulová",J281,0)</f>
        <v>0</v>
      </c>
      <c r="BJ281" s="23" t="s">
        <v>90</v>
      </c>
      <c r="BK281" s="182">
        <f>ROUND(I281*H281,1)</f>
        <v>0</v>
      </c>
      <c r="BL281" s="23" t="s">
        <v>266</v>
      </c>
      <c r="BM281" s="23" t="s">
        <v>440</v>
      </c>
    </row>
    <row r="282" spans="2:65" s="12" customFormat="1" ht="13.5">
      <c r="B282" s="192"/>
      <c r="D282" s="193" t="s">
        <v>153</v>
      </c>
      <c r="E282" s="194" t="s">
        <v>5</v>
      </c>
      <c r="F282" s="195" t="s">
        <v>441</v>
      </c>
      <c r="H282" s="196">
        <v>162.20400000000001</v>
      </c>
      <c r="I282" s="197"/>
      <c r="L282" s="192"/>
      <c r="M282" s="198"/>
      <c r="N282" s="199"/>
      <c r="O282" s="199"/>
      <c r="P282" s="199"/>
      <c r="Q282" s="199"/>
      <c r="R282" s="199"/>
      <c r="S282" s="199"/>
      <c r="T282" s="200"/>
      <c r="AT282" s="201" t="s">
        <v>153</v>
      </c>
      <c r="AU282" s="201" t="s">
        <v>90</v>
      </c>
      <c r="AV282" s="12" t="s">
        <v>90</v>
      </c>
      <c r="AW282" s="12" t="s">
        <v>38</v>
      </c>
      <c r="AX282" s="12" t="s">
        <v>81</v>
      </c>
      <c r="AY282" s="201" t="s">
        <v>143</v>
      </c>
    </row>
    <row r="283" spans="2:65" s="1" customFormat="1" ht="22.5" customHeight="1">
      <c r="B283" s="170"/>
      <c r="C283" s="171" t="s">
        <v>442</v>
      </c>
      <c r="D283" s="171" t="s">
        <v>146</v>
      </c>
      <c r="E283" s="172" t="s">
        <v>443</v>
      </c>
      <c r="F283" s="173" t="s">
        <v>444</v>
      </c>
      <c r="G283" s="174" t="s">
        <v>167</v>
      </c>
      <c r="H283" s="175">
        <v>552.55999999999995</v>
      </c>
      <c r="I283" s="176"/>
      <c r="J283" s="177">
        <f>ROUND(I283*H283,1)</f>
        <v>0</v>
      </c>
      <c r="K283" s="173" t="s">
        <v>150</v>
      </c>
      <c r="L283" s="40"/>
      <c r="M283" s="178" t="s">
        <v>5</v>
      </c>
      <c r="N283" s="179" t="s">
        <v>45</v>
      </c>
      <c r="O283" s="41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AR283" s="23" t="s">
        <v>266</v>
      </c>
      <c r="AT283" s="23" t="s">
        <v>146</v>
      </c>
      <c r="AU283" s="23" t="s">
        <v>90</v>
      </c>
      <c r="AY283" s="23" t="s">
        <v>143</v>
      </c>
      <c r="BE283" s="182">
        <f>IF(N283="základní",J283,0)</f>
        <v>0</v>
      </c>
      <c r="BF283" s="182">
        <f>IF(N283="snížená",J283,0)</f>
        <v>0</v>
      </c>
      <c r="BG283" s="182">
        <f>IF(N283="zákl. přenesená",J283,0)</f>
        <v>0</v>
      </c>
      <c r="BH283" s="182">
        <f>IF(N283="sníž. přenesená",J283,0)</f>
        <v>0</v>
      </c>
      <c r="BI283" s="182">
        <f>IF(N283="nulová",J283,0)</f>
        <v>0</v>
      </c>
      <c r="BJ283" s="23" t="s">
        <v>90</v>
      </c>
      <c r="BK283" s="182">
        <f>ROUND(I283*H283,1)</f>
        <v>0</v>
      </c>
      <c r="BL283" s="23" t="s">
        <v>266</v>
      </c>
      <c r="BM283" s="23" t="s">
        <v>445</v>
      </c>
    </row>
    <row r="284" spans="2:65" s="12" customFormat="1" ht="13.5">
      <c r="B284" s="192"/>
      <c r="D284" s="184" t="s">
        <v>153</v>
      </c>
      <c r="E284" s="201" t="s">
        <v>5</v>
      </c>
      <c r="F284" s="202" t="s">
        <v>446</v>
      </c>
      <c r="H284" s="203">
        <v>552.55999999999995</v>
      </c>
      <c r="I284" s="197"/>
      <c r="L284" s="192"/>
      <c r="M284" s="198"/>
      <c r="N284" s="199"/>
      <c r="O284" s="199"/>
      <c r="P284" s="199"/>
      <c r="Q284" s="199"/>
      <c r="R284" s="199"/>
      <c r="S284" s="199"/>
      <c r="T284" s="200"/>
      <c r="AT284" s="201" t="s">
        <v>153</v>
      </c>
      <c r="AU284" s="201" t="s">
        <v>90</v>
      </c>
      <c r="AV284" s="12" t="s">
        <v>90</v>
      </c>
      <c r="AW284" s="12" t="s">
        <v>38</v>
      </c>
      <c r="AX284" s="12" t="s">
        <v>73</v>
      </c>
      <c r="AY284" s="201" t="s">
        <v>143</v>
      </c>
    </row>
    <row r="285" spans="2:65" s="13" customFormat="1" ht="13.5">
      <c r="B285" s="204"/>
      <c r="D285" s="193" t="s">
        <v>153</v>
      </c>
      <c r="E285" s="205" t="s">
        <v>5</v>
      </c>
      <c r="F285" s="206" t="s">
        <v>188</v>
      </c>
      <c r="H285" s="207">
        <v>552.55999999999995</v>
      </c>
      <c r="I285" s="208"/>
      <c r="L285" s="204"/>
      <c r="M285" s="209"/>
      <c r="N285" s="210"/>
      <c r="O285" s="210"/>
      <c r="P285" s="210"/>
      <c r="Q285" s="210"/>
      <c r="R285" s="210"/>
      <c r="S285" s="210"/>
      <c r="T285" s="211"/>
      <c r="AT285" s="212" t="s">
        <v>153</v>
      </c>
      <c r="AU285" s="212" t="s">
        <v>90</v>
      </c>
      <c r="AV285" s="13" t="s">
        <v>151</v>
      </c>
      <c r="AW285" s="13" t="s">
        <v>38</v>
      </c>
      <c r="AX285" s="13" t="s">
        <v>81</v>
      </c>
      <c r="AY285" s="212" t="s">
        <v>143</v>
      </c>
    </row>
    <row r="286" spans="2:65" s="1" customFormat="1" ht="22.5" customHeight="1">
      <c r="B286" s="170"/>
      <c r="C286" s="213" t="s">
        <v>447</v>
      </c>
      <c r="D286" s="213" t="s">
        <v>222</v>
      </c>
      <c r="E286" s="214" t="s">
        <v>448</v>
      </c>
      <c r="F286" s="215" t="s">
        <v>449</v>
      </c>
      <c r="G286" s="216" t="s">
        <v>167</v>
      </c>
      <c r="H286" s="217">
        <v>563.61099999999999</v>
      </c>
      <c r="I286" s="218"/>
      <c r="J286" s="219">
        <f>ROUND(I286*H286,1)</f>
        <v>0</v>
      </c>
      <c r="K286" s="215" t="s">
        <v>5</v>
      </c>
      <c r="L286" s="220"/>
      <c r="M286" s="221" t="s">
        <v>5</v>
      </c>
      <c r="N286" s="222" t="s">
        <v>45</v>
      </c>
      <c r="O286" s="41"/>
      <c r="P286" s="180">
        <f>O286*H286</f>
        <v>0</v>
      </c>
      <c r="Q286" s="180">
        <v>4.8999999999999998E-3</v>
      </c>
      <c r="R286" s="180">
        <f>Q286*H286</f>
        <v>2.7616939</v>
      </c>
      <c r="S286" s="180">
        <v>0</v>
      </c>
      <c r="T286" s="181">
        <f>S286*H286</f>
        <v>0</v>
      </c>
      <c r="AR286" s="23" t="s">
        <v>363</v>
      </c>
      <c r="AT286" s="23" t="s">
        <v>222</v>
      </c>
      <c r="AU286" s="23" t="s">
        <v>90</v>
      </c>
      <c r="AY286" s="23" t="s">
        <v>143</v>
      </c>
      <c r="BE286" s="182">
        <f>IF(N286="základní",J286,0)</f>
        <v>0</v>
      </c>
      <c r="BF286" s="182">
        <f>IF(N286="snížená",J286,0)</f>
        <v>0</v>
      </c>
      <c r="BG286" s="182">
        <f>IF(N286="zákl. přenesená",J286,0)</f>
        <v>0</v>
      </c>
      <c r="BH286" s="182">
        <f>IF(N286="sníž. přenesená",J286,0)</f>
        <v>0</v>
      </c>
      <c r="BI286" s="182">
        <f>IF(N286="nulová",J286,0)</f>
        <v>0</v>
      </c>
      <c r="BJ286" s="23" t="s">
        <v>90</v>
      </c>
      <c r="BK286" s="182">
        <f>ROUND(I286*H286,1)</f>
        <v>0</v>
      </c>
      <c r="BL286" s="23" t="s">
        <v>266</v>
      </c>
      <c r="BM286" s="23" t="s">
        <v>450</v>
      </c>
    </row>
    <row r="287" spans="2:65" s="12" customFormat="1" ht="13.5">
      <c r="B287" s="192"/>
      <c r="D287" s="193" t="s">
        <v>153</v>
      </c>
      <c r="E287" s="194" t="s">
        <v>5</v>
      </c>
      <c r="F287" s="195" t="s">
        <v>451</v>
      </c>
      <c r="H287" s="196">
        <v>563.61120000000005</v>
      </c>
      <c r="I287" s="197"/>
      <c r="L287" s="192"/>
      <c r="M287" s="198"/>
      <c r="N287" s="199"/>
      <c r="O287" s="199"/>
      <c r="P287" s="199"/>
      <c r="Q287" s="199"/>
      <c r="R287" s="199"/>
      <c r="S287" s="199"/>
      <c r="T287" s="200"/>
      <c r="AT287" s="201" t="s">
        <v>153</v>
      </c>
      <c r="AU287" s="201" t="s">
        <v>90</v>
      </c>
      <c r="AV287" s="12" t="s">
        <v>90</v>
      </c>
      <c r="AW287" s="12" t="s">
        <v>38</v>
      </c>
      <c r="AX287" s="12" t="s">
        <v>81</v>
      </c>
      <c r="AY287" s="201" t="s">
        <v>143</v>
      </c>
    </row>
    <row r="288" spans="2:65" s="1" customFormat="1" ht="22.5" customHeight="1">
      <c r="B288" s="170"/>
      <c r="C288" s="213" t="s">
        <v>452</v>
      </c>
      <c r="D288" s="213" t="s">
        <v>222</v>
      </c>
      <c r="E288" s="214" t="s">
        <v>453</v>
      </c>
      <c r="F288" s="215" t="s">
        <v>454</v>
      </c>
      <c r="G288" s="216" t="s">
        <v>167</v>
      </c>
      <c r="H288" s="217">
        <v>563.61099999999999</v>
      </c>
      <c r="I288" s="218"/>
      <c r="J288" s="219">
        <f>ROUND(I288*H288,1)</f>
        <v>0</v>
      </c>
      <c r="K288" s="215" t="s">
        <v>5</v>
      </c>
      <c r="L288" s="220"/>
      <c r="M288" s="221" t="s">
        <v>5</v>
      </c>
      <c r="N288" s="222" t="s">
        <v>45</v>
      </c>
      <c r="O288" s="41"/>
      <c r="P288" s="180">
        <f>O288*H288</f>
        <v>0</v>
      </c>
      <c r="Q288" s="180">
        <v>5.5999999999999999E-3</v>
      </c>
      <c r="R288" s="180">
        <f>Q288*H288</f>
        <v>3.1562215999999998</v>
      </c>
      <c r="S288" s="180">
        <v>0</v>
      </c>
      <c r="T288" s="181">
        <f>S288*H288</f>
        <v>0</v>
      </c>
      <c r="AR288" s="23" t="s">
        <v>363</v>
      </c>
      <c r="AT288" s="23" t="s">
        <v>222</v>
      </c>
      <c r="AU288" s="23" t="s">
        <v>90</v>
      </c>
      <c r="AY288" s="23" t="s">
        <v>143</v>
      </c>
      <c r="BE288" s="182">
        <f>IF(N288="základní",J288,0)</f>
        <v>0</v>
      </c>
      <c r="BF288" s="182">
        <f>IF(N288="snížená",J288,0)</f>
        <v>0</v>
      </c>
      <c r="BG288" s="182">
        <f>IF(N288="zákl. přenesená",J288,0)</f>
        <v>0</v>
      </c>
      <c r="BH288" s="182">
        <f>IF(N288="sníž. přenesená",J288,0)</f>
        <v>0</v>
      </c>
      <c r="BI288" s="182">
        <f>IF(N288="nulová",J288,0)</f>
        <v>0</v>
      </c>
      <c r="BJ288" s="23" t="s">
        <v>90</v>
      </c>
      <c r="BK288" s="182">
        <f>ROUND(I288*H288,1)</f>
        <v>0</v>
      </c>
      <c r="BL288" s="23" t="s">
        <v>266</v>
      </c>
      <c r="BM288" s="23" t="s">
        <v>455</v>
      </c>
    </row>
    <row r="289" spans="2:65" s="12" customFormat="1" ht="13.5">
      <c r="B289" s="192"/>
      <c r="D289" s="193" t="s">
        <v>153</v>
      </c>
      <c r="E289" s="194" t="s">
        <v>5</v>
      </c>
      <c r="F289" s="195" t="s">
        <v>456</v>
      </c>
      <c r="H289" s="196">
        <v>563.61120000000005</v>
      </c>
      <c r="I289" s="197"/>
      <c r="L289" s="192"/>
      <c r="M289" s="198"/>
      <c r="N289" s="199"/>
      <c r="O289" s="199"/>
      <c r="P289" s="199"/>
      <c r="Q289" s="199"/>
      <c r="R289" s="199"/>
      <c r="S289" s="199"/>
      <c r="T289" s="200"/>
      <c r="AT289" s="201" t="s">
        <v>153</v>
      </c>
      <c r="AU289" s="201" t="s">
        <v>90</v>
      </c>
      <c r="AV289" s="12" t="s">
        <v>90</v>
      </c>
      <c r="AW289" s="12" t="s">
        <v>38</v>
      </c>
      <c r="AX289" s="12" t="s">
        <v>81</v>
      </c>
      <c r="AY289" s="201" t="s">
        <v>143</v>
      </c>
    </row>
    <row r="290" spans="2:65" s="1" customFormat="1" ht="22.5" customHeight="1">
      <c r="B290" s="170"/>
      <c r="C290" s="171" t="s">
        <v>457</v>
      </c>
      <c r="D290" s="171" t="s">
        <v>146</v>
      </c>
      <c r="E290" s="172" t="s">
        <v>458</v>
      </c>
      <c r="F290" s="173" t="s">
        <v>459</v>
      </c>
      <c r="G290" s="174" t="s">
        <v>167</v>
      </c>
      <c r="H290" s="175">
        <v>552.55999999999995</v>
      </c>
      <c r="I290" s="176"/>
      <c r="J290" s="177">
        <f>ROUND(I290*H290,1)</f>
        <v>0</v>
      </c>
      <c r="K290" s="173" t="s">
        <v>5</v>
      </c>
      <c r="L290" s="40"/>
      <c r="M290" s="178" t="s">
        <v>5</v>
      </c>
      <c r="N290" s="179" t="s">
        <v>45</v>
      </c>
      <c r="O290" s="41"/>
      <c r="P290" s="180">
        <f>O290*H290</f>
        <v>0</v>
      </c>
      <c r="Q290" s="180">
        <v>1.6000000000000001E-4</v>
      </c>
      <c r="R290" s="180">
        <f>Q290*H290</f>
        <v>8.8409600000000005E-2</v>
      </c>
      <c r="S290" s="180">
        <v>0</v>
      </c>
      <c r="T290" s="181">
        <f>S290*H290</f>
        <v>0</v>
      </c>
      <c r="AR290" s="23" t="s">
        <v>266</v>
      </c>
      <c r="AT290" s="23" t="s">
        <v>146</v>
      </c>
      <c r="AU290" s="23" t="s">
        <v>90</v>
      </c>
      <c r="AY290" s="23" t="s">
        <v>143</v>
      </c>
      <c r="BE290" s="182">
        <f>IF(N290="základní",J290,0)</f>
        <v>0</v>
      </c>
      <c r="BF290" s="182">
        <f>IF(N290="snížená",J290,0)</f>
        <v>0</v>
      </c>
      <c r="BG290" s="182">
        <f>IF(N290="zákl. přenesená",J290,0)</f>
        <v>0</v>
      </c>
      <c r="BH290" s="182">
        <f>IF(N290="sníž. přenesená",J290,0)</f>
        <v>0</v>
      </c>
      <c r="BI290" s="182">
        <f>IF(N290="nulová",J290,0)</f>
        <v>0</v>
      </c>
      <c r="BJ290" s="23" t="s">
        <v>90</v>
      </c>
      <c r="BK290" s="182">
        <f>ROUND(I290*H290,1)</f>
        <v>0</v>
      </c>
      <c r="BL290" s="23" t="s">
        <v>266</v>
      </c>
      <c r="BM290" s="23" t="s">
        <v>460</v>
      </c>
    </row>
    <row r="291" spans="2:65" s="1" customFormat="1" ht="22.5" customHeight="1">
      <c r="B291" s="170"/>
      <c r="C291" s="171" t="s">
        <v>461</v>
      </c>
      <c r="D291" s="171" t="s">
        <v>146</v>
      </c>
      <c r="E291" s="172" t="s">
        <v>462</v>
      </c>
      <c r="F291" s="173" t="s">
        <v>463</v>
      </c>
      <c r="G291" s="174" t="s">
        <v>464</v>
      </c>
      <c r="H291" s="223"/>
      <c r="I291" s="176"/>
      <c r="J291" s="177">
        <f>ROUND(I291*H291,1)</f>
        <v>0</v>
      </c>
      <c r="K291" s="173" t="s">
        <v>150</v>
      </c>
      <c r="L291" s="40"/>
      <c r="M291" s="178" t="s">
        <v>5</v>
      </c>
      <c r="N291" s="179" t="s">
        <v>45</v>
      </c>
      <c r="O291" s="41"/>
      <c r="P291" s="180">
        <f>O291*H291</f>
        <v>0</v>
      </c>
      <c r="Q291" s="180">
        <v>0</v>
      </c>
      <c r="R291" s="180">
        <f>Q291*H291</f>
        <v>0</v>
      </c>
      <c r="S291" s="180">
        <v>0</v>
      </c>
      <c r="T291" s="181">
        <f>S291*H291</f>
        <v>0</v>
      </c>
      <c r="AR291" s="23" t="s">
        <v>266</v>
      </c>
      <c r="AT291" s="23" t="s">
        <v>146</v>
      </c>
      <c r="AU291" s="23" t="s">
        <v>90</v>
      </c>
      <c r="AY291" s="23" t="s">
        <v>143</v>
      </c>
      <c r="BE291" s="182">
        <f>IF(N291="základní",J291,0)</f>
        <v>0</v>
      </c>
      <c r="BF291" s="182">
        <f>IF(N291="snížená",J291,0)</f>
        <v>0</v>
      </c>
      <c r="BG291" s="182">
        <f>IF(N291="zákl. přenesená",J291,0)</f>
        <v>0</v>
      </c>
      <c r="BH291" s="182">
        <f>IF(N291="sníž. přenesená",J291,0)</f>
        <v>0</v>
      </c>
      <c r="BI291" s="182">
        <f>IF(N291="nulová",J291,0)</f>
        <v>0</v>
      </c>
      <c r="BJ291" s="23" t="s">
        <v>90</v>
      </c>
      <c r="BK291" s="182">
        <f>ROUND(I291*H291,1)</f>
        <v>0</v>
      </c>
      <c r="BL291" s="23" t="s">
        <v>266</v>
      </c>
      <c r="BM291" s="23" t="s">
        <v>465</v>
      </c>
    </row>
    <row r="292" spans="2:65" s="10" customFormat="1" ht="29.85" customHeight="1">
      <c r="B292" s="156"/>
      <c r="D292" s="167" t="s">
        <v>72</v>
      </c>
      <c r="E292" s="168" t="s">
        <v>466</v>
      </c>
      <c r="F292" s="168" t="s">
        <v>467</v>
      </c>
      <c r="I292" s="159"/>
      <c r="J292" s="169">
        <f>BK292</f>
        <v>0</v>
      </c>
      <c r="L292" s="156"/>
      <c r="M292" s="161"/>
      <c r="N292" s="162"/>
      <c r="O292" s="162"/>
      <c r="P292" s="163">
        <f>SUM(P293:P294)</f>
        <v>0</v>
      </c>
      <c r="Q292" s="162"/>
      <c r="R292" s="163">
        <f>SUM(R293:R294)</f>
        <v>0</v>
      </c>
      <c r="S292" s="162"/>
      <c r="T292" s="164">
        <f>SUM(T293:T294)</f>
        <v>0</v>
      </c>
      <c r="AR292" s="157" t="s">
        <v>90</v>
      </c>
      <c r="AT292" s="165" t="s">
        <v>72</v>
      </c>
      <c r="AU292" s="165" t="s">
        <v>81</v>
      </c>
      <c r="AY292" s="157" t="s">
        <v>143</v>
      </c>
      <c r="BK292" s="166">
        <f>SUM(BK293:BK294)</f>
        <v>0</v>
      </c>
    </row>
    <row r="293" spans="2:65" s="1" customFormat="1" ht="22.5" customHeight="1">
      <c r="B293" s="170"/>
      <c r="C293" s="171" t="s">
        <v>468</v>
      </c>
      <c r="D293" s="171" t="s">
        <v>146</v>
      </c>
      <c r="E293" s="172" t="s">
        <v>469</v>
      </c>
      <c r="F293" s="173" t="s">
        <v>470</v>
      </c>
      <c r="G293" s="174" t="s">
        <v>167</v>
      </c>
      <c r="H293" s="175">
        <v>53</v>
      </c>
      <c r="I293" s="176"/>
      <c r="J293" s="177">
        <f>ROUND(I293*H293,1)</f>
        <v>0</v>
      </c>
      <c r="K293" s="173" t="s">
        <v>5</v>
      </c>
      <c r="L293" s="40"/>
      <c r="M293" s="178" t="s">
        <v>5</v>
      </c>
      <c r="N293" s="179" t="s">
        <v>45</v>
      </c>
      <c r="O293" s="41"/>
      <c r="P293" s="180">
        <f>O293*H293</f>
        <v>0</v>
      </c>
      <c r="Q293" s="180">
        <v>0</v>
      </c>
      <c r="R293" s="180">
        <f>Q293*H293</f>
        <v>0</v>
      </c>
      <c r="S293" s="180">
        <v>0</v>
      </c>
      <c r="T293" s="181">
        <f>S293*H293</f>
        <v>0</v>
      </c>
      <c r="AR293" s="23" t="s">
        <v>266</v>
      </c>
      <c r="AT293" s="23" t="s">
        <v>146</v>
      </c>
      <c r="AU293" s="23" t="s">
        <v>90</v>
      </c>
      <c r="AY293" s="23" t="s">
        <v>143</v>
      </c>
      <c r="BE293" s="182">
        <f>IF(N293="základní",J293,0)</f>
        <v>0</v>
      </c>
      <c r="BF293" s="182">
        <f>IF(N293="snížená",J293,0)</f>
        <v>0</v>
      </c>
      <c r="BG293" s="182">
        <f>IF(N293="zákl. přenesená",J293,0)</f>
        <v>0</v>
      </c>
      <c r="BH293" s="182">
        <f>IF(N293="sníž. přenesená",J293,0)</f>
        <v>0</v>
      </c>
      <c r="BI293" s="182">
        <f>IF(N293="nulová",J293,0)</f>
        <v>0</v>
      </c>
      <c r="BJ293" s="23" t="s">
        <v>90</v>
      </c>
      <c r="BK293" s="182">
        <f>ROUND(I293*H293,1)</f>
        <v>0</v>
      </c>
      <c r="BL293" s="23" t="s">
        <v>266</v>
      </c>
      <c r="BM293" s="23" t="s">
        <v>471</v>
      </c>
    </row>
    <row r="294" spans="2:65" s="1" customFormat="1" ht="22.5" customHeight="1">
      <c r="B294" s="170"/>
      <c r="C294" s="171" t="s">
        <v>472</v>
      </c>
      <c r="D294" s="171" t="s">
        <v>146</v>
      </c>
      <c r="E294" s="172" t="s">
        <v>473</v>
      </c>
      <c r="F294" s="173" t="s">
        <v>474</v>
      </c>
      <c r="G294" s="174" t="s">
        <v>464</v>
      </c>
      <c r="H294" s="223"/>
      <c r="I294" s="176"/>
      <c r="J294" s="177">
        <f>ROUND(I294*H294,1)</f>
        <v>0</v>
      </c>
      <c r="K294" s="173" t="s">
        <v>150</v>
      </c>
      <c r="L294" s="40"/>
      <c r="M294" s="178" t="s">
        <v>5</v>
      </c>
      <c r="N294" s="179" t="s">
        <v>45</v>
      </c>
      <c r="O294" s="41"/>
      <c r="P294" s="180">
        <f>O294*H294</f>
        <v>0</v>
      </c>
      <c r="Q294" s="180">
        <v>0</v>
      </c>
      <c r="R294" s="180">
        <f>Q294*H294</f>
        <v>0</v>
      </c>
      <c r="S294" s="180">
        <v>0</v>
      </c>
      <c r="T294" s="181">
        <f>S294*H294</f>
        <v>0</v>
      </c>
      <c r="AR294" s="23" t="s">
        <v>266</v>
      </c>
      <c r="AT294" s="23" t="s">
        <v>146</v>
      </c>
      <c r="AU294" s="23" t="s">
        <v>90</v>
      </c>
      <c r="AY294" s="23" t="s">
        <v>143</v>
      </c>
      <c r="BE294" s="182">
        <f>IF(N294="základní",J294,0)</f>
        <v>0</v>
      </c>
      <c r="BF294" s="182">
        <f>IF(N294="snížená",J294,0)</f>
        <v>0</v>
      </c>
      <c r="BG294" s="182">
        <f>IF(N294="zákl. přenesená",J294,0)</f>
        <v>0</v>
      </c>
      <c r="BH294" s="182">
        <f>IF(N294="sníž. přenesená",J294,0)</f>
        <v>0</v>
      </c>
      <c r="BI294" s="182">
        <f>IF(N294="nulová",J294,0)</f>
        <v>0</v>
      </c>
      <c r="BJ294" s="23" t="s">
        <v>90</v>
      </c>
      <c r="BK294" s="182">
        <f>ROUND(I294*H294,1)</f>
        <v>0</v>
      </c>
      <c r="BL294" s="23" t="s">
        <v>266</v>
      </c>
      <c r="BM294" s="23" t="s">
        <v>475</v>
      </c>
    </row>
    <row r="295" spans="2:65" s="10" customFormat="1" ht="29.85" customHeight="1">
      <c r="B295" s="156"/>
      <c r="D295" s="167" t="s">
        <v>72</v>
      </c>
      <c r="E295" s="168" t="s">
        <v>476</v>
      </c>
      <c r="F295" s="168" t="s">
        <v>477</v>
      </c>
      <c r="I295" s="159"/>
      <c r="J295" s="169">
        <f>BK295</f>
        <v>0</v>
      </c>
      <c r="L295" s="156"/>
      <c r="M295" s="161"/>
      <c r="N295" s="162"/>
      <c r="O295" s="162"/>
      <c r="P295" s="163">
        <f>SUM(P296:P306)</f>
        <v>0</v>
      </c>
      <c r="Q295" s="162"/>
      <c r="R295" s="163">
        <f>SUM(R296:R306)</f>
        <v>0.81346479999999999</v>
      </c>
      <c r="S295" s="162"/>
      <c r="T295" s="164">
        <f>SUM(T296:T306)</f>
        <v>0.58453040000000001</v>
      </c>
      <c r="AR295" s="157" t="s">
        <v>90</v>
      </c>
      <c r="AT295" s="165" t="s">
        <v>72</v>
      </c>
      <c r="AU295" s="165" t="s">
        <v>81</v>
      </c>
      <c r="AY295" s="157" t="s">
        <v>143</v>
      </c>
      <c r="BK295" s="166">
        <f>SUM(BK296:BK306)</f>
        <v>0</v>
      </c>
    </row>
    <row r="296" spans="2:65" s="1" customFormat="1" ht="22.5" customHeight="1">
      <c r="B296" s="170"/>
      <c r="C296" s="171" t="s">
        <v>478</v>
      </c>
      <c r="D296" s="171" t="s">
        <v>146</v>
      </c>
      <c r="E296" s="172" t="s">
        <v>479</v>
      </c>
      <c r="F296" s="173" t="s">
        <v>480</v>
      </c>
      <c r="G296" s="174" t="s">
        <v>180</v>
      </c>
      <c r="H296" s="175">
        <v>147.12</v>
      </c>
      <c r="I296" s="176"/>
      <c r="J296" s="177">
        <f>ROUND(I296*H296,1)</f>
        <v>0</v>
      </c>
      <c r="K296" s="173" t="s">
        <v>150</v>
      </c>
      <c r="L296" s="40"/>
      <c r="M296" s="178" t="s">
        <v>5</v>
      </c>
      <c r="N296" s="179" t="s">
        <v>45</v>
      </c>
      <c r="O296" s="41"/>
      <c r="P296" s="180">
        <f>O296*H296</f>
        <v>0</v>
      </c>
      <c r="Q296" s="180">
        <v>0</v>
      </c>
      <c r="R296" s="180">
        <f>Q296*H296</f>
        <v>0</v>
      </c>
      <c r="S296" s="180">
        <v>1.67E-3</v>
      </c>
      <c r="T296" s="181">
        <f>S296*H296</f>
        <v>0.2456904</v>
      </c>
      <c r="AR296" s="23" t="s">
        <v>266</v>
      </c>
      <c r="AT296" s="23" t="s">
        <v>146</v>
      </c>
      <c r="AU296" s="23" t="s">
        <v>90</v>
      </c>
      <c r="AY296" s="23" t="s">
        <v>143</v>
      </c>
      <c r="BE296" s="182">
        <f>IF(N296="základní",J296,0)</f>
        <v>0</v>
      </c>
      <c r="BF296" s="182">
        <f>IF(N296="snížená",J296,0)</f>
        <v>0</v>
      </c>
      <c r="BG296" s="182">
        <f>IF(N296="zákl. přenesená",J296,0)</f>
        <v>0</v>
      </c>
      <c r="BH296" s="182">
        <f>IF(N296="sníž. přenesená",J296,0)</f>
        <v>0</v>
      </c>
      <c r="BI296" s="182">
        <f>IF(N296="nulová",J296,0)</f>
        <v>0</v>
      </c>
      <c r="BJ296" s="23" t="s">
        <v>90</v>
      </c>
      <c r="BK296" s="182">
        <f>ROUND(I296*H296,1)</f>
        <v>0</v>
      </c>
      <c r="BL296" s="23" t="s">
        <v>266</v>
      </c>
      <c r="BM296" s="23" t="s">
        <v>481</v>
      </c>
    </row>
    <row r="297" spans="2:65" s="12" customFormat="1" ht="13.5">
      <c r="B297" s="192"/>
      <c r="D297" s="184" t="s">
        <v>153</v>
      </c>
      <c r="E297" s="201" t="s">
        <v>5</v>
      </c>
      <c r="F297" s="202" t="s">
        <v>482</v>
      </c>
      <c r="H297" s="203">
        <v>147.12</v>
      </c>
      <c r="I297" s="197"/>
      <c r="L297" s="192"/>
      <c r="M297" s="198"/>
      <c r="N297" s="199"/>
      <c r="O297" s="199"/>
      <c r="P297" s="199"/>
      <c r="Q297" s="199"/>
      <c r="R297" s="199"/>
      <c r="S297" s="199"/>
      <c r="T297" s="200"/>
      <c r="AT297" s="201" t="s">
        <v>153</v>
      </c>
      <c r="AU297" s="201" t="s">
        <v>90</v>
      </c>
      <c r="AV297" s="12" t="s">
        <v>90</v>
      </c>
      <c r="AW297" s="12" t="s">
        <v>38</v>
      </c>
      <c r="AX297" s="12" t="s">
        <v>73</v>
      </c>
      <c r="AY297" s="201" t="s">
        <v>143</v>
      </c>
    </row>
    <row r="298" spans="2:65" s="13" customFormat="1" ht="13.5">
      <c r="B298" s="204"/>
      <c r="D298" s="193" t="s">
        <v>153</v>
      </c>
      <c r="E298" s="205" t="s">
        <v>98</v>
      </c>
      <c r="F298" s="206" t="s">
        <v>188</v>
      </c>
      <c r="H298" s="207">
        <v>147.12</v>
      </c>
      <c r="I298" s="208"/>
      <c r="L298" s="204"/>
      <c r="M298" s="209"/>
      <c r="N298" s="210"/>
      <c r="O298" s="210"/>
      <c r="P298" s="210"/>
      <c r="Q298" s="210"/>
      <c r="R298" s="210"/>
      <c r="S298" s="210"/>
      <c r="T298" s="211"/>
      <c r="AT298" s="212" t="s">
        <v>153</v>
      </c>
      <c r="AU298" s="212" t="s">
        <v>90</v>
      </c>
      <c r="AV298" s="13" t="s">
        <v>151</v>
      </c>
      <c r="AW298" s="13" t="s">
        <v>38</v>
      </c>
      <c r="AX298" s="13" t="s">
        <v>81</v>
      </c>
      <c r="AY298" s="212" t="s">
        <v>143</v>
      </c>
    </row>
    <row r="299" spans="2:65" s="1" customFormat="1" ht="22.5" customHeight="1">
      <c r="B299" s="170"/>
      <c r="C299" s="171" t="s">
        <v>483</v>
      </c>
      <c r="D299" s="171" t="s">
        <v>146</v>
      </c>
      <c r="E299" s="172" t="s">
        <v>484</v>
      </c>
      <c r="F299" s="173" t="s">
        <v>485</v>
      </c>
      <c r="G299" s="174" t="s">
        <v>180</v>
      </c>
      <c r="H299" s="175">
        <v>86</v>
      </c>
      <c r="I299" s="176"/>
      <c r="J299" s="177">
        <f>ROUND(I299*H299,1)</f>
        <v>0</v>
      </c>
      <c r="K299" s="173" t="s">
        <v>150</v>
      </c>
      <c r="L299" s="40"/>
      <c r="M299" s="178" t="s">
        <v>5</v>
      </c>
      <c r="N299" s="179" t="s">
        <v>45</v>
      </c>
      <c r="O299" s="41"/>
      <c r="P299" s="180">
        <f>O299*H299</f>
        <v>0</v>
      </c>
      <c r="Q299" s="180">
        <v>0</v>
      </c>
      <c r="R299" s="180">
        <f>Q299*H299</f>
        <v>0</v>
      </c>
      <c r="S299" s="180">
        <v>3.9399999999999999E-3</v>
      </c>
      <c r="T299" s="181">
        <f>S299*H299</f>
        <v>0.33883999999999997</v>
      </c>
      <c r="AR299" s="23" t="s">
        <v>266</v>
      </c>
      <c r="AT299" s="23" t="s">
        <v>146</v>
      </c>
      <c r="AU299" s="23" t="s">
        <v>90</v>
      </c>
      <c r="AY299" s="23" t="s">
        <v>143</v>
      </c>
      <c r="BE299" s="182">
        <f>IF(N299="základní",J299,0)</f>
        <v>0</v>
      </c>
      <c r="BF299" s="182">
        <f>IF(N299="snížená",J299,0)</f>
        <v>0</v>
      </c>
      <c r="BG299" s="182">
        <f>IF(N299="zákl. přenesená",J299,0)</f>
        <v>0</v>
      </c>
      <c r="BH299" s="182">
        <f>IF(N299="sníž. přenesená",J299,0)</f>
        <v>0</v>
      </c>
      <c r="BI299" s="182">
        <f>IF(N299="nulová",J299,0)</f>
        <v>0</v>
      </c>
      <c r="BJ299" s="23" t="s">
        <v>90</v>
      </c>
      <c r="BK299" s="182">
        <f>ROUND(I299*H299,1)</f>
        <v>0</v>
      </c>
      <c r="BL299" s="23" t="s">
        <v>266</v>
      </c>
      <c r="BM299" s="23" t="s">
        <v>486</v>
      </c>
    </row>
    <row r="300" spans="2:65" s="12" customFormat="1" ht="13.5">
      <c r="B300" s="192"/>
      <c r="D300" s="184" t="s">
        <v>153</v>
      </c>
      <c r="E300" s="201" t="s">
        <v>5</v>
      </c>
      <c r="F300" s="202" t="s">
        <v>487</v>
      </c>
      <c r="H300" s="203">
        <v>48</v>
      </c>
      <c r="I300" s="197"/>
      <c r="L300" s="192"/>
      <c r="M300" s="198"/>
      <c r="N300" s="199"/>
      <c r="O300" s="199"/>
      <c r="P300" s="199"/>
      <c r="Q300" s="199"/>
      <c r="R300" s="199"/>
      <c r="S300" s="199"/>
      <c r="T300" s="200"/>
      <c r="AT300" s="201" t="s">
        <v>153</v>
      </c>
      <c r="AU300" s="201" t="s">
        <v>90</v>
      </c>
      <c r="AV300" s="12" t="s">
        <v>90</v>
      </c>
      <c r="AW300" s="12" t="s">
        <v>38</v>
      </c>
      <c r="AX300" s="12" t="s">
        <v>73</v>
      </c>
      <c r="AY300" s="201" t="s">
        <v>143</v>
      </c>
    </row>
    <row r="301" spans="2:65" s="12" customFormat="1" ht="13.5">
      <c r="B301" s="192"/>
      <c r="D301" s="184" t="s">
        <v>153</v>
      </c>
      <c r="E301" s="201" t="s">
        <v>5</v>
      </c>
      <c r="F301" s="202" t="s">
        <v>488</v>
      </c>
      <c r="H301" s="203">
        <v>38</v>
      </c>
      <c r="I301" s="197"/>
      <c r="L301" s="192"/>
      <c r="M301" s="198"/>
      <c r="N301" s="199"/>
      <c r="O301" s="199"/>
      <c r="P301" s="199"/>
      <c r="Q301" s="199"/>
      <c r="R301" s="199"/>
      <c r="S301" s="199"/>
      <c r="T301" s="200"/>
      <c r="AT301" s="201" t="s">
        <v>153</v>
      </c>
      <c r="AU301" s="201" t="s">
        <v>90</v>
      </c>
      <c r="AV301" s="12" t="s">
        <v>90</v>
      </c>
      <c r="AW301" s="12" t="s">
        <v>38</v>
      </c>
      <c r="AX301" s="12" t="s">
        <v>73</v>
      </c>
      <c r="AY301" s="201" t="s">
        <v>143</v>
      </c>
    </row>
    <row r="302" spans="2:65" s="13" customFormat="1" ht="13.5">
      <c r="B302" s="204"/>
      <c r="D302" s="193" t="s">
        <v>153</v>
      </c>
      <c r="E302" s="205" t="s">
        <v>5</v>
      </c>
      <c r="F302" s="206" t="s">
        <v>188</v>
      </c>
      <c r="H302" s="207">
        <v>86</v>
      </c>
      <c r="I302" s="208"/>
      <c r="L302" s="204"/>
      <c r="M302" s="209"/>
      <c r="N302" s="210"/>
      <c r="O302" s="210"/>
      <c r="P302" s="210"/>
      <c r="Q302" s="210"/>
      <c r="R302" s="210"/>
      <c r="S302" s="210"/>
      <c r="T302" s="211"/>
      <c r="AT302" s="212" t="s">
        <v>153</v>
      </c>
      <c r="AU302" s="212" t="s">
        <v>90</v>
      </c>
      <c r="AV302" s="13" t="s">
        <v>151</v>
      </c>
      <c r="AW302" s="13" t="s">
        <v>38</v>
      </c>
      <c r="AX302" s="13" t="s">
        <v>81</v>
      </c>
      <c r="AY302" s="212" t="s">
        <v>143</v>
      </c>
    </row>
    <row r="303" spans="2:65" s="1" customFormat="1" ht="22.5" customHeight="1">
      <c r="B303" s="170"/>
      <c r="C303" s="171" t="s">
        <v>489</v>
      </c>
      <c r="D303" s="171" t="s">
        <v>146</v>
      </c>
      <c r="E303" s="172" t="s">
        <v>490</v>
      </c>
      <c r="F303" s="173" t="s">
        <v>491</v>
      </c>
      <c r="G303" s="174" t="s">
        <v>180</v>
      </c>
      <c r="H303" s="175">
        <v>147.12</v>
      </c>
      <c r="I303" s="176"/>
      <c r="J303" s="177">
        <f>ROUND(I303*H303,1)</f>
        <v>0</v>
      </c>
      <c r="K303" s="173" t="s">
        <v>150</v>
      </c>
      <c r="L303" s="40"/>
      <c r="M303" s="178" t="s">
        <v>5</v>
      </c>
      <c r="N303" s="179" t="s">
        <v>45</v>
      </c>
      <c r="O303" s="41"/>
      <c r="P303" s="180">
        <f>O303*H303</f>
        <v>0</v>
      </c>
      <c r="Q303" s="180">
        <v>4.2900000000000004E-3</v>
      </c>
      <c r="R303" s="180">
        <f>Q303*H303</f>
        <v>0.63114480000000006</v>
      </c>
      <c r="S303" s="180">
        <v>0</v>
      </c>
      <c r="T303" s="181">
        <f>S303*H303</f>
        <v>0</v>
      </c>
      <c r="AR303" s="23" t="s">
        <v>266</v>
      </c>
      <c r="AT303" s="23" t="s">
        <v>146</v>
      </c>
      <c r="AU303" s="23" t="s">
        <v>90</v>
      </c>
      <c r="AY303" s="23" t="s">
        <v>143</v>
      </c>
      <c r="BE303" s="182">
        <f>IF(N303="základní",J303,0)</f>
        <v>0</v>
      </c>
      <c r="BF303" s="182">
        <f>IF(N303="snížená",J303,0)</f>
        <v>0</v>
      </c>
      <c r="BG303" s="182">
        <f>IF(N303="zákl. přenesená",J303,0)</f>
        <v>0</v>
      </c>
      <c r="BH303" s="182">
        <f>IF(N303="sníž. přenesená",J303,0)</f>
        <v>0</v>
      </c>
      <c r="BI303" s="182">
        <f>IF(N303="nulová",J303,0)</f>
        <v>0</v>
      </c>
      <c r="BJ303" s="23" t="s">
        <v>90</v>
      </c>
      <c r="BK303" s="182">
        <f>ROUND(I303*H303,1)</f>
        <v>0</v>
      </c>
      <c r="BL303" s="23" t="s">
        <v>266</v>
      </c>
      <c r="BM303" s="23" t="s">
        <v>492</v>
      </c>
    </row>
    <row r="304" spans="2:65" s="12" customFormat="1" ht="13.5">
      <c r="B304" s="192"/>
      <c r="D304" s="193" t="s">
        <v>153</v>
      </c>
      <c r="E304" s="194" t="s">
        <v>5</v>
      </c>
      <c r="F304" s="195" t="s">
        <v>98</v>
      </c>
      <c r="H304" s="196">
        <v>147.12</v>
      </c>
      <c r="I304" s="197"/>
      <c r="L304" s="192"/>
      <c r="M304" s="198"/>
      <c r="N304" s="199"/>
      <c r="O304" s="199"/>
      <c r="P304" s="199"/>
      <c r="Q304" s="199"/>
      <c r="R304" s="199"/>
      <c r="S304" s="199"/>
      <c r="T304" s="200"/>
      <c r="AT304" s="201" t="s">
        <v>153</v>
      </c>
      <c r="AU304" s="201" t="s">
        <v>90</v>
      </c>
      <c r="AV304" s="12" t="s">
        <v>90</v>
      </c>
      <c r="AW304" s="12" t="s">
        <v>38</v>
      </c>
      <c r="AX304" s="12" t="s">
        <v>81</v>
      </c>
      <c r="AY304" s="201" t="s">
        <v>143</v>
      </c>
    </row>
    <row r="305" spans="2:65" s="1" customFormat="1" ht="31.5" customHeight="1">
      <c r="B305" s="170"/>
      <c r="C305" s="171" t="s">
        <v>493</v>
      </c>
      <c r="D305" s="171" t="s">
        <v>146</v>
      </c>
      <c r="E305" s="172" t="s">
        <v>494</v>
      </c>
      <c r="F305" s="173" t="s">
        <v>495</v>
      </c>
      <c r="G305" s="174" t="s">
        <v>180</v>
      </c>
      <c r="H305" s="175">
        <v>86</v>
      </c>
      <c r="I305" s="176"/>
      <c r="J305" s="177">
        <f>ROUND(I305*H305,1)</f>
        <v>0</v>
      </c>
      <c r="K305" s="173" t="s">
        <v>150</v>
      </c>
      <c r="L305" s="40"/>
      <c r="M305" s="178" t="s">
        <v>5</v>
      </c>
      <c r="N305" s="179" t="s">
        <v>45</v>
      </c>
      <c r="O305" s="41"/>
      <c r="P305" s="180">
        <f>O305*H305</f>
        <v>0</v>
      </c>
      <c r="Q305" s="180">
        <v>2.1199999999999999E-3</v>
      </c>
      <c r="R305" s="180">
        <f>Q305*H305</f>
        <v>0.18231999999999998</v>
      </c>
      <c r="S305" s="180">
        <v>0</v>
      </c>
      <c r="T305" s="181">
        <f>S305*H305</f>
        <v>0</v>
      </c>
      <c r="AR305" s="23" t="s">
        <v>266</v>
      </c>
      <c r="AT305" s="23" t="s">
        <v>146</v>
      </c>
      <c r="AU305" s="23" t="s">
        <v>90</v>
      </c>
      <c r="AY305" s="23" t="s">
        <v>143</v>
      </c>
      <c r="BE305" s="182">
        <f>IF(N305="základní",J305,0)</f>
        <v>0</v>
      </c>
      <c r="BF305" s="182">
        <f>IF(N305="snížená",J305,0)</f>
        <v>0</v>
      </c>
      <c r="BG305" s="182">
        <f>IF(N305="zákl. přenesená",J305,0)</f>
        <v>0</v>
      </c>
      <c r="BH305" s="182">
        <f>IF(N305="sníž. přenesená",J305,0)</f>
        <v>0</v>
      </c>
      <c r="BI305" s="182">
        <f>IF(N305="nulová",J305,0)</f>
        <v>0</v>
      </c>
      <c r="BJ305" s="23" t="s">
        <v>90</v>
      </c>
      <c r="BK305" s="182">
        <f>ROUND(I305*H305,1)</f>
        <v>0</v>
      </c>
      <c r="BL305" s="23" t="s">
        <v>266</v>
      </c>
      <c r="BM305" s="23" t="s">
        <v>496</v>
      </c>
    </row>
    <row r="306" spans="2:65" s="1" customFormat="1" ht="22.5" customHeight="1">
      <c r="B306" s="170"/>
      <c r="C306" s="171" t="s">
        <v>497</v>
      </c>
      <c r="D306" s="171" t="s">
        <v>146</v>
      </c>
      <c r="E306" s="172" t="s">
        <v>498</v>
      </c>
      <c r="F306" s="173" t="s">
        <v>499</v>
      </c>
      <c r="G306" s="174" t="s">
        <v>464</v>
      </c>
      <c r="H306" s="223"/>
      <c r="I306" s="176"/>
      <c r="J306" s="177">
        <f>ROUND(I306*H306,1)</f>
        <v>0</v>
      </c>
      <c r="K306" s="173" t="s">
        <v>150</v>
      </c>
      <c r="L306" s="40"/>
      <c r="M306" s="178" t="s">
        <v>5</v>
      </c>
      <c r="N306" s="179" t="s">
        <v>45</v>
      </c>
      <c r="O306" s="41"/>
      <c r="P306" s="180">
        <f>O306*H306</f>
        <v>0</v>
      </c>
      <c r="Q306" s="180">
        <v>0</v>
      </c>
      <c r="R306" s="180">
        <f>Q306*H306</f>
        <v>0</v>
      </c>
      <c r="S306" s="180">
        <v>0</v>
      </c>
      <c r="T306" s="181">
        <f>S306*H306</f>
        <v>0</v>
      </c>
      <c r="AR306" s="23" t="s">
        <v>266</v>
      </c>
      <c r="AT306" s="23" t="s">
        <v>146</v>
      </c>
      <c r="AU306" s="23" t="s">
        <v>90</v>
      </c>
      <c r="AY306" s="23" t="s">
        <v>143</v>
      </c>
      <c r="BE306" s="182">
        <f>IF(N306="základní",J306,0)</f>
        <v>0</v>
      </c>
      <c r="BF306" s="182">
        <f>IF(N306="snížená",J306,0)</f>
        <v>0</v>
      </c>
      <c r="BG306" s="182">
        <f>IF(N306="zákl. přenesená",J306,0)</f>
        <v>0</v>
      </c>
      <c r="BH306" s="182">
        <f>IF(N306="sníž. přenesená",J306,0)</f>
        <v>0</v>
      </c>
      <c r="BI306" s="182">
        <f>IF(N306="nulová",J306,0)</f>
        <v>0</v>
      </c>
      <c r="BJ306" s="23" t="s">
        <v>90</v>
      </c>
      <c r="BK306" s="182">
        <f>ROUND(I306*H306,1)</f>
        <v>0</v>
      </c>
      <c r="BL306" s="23" t="s">
        <v>266</v>
      </c>
      <c r="BM306" s="23" t="s">
        <v>500</v>
      </c>
    </row>
    <row r="307" spans="2:65" s="10" customFormat="1" ht="29.85" customHeight="1">
      <c r="B307" s="156"/>
      <c r="D307" s="167" t="s">
        <v>72</v>
      </c>
      <c r="E307" s="168" t="s">
        <v>501</v>
      </c>
      <c r="F307" s="168" t="s">
        <v>502</v>
      </c>
      <c r="I307" s="159"/>
      <c r="J307" s="169">
        <f>BK307</f>
        <v>0</v>
      </c>
      <c r="L307" s="156"/>
      <c r="M307" s="161"/>
      <c r="N307" s="162"/>
      <c r="O307" s="162"/>
      <c r="P307" s="163">
        <f>SUM(P308:P315)</f>
        <v>0</v>
      </c>
      <c r="Q307" s="162"/>
      <c r="R307" s="163">
        <f>SUM(R308:R315)</f>
        <v>0</v>
      </c>
      <c r="S307" s="162"/>
      <c r="T307" s="164">
        <f>SUM(T308:T315)</f>
        <v>0</v>
      </c>
      <c r="AR307" s="157" t="s">
        <v>90</v>
      </c>
      <c r="AT307" s="165" t="s">
        <v>72</v>
      </c>
      <c r="AU307" s="165" t="s">
        <v>81</v>
      </c>
      <c r="AY307" s="157" t="s">
        <v>143</v>
      </c>
      <c r="BK307" s="166">
        <f>SUM(BK308:BK315)</f>
        <v>0</v>
      </c>
    </row>
    <row r="308" spans="2:65" s="1" customFormat="1" ht="31.5" customHeight="1">
      <c r="B308" s="170"/>
      <c r="C308" s="171" t="s">
        <v>503</v>
      </c>
      <c r="D308" s="171" t="s">
        <v>146</v>
      </c>
      <c r="E308" s="172" t="s">
        <v>504</v>
      </c>
      <c r="F308" s="173" t="s">
        <v>505</v>
      </c>
      <c r="G308" s="174" t="s">
        <v>391</v>
      </c>
      <c r="H308" s="175">
        <v>1</v>
      </c>
      <c r="I308" s="176"/>
      <c r="J308" s="177">
        <f t="shared" ref="J308:J315" si="10">ROUND(I308*H308,1)</f>
        <v>0</v>
      </c>
      <c r="K308" s="173" t="s">
        <v>5</v>
      </c>
      <c r="L308" s="40"/>
      <c r="M308" s="178" t="s">
        <v>5</v>
      </c>
      <c r="N308" s="179" t="s">
        <v>45</v>
      </c>
      <c r="O308" s="41"/>
      <c r="P308" s="180">
        <f t="shared" ref="P308:P315" si="11">O308*H308</f>
        <v>0</v>
      </c>
      <c r="Q308" s="180">
        <v>0</v>
      </c>
      <c r="R308" s="180">
        <f t="shared" ref="R308:R315" si="12">Q308*H308</f>
        <v>0</v>
      </c>
      <c r="S308" s="180">
        <v>0</v>
      </c>
      <c r="T308" s="181">
        <f t="shared" ref="T308:T315" si="13">S308*H308</f>
        <v>0</v>
      </c>
      <c r="AR308" s="23" t="s">
        <v>266</v>
      </c>
      <c r="AT308" s="23" t="s">
        <v>146</v>
      </c>
      <c r="AU308" s="23" t="s">
        <v>90</v>
      </c>
      <c r="AY308" s="23" t="s">
        <v>143</v>
      </c>
      <c r="BE308" s="182">
        <f t="shared" ref="BE308:BE315" si="14">IF(N308="základní",J308,0)</f>
        <v>0</v>
      </c>
      <c r="BF308" s="182">
        <f t="shared" ref="BF308:BF315" si="15">IF(N308="snížená",J308,0)</f>
        <v>0</v>
      </c>
      <c r="BG308" s="182">
        <f t="shared" ref="BG308:BG315" si="16">IF(N308="zákl. přenesená",J308,0)</f>
        <v>0</v>
      </c>
      <c r="BH308" s="182">
        <f t="shared" ref="BH308:BH315" si="17">IF(N308="sníž. přenesená",J308,0)</f>
        <v>0</v>
      </c>
      <c r="BI308" s="182">
        <f t="shared" ref="BI308:BI315" si="18">IF(N308="nulová",J308,0)</f>
        <v>0</v>
      </c>
      <c r="BJ308" s="23" t="s">
        <v>90</v>
      </c>
      <c r="BK308" s="182">
        <f t="shared" ref="BK308:BK315" si="19">ROUND(I308*H308,1)</f>
        <v>0</v>
      </c>
      <c r="BL308" s="23" t="s">
        <v>266</v>
      </c>
      <c r="BM308" s="23" t="s">
        <v>506</v>
      </c>
    </row>
    <row r="309" spans="2:65" s="1" customFormat="1" ht="31.5" customHeight="1">
      <c r="B309" s="170"/>
      <c r="C309" s="171" t="s">
        <v>507</v>
      </c>
      <c r="D309" s="171" t="s">
        <v>146</v>
      </c>
      <c r="E309" s="172" t="s">
        <v>508</v>
      </c>
      <c r="F309" s="173" t="s">
        <v>509</v>
      </c>
      <c r="G309" s="174" t="s">
        <v>391</v>
      </c>
      <c r="H309" s="175">
        <v>1</v>
      </c>
      <c r="I309" s="176"/>
      <c r="J309" s="177">
        <f t="shared" si="10"/>
        <v>0</v>
      </c>
      <c r="K309" s="173" t="s">
        <v>5</v>
      </c>
      <c r="L309" s="40"/>
      <c r="M309" s="178" t="s">
        <v>5</v>
      </c>
      <c r="N309" s="179" t="s">
        <v>45</v>
      </c>
      <c r="O309" s="41"/>
      <c r="P309" s="180">
        <f t="shared" si="11"/>
        <v>0</v>
      </c>
      <c r="Q309" s="180">
        <v>0</v>
      </c>
      <c r="R309" s="180">
        <f t="shared" si="12"/>
        <v>0</v>
      </c>
      <c r="S309" s="180">
        <v>0</v>
      </c>
      <c r="T309" s="181">
        <f t="shared" si="13"/>
        <v>0</v>
      </c>
      <c r="AR309" s="23" t="s">
        <v>266</v>
      </c>
      <c r="AT309" s="23" t="s">
        <v>146</v>
      </c>
      <c r="AU309" s="23" t="s">
        <v>90</v>
      </c>
      <c r="AY309" s="23" t="s">
        <v>143</v>
      </c>
      <c r="BE309" s="182">
        <f t="shared" si="14"/>
        <v>0</v>
      </c>
      <c r="BF309" s="182">
        <f t="shared" si="15"/>
        <v>0</v>
      </c>
      <c r="BG309" s="182">
        <f t="shared" si="16"/>
        <v>0</v>
      </c>
      <c r="BH309" s="182">
        <f t="shared" si="17"/>
        <v>0</v>
      </c>
      <c r="BI309" s="182">
        <f t="shared" si="18"/>
        <v>0</v>
      </c>
      <c r="BJ309" s="23" t="s">
        <v>90</v>
      </c>
      <c r="BK309" s="182">
        <f t="shared" si="19"/>
        <v>0</v>
      </c>
      <c r="BL309" s="23" t="s">
        <v>266</v>
      </c>
      <c r="BM309" s="23" t="s">
        <v>510</v>
      </c>
    </row>
    <row r="310" spans="2:65" s="1" customFormat="1" ht="31.5" customHeight="1">
      <c r="B310" s="170"/>
      <c r="C310" s="171" t="s">
        <v>511</v>
      </c>
      <c r="D310" s="171" t="s">
        <v>146</v>
      </c>
      <c r="E310" s="172" t="s">
        <v>512</v>
      </c>
      <c r="F310" s="173" t="s">
        <v>513</v>
      </c>
      <c r="G310" s="174" t="s">
        <v>391</v>
      </c>
      <c r="H310" s="175">
        <v>2</v>
      </c>
      <c r="I310" s="176"/>
      <c r="J310" s="177">
        <f t="shared" si="10"/>
        <v>0</v>
      </c>
      <c r="K310" s="173" t="s">
        <v>5</v>
      </c>
      <c r="L310" s="40"/>
      <c r="M310" s="178" t="s">
        <v>5</v>
      </c>
      <c r="N310" s="179" t="s">
        <v>45</v>
      </c>
      <c r="O310" s="41"/>
      <c r="P310" s="180">
        <f t="shared" si="11"/>
        <v>0</v>
      </c>
      <c r="Q310" s="180">
        <v>0</v>
      </c>
      <c r="R310" s="180">
        <f t="shared" si="12"/>
        <v>0</v>
      </c>
      <c r="S310" s="180">
        <v>0</v>
      </c>
      <c r="T310" s="181">
        <f t="shared" si="13"/>
        <v>0</v>
      </c>
      <c r="AR310" s="23" t="s">
        <v>266</v>
      </c>
      <c r="AT310" s="23" t="s">
        <v>146</v>
      </c>
      <c r="AU310" s="23" t="s">
        <v>90</v>
      </c>
      <c r="AY310" s="23" t="s">
        <v>143</v>
      </c>
      <c r="BE310" s="182">
        <f t="shared" si="14"/>
        <v>0</v>
      </c>
      <c r="BF310" s="182">
        <f t="shared" si="15"/>
        <v>0</v>
      </c>
      <c r="BG310" s="182">
        <f t="shared" si="16"/>
        <v>0</v>
      </c>
      <c r="BH310" s="182">
        <f t="shared" si="17"/>
        <v>0</v>
      </c>
      <c r="BI310" s="182">
        <f t="shared" si="18"/>
        <v>0</v>
      </c>
      <c r="BJ310" s="23" t="s">
        <v>90</v>
      </c>
      <c r="BK310" s="182">
        <f t="shared" si="19"/>
        <v>0</v>
      </c>
      <c r="BL310" s="23" t="s">
        <v>266</v>
      </c>
      <c r="BM310" s="23" t="s">
        <v>514</v>
      </c>
    </row>
    <row r="311" spans="2:65" s="1" customFormat="1" ht="31.5" customHeight="1">
      <c r="B311" s="170"/>
      <c r="C311" s="171" t="s">
        <v>515</v>
      </c>
      <c r="D311" s="171" t="s">
        <v>146</v>
      </c>
      <c r="E311" s="172" t="s">
        <v>516</v>
      </c>
      <c r="F311" s="173" t="s">
        <v>517</v>
      </c>
      <c r="G311" s="174" t="s">
        <v>180</v>
      </c>
      <c r="H311" s="175">
        <v>162.20400000000001</v>
      </c>
      <c r="I311" s="176"/>
      <c r="J311" s="177">
        <f t="shared" si="10"/>
        <v>0</v>
      </c>
      <c r="K311" s="173" t="s">
        <v>5</v>
      </c>
      <c r="L311" s="40"/>
      <c r="M311" s="178" t="s">
        <v>5</v>
      </c>
      <c r="N311" s="179" t="s">
        <v>45</v>
      </c>
      <c r="O311" s="41"/>
      <c r="P311" s="180">
        <f t="shared" si="11"/>
        <v>0</v>
      </c>
      <c r="Q311" s="180">
        <v>0</v>
      </c>
      <c r="R311" s="180">
        <f t="shared" si="12"/>
        <v>0</v>
      </c>
      <c r="S311" s="180">
        <v>0</v>
      </c>
      <c r="T311" s="181">
        <f t="shared" si="13"/>
        <v>0</v>
      </c>
      <c r="AR311" s="23" t="s">
        <v>266</v>
      </c>
      <c r="AT311" s="23" t="s">
        <v>146</v>
      </c>
      <c r="AU311" s="23" t="s">
        <v>90</v>
      </c>
      <c r="AY311" s="23" t="s">
        <v>143</v>
      </c>
      <c r="BE311" s="182">
        <f t="shared" si="14"/>
        <v>0</v>
      </c>
      <c r="BF311" s="182">
        <f t="shared" si="15"/>
        <v>0</v>
      </c>
      <c r="BG311" s="182">
        <f t="shared" si="16"/>
        <v>0</v>
      </c>
      <c r="BH311" s="182">
        <f t="shared" si="17"/>
        <v>0</v>
      </c>
      <c r="BI311" s="182">
        <f t="shared" si="18"/>
        <v>0</v>
      </c>
      <c r="BJ311" s="23" t="s">
        <v>90</v>
      </c>
      <c r="BK311" s="182">
        <f t="shared" si="19"/>
        <v>0</v>
      </c>
      <c r="BL311" s="23" t="s">
        <v>266</v>
      </c>
      <c r="BM311" s="23" t="s">
        <v>518</v>
      </c>
    </row>
    <row r="312" spans="2:65" s="1" customFormat="1" ht="22.5" customHeight="1">
      <c r="B312" s="170"/>
      <c r="C312" s="171" t="s">
        <v>519</v>
      </c>
      <c r="D312" s="171" t="s">
        <v>146</v>
      </c>
      <c r="E312" s="172" t="s">
        <v>520</v>
      </c>
      <c r="F312" s="173" t="s">
        <v>521</v>
      </c>
      <c r="G312" s="174" t="s">
        <v>180</v>
      </c>
      <c r="H312" s="175">
        <v>162.20400000000001</v>
      </c>
      <c r="I312" s="176"/>
      <c r="J312" s="177">
        <f t="shared" si="10"/>
        <v>0</v>
      </c>
      <c r="K312" s="173" t="s">
        <v>5</v>
      </c>
      <c r="L312" s="40"/>
      <c r="M312" s="178" t="s">
        <v>5</v>
      </c>
      <c r="N312" s="179" t="s">
        <v>45</v>
      </c>
      <c r="O312" s="41"/>
      <c r="P312" s="180">
        <f t="shared" si="11"/>
        <v>0</v>
      </c>
      <c r="Q312" s="180">
        <v>0</v>
      </c>
      <c r="R312" s="180">
        <f t="shared" si="12"/>
        <v>0</v>
      </c>
      <c r="S312" s="180">
        <v>0</v>
      </c>
      <c r="T312" s="181">
        <f t="shared" si="13"/>
        <v>0</v>
      </c>
      <c r="AR312" s="23" t="s">
        <v>266</v>
      </c>
      <c r="AT312" s="23" t="s">
        <v>146</v>
      </c>
      <c r="AU312" s="23" t="s">
        <v>90</v>
      </c>
      <c r="AY312" s="23" t="s">
        <v>143</v>
      </c>
      <c r="BE312" s="182">
        <f t="shared" si="14"/>
        <v>0</v>
      </c>
      <c r="BF312" s="182">
        <f t="shared" si="15"/>
        <v>0</v>
      </c>
      <c r="BG312" s="182">
        <f t="shared" si="16"/>
        <v>0</v>
      </c>
      <c r="BH312" s="182">
        <f t="shared" si="17"/>
        <v>0</v>
      </c>
      <c r="BI312" s="182">
        <f t="shared" si="18"/>
        <v>0</v>
      </c>
      <c r="BJ312" s="23" t="s">
        <v>90</v>
      </c>
      <c r="BK312" s="182">
        <f t="shared" si="19"/>
        <v>0</v>
      </c>
      <c r="BL312" s="23" t="s">
        <v>266</v>
      </c>
      <c r="BM312" s="23" t="s">
        <v>522</v>
      </c>
    </row>
    <row r="313" spans="2:65" s="1" customFormat="1" ht="22.5" customHeight="1">
      <c r="B313" s="170"/>
      <c r="C313" s="171" t="s">
        <v>523</v>
      </c>
      <c r="D313" s="171" t="s">
        <v>146</v>
      </c>
      <c r="E313" s="172" t="s">
        <v>524</v>
      </c>
      <c r="F313" s="173" t="s">
        <v>525</v>
      </c>
      <c r="G313" s="174" t="s">
        <v>391</v>
      </c>
      <c r="H313" s="175">
        <v>4</v>
      </c>
      <c r="I313" s="176"/>
      <c r="J313" s="177">
        <f t="shared" si="10"/>
        <v>0</v>
      </c>
      <c r="K313" s="173" t="s">
        <v>5</v>
      </c>
      <c r="L313" s="40"/>
      <c r="M313" s="178" t="s">
        <v>5</v>
      </c>
      <c r="N313" s="179" t="s">
        <v>45</v>
      </c>
      <c r="O313" s="41"/>
      <c r="P313" s="180">
        <f t="shared" si="11"/>
        <v>0</v>
      </c>
      <c r="Q313" s="180">
        <v>0</v>
      </c>
      <c r="R313" s="180">
        <f t="shared" si="12"/>
        <v>0</v>
      </c>
      <c r="S313" s="180">
        <v>0</v>
      </c>
      <c r="T313" s="181">
        <f t="shared" si="13"/>
        <v>0</v>
      </c>
      <c r="AR313" s="23" t="s">
        <v>266</v>
      </c>
      <c r="AT313" s="23" t="s">
        <v>146</v>
      </c>
      <c r="AU313" s="23" t="s">
        <v>90</v>
      </c>
      <c r="AY313" s="23" t="s">
        <v>143</v>
      </c>
      <c r="BE313" s="182">
        <f t="shared" si="14"/>
        <v>0</v>
      </c>
      <c r="BF313" s="182">
        <f t="shared" si="15"/>
        <v>0</v>
      </c>
      <c r="BG313" s="182">
        <f t="shared" si="16"/>
        <v>0</v>
      </c>
      <c r="BH313" s="182">
        <f t="shared" si="17"/>
        <v>0</v>
      </c>
      <c r="BI313" s="182">
        <f t="shared" si="18"/>
        <v>0</v>
      </c>
      <c r="BJ313" s="23" t="s">
        <v>90</v>
      </c>
      <c r="BK313" s="182">
        <f t="shared" si="19"/>
        <v>0</v>
      </c>
      <c r="BL313" s="23" t="s">
        <v>266</v>
      </c>
      <c r="BM313" s="23" t="s">
        <v>526</v>
      </c>
    </row>
    <row r="314" spans="2:65" s="1" customFormat="1" ht="22.5" customHeight="1">
      <c r="B314" s="170"/>
      <c r="C314" s="171" t="s">
        <v>527</v>
      </c>
      <c r="D314" s="171" t="s">
        <v>146</v>
      </c>
      <c r="E314" s="172" t="s">
        <v>528</v>
      </c>
      <c r="F314" s="173" t="s">
        <v>529</v>
      </c>
      <c r="G314" s="174" t="s">
        <v>391</v>
      </c>
      <c r="H314" s="175">
        <v>4</v>
      </c>
      <c r="I314" s="176"/>
      <c r="J314" s="177">
        <f t="shared" si="10"/>
        <v>0</v>
      </c>
      <c r="K314" s="173" t="s">
        <v>5</v>
      </c>
      <c r="L314" s="40"/>
      <c r="M314" s="178" t="s">
        <v>5</v>
      </c>
      <c r="N314" s="179" t="s">
        <v>45</v>
      </c>
      <c r="O314" s="41"/>
      <c r="P314" s="180">
        <f t="shared" si="11"/>
        <v>0</v>
      </c>
      <c r="Q314" s="180">
        <v>0</v>
      </c>
      <c r="R314" s="180">
        <f t="shared" si="12"/>
        <v>0</v>
      </c>
      <c r="S314" s="180">
        <v>0</v>
      </c>
      <c r="T314" s="181">
        <f t="shared" si="13"/>
        <v>0</v>
      </c>
      <c r="AR314" s="23" t="s">
        <v>266</v>
      </c>
      <c r="AT314" s="23" t="s">
        <v>146</v>
      </c>
      <c r="AU314" s="23" t="s">
        <v>90</v>
      </c>
      <c r="AY314" s="23" t="s">
        <v>143</v>
      </c>
      <c r="BE314" s="182">
        <f t="shared" si="14"/>
        <v>0</v>
      </c>
      <c r="BF314" s="182">
        <f t="shared" si="15"/>
        <v>0</v>
      </c>
      <c r="BG314" s="182">
        <f t="shared" si="16"/>
        <v>0</v>
      </c>
      <c r="BH314" s="182">
        <f t="shared" si="17"/>
        <v>0</v>
      </c>
      <c r="BI314" s="182">
        <f t="shared" si="18"/>
        <v>0</v>
      </c>
      <c r="BJ314" s="23" t="s">
        <v>90</v>
      </c>
      <c r="BK314" s="182">
        <f t="shared" si="19"/>
        <v>0</v>
      </c>
      <c r="BL314" s="23" t="s">
        <v>266</v>
      </c>
      <c r="BM314" s="23" t="s">
        <v>530</v>
      </c>
    </row>
    <row r="315" spans="2:65" s="1" customFormat="1" ht="22.5" customHeight="1">
      <c r="B315" s="170"/>
      <c r="C315" s="171" t="s">
        <v>531</v>
      </c>
      <c r="D315" s="171" t="s">
        <v>146</v>
      </c>
      <c r="E315" s="172" t="s">
        <v>532</v>
      </c>
      <c r="F315" s="173" t="s">
        <v>533</v>
      </c>
      <c r="G315" s="174" t="s">
        <v>464</v>
      </c>
      <c r="H315" s="223"/>
      <c r="I315" s="176"/>
      <c r="J315" s="177">
        <f t="shared" si="10"/>
        <v>0</v>
      </c>
      <c r="K315" s="173" t="s">
        <v>150</v>
      </c>
      <c r="L315" s="40"/>
      <c r="M315" s="178" t="s">
        <v>5</v>
      </c>
      <c r="N315" s="179" t="s">
        <v>45</v>
      </c>
      <c r="O315" s="41"/>
      <c r="P315" s="180">
        <f t="shared" si="11"/>
        <v>0</v>
      </c>
      <c r="Q315" s="180">
        <v>0</v>
      </c>
      <c r="R315" s="180">
        <f t="shared" si="12"/>
        <v>0</v>
      </c>
      <c r="S315" s="180">
        <v>0</v>
      </c>
      <c r="T315" s="181">
        <f t="shared" si="13"/>
        <v>0</v>
      </c>
      <c r="AR315" s="23" t="s">
        <v>266</v>
      </c>
      <c r="AT315" s="23" t="s">
        <v>146</v>
      </c>
      <c r="AU315" s="23" t="s">
        <v>90</v>
      </c>
      <c r="AY315" s="23" t="s">
        <v>143</v>
      </c>
      <c r="BE315" s="182">
        <f t="shared" si="14"/>
        <v>0</v>
      </c>
      <c r="BF315" s="182">
        <f t="shared" si="15"/>
        <v>0</v>
      </c>
      <c r="BG315" s="182">
        <f t="shared" si="16"/>
        <v>0</v>
      </c>
      <c r="BH315" s="182">
        <f t="shared" si="17"/>
        <v>0</v>
      </c>
      <c r="BI315" s="182">
        <f t="shared" si="18"/>
        <v>0</v>
      </c>
      <c r="BJ315" s="23" t="s">
        <v>90</v>
      </c>
      <c r="BK315" s="182">
        <f t="shared" si="19"/>
        <v>0</v>
      </c>
      <c r="BL315" s="23" t="s">
        <v>266</v>
      </c>
      <c r="BM315" s="23" t="s">
        <v>534</v>
      </c>
    </row>
    <row r="316" spans="2:65" s="10" customFormat="1" ht="29.85" customHeight="1">
      <c r="B316" s="156"/>
      <c r="D316" s="167" t="s">
        <v>72</v>
      </c>
      <c r="E316" s="168" t="s">
        <v>535</v>
      </c>
      <c r="F316" s="168" t="s">
        <v>536</v>
      </c>
      <c r="I316" s="159"/>
      <c r="J316" s="169">
        <f>BK316</f>
        <v>0</v>
      </c>
      <c r="L316" s="156"/>
      <c r="M316" s="161"/>
      <c r="N316" s="162"/>
      <c r="O316" s="162"/>
      <c r="P316" s="163">
        <f>SUM(P317:P338)</f>
        <v>0</v>
      </c>
      <c r="Q316" s="162"/>
      <c r="R316" s="163">
        <f>SUM(R317:R338)</f>
        <v>0.35694088000000002</v>
      </c>
      <c r="S316" s="162"/>
      <c r="T316" s="164">
        <f>SUM(T317:T338)</f>
        <v>0</v>
      </c>
      <c r="AR316" s="157" t="s">
        <v>90</v>
      </c>
      <c r="AT316" s="165" t="s">
        <v>72</v>
      </c>
      <c r="AU316" s="165" t="s">
        <v>81</v>
      </c>
      <c r="AY316" s="157" t="s">
        <v>143</v>
      </c>
      <c r="BK316" s="166">
        <f>SUM(BK317:BK338)</f>
        <v>0</v>
      </c>
    </row>
    <row r="317" spans="2:65" s="1" customFormat="1" ht="22.5" customHeight="1">
      <c r="B317" s="170"/>
      <c r="C317" s="171" t="s">
        <v>537</v>
      </c>
      <c r="D317" s="171" t="s">
        <v>146</v>
      </c>
      <c r="E317" s="172" t="s">
        <v>538</v>
      </c>
      <c r="F317" s="173" t="s">
        <v>539</v>
      </c>
      <c r="G317" s="174" t="s">
        <v>167</v>
      </c>
      <c r="H317" s="175">
        <v>168.8</v>
      </c>
      <c r="I317" s="176"/>
      <c r="J317" s="177">
        <f>ROUND(I317*H317,1)</f>
        <v>0</v>
      </c>
      <c r="K317" s="173" t="s">
        <v>150</v>
      </c>
      <c r="L317" s="40"/>
      <c r="M317" s="178" t="s">
        <v>5</v>
      </c>
      <c r="N317" s="179" t="s">
        <v>45</v>
      </c>
      <c r="O317" s="41"/>
      <c r="P317" s="180">
        <f>O317*H317</f>
        <v>0</v>
      </c>
      <c r="Q317" s="180">
        <v>1.1E-4</v>
      </c>
      <c r="R317" s="180">
        <f>Q317*H317</f>
        <v>1.8568000000000001E-2</v>
      </c>
      <c r="S317" s="180">
        <v>0</v>
      </c>
      <c r="T317" s="181">
        <f>S317*H317</f>
        <v>0</v>
      </c>
      <c r="AR317" s="23" t="s">
        <v>266</v>
      </c>
      <c r="AT317" s="23" t="s">
        <v>146</v>
      </c>
      <c r="AU317" s="23" t="s">
        <v>90</v>
      </c>
      <c r="AY317" s="23" t="s">
        <v>143</v>
      </c>
      <c r="BE317" s="182">
        <f>IF(N317="základní",J317,0)</f>
        <v>0</v>
      </c>
      <c r="BF317" s="182">
        <f>IF(N317="snížená",J317,0)</f>
        <v>0</v>
      </c>
      <c r="BG317" s="182">
        <f>IF(N317="zákl. přenesená",J317,0)</f>
        <v>0</v>
      </c>
      <c r="BH317" s="182">
        <f>IF(N317="sníž. přenesená",J317,0)</f>
        <v>0</v>
      </c>
      <c r="BI317" s="182">
        <f>IF(N317="nulová",J317,0)</f>
        <v>0</v>
      </c>
      <c r="BJ317" s="23" t="s">
        <v>90</v>
      </c>
      <c r="BK317" s="182">
        <f>ROUND(I317*H317,1)</f>
        <v>0</v>
      </c>
      <c r="BL317" s="23" t="s">
        <v>266</v>
      </c>
      <c r="BM317" s="23" t="s">
        <v>540</v>
      </c>
    </row>
    <row r="318" spans="2:65" s="11" customFormat="1" ht="13.5">
      <c r="B318" s="183"/>
      <c r="D318" s="184" t="s">
        <v>153</v>
      </c>
      <c r="E318" s="185" t="s">
        <v>5</v>
      </c>
      <c r="F318" s="186" t="s">
        <v>541</v>
      </c>
      <c r="H318" s="187" t="s">
        <v>5</v>
      </c>
      <c r="I318" s="188"/>
      <c r="L318" s="183"/>
      <c r="M318" s="189"/>
      <c r="N318" s="190"/>
      <c r="O318" s="190"/>
      <c r="P318" s="190"/>
      <c r="Q318" s="190"/>
      <c r="R318" s="190"/>
      <c r="S318" s="190"/>
      <c r="T318" s="191"/>
      <c r="AT318" s="187" t="s">
        <v>153</v>
      </c>
      <c r="AU318" s="187" t="s">
        <v>90</v>
      </c>
      <c r="AV318" s="11" t="s">
        <v>81</v>
      </c>
      <c r="AW318" s="11" t="s">
        <v>38</v>
      </c>
      <c r="AX318" s="11" t="s">
        <v>73</v>
      </c>
      <c r="AY318" s="187" t="s">
        <v>143</v>
      </c>
    </row>
    <row r="319" spans="2:65" s="12" customFormat="1" ht="13.5">
      <c r="B319" s="192"/>
      <c r="D319" s="184" t="s">
        <v>153</v>
      </c>
      <c r="E319" s="201" t="s">
        <v>5</v>
      </c>
      <c r="F319" s="202" t="s">
        <v>542</v>
      </c>
      <c r="H319" s="203">
        <v>168.8</v>
      </c>
      <c r="I319" s="197"/>
      <c r="L319" s="192"/>
      <c r="M319" s="198"/>
      <c r="N319" s="199"/>
      <c r="O319" s="199"/>
      <c r="P319" s="199"/>
      <c r="Q319" s="199"/>
      <c r="R319" s="199"/>
      <c r="S319" s="199"/>
      <c r="T319" s="200"/>
      <c r="AT319" s="201" t="s">
        <v>153</v>
      </c>
      <c r="AU319" s="201" t="s">
        <v>90</v>
      </c>
      <c r="AV319" s="12" t="s">
        <v>90</v>
      </c>
      <c r="AW319" s="12" t="s">
        <v>38</v>
      </c>
      <c r="AX319" s="12" t="s">
        <v>73</v>
      </c>
      <c r="AY319" s="201" t="s">
        <v>143</v>
      </c>
    </row>
    <row r="320" spans="2:65" s="13" customFormat="1" ht="13.5">
      <c r="B320" s="204"/>
      <c r="D320" s="193" t="s">
        <v>153</v>
      </c>
      <c r="E320" s="205" t="s">
        <v>100</v>
      </c>
      <c r="F320" s="206" t="s">
        <v>188</v>
      </c>
      <c r="H320" s="207">
        <v>168.8</v>
      </c>
      <c r="I320" s="208"/>
      <c r="L320" s="204"/>
      <c r="M320" s="209"/>
      <c r="N320" s="210"/>
      <c r="O320" s="210"/>
      <c r="P320" s="210"/>
      <c r="Q320" s="210"/>
      <c r="R320" s="210"/>
      <c r="S320" s="210"/>
      <c r="T320" s="211"/>
      <c r="AT320" s="212" t="s">
        <v>153</v>
      </c>
      <c r="AU320" s="212" t="s">
        <v>90</v>
      </c>
      <c r="AV320" s="13" t="s">
        <v>151</v>
      </c>
      <c r="AW320" s="13" t="s">
        <v>38</v>
      </c>
      <c r="AX320" s="13" t="s">
        <v>81</v>
      </c>
      <c r="AY320" s="212" t="s">
        <v>143</v>
      </c>
    </row>
    <row r="321" spans="2:65" s="1" customFormat="1" ht="22.5" customHeight="1">
      <c r="B321" s="170"/>
      <c r="C321" s="171" t="s">
        <v>543</v>
      </c>
      <c r="D321" s="171" t="s">
        <v>146</v>
      </c>
      <c r="E321" s="172" t="s">
        <v>544</v>
      </c>
      <c r="F321" s="173" t="s">
        <v>545</v>
      </c>
      <c r="G321" s="174" t="s">
        <v>167</v>
      </c>
      <c r="H321" s="175">
        <v>168.8</v>
      </c>
      <c r="I321" s="176"/>
      <c r="J321" s="177">
        <f>ROUND(I321*H321,1)</f>
        <v>0</v>
      </c>
      <c r="K321" s="173" t="s">
        <v>150</v>
      </c>
      <c r="L321" s="40"/>
      <c r="M321" s="178" t="s">
        <v>5</v>
      </c>
      <c r="N321" s="179" t="s">
        <v>45</v>
      </c>
      <c r="O321" s="41"/>
      <c r="P321" s="180">
        <f>O321*H321</f>
        <v>0</v>
      </c>
      <c r="Q321" s="180">
        <v>1.4999999999999999E-4</v>
      </c>
      <c r="R321" s="180">
        <f>Q321*H321</f>
        <v>2.5319999999999999E-2</v>
      </c>
      <c r="S321" s="180">
        <v>0</v>
      </c>
      <c r="T321" s="181">
        <f>S321*H321</f>
        <v>0</v>
      </c>
      <c r="AR321" s="23" t="s">
        <v>266</v>
      </c>
      <c r="AT321" s="23" t="s">
        <v>146</v>
      </c>
      <c r="AU321" s="23" t="s">
        <v>90</v>
      </c>
      <c r="AY321" s="23" t="s">
        <v>143</v>
      </c>
      <c r="BE321" s="182">
        <f>IF(N321="základní",J321,0)</f>
        <v>0</v>
      </c>
      <c r="BF321" s="182">
        <f>IF(N321="snížená",J321,0)</f>
        <v>0</v>
      </c>
      <c r="BG321" s="182">
        <f>IF(N321="zákl. přenesená",J321,0)</f>
        <v>0</v>
      </c>
      <c r="BH321" s="182">
        <f>IF(N321="sníž. přenesená",J321,0)</f>
        <v>0</v>
      </c>
      <c r="BI321" s="182">
        <f>IF(N321="nulová",J321,0)</f>
        <v>0</v>
      </c>
      <c r="BJ321" s="23" t="s">
        <v>90</v>
      </c>
      <c r="BK321" s="182">
        <f>ROUND(I321*H321,1)</f>
        <v>0</v>
      </c>
      <c r="BL321" s="23" t="s">
        <v>266</v>
      </c>
      <c r="BM321" s="23" t="s">
        <v>546</v>
      </c>
    </row>
    <row r="322" spans="2:65" s="12" customFormat="1" ht="13.5">
      <c r="B322" s="192"/>
      <c r="D322" s="193" t="s">
        <v>153</v>
      </c>
      <c r="E322" s="194" t="s">
        <v>5</v>
      </c>
      <c r="F322" s="195" t="s">
        <v>100</v>
      </c>
      <c r="H322" s="196">
        <v>168.8</v>
      </c>
      <c r="I322" s="197"/>
      <c r="L322" s="192"/>
      <c r="M322" s="198"/>
      <c r="N322" s="199"/>
      <c r="O322" s="199"/>
      <c r="P322" s="199"/>
      <c r="Q322" s="199"/>
      <c r="R322" s="199"/>
      <c r="S322" s="199"/>
      <c r="T322" s="200"/>
      <c r="AT322" s="201" t="s">
        <v>153</v>
      </c>
      <c r="AU322" s="201" t="s">
        <v>90</v>
      </c>
      <c r="AV322" s="12" t="s">
        <v>90</v>
      </c>
      <c r="AW322" s="12" t="s">
        <v>38</v>
      </c>
      <c r="AX322" s="12" t="s">
        <v>81</v>
      </c>
      <c r="AY322" s="201" t="s">
        <v>143</v>
      </c>
    </row>
    <row r="323" spans="2:65" s="1" customFormat="1" ht="22.5" customHeight="1">
      <c r="B323" s="170"/>
      <c r="C323" s="171" t="s">
        <v>547</v>
      </c>
      <c r="D323" s="171" t="s">
        <v>146</v>
      </c>
      <c r="E323" s="172" t="s">
        <v>548</v>
      </c>
      <c r="F323" s="173" t="s">
        <v>549</v>
      </c>
      <c r="G323" s="174" t="s">
        <v>167</v>
      </c>
      <c r="H323" s="175">
        <v>337.6</v>
      </c>
      <c r="I323" s="176"/>
      <c r="J323" s="177">
        <f>ROUND(I323*H323,1)</f>
        <v>0</v>
      </c>
      <c r="K323" s="173" t="s">
        <v>150</v>
      </c>
      <c r="L323" s="40"/>
      <c r="M323" s="178" t="s">
        <v>5</v>
      </c>
      <c r="N323" s="179" t="s">
        <v>45</v>
      </c>
      <c r="O323" s="41"/>
      <c r="P323" s="180">
        <f>O323*H323</f>
        <v>0</v>
      </c>
      <c r="Q323" s="180">
        <v>1.2E-4</v>
      </c>
      <c r="R323" s="180">
        <f>Q323*H323</f>
        <v>4.0512000000000006E-2</v>
      </c>
      <c r="S323" s="180">
        <v>0</v>
      </c>
      <c r="T323" s="181">
        <f>S323*H323</f>
        <v>0</v>
      </c>
      <c r="AR323" s="23" t="s">
        <v>266</v>
      </c>
      <c r="AT323" s="23" t="s">
        <v>146</v>
      </c>
      <c r="AU323" s="23" t="s">
        <v>90</v>
      </c>
      <c r="AY323" s="23" t="s">
        <v>143</v>
      </c>
      <c r="BE323" s="182">
        <f>IF(N323="základní",J323,0)</f>
        <v>0</v>
      </c>
      <c r="BF323" s="182">
        <f>IF(N323="snížená",J323,0)</f>
        <v>0</v>
      </c>
      <c r="BG323" s="182">
        <f>IF(N323="zákl. přenesená",J323,0)</f>
        <v>0</v>
      </c>
      <c r="BH323" s="182">
        <f>IF(N323="sníž. přenesená",J323,0)</f>
        <v>0</v>
      </c>
      <c r="BI323" s="182">
        <f>IF(N323="nulová",J323,0)</f>
        <v>0</v>
      </c>
      <c r="BJ323" s="23" t="s">
        <v>90</v>
      </c>
      <c r="BK323" s="182">
        <f>ROUND(I323*H323,1)</f>
        <v>0</v>
      </c>
      <c r="BL323" s="23" t="s">
        <v>266</v>
      </c>
      <c r="BM323" s="23" t="s">
        <v>550</v>
      </c>
    </row>
    <row r="324" spans="2:65" s="12" customFormat="1" ht="13.5">
      <c r="B324" s="192"/>
      <c r="D324" s="193" t="s">
        <v>153</v>
      </c>
      <c r="E324" s="194" t="s">
        <v>5</v>
      </c>
      <c r="F324" s="195" t="s">
        <v>551</v>
      </c>
      <c r="H324" s="196">
        <v>337.6</v>
      </c>
      <c r="I324" s="197"/>
      <c r="L324" s="192"/>
      <c r="M324" s="198"/>
      <c r="N324" s="199"/>
      <c r="O324" s="199"/>
      <c r="P324" s="199"/>
      <c r="Q324" s="199"/>
      <c r="R324" s="199"/>
      <c r="S324" s="199"/>
      <c r="T324" s="200"/>
      <c r="AT324" s="201" t="s">
        <v>153</v>
      </c>
      <c r="AU324" s="201" t="s">
        <v>90</v>
      </c>
      <c r="AV324" s="12" t="s">
        <v>90</v>
      </c>
      <c r="AW324" s="12" t="s">
        <v>38</v>
      </c>
      <c r="AX324" s="12" t="s">
        <v>81</v>
      </c>
      <c r="AY324" s="201" t="s">
        <v>143</v>
      </c>
    </row>
    <row r="325" spans="2:65" s="1" customFormat="1" ht="22.5" customHeight="1">
      <c r="B325" s="170"/>
      <c r="C325" s="171" t="s">
        <v>552</v>
      </c>
      <c r="D325" s="171" t="s">
        <v>146</v>
      </c>
      <c r="E325" s="172" t="s">
        <v>553</v>
      </c>
      <c r="F325" s="173" t="s">
        <v>554</v>
      </c>
      <c r="G325" s="174" t="s">
        <v>167</v>
      </c>
      <c r="H325" s="175">
        <v>316.90800000000002</v>
      </c>
      <c r="I325" s="176"/>
      <c r="J325" s="177">
        <f>ROUND(I325*H325,1)</f>
        <v>0</v>
      </c>
      <c r="K325" s="173" t="s">
        <v>150</v>
      </c>
      <c r="L325" s="40"/>
      <c r="M325" s="178" t="s">
        <v>5</v>
      </c>
      <c r="N325" s="179" t="s">
        <v>45</v>
      </c>
      <c r="O325" s="41"/>
      <c r="P325" s="180">
        <f>O325*H325</f>
        <v>0</v>
      </c>
      <c r="Q325" s="180">
        <v>1.3999999999999999E-4</v>
      </c>
      <c r="R325" s="180">
        <f>Q325*H325</f>
        <v>4.4367119999999996E-2</v>
      </c>
      <c r="S325" s="180">
        <v>0</v>
      </c>
      <c r="T325" s="181">
        <f>S325*H325</f>
        <v>0</v>
      </c>
      <c r="AR325" s="23" t="s">
        <v>266</v>
      </c>
      <c r="AT325" s="23" t="s">
        <v>146</v>
      </c>
      <c r="AU325" s="23" t="s">
        <v>90</v>
      </c>
      <c r="AY325" s="23" t="s">
        <v>143</v>
      </c>
      <c r="BE325" s="182">
        <f>IF(N325="základní",J325,0)</f>
        <v>0</v>
      </c>
      <c r="BF325" s="182">
        <f>IF(N325="snížená",J325,0)</f>
        <v>0</v>
      </c>
      <c r="BG325" s="182">
        <f>IF(N325="zákl. přenesená",J325,0)</f>
        <v>0</v>
      </c>
      <c r="BH325" s="182">
        <f>IF(N325="sníž. přenesená",J325,0)</f>
        <v>0</v>
      </c>
      <c r="BI325" s="182">
        <f>IF(N325="nulová",J325,0)</f>
        <v>0</v>
      </c>
      <c r="BJ325" s="23" t="s">
        <v>90</v>
      </c>
      <c r="BK325" s="182">
        <f>ROUND(I325*H325,1)</f>
        <v>0</v>
      </c>
      <c r="BL325" s="23" t="s">
        <v>266</v>
      </c>
      <c r="BM325" s="23" t="s">
        <v>555</v>
      </c>
    </row>
    <row r="326" spans="2:65" s="12" customFormat="1" ht="13.5">
      <c r="B326" s="192"/>
      <c r="D326" s="193" t="s">
        <v>153</v>
      </c>
      <c r="E326" s="194" t="s">
        <v>5</v>
      </c>
      <c r="F326" s="195" t="s">
        <v>91</v>
      </c>
      <c r="H326" s="196">
        <v>316.90800000000002</v>
      </c>
      <c r="I326" s="197"/>
      <c r="L326" s="192"/>
      <c r="M326" s="198"/>
      <c r="N326" s="199"/>
      <c r="O326" s="199"/>
      <c r="P326" s="199"/>
      <c r="Q326" s="199"/>
      <c r="R326" s="199"/>
      <c r="S326" s="199"/>
      <c r="T326" s="200"/>
      <c r="AT326" s="201" t="s">
        <v>153</v>
      </c>
      <c r="AU326" s="201" t="s">
        <v>90</v>
      </c>
      <c r="AV326" s="12" t="s">
        <v>90</v>
      </c>
      <c r="AW326" s="12" t="s">
        <v>38</v>
      </c>
      <c r="AX326" s="12" t="s">
        <v>81</v>
      </c>
      <c r="AY326" s="201" t="s">
        <v>143</v>
      </c>
    </row>
    <row r="327" spans="2:65" s="1" customFormat="1" ht="22.5" customHeight="1">
      <c r="B327" s="170"/>
      <c r="C327" s="171" t="s">
        <v>556</v>
      </c>
      <c r="D327" s="171" t="s">
        <v>146</v>
      </c>
      <c r="E327" s="172" t="s">
        <v>557</v>
      </c>
      <c r="F327" s="173" t="s">
        <v>558</v>
      </c>
      <c r="G327" s="174" t="s">
        <v>167</v>
      </c>
      <c r="H327" s="175">
        <v>316.90800000000002</v>
      </c>
      <c r="I327" s="176"/>
      <c r="J327" s="177">
        <f>ROUND(I327*H327,1)</f>
        <v>0</v>
      </c>
      <c r="K327" s="173" t="s">
        <v>150</v>
      </c>
      <c r="L327" s="40"/>
      <c r="M327" s="178" t="s">
        <v>5</v>
      </c>
      <c r="N327" s="179" t="s">
        <v>45</v>
      </c>
      <c r="O327" s="41"/>
      <c r="P327" s="180">
        <f>O327*H327</f>
        <v>0</v>
      </c>
      <c r="Q327" s="180">
        <v>7.2000000000000005E-4</v>
      </c>
      <c r="R327" s="180">
        <f>Q327*H327</f>
        <v>0.22817376000000003</v>
      </c>
      <c r="S327" s="180">
        <v>0</v>
      </c>
      <c r="T327" s="181">
        <f>S327*H327</f>
        <v>0</v>
      </c>
      <c r="AR327" s="23" t="s">
        <v>266</v>
      </c>
      <c r="AT327" s="23" t="s">
        <v>146</v>
      </c>
      <c r="AU327" s="23" t="s">
        <v>90</v>
      </c>
      <c r="AY327" s="23" t="s">
        <v>143</v>
      </c>
      <c r="BE327" s="182">
        <f>IF(N327="základní",J327,0)</f>
        <v>0</v>
      </c>
      <c r="BF327" s="182">
        <f>IF(N327="snížená",J327,0)</f>
        <v>0</v>
      </c>
      <c r="BG327" s="182">
        <f>IF(N327="zákl. přenesená",J327,0)</f>
        <v>0</v>
      </c>
      <c r="BH327" s="182">
        <f>IF(N327="sníž. přenesená",J327,0)</f>
        <v>0</v>
      </c>
      <c r="BI327" s="182">
        <f>IF(N327="nulová",J327,0)</f>
        <v>0</v>
      </c>
      <c r="BJ327" s="23" t="s">
        <v>90</v>
      </c>
      <c r="BK327" s="182">
        <f>ROUND(I327*H327,1)</f>
        <v>0</v>
      </c>
      <c r="BL327" s="23" t="s">
        <v>266</v>
      </c>
      <c r="BM327" s="23" t="s">
        <v>559</v>
      </c>
    </row>
    <row r="328" spans="2:65" s="11" customFormat="1" ht="13.5">
      <c r="B328" s="183"/>
      <c r="D328" s="184" t="s">
        <v>153</v>
      </c>
      <c r="E328" s="185" t="s">
        <v>5</v>
      </c>
      <c r="F328" s="186" t="s">
        <v>560</v>
      </c>
      <c r="H328" s="187" t="s">
        <v>5</v>
      </c>
      <c r="I328" s="188"/>
      <c r="L328" s="183"/>
      <c r="M328" s="189"/>
      <c r="N328" s="190"/>
      <c r="O328" s="190"/>
      <c r="P328" s="190"/>
      <c r="Q328" s="190"/>
      <c r="R328" s="190"/>
      <c r="S328" s="190"/>
      <c r="T328" s="191"/>
      <c r="AT328" s="187" t="s">
        <v>153</v>
      </c>
      <c r="AU328" s="187" t="s">
        <v>90</v>
      </c>
      <c r="AV328" s="11" t="s">
        <v>81</v>
      </c>
      <c r="AW328" s="11" t="s">
        <v>38</v>
      </c>
      <c r="AX328" s="11" t="s">
        <v>73</v>
      </c>
      <c r="AY328" s="187" t="s">
        <v>143</v>
      </c>
    </row>
    <row r="329" spans="2:65" s="12" customFormat="1" ht="13.5">
      <c r="B329" s="192"/>
      <c r="D329" s="184" t="s">
        <v>153</v>
      </c>
      <c r="E329" s="201" t="s">
        <v>5</v>
      </c>
      <c r="F329" s="202" t="s">
        <v>561</v>
      </c>
      <c r="H329" s="203">
        <v>75.691999999999993</v>
      </c>
      <c r="I329" s="197"/>
      <c r="L329" s="192"/>
      <c r="M329" s="198"/>
      <c r="N329" s="199"/>
      <c r="O329" s="199"/>
      <c r="P329" s="199"/>
      <c r="Q329" s="199"/>
      <c r="R329" s="199"/>
      <c r="S329" s="199"/>
      <c r="T329" s="200"/>
      <c r="AT329" s="201" t="s">
        <v>153</v>
      </c>
      <c r="AU329" s="201" t="s">
        <v>90</v>
      </c>
      <c r="AV329" s="12" t="s">
        <v>90</v>
      </c>
      <c r="AW329" s="12" t="s">
        <v>38</v>
      </c>
      <c r="AX329" s="12" t="s">
        <v>73</v>
      </c>
      <c r="AY329" s="201" t="s">
        <v>143</v>
      </c>
    </row>
    <row r="330" spans="2:65" s="12" customFormat="1" ht="13.5">
      <c r="B330" s="192"/>
      <c r="D330" s="184" t="s">
        <v>153</v>
      </c>
      <c r="E330" s="201" t="s">
        <v>5</v>
      </c>
      <c r="F330" s="202" t="s">
        <v>562</v>
      </c>
      <c r="H330" s="203">
        <v>149.42400000000001</v>
      </c>
      <c r="I330" s="197"/>
      <c r="L330" s="192"/>
      <c r="M330" s="198"/>
      <c r="N330" s="199"/>
      <c r="O330" s="199"/>
      <c r="P330" s="199"/>
      <c r="Q330" s="199"/>
      <c r="R330" s="199"/>
      <c r="S330" s="199"/>
      <c r="T330" s="200"/>
      <c r="AT330" s="201" t="s">
        <v>153</v>
      </c>
      <c r="AU330" s="201" t="s">
        <v>90</v>
      </c>
      <c r="AV330" s="12" t="s">
        <v>90</v>
      </c>
      <c r="AW330" s="12" t="s">
        <v>38</v>
      </c>
      <c r="AX330" s="12" t="s">
        <v>73</v>
      </c>
      <c r="AY330" s="201" t="s">
        <v>143</v>
      </c>
    </row>
    <row r="331" spans="2:65" s="12" customFormat="1" ht="13.5">
      <c r="B331" s="192"/>
      <c r="D331" s="184" t="s">
        <v>153</v>
      </c>
      <c r="E331" s="201" t="s">
        <v>5</v>
      </c>
      <c r="F331" s="202" t="s">
        <v>563</v>
      </c>
      <c r="H331" s="203">
        <v>10.36</v>
      </c>
      <c r="I331" s="197"/>
      <c r="L331" s="192"/>
      <c r="M331" s="198"/>
      <c r="N331" s="199"/>
      <c r="O331" s="199"/>
      <c r="P331" s="199"/>
      <c r="Q331" s="199"/>
      <c r="R331" s="199"/>
      <c r="S331" s="199"/>
      <c r="T331" s="200"/>
      <c r="AT331" s="201" t="s">
        <v>153</v>
      </c>
      <c r="AU331" s="201" t="s">
        <v>90</v>
      </c>
      <c r="AV331" s="12" t="s">
        <v>90</v>
      </c>
      <c r="AW331" s="12" t="s">
        <v>38</v>
      </c>
      <c r="AX331" s="12" t="s">
        <v>73</v>
      </c>
      <c r="AY331" s="201" t="s">
        <v>143</v>
      </c>
    </row>
    <row r="332" spans="2:65" s="12" customFormat="1" ht="13.5">
      <c r="B332" s="192"/>
      <c r="D332" s="184" t="s">
        <v>153</v>
      </c>
      <c r="E332" s="201" t="s">
        <v>5</v>
      </c>
      <c r="F332" s="202" t="s">
        <v>564</v>
      </c>
      <c r="H332" s="203">
        <v>10.132</v>
      </c>
      <c r="I332" s="197"/>
      <c r="L332" s="192"/>
      <c r="M332" s="198"/>
      <c r="N332" s="199"/>
      <c r="O332" s="199"/>
      <c r="P332" s="199"/>
      <c r="Q332" s="199"/>
      <c r="R332" s="199"/>
      <c r="S332" s="199"/>
      <c r="T332" s="200"/>
      <c r="AT332" s="201" t="s">
        <v>153</v>
      </c>
      <c r="AU332" s="201" t="s">
        <v>90</v>
      </c>
      <c r="AV332" s="12" t="s">
        <v>90</v>
      </c>
      <c r="AW332" s="12" t="s">
        <v>38</v>
      </c>
      <c r="AX332" s="12" t="s">
        <v>73</v>
      </c>
      <c r="AY332" s="201" t="s">
        <v>143</v>
      </c>
    </row>
    <row r="333" spans="2:65" s="11" customFormat="1" ht="13.5">
      <c r="B333" s="183"/>
      <c r="D333" s="184" t="s">
        <v>153</v>
      </c>
      <c r="E333" s="185" t="s">
        <v>5</v>
      </c>
      <c r="F333" s="186" t="s">
        <v>565</v>
      </c>
      <c r="H333" s="187" t="s">
        <v>5</v>
      </c>
      <c r="I333" s="188"/>
      <c r="L333" s="183"/>
      <c r="M333" s="189"/>
      <c r="N333" s="190"/>
      <c r="O333" s="190"/>
      <c r="P333" s="190"/>
      <c r="Q333" s="190"/>
      <c r="R333" s="190"/>
      <c r="S333" s="190"/>
      <c r="T333" s="191"/>
      <c r="AT333" s="187" t="s">
        <v>153</v>
      </c>
      <c r="AU333" s="187" t="s">
        <v>90</v>
      </c>
      <c r="AV333" s="11" t="s">
        <v>81</v>
      </c>
      <c r="AW333" s="11" t="s">
        <v>38</v>
      </c>
      <c r="AX333" s="11" t="s">
        <v>73</v>
      </c>
      <c r="AY333" s="187" t="s">
        <v>143</v>
      </c>
    </row>
    <row r="334" spans="2:65" s="12" customFormat="1" ht="13.5">
      <c r="B334" s="192"/>
      <c r="D334" s="184" t="s">
        <v>153</v>
      </c>
      <c r="E334" s="201" t="s">
        <v>5</v>
      </c>
      <c r="F334" s="202" t="s">
        <v>566</v>
      </c>
      <c r="H334" s="203">
        <v>34.04</v>
      </c>
      <c r="I334" s="197"/>
      <c r="L334" s="192"/>
      <c r="M334" s="198"/>
      <c r="N334" s="199"/>
      <c r="O334" s="199"/>
      <c r="P334" s="199"/>
      <c r="Q334" s="199"/>
      <c r="R334" s="199"/>
      <c r="S334" s="199"/>
      <c r="T334" s="200"/>
      <c r="AT334" s="201" t="s">
        <v>153</v>
      </c>
      <c r="AU334" s="201" t="s">
        <v>90</v>
      </c>
      <c r="AV334" s="12" t="s">
        <v>90</v>
      </c>
      <c r="AW334" s="12" t="s">
        <v>38</v>
      </c>
      <c r="AX334" s="12" t="s">
        <v>73</v>
      </c>
      <c r="AY334" s="201" t="s">
        <v>143</v>
      </c>
    </row>
    <row r="335" spans="2:65" s="12" customFormat="1" ht="13.5">
      <c r="B335" s="192"/>
      <c r="D335" s="184" t="s">
        <v>153</v>
      </c>
      <c r="E335" s="201" t="s">
        <v>5</v>
      </c>
      <c r="F335" s="202" t="s">
        <v>567</v>
      </c>
      <c r="H335" s="203">
        <v>-1.8</v>
      </c>
      <c r="I335" s="197"/>
      <c r="L335" s="192"/>
      <c r="M335" s="198"/>
      <c r="N335" s="199"/>
      <c r="O335" s="199"/>
      <c r="P335" s="199"/>
      <c r="Q335" s="199"/>
      <c r="R335" s="199"/>
      <c r="S335" s="199"/>
      <c r="T335" s="200"/>
      <c r="AT335" s="201" t="s">
        <v>153</v>
      </c>
      <c r="AU335" s="201" t="s">
        <v>90</v>
      </c>
      <c r="AV335" s="12" t="s">
        <v>90</v>
      </c>
      <c r="AW335" s="12" t="s">
        <v>38</v>
      </c>
      <c r="AX335" s="12" t="s">
        <v>73</v>
      </c>
      <c r="AY335" s="201" t="s">
        <v>143</v>
      </c>
    </row>
    <row r="336" spans="2:65" s="12" customFormat="1" ht="13.5">
      <c r="B336" s="192"/>
      <c r="D336" s="184" t="s">
        <v>153</v>
      </c>
      <c r="E336" s="201" t="s">
        <v>5</v>
      </c>
      <c r="F336" s="202" t="s">
        <v>568</v>
      </c>
      <c r="H336" s="203">
        <v>1.47</v>
      </c>
      <c r="I336" s="197"/>
      <c r="L336" s="192"/>
      <c r="M336" s="198"/>
      <c r="N336" s="199"/>
      <c r="O336" s="199"/>
      <c r="P336" s="199"/>
      <c r="Q336" s="199"/>
      <c r="R336" s="199"/>
      <c r="S336" s="199"/>
      <c r="T336" s="200"/>
      <c r="AT336" s="201" t="s">
        <v>153</v>
      </c>
      <c r="AU336" s="201" t="s">
        <v>90</v>
      </c>
      <c r="AV336" s="12" t="s">
        <v>90</v>
      </c>
      <c r="AW336" s="12" t="s">
        <v>38</v>
      </c>
      <c r="AX336" s="12" t="s">
        <v>73</v>
      </c>
      <c r="AY336" s="201" t="s">
        <v>143</v>
      </c>
    </row>
    <row r="337" spans="2:65" s="12" customFormat="1" ht="13.5">
      <c r="B337" s="192"/>
      <c r="D337" s="184" t="s">
        <v>153</v>
      </c>
      <c r="E337" s="201" t="s">
        <v>5</v>
      </c>
      <c r="F337" s="202" t="s">
        <v>569</v>
      </c>
      <c r="H337" s="203">
        <v>37.590000000000003</v>
      </c>
      <c r="I337" s="197"/>
      <c r="L337" s="192"/>
      <c r="M337" s="198"/>
      <c r="N337" s="199"/>
      <c r="O337" s="199"/>
      <c r="P337" s="199"/>
      <c r="Q337" s="199"/>
      <c r="R337" s="199"/>
      <c r="S337" s="199"/>
      <c r="T337" s="200"/>
      <c r="AT337" s="201" t="s">
        <v>153</v>
      </c>
      <c r="AU337" s="201" t="s">
        <v>90</v>
      </c>
      <c r="AV337" s="12" t="s">
        <v>90</v>
      </c>
      <c r="AW337" s="12" t="s">
        <v>38</v>
      </c>
      <c r="AX337" s="12" t="s">
        <v>73</v>
      </c>
      <c r="AY337" s="201" t="s">
        <v>143</v>
      </c>
    </row>
    <row r="338" spans="2:65" s="13" customFormat="1" ht="13.5">
      <c r="B338" s="204"/>
      <c r="D338" s="184" t="s">
        <v>153</v>
      </c>
      <c r="E338" s="224" t="s">
        <v>91</v>
      </c>
      <c r="F338" s="225" t="s">
        <v>188</v>
      </c>
      <c r="H338" s="226">
        <v>316.90800000000002</v>
      </c>
      <c r="I338" s="208"/>
      <c r="L338" s="204"/>
      <c r="M338" s="209"/>
      <c r="N338" s="210"/>
      <c r="O338" s="210"/>
      <c r="P338" s="210"/>
      <c r="Q338" s="210"/>
      <c r="R338" s="210"/>
      <c r="S338" s="210"/>
      <c r="T338" s="211"/>
      <c r="AT338" s="212" t="s">
        <v>153</v>
      </c>
      <c r="AU338" s="212" t="s">
        <v>90</v>
      </c>
      <c r="AV338" s="13" t="s">
        <v>151</v>
      </c>
      <c r="AW338" s="13" t="s">
        <v>38</v>
      </c>
      <c r="AX338" s="13" t="s">
        <v>81</v>
      </c>
      <c r="AY338" s="212" t="s">
        <v>143</v>
      </c>
    </row>
    <row r="339" spans="2:65" s="10" customFormat="1" ht="29.85" customHeight="1">
      <c r="B339" s="156"/>
      <c r="D339" s="167" t="s">
        <v>72</v>
      </c>
      <c r="E339" s="168" t="s">
        <v>570</v>
      </c>
      <c r="F339" s="168" t="s">
        <v>571</v>
      </c>
      <c r="I339" s="159"/>
      <c r="J339" s="169">
        <f>BK339</f>
        <v>0</v>
      </c>
      <c r="L339" s="156"/>
      <c r="M339" s="161"/>
      <c r="N339" s="162"/>
      <c r="O339" s="162"/>
      <c r="P339" s="163">
        <f>SUM(P340:P347)</f>
        <v>0</v>
      </c>
      <c r="Q339" s="162"/>
      <c r="R339" s="163">
        <f>SUM(R340:R347)</f>
        <v>1.84E-2</v>
      </c>
      <c r="S339" s="162"/>
      <c r="T339" s="164">
        <f>SUM(T340:T347)</f>
        <v>0</v>
      </c>
      <c r="AR339" s="157" t="s">
        <v>90</v>
      </c>
      <c r="AT339" s="165" t="s">
        <v>72</v>
      </c>
      <c r="AU339" s="165" t="s">
        <v>81</v>
      </c>
      <c r="AY339" s="157" t="s">
        <v>143</v>
      </c>
      <c r="BK339" s="166">
        <f>SUM(BK340:BK347)</f>
        <v>0</v>
      </c>
    </row>
    <row r="340" spans="2:65" s="1" customFormat="1" ht="22.5" customHeight="1">
      <c r="B340" s="170"/>
      <c r="C340" s="171" t="s">
        <v>572</v>
      </c>
      <c r="D340" s="171" t="s">
        <v>146</v>
      </c>
      <c r="E340" s="172" t="s">
        <v>573</v>
      </c>
      <c r="F340" s="173" t="s">
        <v>574</v>
      </c>
      <c r="G340" s="174" t="s">
        <v>167</v>
      </c>
      <c r="H340" s="175">
        <v>40</v>
      </c>
      <c r="I340" s="176"/>
      <c r="J340" s="177">
        <f>ROUND(I340*H340,1)</f>
        <v>0</v>
      </c>
      <c r="K340" s="173" t="s">
        <v>150</v>
      </c>
      <c r="L340" s="40"/>
      <c r="M340" s="178" t="s">
        <v>5</v>
      </c>
      <c r="N340" s="179" t="s">
        <v>45</v>
      </c>
      <c r="O340" s="41"/>
      <c r="P340" s="180">
        <f>O340*H340</f>
        <v>0</v>
      </c>
      <c r="Q340" s="180">
        <v>2.0000000000000001E-4</v>
      </c>
      <c r="R340" s="180">
        <f>Q340*H340</f>
        <v>8.0000000000000002E-3</v>
      </c>
      <c r="S340" s="180">
        <v>0</v>
      </c>
      <c r="T340" s="181">
        <f>S340*H340</f>
        <v>0</v>
      </c>
      <c r="AR340" s="23" t="s">
        <v>266</v>
      </c>
      <c r="AT340" s="23" t="s">
        <v>146</v>
      </c>
      <c r="AU340" s="23" t="s">
        <v>90</v>
      </c>
      <c r="AY340" s="23" t="s">
        <v>143</v>
      </c>
      <c r="BE340" s="182">
        <f>IF(N340="základní",J340,0)</f>
        <v>0</v>
      </c>
      <c r="BF340" s="182">
        <f>IF(N340="snížená",J340,0)</f>
        <v>0</v>
      </c>
      <c r="BG340" s="182">
        <f>IF(N340="zákl. přenesená",J340,0)</f>
        <v>0</v>
      </c>
      <c r="BH340" s="182">
        <f>IF(N340="sníž. přenesená",J340,0)</f>
        <v>0</v>
      </c>
      <c r="BI340" s="182">
        <f>IF(N340="nulová",J340,0)</f>
        <v>0</v>
      </c>
      <c r="BJ340" s="23" t="s">
        <v>90</v>
      </c>
      <c r="BK340" s="182">
        <f>ROUND(I340*H340,1)</f>
        <v>0</v>
      </c>
      <c r="BL340" s="23" t="s">
        <v>266</v>
      </c>
      <c r="BM340" s="23" t="s">
        <v>575</v>
      </c>
    </row>
    <row r="341" spans="2:65" s="12" customFormat="1" ht="13.5">
      <c r="B341" s="192"/>
      <c r="D341" s="184" t="s">
        <v>153</v>
      </c>
      <c r="E341" s="201" t="s">
        <v>5</v>
      </c>
      <c r="F341" s="202" t="s">
        <v>576</v>
      </c>
      <c r="H341" s="203">
        <v>20</v>
      </c>
      <c r="I341" s="197"/>
      <c r="L341" s="192"/>
      <c r="M341" s="198"/>
      <c r="N341" s="199"/>
      <c r="O341" s="199"/>
      <c r="P341" s="199"/>
      <c r="Q341" s="199"/>
      <c r="R341" s="199"/>
      <c r="S341" s="199"/>
      <c r="T341" s="200"/>
      <c r="AT341" s="201" t="s">
        <v>153</v>
      </c>
      <c r="AU341" s="201" t="s">
        <v>90</v>
      </c>
      <c r="AV341" s="12" t="s">
        <v>90</v>
      </c>
      <c r="AW341" s="12" t="s">
        <v>38</v>
      </c>
      <c r="AX341" s="12" t="s">
        <v>73</v>
      </c>
      <c r="AY341" s="201" t="s">
        <v>143</v>
      </c>
    </row>
    <row r="342" spans="2:65" s="12" customFormat="1" ht="13.5">
      <c r="B342" s="192"/>
      <c r="D342" s="184" t="s">
        <v>153</v>
      </c>
      <c r="E342" s="201" t="s">
        <v>5</v>
      </c>
      <c r="F342" s="202" t="s">
        <v>577</v>
      </c>
      <c r="H342" s="203">
        <v>20</v>
      </c>
      <c r="I342" s="197"/>
      <c r="L342" s="192"/>
      <c r="M342" s="198"/>
      <c r="N342" s="199"/>
      <c r="O342" s="199"/>
      <c r="P342" s="199"/>
      <c r="Q342" s="199"/>
      <c r="R342" s="199"/>
      <c r="S342" s="199"/>
      <c r="T342" s="200"/>
      <c r="AT342" s="201" t="s">
        <v>153</v>
      </c>
      <c r="AU342" s="201" t="s">
        <v>90</v>
      </c>
      <c r="AV342" s="12" t="s">
        <v>90</v>
      </c>
      <c r="AW342" s="12" t="s">
        <v>38</v>
      </c>
      <c r="AX342" s="12" t="s">
        <v>73</v>
      </c>
      <c r="AY342" s="201" t="s">
        <v>143</v>
      </c>
    </row>
    <row r="343" spans="2:65" s="13" customFormat="1" ht="13.5">
      <c r="B343" s="204"/>
      <c r="D343" s="193" t="s">
        <v>153</v>
      </c>
      <c r="E343" s="205" t="s">
        <v>5</v>
      </c>
      <c r="F343" s="206" t="s">
        <v>188</v>
      </c>
      <c r="H343" s="207">
        <v>40</v>
      </c>
      <c r="I343" s="208"/>
      <c r="L343" s="204"/>
      <c r="M343" s="209"/>
      <c r="N343" s="210"/>
      <c r="O343" s="210"/>
      <c r="P343" s="210"/>
      <c r="Q343" s="210"/>
      <c r="R343" s="210"/>
      <c r="S343" s="210"/>
      <c r="T343" s="211"/>
      <c r="AT343" s="212" t="s">
        <v>153</v>
      </c>
      <c r="AU343" s="212" t="s">
        <v>90</v>
      </c>
      <c r="AV343" s="13" t="s">
        <v>151</v>
      </c>
      <c r="AW343" s="13" t="s">
        <v>38</v>
      </c>
      <c r="AX343" s="13" t="s">
        <v>81</v>
      </c>
      <c r="AY343" s="212" t="s">
        <v>143</v>
      </c>
    </row>
    <row r="344" spans="2:65" s="1" customFormat="1" ht="31.5" customHeight="1">
      <c r="B344" s="170"/>
      <c r="C344" s="171" t="s">
        <v>578</v>
      </c>
      <c r="D344" s="171" t="s">
        <v>146</v>
      </c>
      <c r="E344" s="172" t="s">
        <v>579</v>
      </c>
      <c r="F344" s="173" t="s">
        <v>580</v>
      </c>
      <c r="G344" s="174" t="s">
        <v>167</v>
      </c>
      <c r="H344" s="175">
        <v>40</v>
      </c>
      <c r="I344" s="176"/>
      <c r="J344" s="177">
        <f>ROUND(I344*H344,1)</f>
        <v>0</v>
      </c>
      <c r="K344" s="173" t="s">
        <v>150</v>
      </c>
      <c r="L344" s="40"/>
      <c r="M344" s="178" t="s">
        <v>5</v>
      </c>
      <c r="N344" s="179" t="s">
        <v>45</v>
      </c>
      <c r="O344" s="41"/>
      <c r="P344" s="180">
        <f>O344*H344</f>
        <v>0</v>
      </c>
      <c r="Q344" s="180">
        <v>2.5999999999999998E-4</v>
      </c>
      <c r="R344" s="180">
        <f>Q344*H344</f>
        <v>1.04E-2</v>
      </c>
      <c r="S344" s="180">
        <v>0</v>
      </c>
      <c r="T344" s="181">
        <f>S344*H344</f>
        <v>0</v>
      </c>
      <c r="AR344" s="23" t="s">
        <v>266</v>
      </c>
      <c r="AT344" s="23" t="s">
        <v>146</v>
      </c>
      <c r="AU344" s="23" t="s">
        <v>90</v>
      </c>
      <c r="AY344" s="23" t="s">
        <v>143</v>
      </c>
      <c r="BE344" s="182">
        <f>IF(N344="základní",J344,0)</f>
        <v>0</v>
      </c>
      <c r="BF344" s="182">
        <f>IF(N344="snížená",J344,0)</f>
        <v>0</v>
      </c>
      <c r="BG344" s="182">
        <f>IF(N344="zákl. přenesená",J344,0)</f>
        <v>0</v>
      </c>
      <c r="BH344" s="182">
        <f>IF(N344="sníž. přenesená",J344,0)</f>
        <v>0</v>
      </c>
      <c r="BI344" s="182">
        <f>IF(N344="nulová",J344,0)</f>
        <v>0</v>
      </c>
      <c r="BJ344" s="23" t="s">
        <v>90</v>
      </c>
      <c r="BK344" s="182">
        <f>ROUND(I344*H344,1)</f>
        <v>0</v>
      </c>
      <c r="BL344" s="23" t="s">
        <v>266</v>
      </c>
      <c r="BM344" s="23" t="s">
        <v>581</v>
      </c>
    </row>
    <row r="345" spans="2:65" s="12" customFormat="1" ht="13.5">
      <c r="B345" s="192"/>
      <c r="D345" s="184" t="s">
        <v>153</v>
      </c>
      <c r="E345" s="201" t="s">
        <v>5</v>
      </c>
      <c r="F345" s="202" t="s">
        <v>576</v>
      </c>
      <c r="H345" s="203">
        <v>20</v>
      </c>
      <c r="I345" s="197"/>
      <c r="L345" s="192"/>
      <c r="M345" s="198"/>
      <c r="N345" s="199"/>
      <c r="O345" s="199"/>
      <c r="P345" s="199"/>
      <c r="Q345" s="199"/>
      <c r="R345" s="199"/>
      <c r="S345" s="199"/>
      <c r="T345" s="200"/>
      <c r="AT345" s="201" t="s">
        <v>153</v>
      </c>
      <c r="AU345" s="201" t="s">
        <v>90</v>
      </c>
      <c r="AV345" s="12" t="s">
        <v>90</v>
      </c>
      <c r="AW345" s="12" t="s">
        <v>38</v>
      </c>
      <c r="AX345" s="12" t="s">
        <v>73</v>
      </c>
      <c r="AY345" s="201" t="s">
        <v>143</v>
      </c>
    </row>
    <row r="346" spans="2:65" s="12" customFormat="1" ht="13.5">
      <c r="B346" s="192"/>
      <c r="D346" s="184" t="s">
        <v>153</v>
      </c>
      <c r="E346" s="201" t="s">
        <v>5</v>
      </c>
      <c r="F346" s="202" t="s">
        <v>577</v>
      </c>
      <c r="H346" s="203">
        <v>20</v>
      </c>
      <c r="I346" s="197"/>
      <c r="L346" s="192"/>
      <c r="M346" s="198"/>
      <c r="N346" s="199"/>
      <c r="O346" s="199"/>
      <c r="P346" s="199"/>
      <c r="Q346" s="199"/>
      <c r="R346" s="199"/>
      <c r="S346" s="199"/>
      <c r="T346" s="200"/>
      <c r="AT346" s="201" t="s">
        <v>153</v>
      </c>
      <c r="AU346" s="201" t="s">
        <v>90</v>
      </c>
      <c r="AV346" s="12" t="s">
        <v>90</v>
      </c>
      <c r="AW346" s="12" t="s">
        <v>38</v>
      </c>
      <c r="AX346" s="12" t="s">
        <v>73</v>
      </c>
      <c r="AY346" s="201" t="s">
        <v>143</v>
      </c>
    </row>
    <row r="347" spans="2:65" s="13" customFormat="1" ht="13.5">
      <c r="B347" s="204"/>
      <c r="D347" s="184" t="s">
        <v>153</v>
      </c>
      <c r="E347" s="224" t="s">
        <v>5</v>
      </c>
      <c r="F347" s="225" t="s">
        <v>188</v>
      </c>
      <c r="H347" s="226">
        <v>40</v>
      </c>
      <c r="I347" s="208"/>
      <c r="L347" s="204"/>
      <c r="M347" s="209"/>
      <c r="N347" s="210"/>
      <c r="O347" s="210"/>
      <c r="P347" s="210"/>
      <c r="Q347" s="210"/>
      <c r="R347" s="210"/>
      <c r="S347" s="210"/>
      <c r="T347" s="211"/>
      <c r="AT347" s="212" t="s">
        <v>153</v>
      </c>
      <c r="AU347" s="212" t="s">
        <v>90</v>
      </c>
      <c r="AV347" s="13" t="s">
        <v>151</v>
      </c>
      <c r="AW347" s="13" t="s">
        <v>38</v>
      </c>
      <c r="AX347" s="13" t="s">
        <v>81</v>
      </c>
      <c r="AY347" s="212" t="s">
        <v>143</v>
      </c>
    </row>
    <row r="348" spans="2:65" s="10" customFormat="1" ht="37.35" customHeight="1">
      <c r="B348" s="156"/>
      <c r="D348" s="157" t="s">
        <v>72</v>
      </c>
      <c r="E348" s="158" t="s">
        <v>222</v>
      </c>
      <c r="F348" s="158" t="s">
        <v>582</v>
      </c>
      <c r="I348" s="159"/>
      <c r="J348" s="160">
        <f>BK348</f>
        <v>0</v>
      </c>
      <c r="L348" s="156"/>
      <c r="M348" s="161"/>
      <c r="N348" s="162"/>
      <c r="O348" s="162"/>
      <c r="P348" s="163">
        <f>P349</f>
        <v>0</v>
      </c>
      <c r="Q348" s="162"/>
      <c r="R348" s="163">
        <f>R349</f>
        <v>0</v>
      </c>
      <c r="S348" s="162"/>
      <c r="T348" s="164">
        <f>T349</f>
        <v>0</v>
      </c>
      <c r="AR348" s="157" t="s">
        <v>144</v>
      </c>
      <c r="AT348" s="165" t="s">
        <v>72</v>
      </c>
      <c r="AU348" s="165" t="s">
        <v>73</v>
      </c>
      <c r="AY348" s="157" t="s">
        <v>143</v>
      </c>
      <c r="BK348" s="166">
        <f>BK349</f>
        <v>0</v>
      </c>
    </row>
    <row r="349" spans="2:65" s="10" customFormat="1" ht="19.899999999999999" customHeight="1">
      <c r="B349" s="156"/>
      <c r="D349" s="167" t="s">
        <v>72</v>
      </c>
      <c r="E349" s="168" t="s">
        <v>583</v>
      </c>
      <c r="F349" s="168" t="s">
        <v>584</v>
      </c>
      <c r="I349" s="159"/>
      <c r="J349" s="169">
        <f>BK349</f>
        <v>0</v>
      </c>
      <c r="L349" s="156"/>
      <c r="M349" s="161"/>
      <c r="N349" s="162"/>
      <c r="O349" s="162"/>
      <c r="P349" s="163">
        <f>P350</f>
        <v>0</v>
      </c>
      <c r="Q349" s="162"/>
      <c r="R349" s="163">
        <f>R350</f>
        <v>0</v>
      </c>
      <c r="S349" s="162"/>
      <c r="T349" s="164">
        <f>T350</f>
        <v>0</v>
      </c>
      <c r="AR349" s="157" t="s">
        <v>144</v>
      </c>
      <c r="AT349" s="165" t="s">
        <v>72</v>
      </c>
      <c r="AU349" s="165" t="s">
        <v>81</v>
      </c>
      <c r="AY349" s="157" t="s">
        <v>143</v>
      </c>
      <c r="BK349" s="166">
        <f>BK350</f>
        <v>0</v>
      </c>
    </row>
    <row r="350" spans="2:65" s="1" customFormat="1" ht="22.5" customHeight="1">
      <c r="B350" s="170"/>
      <c r="C350" s="171" t="s">
        <v>585</v>
      </c>
      <c r="D350" s="171" t="s">
        <v>146</v>
      </c>
      <c r="E350" s="172" t="s">
        <v>586</v>
      </c>
      <c r="F350" s="173" t="s">
        <v>587</v>
      </c>
      <c r="G350" s="174" t="s">
        <v>412</v>
      </c>
      <c r="H350" s="175">
        <v>1</v>
      </c>
      <c r="I350" s="176"/>
      <c r="J350" s="177">
        <f>ROUND(I350*H350,1)</f>
        <v>0</v>
      </c>
      <c r="K350" s="173" t="s">
        <v>5</v>
      </c>
      <c r="L350" s="40"/>
      <c r="M350" s="178" t="s">
        <v>5</v>
      </c>
      <c r="N350" s="179" t="s">
        <v>45</v>
      </c>
      <c r="O350" s="41"/>
      <c r="P350" s="180">
        <f>O350*H350</f>
        <v>0</v>
      </c>
      <c r="Q350" s="180">
        <v>0</v>
      </c>
      <c r="R350" s="180">
        <f>Q350*H350</f>
        <v>0</v>
      </c>
      <c r="S350" s="180">
        <v>0</v>
      </c>
      <c r="T350" s="181">
        <f>S350*H350</f>
        <v>0</v>
      </c>
      <c r="AR350" s="23" t="s">
        <v>515</v>
      </c>
      <c r="AT350" s="23" t="s">
        <v>146</v>
      </c>
      <c r="AU350" s="23" t="s">
        <v>90</v>
      </c>
      <c r="AY350" s="23" t="s">
        <v>143</v>
      </c>
      <c r="BE350" s="182">
        <f>IF(N350="základní",J350,0)</f>
        <v>0</v>
      </c>
      <c r="BF350" s="182">
        <f>IF(N350="snížená",J350,0)</f>
        <v>0</v>
      </c>
      <c r="BG350" s="182">
        <f>IF(N350="zákl. přenesená",J350,0)</f>
        <v>0</v>
      </c>
      <c r="BH350" s="182">
        <f>IF(N350="sníž. přenesená",J350,0)</f>
        <v>0</v>
      </c>
      <c r="BI350" s="182">
        <f>IF(N350="nulová",J350,0)</f>
        <v>0</v>
      </c>
      <c r="BJ350" s="23" t="s">
        <v>90</v>
      </c>
      <c r="BK350" s="182">
        <f>ROUND(I350*H350,1)</f>
        <v>0</v>
      </c>
      <c r="BL350" s="23" t="s">
        <v>515</v>
      </c>
      <c r="BM350" s="23" t="s">
        <v>588</v>
      </c>
    </row>
    <row r="351" spans="2:65" s="10" customFormat="1" ht="37.35" customHeight="1">
      <c r="B351" s="156"/>
      <c r="D351" s="167" t="s">
        <v>72</v>
      </c>
      <c r="E351" s="227" t="s">
        <v>589</v>
      </c>
      <c r="F351" s="227" t="s">
        <v>590</v>
      </c>
      <c r="I351" s="159"/>
      <c r="J351" s="228">
        <f>BK351</f>
        <v>0</v>
      </c>
      <c r="L351" s="156"/>
      <c r="M351" s="161"/>
      <c r="N351" s="162"/>
      <c r="O351" s="162"/>
      <c r="P351" s="163">
        <f>SUM(P352:P353)</f>
        <v>0</v>
      </c>
      <c r="Q351" s="162"/>
      <c r="R351" s="163">
        <f>SUM(R352:R353)</f>
        <v>0</v>
      </c>
      <c r="S351" s="162"/>
      <c r="T351" s="164">
        <f>SUM(T352:T353)</f>
        <v>0</v>
      </c>
      <c r="AR351" s="157" t="s">
        <v>171</v>
      </c>
      <c r="AT351" s="165" t="s">
        <v>72</v>
      </c>
      <c r="AU351" s="165" t="s">
        <v>73</v>
      </c>
      <c r="AY351" s="157" t="s">
        <v>143</v>
      </c>
      <c r="BK351" s="166">
        <f>SUM(BK352:BK353)</f>
        <v>0</v>
      </c>
    </row>
    <row r="352" spans="2:65" s="1" customFormat="1" ht="22.5" customHeight="1">
      <c r="B352" s="170"/>
      <c r="C352" s="171" t="s">
        <v>591</v>
      </c>
      <c r="D352" s="171" t="s">
        <v>146</v>
      </c>
      <c r="E352" s="172" t="s">
        <v>78</v>
      </c>
      <c r="F352" s="173" t="s">
        <v>592</v>
      </c>
      <c r="G352" s="174" t="s">
        <v>412</v>
      </c>
      <c r="H352" s="175">
        <v>1</v>
      </c>
      <c r="I352" s="176"/>
      <c r="J352" s="177">
        <f>ROUND(I352*H352,1)</f>
        <v>0</v>
      </c>
      <c r="K352" s="173" t="s">
        <v>5</v>
      </c>
      <c r="L352" s="40"/>
      <c r="M352" s="178" t="s">
        <v>5</v>
      </c>
      <c r="N352" s="179" t="s">
        <v>45</v>
      </c>
      <c r="O352" s="41"/>
      <c r="P352" s="180">
        <f>O352*H352</f>
        <v>0</v>
      </c>
      <c r="Q352" s="180">
        <v>0</v>
      </c>
      <c r="R352" s="180">
        <f>Q352*H352</f>
        <v>0</v>
      </c>
      <c r="S352" s="180">
        <v>0</v>
      </c>
      <c r="T352" s="181">
        <f>S352*H352</f>
        <v>0</v>
      </c>
      <c r="AR352" s="23" t="s">
        <v>151</v>
      </c>
      <c r="AT352" s="23" t="s">
        <v>146</v>
      </c>
      <c r="AU352" s="23" t="s">
        <v>81</v>
      </c>
      <c r="AY352" s="23" t="s">
        <v>143</v>
      </c>
      <c r="BE352" s="182">
        <f>IF(N352="základní",J352,0)</f>
        <v>0</v>
      </c>
      <c r="BF352" s="182">
        <f>IF(N352="snížená",J352,0)</f>
        <v>0</v>
      </c>
      <c r="BG352" s="182">
        <f>IF(N352="zákl. přenesená",J352,0)</f>
        <v>0</v>
      </c>
      <c r="BH352" s="182">
        <f>IF(N352="sníž. přenesená",J352,0)</f>
        <v>0</v>
      </c>
      <c r="BI352" s="182">
        <f>IF(N352="nulová",J352,0)</f>
        <v>0</v>
      </c>
      <c r="BJ352" s="23" t="s">
        <v>90</v>
      </c>
      <c r="BK352" s="182">
        <f>ROUND(I352*H352,1)</f>
        <v>0</v>
      </c>
      <c r="BL352" s="23" t="s">
        <v>151</v>
      </c>
      <c r="BM352" s="23" t="s">
        <v>593</v>
      </c>
    </row>
    <row r="353" spans="2:65" s="1" customFormat="1" ht="22.5" customHeight="1">
      <c r="B353" s="170"/>
      <c r="C353" s="171" t="s">
        <v>594</v>
      </c>
      <c r="D353" s="171" t="s">
        <v>146</v>
      </c>
      <c r="E353" s="172" t="s">
        <v>595</v>
      </c>
      <c r="F353" s="173" t="s">
        <v>596</v>
      </c>
      <c r="G353" s="174" t="s">
        <v>412</v>
      </c>
      <c r="H353" s="175">
        <v>1</v>
      </c>
      <c r="I353" s="176"/>
      <c r="J353" s="177">
        <f>ROUND(I353*H353,1)</f>
        <v>0</v>
      </c>
      <c r="K353" s="173" t="s">
        <v>5</v>
      </c>
      <c r="L353" s="40"/>
      <c r="M353" s="178" t="s">
        <v>5</v>
      </c>
      <c r="N353" s="229" t="s">
        <v>45</v>
      </c>
      <c r="O353" s="230"/>
      <c r="P353" s="231">
        <f>O353*H353</f>
        <v>0</v>
      </c>
      <c r="Q353" s="231">
        <v>0</v>
      </c>
      <c r="R353" s="231">
        <f>Q353*H353</f>
        <v>0</v>
      </c>
      <c r="S353" s="231">
        <v>0</v>
      </c>
      <c r="T353" s="232">
        <f>S353*H353</f>
        <v>0</v>
      </c>
      <c r="AR353" s="23" t="s">
        <v>151</v>
      </c>
      <c r="AT353" s="23" t="s">
        <v>146</v>
      </c>
      <c r="AU353" s="23" t="s">
        <v>81</v>
      </c>
      <c r="AY353" s="23" t="s">
        <v>143</v>
      </c>
      <c r="BE353" s="182">
        <f>IF(N353="základní",J353,0)</f>
        <v>0</v>
      </c>
      <c r="BF353" s="182">
        <f>IF(N353="snížená",J353,0)</f>
        <v>0</v>
      </c>
      <c r="BG353" s="182">
        <f>IF(N353="zákl. přenesená",J353,0)</f>
        <v>0</v>
      </c>
      <c r="BH353" s="182">
        <f>IF(N353="sníž. přenesená",J353,0)</f>
        <v>0</v>
      </c>
      <c r="BI353" s="182">
        <f>IF(N353="nulová",J353,0)</f>
        <v>0</v>
      </c>
      <c r="BJ353" s="23" t="s">
        <v>90</v>
      </c>
      <c r="BK353" s="182">
        <f>ROUND(I353*H353,1)</f>
        <v>0</v>
      </c>
      <c r="BL353" s="23" t="s">
        <v>151</v>
      </c>
      <c r="BM353" s="23" t="s">
        <v>597</v>
      </c>
    </row>
    <row r="354" spans="2:65" s="1" customFormat="1" ht="6.95" customHeight="1">
      <c r="B354" s="55"/>
      <c r="C354" s="56"/>
      <c r="D354" s="56"/>
      <c r="E354" s="56"/>
      <c r="F354" s="56"/>
      <c r="G354" s="56"/>
      <c r="H354" s="56"/>
      <c r="I354" s="123"/>
      <c r="J354" s="56"/>
      <c r="K354" s="56"/>
      <c r="L354" s="40"/>
    </row>
  </sheetData>
  <autoFilter ref="C90:K353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3" customWidth="1"/>
    <col min="2" max="2" width="1.6640625" style="233" customWidth="1"/>
    <col min="3" max="4" width="5" style="233" customWidth="1"/>
    <col min="5" max="5" width="11.6640625" style="233" customWidth="1"/>
    <col min="6" max="6" width="9.1640625" style="233" customWidth="1"/>
    <col min="7" max="7" width="5" style="233" customWidth="1"/>
    <col min="8" max="8" width="77.83203125" style="233" customWidth="1"/>
    <col min="9" max="10" width="20" style="233" customWidth="1"/>
    <col min="11" max="11" width="1.6640625" style="233" customWidth="1"/>
  </cols>
  <sheetData>
    <row r="1" spans="2:11" ht="37.5" customHeight="1"/>
    <row r="2" spans="2:1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14" customFormat="1" ht="45" customHeight="1">
      <c r="B3" s="237"/>
      <c r="C3" s="359" t="s">
        <v>598</v>
      </c>
      <c r="D3" s="359"/>
      <c r="E3" s="359"/>
      <c r="F3" s="359"/>
      <c r="G3" s="359"/>
      <c r="H3" s="359"/>
      <c r="I3" s="359"/>
      <c r="J3" s="359"/>
      <c r="K3" s="238"/>
    </row>
    <row r="4" spans="2:11" ht="25.5" customHeight="1">
      <c r="B4" s="239"/>
      <c r="C4" s="363" t="s">
        <v>599</v>
      </c>
      <c r="D4" s="363"/>
      <c r="E4" s="363"/>
      <c r="F4" s="363"/>
      <c r="G4" s="363"/>
      <c r="H4" s="363"/>
      <c r="I4" s="363"/>
      <c r="J4" s="363"/>
      <c r="K4" s="240"/>
    </row>
    <row r="5" spans="2:1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ht="15" customHeight="1">
      <c r="B6" s="239"/>
      <c r="C6" s="362" t="s">
        <v>600</v>
      </c>
      <c r="D6" s="362"/>
      <c r="E6" s="362"/>
      <c r="F6" s="362"/>
      <c r="G6" s="362"/>
      <c r="H6" s="362"/>
      <c r="I6" s="362"/>
      <c r="J6" s="362"/>
      <c r="K6" s="240"/>
    </row>
    <row r="7" spans="2:11" ht="15" customHeight="1">
      <c r="B7" s="243"/>
      <c r="C7" s="362" t="s">
        <v>601</v>
      </c>
      <c r="D7" s="362"/>
      <c r="E7" s="362"/>
      <c r="F7" s="362"/>
      <c r="G7" s="362"/>
      <c r="H7" s="362"/>
      <c r="I7" s="362"/>
      <c r="J7" s="362"/>
      <c r="K7" s="240"/>
    </row>
    <row r="8" spans="2:1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pans="2:11" ht="15" customHeight="1">
      <c r="B9" s="243"/>
      <c r="C9" s="362" t="s">
        <v>602</v>
      </c>
      <c r="D9" s="362"/>
      <c r="E9" s="362"/>
      <c r="F9" s="362"/>
      <c r="G9" s="362"/>
      <c r="H9" s="362"/>
      <c r="I9" s="362"/>
      <c r="J9" s="362"/>
      <c r="K9" s="240"/>
    </row>
    <row r="10" spans="2:11" ht="15" customHeight="1">
      <c r="B10" s="243"/>
      <c r="C10" s="242"/>
      <c r="D10" s="362" t="s">
        <v>603</v>
      </c>
      <c r="E10" s="362"/>
      <c r="F10" s="362"/>
      <c r="G10" s="362"/>
      <c r="H10" s="362"/>
      <c r="I10" s="362"/>
      <c r="J10" s="362"/>
      <c r="K10" s="240"/>
    </row>
    <row r="11" spans="2:11" ht="15" customHeight="1">
      <c r="B11" s="243"/>
      <c r="C11" s="244"/>
      <c r="D11" s="362" t="s">
        <v>604</v>
      </c>
      <c r="E11" s="362"/>
      <c r="F11" s="362"/>
      <c r="G11" s="362"/>
      <c r="H11" s="362"/>
      <c r="I11" s="362"/>
      <c r="J11" s="362"/>
      <c r="K11" s="240"/>
    </row>
    <row r="12" spans="2:11" ht="12.75" customHeight="1">
      <c r="B12" s="243"/>
      <c r="C12" s="244"/>
      <c r="D12" s="244"/>
      <c r="E12" s="244"/>
      <c r="F12" s="244"/>
      <c r="G12" s="244"/>
      <c r="H12" s="244"/>
      <c r="I12" s="244"/>
      <c r="J12" s="244"/>
      <c r="K12" s="240"/>
    </row>
    <row r="13" spans="2:11" ht="15" customHeight="1">
      <c r="B13" s="243"/>
      <c r="C13" s="244"/>
      <c r="D13" s="362" t="s">
        <v>605</v>
      </c>
      <c r="E13" s="362"/>
      <c r="F13" s="362"/>
      <c r="G13" s="362"/>
      <c r="H13" s="362"/>
      <c r="I13" s="362"/>
      <c r="J13" s="362"/>
      <c r="K13" s="240"/>
    </row>
    <row r="14" spans="2:11" ht="15" customHeight="1">
      <c r="B14" s="243"/>
      <c r="C14" s="244"/>
      <c r="D14" s="362" t="s">
        <v>606</v>
      </c>
      <c r="E14" s="362"/>
      <c r="F14" s="362"/>
      <c r="G14" s="362"/>
      <c r="H14" s="362"/>
      <c r="I14" s="362"/>
      <c r="J14" s="362"/>
      <c r="K14" s="240"/>
    </row>
    <row r="15" spans="2:11" ht="15" customHeight="1">
      <c r="B15" s="243"/>
      <c r="C15" s="244"/>
      <c r="D15" s="362" t="s">
        <v>607</v>
      </c>
      <c r="E15" s="362"/>
      <c r="F15" s="362"/>
      <c r="G15" s="362"/>
      <c r="H15" s="362"/>
      <c r="I15" s="362"/>
      <c r="J15" s="362"/>
      <c r="K15" s="240"/>
    </row>
    <row r="16" spans="2:11" ht="15" customHeight="1">
      <c r="B16" s="243"/>
      <c r="C16" s="244"/>
      <c r="D16" s="244"/>
      <c r="E16" s="245" t="s">
        <v>80</v>
      </c>
      <c r="F16" s="362" t="s">
        <v>608</v>
      </c>
      <c r="G16" s="362"/>
      <c r="H16" s="362"/>
      <c r="I16" s="362"/>
      <c r="J16" s="362"/>
      <c r="K16" s="240"/>
    </row>
    <row r="17" spans="2:11" ht="15" customHeight="1">
      <c r="B17" s="243"/>
      <c r="C17" s="244"/>
      <c r="D17" s="244"/>
      <c r="E17" s="245" t="s">
        <v>609</v>
      </c>
      <c r="F17" s="362" t="s">
        <v>610</v>
      </c>
      <c r="G17" s="362"/>
      <c r="H17" s="362"/>
      <c r="I17" s="362"/>
      <c r="J17" s="362"/>
      <c r="K17" s="240"/>
    </row>
    <row r="18" spans="2:11" ht="15" customHeight="1">
      <c r="B18" s="243"/>
      <c r="C18" s="244"/>
      <c r="D18" s="244"/>
      <c r="E18" s="245" t="s">
        <v>611</v>
      </c>
      <c r="F18" s="362" t="s">
        <v>612</v>
      </c>
      <c r="G18" s="362"/>
      <c r="H18" s="362"/>
      <c r="I18" s="362"/>
      <c r="J18" s="362"/>
      <c r="K18" s="240"/>
    </row>
    <row r="19" spans="2:11" ht="15" customHeight="1">
      <c r="B19" s="243"/>
      <c r="C19" s="244"/>
      <c r="D19" s="244"/>
      <c r="E19" s="245" t="s">
        <v>613</v>
      </c>
      <c r="F19" s="362" t="s">
        <v>614</v>
      </c>
      <c r="G19" s="362"/>
      <c r="H19" s="362"/>
      <c r="I19" s="362"/>
      <c r="J19" s="362"/>
      <c r="K19" s="240"/>
    </row>
    <row r="20" spans="2:11" ht="15" customHeight="1">
      <c r="B20" s="243"/>
      <c r="C20" s="244"/>
      <c r="D20" s="244"/>
      <c r="E20" s="245" t="s">
        <v>615</v>
      </c>
      <c r="F20" s="362" t="s">
        <v>616</v>
      </c>
      <c r="G20" s="362"/>
      <c r="H20" s="362"/>
      <c r="I20" s="362"/>
      <c r="J20" s="362"/>
      <c r="K20" s="240"/>
    </row>
    <row r="21" spans="2:11" ht="15" customHeight="1">
      <c r="B21" s="243"/>
      <c r="C21" s="244"/>
      <c r="D21" s="244"/>
      <c r="E21" s="245" t="s">
        <v>617</v>
      </c>
      <c r="F21" s="362" t="s">
        <v>618</v>
      </c>
      <c r="G21" s="362"/>
      <c r="H21" s="362"/>
      <c r="I21" s="362"/>
      <c r="J21" s="362"/>
      <c r="K21" s="240"/>
    </row>
    <row r="22" spans="2:11" ht="12.75" customHeight="1">
      <c r="B22" s="243"/>
      <c r="C22" s="244"/>
      <c r="D22" s="244"/>
      <c r="E22" s="244"/>
      <c r="F22" s="244"/>
      <c r="G22" s="244"/>
      <c r="H22" s="244"/>
      <c r="I22" s="244"/>
      <c r="J22" s="244"/>
      <c r="K22" s="240"/>
    </row>
    <row r="23" spans="2:11" ht="15" customHeight="1">
      <c r="B23" s="243"/>
      <c r="C23" s="362" t="s">
        <v>619</v>
      </c>
      <c r="D23" s="362"/>
      <c r="E23" s="362"/>
      <c r="F23" s="362"/>
      <c r="G23" s="362"/>
      <c r="H23" s="362"/>
      <c r="I23" s="362"/>
      <c r="J23" s="362"/>
      <c r="K23" s="240"/>
    </row>
    <row r="24" spans="2:11" ht="15" customHeight="1">
      <c r="B24" s="243"/>
      <c r="C24" s="362" t="s">
        <v>620</v>
      </c>
      <c r="D24" s="362"/>
      <c r="E24" s="362"/>
      <c r="F24" s="362"/>
      <c r="G24" s="362"/>
      <c r="H24" s="362"/>
      <c r="I24" s="362"/>
      <c r="J24" s="362"/>
      <c r="K24" s="240"/>
    </row>
    <row r="25" spans="2:11" ht="15" customHeight="1">
      <c r="B25" s="243"/>
      <c r="C25" s="242"/>
      <c r="D25" s="362" t="s">
        <v>621</v>
      </c>
      <c r="E25" s="362"/>
      <c r="F25" s="362"/>
      <c r="G25" s="362"/>
      <c r="H25" s="362"/>
      <c r="I25" s="362"/>
      <c r="J25" s="362"/>
      <c r="K25" s="240"/>
    </row>
    <row r="26" spans="2:11" ht="15" customHeight="1">
      <c r="B26" s="243"/>
      <c r="C26" s="244"/>
      <c r="D26" s="362" t="s">
        <v>622</v>
      </c>
      <c r="E26" s="362"/>
      <c r="F26" s="362"/>
      <c r="G26" s="362"/>
      <c r="H26" s="362"/>
      <c r="I26" s="362"/>
      <c r="J26" s="362"/>
      <c r="K26" s="240"/>
    </row>
    <row r="27" spans="2:11" ht="12.75" customHeight="1">
      <c r="B27" s="243"/>
      <c r="C27" s="244"/>
      <c r="D27" s="244"/>
      <c r="E27" s="244"/>
      <c r="F27" s="244"/>
      <c r="G27" s="244"/>
      <c r="H27" s="244"/>
      <c r="I27" s="244"/>
      <c r="J27" s="244"/>
      <c r="K27" s="240"/>
    </row>
    <row r="28" spans="2:11" ht="15" customHeight="1">
      <c r="B28" s="243"/>
      <c r="C28" s="244"/>
      <c r="D28" s="362" t="s">
        <v>623</v>
      </c>
      <c r="E28" s="362"/>
      <c r="F28" s="362"/>
      <c r="G28" s="362"/>
      <c r="H28" s="362"/>
      <c r="I28" s="362"/>
      <c r="J28" s="362"/>
      <c r="K28" s="240"/>
    </row>
    <row r="29" spans="2:11" ht="15" customHeight="1">
      <c r="B29" s="243"/>
      <c r="C29" s="244"/>
      <c r="D29" s="362" t="s">
        <v>624</v>
      </c>
      <c r="E29" s="362"/>
      <c r="F29" s="362"/>
      <c r="G29" s="362"/>
      <c r="H29" s="362"/>
      <c r="I29" s="362"/>
      <c r="J29" s="362"/>
      <c r="K29" s="240"/>
    </row>
    <row r="30" spans="2:11" ht="12.75" customHeight="1">
      <c r="B30" s="243"/>
      <c r="C30" s="244"/>
      <c r="D30" s="244"/>
      <c r="E30" s="244"/>
      <c r="F30" s="244"/>
      <c r="G30" s="244"/>
      <c r="H30" s="244"/>
      <c r="I30" s="244"/>
      <c r="J30" s="244"/>
      <c r="K30" s="240"/>
    </row>
    <row r="31" spans="2:11" ht="15" customHeight="1">
      <c r="B31" s="243"/>
      <c r="C31" s="244"/>
      <c r="D31" s="362" t="s">
        <v>625</v>
      </c>
      <c r="E31" s="362"/>
      <c r="F31" s="362"/>
      <c r="G31" s="362"/>
      <c r="H31" s="362"/>
      <c r="I31" s="362"/>
      <c r="J31" s="362"/>
      <c r="K31" s="240"/>
    </row>
    <row r="32" spans="2:11" ht="15" customHeight="1">
      <c r="B32" s="243"/>
      <c r="C32" s="244"/>
      <c r="D32" s="362" t="s">
        <v>626</v>
      </c>
      <c r="E32" s="362"/>
      <c r="F32" s="362"/>
      <c r="G32" s="362"/>
      <c r="H32" s="362"/>
      <c r="I32" s="362"/>
      <c r="J32" s="362"/>
      <c r="K32" s="240"/>
    </row>
    <row r="33" spans="2:11" ht="15" customHeight="1">
      <c r="B33" s="243"/>
      <c r="C33" s="244"/>
      <c r="D33" s="362" t="s">
        <v>627</v>
      </c>
      <c r="E33" s="362"/>
      <c r="F33" s="362"/>
      <c r="G33" s="362"/>
      <c r="H33" s="362"/>
      <c r="I33" s="362"/>
      <c r="J33" s="362"/>
      <c r="K33" s="240"/>
    </row>
    <row r="34" spans="2:11" ht="15" customHeight="1">
      <c r="B34" s="243"/>
      <c r="C34" s="244"/>
      <c r="D34" s="242"/>
      <c r="E34" s="246" t="s">
        <v>128</v>
      </c>
      <c r="F34" s="242"/>
      <c r="G34" s="362" t="s">
        <v>628</v>
      </c>
      <c r="H34" s="362"/>
      <c r="I34" s="362"/>
      <c r="J34" s="362"/>
      <c r="K34" s="240"/>
    </row>
    <row r="35" spans="2:11" ht="30.75" customHeight="1">
      <c r="B35" s="243"/>
      <c r="C35" s="244"/>
      <c r="D35" s="242"/>
      <c r="E35" s="246" t="s">
        <v>629</v>
      </c>
      <c r="F35" s="242"/>
      <c r="G35" s="362" t="s">
        <v>630</v>
      </c>
      <c r="H35" s="362"/>
      <c r="I35" s="362"/>
      <c r="J35" s="362"/>
      <c r="K35" s="240"/>
    </row>
    <row r="36" spans="2:11" ht="15" customHeight="1">
      <c r="B36" s="243"/>
      <c r="C36" s="244"/>
      <c r="D36" s="242"/>
      <c r="E36" s="246" t="s">
        <v>54</v>
      </c>
      <c r="F36" s="242"/>
      <c r="G36" s="362" t="s">
        <v>631</v>
      </c>
      <c r="H36" s="362"/>
      <c r="I36" s="362"/>
      <c r="J36" s="362"/>
      <c r="K36" s="240"/>
    </row>
    <row r="37" spans="2:11" ht="15" customHeight="1">
      <c r="B37" s="243"/>
      <c r="C37" s="244"/>
      <c r="D37" s="242"/>
      <c r="E37" s="246" t="s">
        <v>129</v>
      </c>
      <c r="F37" s="242"/>
      <c r="G37" s="362" t="s">
        <v>632</v>
      </c>
      <c r="H37" s="362"/>
      <c r="I37" s="362"/>
      <c r="J37" s="362"/>
      <c r="K37" s="240"/>
    </row>
    <row r="38" spans="2:11" ht="15" customHeight="1">
      <c r="B38" s="243"/>
      <c r="C38" s="244"/>
      <c r="D38" s="242"/>
      <c r="E38" s="246" t="s">
        <v>130</v>
      </c>
      <c r="F38" s="242"/>
      <c r="G38" s="362" t="s">
        <v>633</v>
      </c>
      <c r="H38" s="362"/>
      <c r="I38" s="362"/>
      <c r="J38" s="362"/>
      <c r="K38" s="240"/>
    </row>
    <row r="39" spans="2:11" ht="15" customHeight="1">
      <c r="B39" s="243"/>
      <c r="C39" s="244"/>
      <c r="D39" s="242"/>
      <c r="E39" s="246" t="s">
        <v>131</v>
      </c>
      <c r="F39" s="242"/>
      <c r="G39" s="362" t="s">
        <v>634</v>
      </c>
      <c r="H39" s="362"/>
      <c r="I39" s="362"/>
      <c r="J39" s="362"/>
      <c r="K39" s="240"/>
    </row>
    <row r="40" spans="2:11" ht="15" customHeight="1">
      <c r="B40" s="243"/>
      <c r="C40" s="244"/>
      <c r="D40" s="242"/>
      <c r="E40" s="246" t="s">
        <v>635</v>
      </c>
      <c r="F40" s="242"/>
      <c r="G40" s="362" t="s">
        <v>636</v>
      </c>
      <c r="H40" s="362"/>
      <c r="I40" s="362"/>
      <c r="J40" s="362"/>
      <c r="K40" s="240"/>
    </row>
    <row r="41" spans="2:11" ht="15" customHeight="1">
      <c r="B41" s="243"/>
      <c r="C41" s="244"/>
      <c r="D41" s="242"/>
      <c r="E41" s="246"/>
      <c r="F41" s="242"/>
      <c r="G41" s="362" t="s">
        <v>637</v>
      </c>
      <c r="H41" s="362"/>
      <c r="I41" s="362"/>
      <c r="J41" s="362"/>
      <c r="K41" s="240"/>
    </row>
    <row r="42" spans="2:11" ht="15" customHeight="1">
      <c r="B42" s="243"/>
      <c r="C42" s="244"/>
      <c r="D42" s="242"/>
      <c r="E42" s="246" t="s">
        <v>638</v>
      </c>
      <c r="F42" s="242"/>
      <c r="G42" s="362" t="s">
        <v>639</v>
      </c>
      <c r="H42" s="362"/>
      <c r="I42" s="362"/>
      <c r="J42" s="362"/>
      <c r="K42" s="240"/>
    </row>
    <row r="43" spans="2:11" ht="15" customHeight="1">
      <c r="B43" s="243"/>
      <c r="C43" s="244"/>
      <c r="D43" s="242"/>
      <c r="E43" s="246" t="s">
        <v>133</v>
      </c>
      <c r="F43" s="242"/>
      <c r="G43" s="362" t="s">
        <v>640</v>
      </c>
      <c r="H43" s="362"/>
      <c r="I43" s="362"/>
      <c r="J43" s="362"/>
      <c r="K43" s="240"/>
    </row>
    <row r="44" spans="2:11" ht="12.75" customHeight="1">
      <c r="B44" s="243"/>
      <c r="C44" s="244"/>
      <c r="D44" s="242"/>
      <c r="E44" s="242"/>
      <c r="F44" s="242"/>
      <c r="G44" s="242"/>
      <c r="H44" s="242"/>
      <c r="I44" s="242"/>
      <c r="J44" s="242"/>
      <c r="K44" s="240"/>
    </row>
    <row r="45" spans="2:11" ht="15" customHeight="1">
      <c r="B45" s="243"/>
      <c r="C45" s="244"/>
      <c r="D45" s="362" t="s">
        <v>641</v>
      </c>
      <c r="E45" s="362"/>
      <c r="F45" s="362"/>
      <c r="G45" s="362"/>
      <c r="H45" s="362"/>
      <c r="I45" s="362"/>
      <c r="J45" s="362"/>
      <c r="K45" s="240"/>
    </row>
    <row r="46" spans="2:11" ht="15" customHeight="1">
      <c r="B46" s="243"/>
      <c r="C46" s="244"/>
      <c r="D46" s="244"/>
      <c r="E46" s="362" t="s">
        <v>642</v>
      </c>
      <c r="F46" s="362"/>
      <c r="G46" s="362"/>
      <c r="H46" s="362"/>
      <c r="I46" s="362"/>
      <c r="J46" s="362"/>
      <c r="K46" s="240"/>
    </row>
    <row r="47" spans="2:11" ht="15" customHeight="1">
      <c r="B47" s="243"/>
      <c r="C47" s="244"/>
      <c r="D47" s="244"/>
      <c r="E47" s="362" t="s">
        <v>643</v>
      </c>
      <c r="F47" s="362"/>
      <c r="G47" s="362"/>
      <c r="H47" s="362"/>
      <c r="I47" s="362"/>
      <c r="J47" s="362"/>
      <c r="K47" s="240"/>
    </row>
    <row r="48" spans="2:11" ht="15" customHeight="1">
      <c r="B48" s="243"/>
      <c r="C48" s="244"/>
      <c r="D48" s="244"/>
      <c r="E48" s="362" t="s">
        <v>644</v>
      </c>
      <c r="F48" s="362"/>
      <c r="G48" s="362"/>
      <c r="H48" s="362"/>
      <c r="I48" s="362"/>
      <c r="J48" s="362"/>
      <c r="K48" s="240"/>
    </row>
    <row r="49" spans="2:11" ht="15" customHeight="1">
      <c r="B49" s="243"/>
      <c r="C49" s="244"/>
      <c r="D49" s="362" t="s">
        <v>645</v>
      </c>
      <c r="E49" s="362"/>
      <c r="F49" s="362"/>
      <c r="G49" s="362"/>
      <c r="H49" s="362"/>
      <c r="I49" s="362"/>
      <c r="J49" s="362"/>
      <c r="K49" s="240"/>
    </row>
    <row r="50" spans="2:11" ht="25.5" customHeight="1">
      <c r="B50" s="239"/>
      <c r="C50" s="363" t="s">
        <v>646</v>
      </c>
      <c r="D50" s="363"/>
      <c r="E50" s="363"/>
      <c r="F50" s="363"/>
      <c r="G50" s="363"/>
      <c r="H50" s="363"/>
      <c r="I50" s="363"/>
      <c r="J50" s="363"/>
      <c r="K50" s="240"/>
    </row>
    <row r="51" spans="2:11" ht="5.25" customHeight="1">
      <c r="B51" s="239"/>
      <c r="C51" s="241"/>
      <c r="D51" s="241"/>
      <c r="E51" s="241"/>
      <c r="F51" s="241"/>
      <c r="G51" s="241"/>
      <c r="H51" s="241"/>
      <c r="I51" s="241"/>
      <c r="J51" s="241"/>
      <c r="K51" s="240"/>
    </row>
    <row r="52" spans="2:11" ht="15" customHeight="1">
      <c r="B52" s="239"/>
      <c r="C52" s="362" t="s">
        <v>647</v>
      </c>
      <c r="D52" s="362"/>
      <c r="E52" s="362"/>
      <c r="F52" s="362"/>
      <c r="G52" s="362"/>
      <c r="H52" s="362"/>
      <c r="I52" s="362"/>
      <c r="J52" s="362"/>
      <c r="K52" s="240"/>
    </row>
    <row r="53" spans="2:11" ht="15" customHeight="1">
      <c r="B53" s="239"/>
      <c r="C53" s="362" t="s">
        <v>648</v>
      </c>
      <c r="D53" s="362"/>
      <c r="E53" s="362"/>
      <c r="F53" s="362"/>
      <c r="G53" s="362"/>
      <c r="H53" s="362"/>
      <c r="I53" s="362"/>
      <c r="J53" s="362"/>
      <c r="K53" s="240"/>
    </row>
    <row r="54" spans="2:11" ht="12.75" customHeight="1">
      <c r="B54" s="239"/>
      <c r="C54" s="242"/>
      <c r="D54" s="242"/>
      <c r="E54" s="242"/>
      <c r="F54" s="242"/>
      <c r="G54" s="242"/>
      <c r="H54" s="242"/>
      <c r="I54" s="242"/>
      <c r="J54" s="242"/>
      <c r="K54" s="240"/>
    </row>
    <row r="55" spans="2:11" ht="15" customHeight="1">
      <c r="B55" s="239"/>
      <c r="C55" s="362" t="s">
        <v>649</v>
      </c>
      <c r="D55" s="362"/>
      <c r="E55" s="362"/>
      <c r="F55" s="362"/>
      <c r="G55" s="362"/>
      <c r="H55" s="362"/>
      <c r="I55" s="362"/>
      <c r="J55" s="362"/>
      <c r="K55" s="240"/>
    </row>
    <row r="56" spans="2:11" ht="15" customHeight="1">
      <c r="B56" s="239"/>
      <c r="C56" s="244"/>
      <c r="D56" s="362" t="s">
        <v>650</v>
      </c>
      <c r="E56" s="362"/>
      <c r="F56" s="362"/>
      <c r="G56" s="362"/>
      <c r="H56" s="362"/>
      <c r="I56" s="362"/>
      <c r="J56" s="362"/>
      <c r="K56" s="240"/>
    </row>
    <row r="57" spans="2:11" ht="15" customHeight="1">
      <c r="B57" s="239"/>
      <c r="C57" s="244"/>
      <c r="D57" s="362" t="s">
        <v>651</v>
      </c>
      <c r="E57" s="362"/>
      <c r="F57" s="362"/>
      <c r="G57" s="362"/>
      <c r="H57" s="362"/>
      <c r="I57" s="362"/>
      <c r="J57" s="362"/>
      <c r="K57" s="240"/>
    </row>
    <row r="58" spans="2:11" ht="15" customHeight="1">
      <c r="B58" s="239"/>
      <c r="C58" s="244"/>
      <c r="D58" s="362" t="s">
        <v>652</v>
      </c>
      <c r="E58" s="362"/>
      <c r="F58" s="362"/>
      <c r="G58" s="362"/>
      <c r="H58" s="362"/>
      <c r="I58" s="362"/>
      <c r="J58" s="362"/>
      <c r="K58" s="240"/>
    </row>
    <row r="59" spans="2:11" ht="15" customHeight="1">
      <c r="B59" s="239"/>
      <c r="C59" s="244"/>
      <c r="D59" s="362" t="s">
        <v>653</v>
      </c>
      <c r="E59" s="362"/>
      <c r="F59" s="362"/>
      <c r="G59" s="362"/>
      <c r="H59" s="362"/>
      <c r="I59" s="362"/>
      <c r="J59" s="362"/>
      <c r="K59" s="240"/>
    </row>
    <row r="60" spans="2:11" ht="15" customHeight="1">
      <c r="B60" s="239"/>
      <c r="C60" s="244"/>
      <c r="D60" s="361" t="s">
        <v>654</v>
      </c>
      <c r="E60" s="361"/>
      <c r="F60" s="361"/>
      <c r="G60" s="361"/>
      <c r="H60" s="361"/>
      <c r="I60" s="361"/>
      <c r="J60" s="361"/>
      <c r="K60" s="240"/>
    </row>
    <row r="61" spans="2:11" ht="15" customHeight="1">
      <c r="B61" s="239"/>
      <c r="C61" s="244"/>
      <c r="D61" s="362" t="s">
        <v>655</v>
      </c>
      <c r="E61" s="362"/>
      <c r="F61" s="362"/>
      <c r="G61" s="362"/>
      <c r="H61" s="362"/>
      <c r="I61" s="362"/>
      <c r="J61" s="362"/>
      <c r="K61" s="240"/>
    </row>
    <row r="62" spans="2:11" ht="12.75" customHeight="1">
      <c r="B62" s="239"/>
      <c r="C62" s="244"/>
      <c r="D62" s="244"/>
      <c r="E62" s="247"/>
      <c r="F62" s="244"/>
      <c r="G62" s="244"/>
      <c r="H62" s="244"/>
      <c r="I62" s="244"/>
      <c r="J62" s="244"/>
      <c r="K62" s="240"/>
    </row>
    <row r="63" spans="2:11" ht="15" customHeight="1">
      <c r="B63" s="239"/>
      <c r="C63" s="244"/>
      <c r="D63" s="362" t="s">
        <v>656</v>
      </c>
      <c r="E63" s="362"/>
      <c r="F63" s="362"/>
      <c r="G63" s="362"/>
      <c r="H63" s="362"/>
      <c r="I63" s="362"/>
      <c r="J63" s="362"/>
      <c r="K63" s="240"/>
    </row>
    <row r="64" spans="2:11" ht="15" customHeight="1">
      <c r="B64" s="239"/>
      <c r="C64" s="244"/>
      <c r="D64" s="361" t="s">
        <v>657</v>
      </c>
      <c r="E64" s="361"/>
      <c r="F64" s="361"/>
      <c r="G64" s="361"/>
      <c r="H64" s="361"/>
      <c r="I64" s="361"/>
      <c r="J64" s="361"/>
      <c r="K64" s="240"/>
    </row>
    <row r="65" spans="2:11" ht="15" customHeight="1">
      <c r="B65" s="239"/>
      <c r="C65" s="244"/>
      <c r="D65" s="362" t="s">
        <v>658</v>
      </c>
      <c r="E65" s="362"/>
      <c r="F65" s="362"/>
      <c r="G65" s="362"/>
      <c r="H65" s="362"/>
      <c r="I65" s="362"/>
      <c r="J65" s="362"/>
      <c r="K65" s="240"/>
    </row>
    <row r="66" spans="2:11" ht="15" customHeight="1">
      <c r="B66" s="239"/>
      <c r="C66" s="244"/>
      <c r="D66" s="362" t="s">
        <v>659</v>
      </c>
      <c r="E66" s="362"/>
      <c r="F66" s="362"/>
      <c r="G66" s="362"/>
      <c r="H66" s="362"/>
      <c r="I66" s="362"/>
      <c r="J66" s="362"/>
      <c r="K66" s="240"/>
    </row>
    <row r="67" spans="2:11" ht="15" customHeight="1">
      <c r="B67" s="239"/>
      <c r="C67" s="244"/>
      <c r="D67" s="362" t="s">
        <v>660</v>
      </c>
      <c r="E67" s="362"/>
      <c r="F67" s="362"/>
      <c r="G67" s="362"/>
      <c r="H67" s="362"/>
      <c r="I67" s="362"/>
      <c r="J67" s="362"/>
      <c r="K67" s="240"/>
    </row>
    <row r="68" spans="2:11" ht="15" customHeight="1">
      <c r="B68" s="239"/>
      <c r="C68" s="244"/>
      <c r="D68" s="362" t="s">
        <v>661</v>
      </c>
      <c r="E68" s="362"/>
      <c r="F68" s="362"/>
      <c r="G68" s="362"/>
      <c r="H68" s="362"/>
      <c r="I68" s="362"/>
      <c r="J68" s="362"/>
      <c r="K68" s="240"/>
    </row>
    <row r="69" spans="2:11" ht="12.75" customHeight="1">
      <c r="B69" s="248"/>
      <c r="C69" s="249"/>
      <c r="D69" s="249"/>
      <c r="E69" s="249"/>
      <c r="F69" s="249"/>
      <c r="G69" s="249"/>
      <c r="H69" s="249"/>
      <c r="I69" s="249"/>
      <c r="J69" s="249"/>
      <c r="K69" s="250"/>
    </row>
    <row r="70" spans="2:11" ht="18.75" customHeight="1">
      <c r="B70" s="251"/>
      <c r="C70" s="251"/>
      <c r="D70" s="251"/>
      <c r="E70" s="251"/>
      <c r="F70" s="251"/>
      <c r="G70" s="251"/>
      <c r="H70" s="251"/>
      <c r="I70" s="251"/>
      <c r="J70" s="251"/>
      <c r="K70" s="252"/>
    </row>
    <row r="71" spans="2:11" ht="18.75" customHeight="1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spans="2:11" ht="7.5" customHeight="1">
      <c r="B72" s="253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ht="45" customHeight="1">
      <c r="B73" s="256"/>
      <c r="C73" s="360" t="s">
        <v>87</v>
      </c>
      <c r="D73" s="360"/>
      <c r="E73" s="360"/>
      <c r="F73" s="360"/>
      <c r="G73" s="360"/>
      <c r="H73" s="360"/>
      <c r="I73" s="360"/>
      <c r="J73" s="360"/>
      <c r="K73" s="257"/>
    </row>
    <row r="74" spans="2:11" ht="17.25" customHeight="1">
      <c r="B74" s="256"/>
      <c r="C74" s="258" t="s">
        <v>662</v>
      </c>
      <c r="D74" s="258"/>
      <c r="E74" s="258"/>
      <c r="F74" s="258" t="s">
        <v>663</v>
      </c>
      <c r="G74" s="259"/>
      <c r="H74" s="258" t="s">
        <v>129</v>
      </c>
      <c r="I74" s="258" t="s">
        <v>58</v>
      </c>
      <c r="J74" s="258" t="s">
        <v>664</v>
      </c>
      <c r="K74" s="257"/>
    </row>
    <row r="75" spans="2:11" ht="17.25" customHeight="1">
      <c r="B75" s="256"/>
      <c r="C75" s="260" t="s">
        <v>665</v>
      </c>
      <c r="D75" s="260"/>
      <c r="E75" s="260"/>
      <c r="F75" s="261" t="s">
        <v>666</v>
      </c>
      <c r="G75" s="262"/>
      <c r="H75" s="260"/>
      <c r="I75" s="260"/>
      <c r="J75" s="260" t="s">
        <v>667</v>
      </c>
      <c r="K75" s="257"/>
    </row>
    <row r="76" spans="2:11" ht="5.25" customHeight="1">
      <c r="B76" s="256"/>
      <c r="C76" s="263"/>
      <c r="D76" s="263"/>
      <c r="E76" s="263"/>
      <c r="F76" s="263"/>
      <c r="G76" s="264"/>
      <c r="H76" s="263"/>
      <c r="I76" s="263"/>
      <c r="J76" s="263"/>
      <c r="K76" s="257"/>
    </row>
    <row r="77" spans="2:11" ht="15" customHeight="1">
      <c r="B77" s="256"/>
      <c r="C77" s="246" t="s">
        <v>54</v>
      </c>
      <c r="D77" s="263"/>
      <c r="E77" s="263"/>
      <c r="F77" s="265" t="s">
        <v>668</v>
      </c>
      <c r="G77" s="264"/>
      <c r="H77" s="246" t="s">
        <v>669</v>
      </c>
      <c r="I77" s="246" t="s">
        <v>670</v>
      </c>
      <c r="J77" s="246">
        <v>20</v>
      </c>
      <c r="K77" s="257"/>
    </row>
    <row r="78" spans="2:11" ht="15" customHeight="1">
      <c r="B78" s="256"/>
      <c r="C78" s="246" t="s">
        <v>671</v>
      </c>
      <c r="D78" s="246"/>
      <c r="E78" s="246"/>
      <c r="F78" s="265" t="s">
        <v>668</v>
      </c>
      <c r="G78" s="264"/>
      <c r="H78" s="246" t="s">
        <v>672</v>
      </c>
      <c r="I78" s="246" t="s">
        <v>670</v>
      </c>
      <c r="J78" s="246">
        <v>120</v>
      </c>
      <c r="K78" s="257"/>
    </row>
    <row r="79" spans="2:11" ht="15" customHeight="1">
      <c r="B79" s="266"/>
      <c r="C79" s="246" t="s">
        <v>673</v>
      </c>
      <c r="D79" s="246"/>
      <c r="E79" s="246"/>
      <c r="F79" s="265" t="s">
        <v>674</v>
      </c>
      <c r="G79" s="264"/>
      <c r="H79" s="246" t="s">
        <v>675</v>
      </c>
      <c r="I79" s="246" t="s">
        <v>670</v>
      </c>
      <c r="J79" s="246">
        <v>50</v>
      </c>
      <c r="K79" s="257"/>
    </row>
    <row r="80" spans="2:11" ht="15" customHeight="1">
      <c r="B80" s="266"/>
      <c r="C80" s="246" t="s">
        <v>676</v>
      </c>
      <c r="D80" s="246"/>
      <c r="E80" s="246"/>
      <c r="F80" s="265" t="s">
        <v>668</v>
      </c>
      <c r="G80" s="264"/>
      <c r="H80" s="246" t="s">
        <v>677</v>
      </c>
      <c r="I80" s="246" t="s">
        <v>678</v>
      </c>
      <c r="J80" s="246"/>
      <c r="K80" s="257"/>
    </row>
    <row r="81" spans="2:11" ht="15" customHeight="1">
      <c r="B81" s="266"/>
      <c r="C81" s="267" t="s">
        <v>679</v>
      </c>
      <c r="D81" s="267"/>
      <c r="E81" s="267"/>
      <c r="F81" s="268" t="s">
        <v>674</v>
      </c>
      <c r="G81" s="267"/>
      <c r="H81" s="267" t="s">
        <v>680</v>
      </c>
      <c r="I81" s="267" t="s">
        <v>670</v>
      </c>
      <c r="J81" s="267">
        <v>15</v>
      </c>
      <c r="K81" s="257"/>
    </row>
    <row r="82" spans="2:11" ht="15" customHeight="1">
      <c r="B82" s="266"/>
      <c r="C82" s="267" t="s">
        <v>681</v>
      </c>
      <c r="D82" s="267"/>
      <c r="E82" s="267"/>
      <c r="F82" s="268" t="s">
        <v>674</v>
      </c>
      <c r="G82" s="267"/>
      <c r="H82" s="267" t="s">
        <v>682</v>
      </c>
      <c r="I82" s="267" t="s">
        <v>670</v>
      </c>
      <c r="J82" s="267">
        <v>15</v>
      </c>
      <c r="K82" s="257"/>
    </row>
    <row r="83" spans="2:11" ht="15" customHeight="1">
      <c r="B83" s="266"/>
      <c r="C83" s="267" t="s">
        <v>683</v>
      </c>
      <c r="D83" s="267"/>
      <c r="E83" s="267"/>
      <c r="F83" s="268" t="s">
        <v>674</v>
      </c>
      <c r="G83" s="267"/>
      <c r="H83" s="267" t="s">
        <v>684</v>
      </c>
      <c r="I83" s="267" t="s">
        <v>670</v>
      </c>
      <c r="J83" s="267">
        <v>20</v>
      </c>
      <c r="K83" s="257"/>
    </row>
    <row r="84" spans="2:11" ht="15" customHeight="1">
      <c r="B84" s="266"/>
      <c r="C84" s="267" t="s">
        <v>685</v>
      </c>
      <c r="D84" s="267"/>
      <c r="E84" s="267"/>
      <c r="F84" s="268" t="s">
        <v>674</v>
      </c>
      <c r="G84" s="267"/>
      <c r="H84" s="267" t="s">
        <v>686</v>
      </c>
      <c r="I84" s="267" t="s">
        <v>670</v>
      </c>
      <c r="J84" s="267">
        <v>20</v>
      </c>
      <c r="K84" s="257"/>
    </row>
    <row r="85" spans="2:11" ht="15" customHeight="1">
      <c r="B85" s="266"/>
      <c r="C85" s="246" t="s">
        <v>687</v>
      </c>
      <c r="D85" s="246"/>
      <c r="E85" s="246"/>
      <c r="F85" s="265" t="s">
        <v>674</v>
      </c>
      <c r="G85" s="264"/>
      <c r="H85" s="246" t="s">
        <v>688</v>
      </c>
      <c r="I85" s="246" t="s">
        <v>670</v>
      </c>
      <c r="J85" s="246">
        <v>50</v>
      </c>
      <c r="K85" s="257"/>
    </row>
    <row r="86" spans="2:11" ht="15" customHeight="1">
      <c r="B86" s="266"/>
      <c r="C86" s="246" t="s">
        <v>689</v>
      </c>
      <c r="D86" s="246"/>
      <c r="E86" s="246"/>
      <c r="F86" s="265" t="s">
        <v>674</v>
      </c>
      <c r="G86" s="264"/>
      <c r="H86" s="246" t="s">
        <v>690</v>
      </c>
      <c r="I86" s="246" t="s">
        <v>670</v>
      </c>
      <c r="J86" s="246">
        <v>20</v>
      </c>
      <c r="K86" s="257"/>
    </row>
    <row r="87" spans="2:11" ht="15" customHeight="1">
      <c r="B87" s="266"/>
      <c r="C87" s="246" t="s">
        <v>691</v>
      </c>
      <c r="D87" s="246"/>
      <c r="E87" s="246"/>
      <c r="F87" s="265" t="s">
        <v>674</v>
      </c>
      <c r="G87" s="264"/>
      <c r="H87" s="246" t="s">
        <v>692</v>
      </c>
      <c r="I87" s="246" t="s">
        <v>670</v>
      </c>
      <c r="J87" s="246">
        <v>20</v>
      </c>
      <c r="K87" s="257"/>
    </row>
    <row r="88" spans="2:11" ht="15" customHeight="1">
      <c r="B88" s="266"/>
      <c r="C88" s="246" t="s">
        <v>693</v>
      </c>
      <c r="D88" s="246"/>
      <c r="E88" s="246"/>
      <c r="F88" s="265" t="s">
        <v>674</v>
      </c>
      <c r="G88" s="264"/>
      <c r="H88" s="246" t="s">
        <v>694</v>
      </c>
      <c r="I88" s="246" t="s">
        <v>670</v>
      </c>
      <c r="J88" s="246">
        <v>50</v>
      </c>
      <c r="K88" s="257"/>
    </row>
    <row r="89" spans="2:11" ht="15" customHeight="1">
      <c r="B89" s="266"/>
      <c r="C89" s="246" t="s">
        <v>695</v>
      </c>
      <c r="D89" s="246"/>
      <c r="E89" s="246"/>
      <c r="F89" s="265" t="s">
        <v>674</v>
      </c>
      <c r="G89" s="264"/>
      <c r="H89" s="246" t="s">
        <v>695</v>
      </c>
      <c r="I89" s="246" t="s">
        <v>670</v>
      </c>
      <c r="J89" s="246">
        <v>50</v>
      </c>
      <c r="K89" s="257"/>
    </row>
    <row r="90" spans="2:11" ht="15" customHeight="1">
      <c r="B90" s="266"/>
      <c r="C90" s="246" t="s">
        <v>134</v>
      </c>
      <c r="D90" s="246"/>
      <c r="E90" s="246"/>
      <c r="F90" s="265" t="s">
        <v>674</v>
      </c>
      <c r="G90" s="264"/>
      <c r="H90" s="246" t="s">
        <v>696</v>
      </c>
      <c r="I90" s="246" t="s">
        <v>670</v>
      </c>
      <c r="J90" s="246">
        <v>255</v>
      </c>
      <c r="K90" s="257"/>
    </row>
    <row r="91" spans="2:11" ht="15" customHeight="1">
      <c r="B91" s="266"/>
      <c r="C91" s="246" t="s">
        <v>697</v>
      </c>
      <c r="D91" s="246"/>
      <c r="E91" s="246"/>
      <c r="F91" s="265" t="s">
        <v>668</v>
      </c>
      <c r="G91" s="264"/>
      <c r="H91" s="246" t="s">
        <v>698</v>
      </c>
      <c r="I91" s="246" t="s">
        <v>699</v>
      </c>
      <c r="J91" s="246"/>
      <c r="K91" s="257"/>
    </row>
    <row r="92" spans="2:11" ht="15" customHeight="1">
      <c r="B92" s="266"/>
      <c r="C92" s="246" t="s">
        <v>700</v>
      </c>
      <c r="D92" s="246"/>
      <c r="E92" s="246"/>
      <c r="F92" s="265" t="s">
        <v>668</v>
      </c>
      <c r="G92" s="264"/>
      <c r="H92" s="246" t="s">
        <v>701</v>
      </c>
      <c r="I92" s="246" t="s">
        <v>702</v>
      </c>
      <c r="J92" s="246"/>
      <c r="K92" s="257"/>
    </row>
    <row r="93" spans="2:11" ht="15" customHeight="1">
      <c r="B93" s="266"/>
      <c r="C93" s="246" t="s">
        <v>703</v>
      </c>
      <c r="D93" s="246"/>
      <c r="E93" s="246"/>
      <c r="F93" s="265" t="s">
        <v>668</v>
      </c>
      <c r="G93" s="264"/>
      <c r="H93" s="246" t="s">
        <v>703</v>
      </c>
      <c r="I93" s="246" t="s">
        <v>702</v>
      </c>
      <c r="J93" s="246"/>
      <c r="K93" s="257"/>
    </row>
    <row r="94" spans="2:11" ht="15" customHeight="1">
      <c r="B94" s="266"/>
      <c r="C94" s="246" t="s">
        <v>39</v>
      </c>
      <c r="D94" s="246"/>
      <c r="E94" s="246"/>
      <c r="F94" s="265" t="s">
        <v>668</v>
      </c>
      <c r="G94" s="264"/>
      <c r="H94" s="246" t="s">
        <v>704</v>
      </c>
      <c r="I94" s="246" t="s">
        <v>702</v>
      </c>
      <c r="J94" s="246"/>
      <c r="K94" s="257"/>
    </row>
    <row r="95" spans="2:11" ht="15" customHeight="1">
      <c r="B95" s="266"/>
      <c r="C95" s="246" t="s">
        <v>49</v>
      </c>
      <c r="D95" s="246"/>
      <c r="E95" s="246"/>
      <c r="F95" s="265" t="s">
        <v>668</v>
      </c>
      <c r="G95" s="264"/>
      <c r="H95" s="246" t="s">
        <v>705</v>
      </c>
      <c r="I95" s="246" t="s">
        <v>702</v>
      </c>
      <c r="J95" s="246"/>
      <c r="K95" s="257"/>
    </row>
    <row r="96" spans="2:11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spans="2:11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spans="2:11" ht="18.75" customHeight="1">
      <c r="B98" s="252"/>
      <c r="C98" s="252"/>
      <c r="D98" s="252"/>
      <c r="E98" s="252"/>
      <c r="F98" s="252"/>
      <c r="G98" s="252"/>
      <c r="H98" s="252"/>
      <c r="I98" s="252"/>
      <c r="J98" s="252"/>
      <c r="K98" s="252"/>
    </row>
    <row r="99" spans="2:11" ht="7.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5"/>
    </row>
    <row r="100" spans="2:11" ht="45" customHeight="1">
      <c r="B100" s="256"/>
      <c r="C100" s="360" t="s">
        <v>706</v>
      </c>
      <c r="D100" s="360"/>
      <c r="E100" s="360"/>
      <c r="F100" s="360"/>
      <c r="G100" s="360"/>
      <c r="H100" s="360"/>
      <c r="I100" s="360"/>
      <c r="J100" s="360"/>
      <c r="K100" s="257"/>
    </row>
    <row r="101" spans="2:11" ht="17.25" customHeight="1">
      <c r="B101" s="256"/>
      <c r="C101" s="258" t="s">
        <v>662</v>
      </c>
      <c r="D101" s="258"/>
      <c r="E101" s="258"/>
      <c r="F101" s="258" t="s">
        <v>663</v>
      </c>
      <c r="G101" s="259"/>
      <c r="H101" s="258" t="s">
        <v>129</v>
      </c>
      <c r="I101" s="258" t="s">
        <v>58</v>
      </c>
      <c r="J101" s="258" t="s">
        <v>664</v>
      </c>
      <c r="K101" s="257"/>
    </row>
    <row r="102" spans="2:11" ht="17.25" customHeight="1">
      <c r="B102" s="256"/>
      <c r="C102" s="260" t="s">
        <v>665</v>
      </c>
      <c r="D102" s="260"/>
      <c r="E102" s="260"/>
      <c r="F102" s="261" t="s">
        <v>666</v>
      </c>
      <c r="G102" s="262"/>
      <c r="H102" s="260"/>
      <c r="I102" s="260"/>
      <c r="J102" s="260" t="s">
        <v>667</v>
      </c>
      <c r="K102" s="257"/>
    </row>
    <row r="103" spans="2:11" ht="5.25" customHeight="1">
      <c r="B103" s="256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spans="2:11" ht="15" customHeight="1">
      <c r="B104" s="256"/>
      <c r="C104" s="246" t="s">
        <v>54</v>
      </c>
      <c r="D104" s="263"/>
      <c r="E104" s="263"/>
      <c r="F104" s="265" t="s">
        <v>668</v>
      </c>
      <c r="G104" s="274"/>
      <c r="H104" s="246" t="s">
        <v>707</v>
      </c>
      <c r="I104" s="246" t="s">
        <v>670</v>
      </c>
      <c r="J104" s="246">
        <v>20</v>
      </c>
      <c r="K104" s="257"/>
    </row>
    <row r="105" spans="2:11" ht="15" customHeight="1">
      <c r="B105" s="256"/>
      <c r="C105" s="246" t="s">
        <v>671</v>
      </c>
      <c r="D105" s="246"/>
      <c r="E105" s="246"/>
      <c r="F105" s="265" t="s">
        <v>668</v>
      </c>
      <c r="G105" s="246"/>
      <c r="H105" s="246" t="s">
        <v>707</v>
      </c>
      <c r="I105" s="246" t="s">
        <v>670</v>
      </c>
      <c r="J105" s="246">
        <v>120</v>
      </c>
      <c r="K105" s="257"/>
    </row>
    <row r="106" spans="2:11" ht="15" customHeight="1">
      <c r="B106" s="266"/>
      <c r="C106" s="246" t="s">
        <v>673</v>
      </c>
      <c r="D106" s="246"/>
      <c r="E106" s="246"/>
      <c r="F106" s="265" t="s">
        <v>674</v>
      </c>
      <c r="G106" s="246"/>
      <c r="H106" s="246" t="s">
        <v>707</v>
      </c>
      <c r="I106" s="246" t="s">
        <v>670</v>
      </c>
      <c r="J106" s="246">
        <v>50</v>
      </c>
      <c r="K106" s="257"/>
    </row>
    <row r="107" spans="2:11" ht="15" customHeight="1">
      <c r="B107" s="266"/>
      <c r="C107" s="246" t="s">
        <v>676</v>
      </c>
      <c r="D107" s="246"/>
      <c r="E107" s="246"/>
      <c r="F107" s="265" t="s">
        <v>668</v>
      </c>
      <c r="G107" s="246"/>
      <c r="H107" s="246" t="s">
        <v>707</v>
      </c>
      <c r="I107" s="246" t="s">
        <v>678</v>
      </c>
      <c r="J107" s="246"/>
      <c r="K107" s="257"/>
    </row>
    <row r="108" spans="2:11" ht="15" customHeight="1">
      <c r="B108" s="266"/>
      <c r="C108" s="246" t="s">
        <v>687</v>
      </c>
      <c r="D108" s="246"/>
      <c r="E108" s="246"/>
      <c r="F108" s="265" t="s">
        <v>674</v>
      </c>
      <c r="G108" s="246"/>
      <c r="H108" s="246" t="s">
        <v>707</v>
      </c>
      <c r="I108" s="246" t="s">
        <v>670</v>
      </c>
      <c r="J108" s="246">
        <v>50</v>
      </c>
      <c r="K108" s="257"/>
    </row>
    <row r="109" spans="2:11" ht="15" customHeight="1">
      <c r="B109" s="266"/>
      <c r="C109" s="246" t="s">
        <v>695</v>
      </c>
      <c r="D109" s="246"/>
      <c r="E109" s="246"/>
      <c r="F109" s="265" t="s">
        <v>674</v>
      </c>
      <c r="G109" s="246"/>
      <c r="H109" s="246" t="s">
        <v>707</v>
      </c>
      <c r="I109" s="246" t="s">
        <v>670</v>
      </c>
      <c r="J109" s="246">
        <v>50</v>
      </c>
      <c r="K109" s="257"/>
    </row>
    <row r="110" spans="2:11" ht="15" customHeight="1">
      <c r="B110" s="266"/>
      <c r="C110" s="246" t="s">
        <v>693</v>
      </c>
      <c r="D110" s="246"/>
      <c r="E110" s="246"/>
      <c r="F110" s="265" t="s">
        <v>674</v>
      </c>
      <c r="G110" s="246"/>
      <c r="H110" s="246" t="s">
        <v>707</v>
      </c>
      <c r="I110" s="246" t="s">
        <v>670</v>
      </c>
      <c r="J110" s="246">
        <v>50</v>
      </c>
      <c r="K110" s="257"/>
    </row>
    <row r="111" spans="2:11" ht="15" customHeight="1">
      <c r="B111" s="266"/>
      <c r="C111" s="246" t="s">
        <v>54</v>
      </c>
      <c r="D111" s="246"/>
      <c r="E111" s="246"/>
      <c r="F111" s="265" t="s">
        <v>668</v>
      </c>
      <c r="G111" s="246"/>
      <c r="H111" s="246" t="s">
        <v>708</v>
      </c>
      <c r="I111" s="246" t="s">
        <v>670</v>
      </c>
      <c r="J111" s="246">
        <v>20</v>
      </c>
      <c r="K111" s="257"/>
    </row>
    <row r="112" spans="2:11" ht="15" customHeight="1">
      <c r="B112" s="266"/>
      <c r="C112" s="246" t="s">
        <v>709</v>
      </c>
      <c r="D112" s="246"/>
      <c r="E112" s="246"/>
      <c r="F112" s="265" t="s">
        <v>668</v>
      </c>
      <c r="G112" s="246"/>
      <c r="H112" s="246" t="s">
        <v>710</v>
      </c>
      <c r="I112" s="246" t="s">
        <v>670</v>
      </c>
      <c r="J112" s="246">
        <v>120</v>
      </c>
      <c r="K112" s="257"/>
    </row>
    <row r="113" spans="2:11" ht="15" customHeight="1">
      <c r="B113" s="266"/>
      <c r="C113" s="246" t="s">
        <v>39</v>
      </c>
      <c r="D113" s="246"/>
      <c r="E113" s="246"/>
      <c r="F113" s="265" t="s">
        <v>668</v>
      </c>
      <c r="G113" s="246"/>
      <c r="H113" s="246" t="s">
        <v>711</v>
      </c>
      <c r="I113" s="246" t="s">
        <v>702</v>
      </c>
      <c r="J113" s="246"/>
      <c r="K113" s="257"/>
    </row>
    <row r="114" spans="2:11" ht="15" customHeight="1">
      <c r="B114" s="266"/>
      <c r="C114" s="246" t="s">
        <v>49</v>
      </c>
      <c r="D114" s="246"/>
      <c r="E114" s="246"/>
      <c r="F114" s="265" t="s">
        <v>668</v>
      </c>
      <c r="G114" s="246"/>
      <c r="H114" s="246" t="s">
        <v>712</v>
      </c>
      <c r="I114" s="246" t="s">
        <v>702</v>
      </c>
      <c r="J114" s="246"/>
      <c r="K114" s="257"/>
    </row>
    <row r="115" spans="2:11" ht="15" customHeight="1">
      <c r="B115" s="266"/>
      <c r="C115" s="246" t="s">
        <v>58</v>
      </c>
      <c r="D115" s="246"/>
      <c r="E115" s="246"/>
      <c r="F115" s="265" t="s">
        <v>668</v>
      </c>
      <c r="G115" s="246"/>
      <c r="H115" s="246" t="s">
        <v>713</v>
      </c>
      <c r="I115" s="246" t="s">
        <v>714</v>
      </c>
      <c r="J115" s="246"/>
      <c r="K115" s="257"/>
    </row>
    <row r="116" spans="2:11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spans="2:11" ht="18.75" customHeight="1">
      <c r="B117" s="276"/>
      <c r="C117" s="242"/>
      <c r="D117" s="242"/>
      <c r="E117" s="242"/>
      <c r="F117" s="277"/>
      <c r="G117" s="242"/>
      <c r="H117" s="242"/>
      <c r="I117" s="242"/>
      <c r="J117" s="242"/>
      <c r="K117" s="276"/>
    </row>
    <row r="118" spans="2:11" ht="18.75" customHeight="1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</row>
    <row r="119" spans="2:11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spans="2:11" ht="45" customHeight="1">
      <c r="B120" s="281"/>
      <c r="C120" s="359" t="s">
        <v>715</v>
      </c>
      <c r="D120" s="359"/>
      <c r="E120" s="359"/>
      <c r="F120" s="359"/>
      <c r="G120" s="359"/>
      <c r="H120" s="359"/>
      <c r="I120" s="359"/>
      <c r="J120" s="359"/>
      <c r="K120" s="282"/>
    </row>
    <row r="121" spans="2:11" ht="17.25" customHeight="1">
      <c r="B121" s="283"/>
      <c r="C121" s="258" t="s">
        <v>662</v>
      </c>
      <c r="D121" s="258"/>
      <c r="E121" s="258"/>
      <c r="F121" s="258" t="s">
        <v>663</v>
      </c>
      <c r="G121" s="259"/>
      <c r="H121" s="258" t="s">
        <v>129</v>
      </c>
      <c r="I121" s="258" t="s">
        <v>58</v>
      </c>
      <c r="J121" s="258" t="s">
        <v>664</v>
      </c>
      <c r="K121" s="284"/>
    </row>
    <row r="122" spans="2:11" ht="17.25" customHeight="1">
      <c r="B122" s="283"/>
      <c r="C122" s="260" t="s">
        <v>665</v>
      </c>
      <c r="D122" s="260"/>
      <c r="E122" s="260"/>
      <c r="F122" s="261" t="s">
        <v>666</v>
      </c>
      <c r="G122" s="262"/>
      <c r="H122" s="260"/>
      <c r="I122" s="260"/>
      <c r="J122" s="260" t="s">
        <v>667</v>
      </c>
      <c r="K122" s="284"/>
    </row>
    <row r="123" spans="2:11" ht="5.25" customHeight="1">
      <c r="B123" s="285"/>
      <c r="C123" s="263"/>
      <c r="D123" s="263"/>
      <c r="E123" s="263"/>
      <c r="F123" s="263"/>
      <c r="G123" s="246"/>
      <c r="H123" s="263"/>
      <c r="I123" s="263"/>
      <c r="J123" s="263"/>
      <c r="K123" s="286"/>
    </row>
    <row r="124" spans="2:11" ht="15" customHeight="1">
      <c r="B124" s="285"/>
      <c r="C124" s="246" t="s">
        <v>671</v>
      </c>
      <c r="D124" s="263"/>
      <c r="E124" s="263"/>
      <c r="F124" s="265" t="s">
        <v>668</v>
      </c>
      <c r="G124" s="246"/>
      <c r="H124" s="246" t="s">
        <v>707</v>
      </c>
      <c r="I124" s="246" t="s">
        <v>670</v>
      </c>
      <c r="J124" s="246">
        <v>120</v>
      </c>
      <c r="K124" s="287"/>
    </row>
    <row r="125" spans="2:11" ht="15" customHeight="1">
      <c r="B125" s="285"/>
      <c r="C125" s="246" t="s">
        <v>716</v>
      </c>
      <c r="D125" s="246"/>
      <c r="E125" s="246"/>
      <c r="F125" s="265" t="s">
        <v>668</v>
      </c>
      <c r="G125" s="246"/>
      <c r="H125" s="246" t="s">
        <v>717</v>
      </c>
      <c r="I125" s="246" t="s">
        <v>670</v>
      </c>
      <c r="J125" s="246" t="s">
        <v>718</v>
      </c>
      <c r="K125" s="287"/>
    </row>
    <row r="126" spans="2:11" ht="15" customHeight="1">
      <c r="B126" s="285"/>
      <c r="C126" s="246" t="s">
        <v>617</v>
      </c>
      <c r="D126" s="246"/>
      <c r="E126" s="246"/>
      <c r="F126" s="265" t="s">
        <v>668</v>
      </c>
      <c r="G126" s="246"/>
      <c r="H126" s="246" t="s">
        <v>719</v>
      </c>
      <c r="I126" s="246" t="s">
        <v>670</v>
      </c>
      <c r="J126" s="246" t="s">
        <v>718</v>
      </c>
      <c r="K126" s="287"/>
    </row>
    <row r="127" spans="2:11" ht="15" customHeight="1">
      <c r="B127" s="285"/>
      <c r="C127" s="246" t="s">
        <v>679</v>
      </c>
      <c r="D127" s="246"/>
      <c r="E127" s="246"/>
      <c r="F127" s="265" t="s">
        <v>674</v>
      </c>
      <c r="G127" s="246"/>
      <c r="H127" s="246" t="s">
        <v>680</v>
      </c>
      <c r="I127" s="246" t="s">
        <v>670</v>
      </c>
      <c r="J127" s="246">
        <v>15</v>
      </c>
      <c r="K127" s="287"/>
    </row>
    <row r="128" spans="2:11" ht="15" customHeight="1">
      <c r="B128" s="285"/>
      <c r="C128" s="267" t="s">
        <v>681</v>
      </c>
      <c r="D128" s="267"/>
      <c r="E128" s="267"/>
      <c r="F128" s="268" t="s">
        <v>674</v>
      </c>
      <c r="G128" s="267"/>
      <c r="H128" s="267" t="s">
        <v>682</v>
      </c>
      <c r="I128" s="267" t="s">
        <v>670</v>
      </c>
      <c r="J128" s="267">
        <v>15</v>
      </c>
      <c r="K128" s="287"/>
    </row>
    <row r="129" spans="2:11" ht="15" customHeight="1">
      <c r="B129" s="285"/>
      <c r="C129" s="267" t="s">
        <v>683</v>
      </c>
      <c r="D129" s="267"/>
      <c r="E129" s="267"/>
      <c r="F129" s="268" t="s">
        <v>674</v>
      </c>
      <c r="G129" s="267"/>
      <c r="H129" s="267" t="s">
        <v>684</v>
      </c>
      <c r="I129" s="267" t="s">
        <v>670</v>
      </c>
      <c r="J129" s="267">
        <v>20</v>
      </c>
      <c r="K129" s="287"/>
    </row>
    <row r="130" spans="2:11" ht="15" customHeight="1">
      <c r="B130" s="285"/>
      <c r="C130" s="267" t="s">
        <v>685</v>
      </c>
      <c r="D130" s="267"/>
      <c r="E130" s="267"/>
      <c r="F130" s="268" t="s">
        <v>674</v>
      </c>
      <c r="G130" s="267"/>
      <c r="H130" s="267" t="s">
        <v>686</v>
      </c>
      <c r="I130" s="267" t="s">
        <v>670</v>
      </c>
      <c r="J130" s="267">
        <v>20</v>
      </c>
      <c r="K130" s="287"/>
    </row>
    <row r="131" spans="2:11" ht="15" customHeight="1">
      <c r="B131" s="285"/>
      <c r="C131" s="246" t="s">
        <v>673</v>
      </c>
      <c r="D131" s="246"/>
      <c r="E131" s="246"/>
      <c r="F131" s="265" t="s">
        <v>674</v>
      </c>
      <c r="G131" s="246"/>
      <c r="H131" s="246" t="s">
        <v>707</v>
      </c>
      <c r="I131" s="246" t="s">
        <v>670</v>
      </c>
      <c r="J131" s="246">
        <v>50</v>
      </c>
      <c r="K131" s="287"/>
    </row>
    <row r="132" spans="2:11" ht="15" customHeight="1">
      <c r="B132" s="285"/>
      <c r="C132" s="246" t="s">
        <v>687</v>
      </c>
      <c r="D132" s="246"/>
      <c r="E132" s="246"/>
      <c r="F132" s="265" t="s">
        <v>674</v>
      </c>
      <c r="G132" s="246"/>
      <c r="H132" s="246" t="s">
        <v>707</v>
      </c>
      <c r="I132" s="246" t="s">
        <v>670</v>
      </c>
      <c r="J132" s="246">
        <v>50</v>
      </c>
      <c r="K132" s="287"/>
    </row>
    <row r="133" spans="2:11" ht="15" customHeight="1">
      <c r="B133" s="285"/>
      <c r="C133" s="246" t="s">
        <v>693</v>
      </c>
      <c r="D133" s="246"/>
      <c r="E133" s="246"/>
      <c r="F133" s="265" t="s">
        <v>674</v>
      </c>
      <c r="G133" s="246"/>
      <c r="H133" s="246" t="s">
        <v>707</v>
      </c>
      <c r="I133" s="246" t="s">
        <v>670</v>
      </c>
      <c r="J133" s="246">
        <v>50</v>
      </c>
      <c r="K133" s="287"/>
    </row>
    <row r="134" spans="2:11" ht="15" customHeight="1">
      <c r="B134" s="285"/>
      <c r="C134" s="246" t="s">
        <v>695</v>
      </c>
      <c r="D134" s="246"/>
      <c r="E134" s="246"/>
      <c r="F134" s="265" t="s">
        <v>674</v>
      </c>
      <c r="G134" s="246"/>
      <c r="H134" s="246" t="s">
        <v>707</v>
      </c>
      <c r="I134" s="246" t="s">
        <v>670</v>
      </c>
      <c r="J134" s="246">
        <v>50</v>
      </c>
      <c r="K134" s="287"/>
    </row>
    <row r="135" spans="2:11" ht="15" customHeight="1">
      <c r="B135" s="285"/>
      <c r="C135" s="246" t="s">
        <v>134</v>
      </c>
      <c r="D135" s="246"/>
      <c r="E135" s="246"/>
      <c r="F135" s="265" t="s">
        <v>674</v>
      </c>
      <c r="G135" s="246"/>
      <c r="H135" s="246" t="s">
        <v>720</v>
      </c>
      <c r="I135" s="246" t="s">
        <v>670</v>
      </c>
      <c r="J135" s="246">
        <v>255</v>
      </c>
      <c r="K135" s="287"/>
    </row>
    <row r="136" spans="2:11" ht="15" customHeight="1">
      <c r="B136" s="285"/>
      <c r="C136" s="246" t="s">
        <v>697</v>
      </c>
      <c r="D136" s="246"/>
      <c r="E136" s="246"/>
      <c r="F136" s="265" t="s">
        <v>668</v>
      </c>
      <c r="G136" s="246"/>
      <c r="H136" s="246" t="s">
        <v>721</v>
      </c>
      <c r="I136" s="246" t="s">
        <v>699</v>
      </c>
      <c r="J136" s="246"/>
      <c r="K136" s="287"/>
    </row>
    <row r="137" spans="2:11" ht="15" customHeight="1">
      <c r="B137" s="285"/>
      <c r="C137" s="246" t="s">
        <v>700</v>
      </c>
      <c r="D137" s="246"/>
      <c r="E137" s="246"/>
      <c r="F137" s="265" t="s">
        <v>668</v>
      </c>
      <c r="G137" s="246"/>
      <c r="H137" s="246" t="s">
        <v>722</v>
      </c>
      <c r="I137" s="246" t="s">
        <v>702</v>
      </c>
      <c r="J137" s="246"/>
      <c r="K137" s="287"/>
    </row>
    <row r="138" spans="2:11" ht="15" customHeight="1">
      <c r="B138" s="285"/>
      <c r="C138" s="246" t="s">
        <v>703</v>
      </c>
      <c r="D138" s="246"/>
      <c r="E138" s="246"/>
      <c r="F138" s="265" t="s">
        <v>668</v>
      </c>
      <c r="G138" s="246"/>
      <c r="H138" s="246" t="s">
        <v>703</v>
      </c>
      <c r="I138" s="246" t="s">
        <v>702</v>
      </c>
      <c r="J138" s="246"/>
      <c r="K138" s="287"/>
    </row>
    <row r="139" spans="2:11" ht="15" customHeight="1">
      <c r="B139" s="285"/>
      <c r="C139" s="246" t="s">
        <v>39</v>
      </c>
      <c r="D139" s="246"/>
      <c r="E139" s="246"/>
      <c r="F139" s="265" t="s">
        <v>668</v>
      </c>
      <c r="G139" s="246"/>
      <c r="H139" s="246" t="s">
        <v>723</v>
      </c>
      <c r="I139" s="246" t="s">
        <v>702</v>
      </c>
      <c r="J139" s="246"/>
      <c r="K139" s="287"/>
    </row>
    <row r="140" spans="2:11" ht="15" customHeight="1">
      <c r="B140" s="285"/>
      <c r="C140" s="246" t="s">
        <v>724</v>
      </c>
      <c r="D140" s="246"/>
      <c r="E140" s="246"/>
      <c r="F140" s="265" t="s">
        <v>668</v>
      </c>
      <c r="G140" s="246"/>
      <c r="H140" s="246" t="s">
        <v>725</v>
      </c>
      <c r="I140" s="246" t="s">
        <v>702</v>
      </c>
      <c r="J140" s="246"/>
      <c r="K140" s="287"/>
    </row>
    <row r="141" spans="2:1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spans="2:11" ht="18.75" customHeight="1">
      <c r="B142" s="242"/>
      <c r="C142" s="242"/>
      <c r="D142" s="242"/>
      <c r="E142" s="242"/>
      <c r="F142" s="277"/>
      <c r="G142" s="242"/>
      <c r="H142" s="242"/>
      <c r="I142" s="242"/>
      <c r="J142" s="242"/>
      <c r="K142" s="242"/>
    </row>
    <row r="143" spans="2:11" ht="18.75" customHeight="1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</row>
    <row r="144" spans="2:11" ht="7.5" customHeight="1">
      <c r="B144" s="253"/>
      <c r="C144" s="254"/>
      <c r="D144" s="254"/>
      <c r="E144" s="254"/>
      <c r="F144" s="254"/>
      <c r="G144" s="254"/>
      <c r="H144" s="254"/>
      <c r="I144" s="254"/>
      <c r="J144" s="254"/>
      <c r="K144" s="255"/>
    </row>
    <row r="145" spans="2:11" ht="45" customHeight="1">
      <c r="B145" s="256"/>
      <c r="C145" s="360" t="s">
        <v>726</v>
      </c>
      <c r="D145" s="360"/>
      <c r="E145" s="360"/>
      <c r="F145" s="360"/>
      <c r="G145" s="360"/>
      <c r="H145" s="360"/>
      <c r="I145" s="360"/>
      <c r="J145" s="360"/>
      <c r="K145" s="257"/>
    </row>
    <row r="146" spans="2:11" ht="17.25" customHeight="1">
      <c r="B146" s="256"/>
      <c r="C146" s="258" t="s">
        <v>662</v>
      </c>
      <c r="D146" s="258"/>
      <c r="E146" s="258"/>
      <c r="F146" s="258" t="s">
        <v>663</v>
      </c>
      <c r="G146" s="259"/>
      <c r="H146" s="258" t="s">
        <v>129</v>
      </c>
      <c r="I146" s="258" t="s">
        <v>58</v>
      </c>
      <c r="J146" s="258" t="s">
        <v>664</v>
      </c>
      <c r="K146" s="257"/>
    </row>
    <row r="147" spans="2:11" ht="17.25" customHeight="1">
      <c r="B147" s="256"/>
      <c r="C147" s="260" t="s">
        <v>665</v>
      </c>
      <c r="D147" s="260"/>
      <c r="E147" s="260"/>
      <c r="F147" s="261" t="s">
        <v>666</v>
      </c>
      <c r="G147" s="262"/>
      <c r="H147" s="260"/>
      <c r="I147" s="260"/>
      <c r="J147" s="260" t="s">
        <v>667</v>
      </c>
      <c r="K147" s="257"/>
    </row>
    <row r="148" spans="2:11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spans="2:11" ht="15" customHeight="1">
      <c r="B149" s="266"/>
      <c r="C149" s="291" t="s">
        <v>671</v>
      </c>
      <c r="D149" s="246"/>
      <c r="E149" s="246"/>
      <c r="F149" s="292" t="s">
        <v>668</v>
      </c>
      <c r="G149" s="246"/>
      <c r="H149" s="291" t="s">
        <v>707</v>
      </c>
      <c r="I149" s="291" t="s">
        <v>670</v>
      </c>
      <c r="J149" s="291">
        <v>120</v>
      </c>
      <c r="K149" s="287"/>
    </row>
    <row r="150" spans="2:11" ht="15" customHeight="1">
      <c r="B150" s="266"/>
      <c r="C150" s="291" t="s">
        <v>716</v>
      </c>
      <c r="D150" s="246"/>
      <c r="E150" s="246"/>
      <c r="F150" s="292" t="s">
        <v>668</v>
      </c>
      <c r="G150" s="246"/>
      <c r="H150" s="291" t="s">
        <v>727</v>
      </c>
      <c r="I150" s="291" t="s">
        <v>670</v>
      </c>
      <c r="J150" s="291" t="s">
        <v>718</v>
      </c>
      <c r="K150" s="287"/>
    </row>
    <row r="151" spans="2:11" ht="15" customHeight="1">
      <c r="B151" s="266"/>
      <c r="C151" s="291" t="s">
        <v>617</v>
      </c>
      <c r="D151" s="246"/>
      <c r="E151" s="246"/>
      <c r="F151" s="292" t="s">
        <v>668</v>
      </c>
      <c r="G151" s="246"/>
      <c r="H151" s="291" t="s">
        <v>728</v>
      </c>
      <c r="I151" s="291" t="s">
        <v>670</v>
      </c>
      <c r="J151" s="291" t="s">
        <v>718</v>
      </c>
      <c r="K151" s="287"/>
    </row>
    <row r="152" spans="2:11" ht="15" customHeight="1">
      <c r="B152" s="266"/>
      <c r="C152" s="291" t="s">
        <v>673</v>
      </c>
      <c r="D152" s="246"/>
      <c r="E152" s="246"/>
      <c r="F152" s="292" t="s">
        <v>674</v>
      </c>
      <c r="G152" s="246"/>
      <c r="H152" s="291" t="s">
        <v>707</v>
      </c>
      <c r="I152" s="291" t="s">
        <v>670</v>
      </c>
      <c r="J152" s="291">
        <v>50</v>
      </c>
      <c r="K152" s="287"/>
    </row>
    <row r="153" spans="2:11" ht="15" customHeight="1">
      <c r="B153" s="266"/>
      <c r="C153" s="291" t="s">
        <v>676</v>
      </c>
      <c r="D153" s="246"/>
      <c r="E153" s="246"/>
      <c r="F153" s="292" t="s">
        <v>668</v>
      </c>
      <c r="G153" s="246"/>
      <c r="H153" s="291" t="s">
        <v>707</v>
      </c>
      <c r="I153" s="291" t="s">
        <v>678</v>
      </c>
      <c r="J153" s="291"/>
      <c r="K153" s="287"/>
    </row>
    <row r="154" spans="2:11" ht="15" customHeight="1">
      <c r="B154" s="266"/>
      <c r="C154" s="291" t="s">
        <v>687</v>
      </c>
      <c r="D154" s="246"/>
      <c r="E154" s="246"/>
      <c r="F154" s="292" t="s">
        <v>674</v>
      </c>
      <c r="G154" s="246"/>
      <c r="H154" s="291" t="s">
        <v>707</v>
      </c>
      <c r="I154" s="291" t="s">
        <v>670</v>
      </c>
      <c r="J154" s="291">
        <v>50</v>
      </c>
      <c r="K154" s="287"/>
    </row>
    <row r="155" spans="2:11" ht="15" customHeight="1">
      <c r="B155" s="266"/>
      <c r="C155" s="291" t="s">
        <v>695</v>
      </c>
      <c r="D155" s="246"/>
      <c r="E155" s="246"/>
      <c r="F155" s="292" t="s">
        <v>674</v>
      </c>
      <c r="G155" s="246"/>
      <c r="H155" s="291" t="s">
        <v>707</v>
      </c>
      <c r="I155" s="291" t="s">
        <v>670</v>
      </c>
      <c r="J155" s="291">
        <v>50</v>
      </c>
      <c r="K155" s="287"/>
    </row>
    <row r="156" spans="2:11" ht="15" customHeight="1">
      <c r="B156" s="266"/>
      <c r="C156" s="291" t="s">
        <v>693</v>
      </c>
      <c r="D156" s="246"/>
      <c r="E156" s="246"/>
      <c r="F156" s="292" t="s">
        <v>674</v>
      </c>
      <c r="G156" s="246"/>
      <c r="H156" s="291" t="s">
        <v>707</v>
      </c>
      <c r="I156" s="291" t="s">
        <v>670</v>
      </c>
      <c r="J156" s="291">
        <v>50</v>
      </c>
      <c r="K156" s="287"/>
    </row>
    <row r="157" spans="2:11" ht="15" customHeight="1">
      <c r="B157" s="266"/>
      <c r="C157" s="291" t="s">
        <v>108</v>
      </c>
      <c r="D157" s="246"/>
      <c r="E157" s="246"/>
      <c r="F157" s="292" t="s">
        <v>668</v>
      </c>
      <c r="G157" s="246"/>
      <c r="H157" s="291" t="s">
        <v>729</v>
      </c>
      <c r="I157" s="291" t="s">
        <v>670</v>
      </c>
      <c r="J157" s="291" t="s">
        <v>730</v>
      </c>
      <c r="K157" s="287"/>
    </row>
    <row r="158" spans="2:11" ht="15" customHeight="1">
      <c r="B158" s="266"/>
      <c r="C158" s="291" t="s">
        <v>731</v>
      </c>
      <c r="D158" s="246"/>
      <c r="E158" s="246"/>
      <c r="F158" s="292" t="s">
        <v>668</v>
      </c>
      <c r="G158" s="246"/>
      <c r="H158" s="291" t="s">
        <v>732</v>
      </c>
      <c r="I158" s="291" t="s">
        <v>702</v>
      </c>
      <c r="J158" s="291"/>
      <c r="K158" s="287"/>
    </row>
    <row r="159" spans="2:11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spans="2:11" ht="18.75" customHeight="1">
      <c r="B160" s="242"/>
      <c r="C160" s="246"/>
      <c r="D160" s="246"/>
      <c r="E160" s="246"/>
      <c r="F160" s="265"/>
      <c r="G160" s="246"/>
      <c r="H160" s="246"/>
      <c r="I160" s="246"/>
      <c r="J160" s="246"/>
      <c r="K160" s="242"/>
    </row>
    <row r="161" spans="2:11" ht="18.75" customHeight="1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</row>
    <row r="162" spans="2:11" ht="7.5" customHeight="1">
      <c r="B162" s="234"/>
      <c r="C162" s="235"/>
      <c r="D162" s="235"/>
      <c r="E162" s="235"/>
      <c r="F162" s="235"/>
      <c r="G162" s="235"/>
      <c r="H162" s="235"/>
      <c r="I162" s="235"/>
      <c r="J162" s="235"/>
      <c r="K162" s="236"/>
    </row>
    <row r="163" spans="2:11" ht="45" customHeight="1">
      <c r="B163" s="237"/>
      <c r="C163" s="359" t="s">
        <v>79</v>
      </c>
      <c r="D163" s="359"/>
      <c r="E163" s="359"/>
      <c r="F163" s="359"/>
      <c r="G163" s="359"/>
      <c r="H163" s="359"/>
      <c r="I163" s="359"/>
      <c r="J163" s="359"/>
      <c r="K163" s="238"/>
    </row>
    <row r="164" spans="2:11" ht="17.25" customHeight="1">
      <c r="B164" s="237"/>
      <c r="C164" s="258" t="s">
        <v>662</v>
      </c>
      <c r="D164" s="258"/>
      <c r="E164" s="258"/>
      <c r="F164" s="258" t="s">
        <v>663</v>
      </c>
      <c r="G164" s="295"/>
      <c r="H164" s="296" t="s">
        <v>129</v>
      </c>
      <c r="I164" s="296" t="s">
        <v>58</v>
      </c>
      <c r="J164" s="258" t="s">
        <v>664</v>
      </c>
      <c r="K164" s="238"/>
    </row>
    <row r="165" spans="2:11" ht="17.25" customHeight="1">
      <c r="B165" s="239"/>
      <c r="C165" s="260" t="s">
        <v>665</v>
      </c>
      <c r="D165" s="260"/>
      <c r="E165" s="260"/>
      <c r="F165" s="261" t="s">
        <v>666</v>
      </c>
      <c r="G165" s="297"/>
      <c r="H165" s="298"/>
      <c r="I165" s="298"/>
      <c r="J165" s="260" t="s">
        <v>667</v>
      </c>
      <c r="K165" s="240"/>
    </row>
    <row r="166" spans="2:11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spans="2:11" ht="15" customHeight="1">
      <c r="B167" s="266"/>
      <c r="C167" s="246" t="s">
        <v>671</v>
      </c>
      <c r="D167" s="246"/>
      <c r="E167" s="246"/>
      <c r="F167" s="265" t="s">
        <v>668</v>
      </c>
      <c r="G167" s="246"/>
      <c r="H167" s="246" t="s">
        <v>707</v>
      </c>
      <c r="I167" s="246" t="s">
        <v>670</v>
      </c>
      <c r="J167" s="246">
        <v>120</v>
      </c>
      <c r="K167" s="287"/>
    </row>
    <row r="168" spans="2:11" ht="15" customHeight="1">
      <c r="B168" s="266"/>
      <c r="C168" s="246" t="s">
        <v>716</v>
      </c>
      <c r="D168" s="246"/>
      <c r="E168" s="246"/>
      <c r="F168" s="265" t="s">
        <v>668</v>
      </c>
      <c r="G168" s="246"/>
      <c r="H168" s="246" t="s">
        <v>717</v>
      </c>
      <c r="I168" s="246" t="s">
        <v>670</v>
      </c>
      <c r="J168" s="246" t="s">
        <v>718</v>
      </c>
      <c r="K168" s="287"/>
    </row>
    <row r="169" spans="2:11" ht="15" customHeight="1">
      <c r="B169" s="266"/>
      <c r="C169" s="246" t="s">
        <v>617</v>
      </c>
      <c r="D169" s="246"/>
      <c r="E169" s="246"/>
      <c r="F169" s="265" t="s">
        <v>668</v>
      </c>
      <c r="G169" s="246"/>
      <c r="H169" s="246" t="s">
        <v>733</v>
      </c>
      <c r="I169" s="246" t="s">
        <v>670</v>
      </c>
      <c r="J169" s="246" t="s">
        <v>718</v>
      </c>
      <c r="K169" s="287"/>
    </row>
    <row r="170" spans="2:11" ht="15" customHeight="1">
      <c r="B170" s="266"/>
      <c r="C170" s="246" t="s">
        <v>673</v>
      </c>
      <c r="D170" s="246"/>
      <c r="E170" s="246"/>
      <c r="F170" s="265" t="s">
        <v>674</v>
      </c>
      <c r="G170" s="246"/>
      <c r="H170" s="246" t="s">
        <v>733</v>
      </c>
      <c r="I170" s="246" t="s">
        <v>670</v>
      </c>
      <c r="J170" s="246">
        <v>50</v>
      </c>
      <c r="K170" s="287"/>
    </row>
    <row r="171" spans="2:11" ht="15" customHeight="1">
      <c r="B171" s="266"/>
      <c r="C171" s="246" t="s">
        <v>676</v>
      </c>
      <c r="D171" s="246"/>
      <c r="E171" s="246"/>
      <c r="F171" s="265" t="s">
        <v>668</v>
      </c>
      <c r="G171" s="246"/>
      <c r="H171" s="246" t="s">
        <v>733</v>
      </c>
      <c r="I171" s="246" t="s">
        <v>678</v>
      </c>
      <c r="J171" s="246"/>
      <c r="K171" s="287"/>
    </row>
    <row r="172" spans="2:11" ht="15" customHeight="1">
      <c r="B172" s="266"/>
      <c r="C172" s="246" t="s">
        <v>687</v>
      </c>
      <c r="D172" s="246"/>
      <c r="E172" s="246"/>
      <c r="F172" s="265" t="s">
        <v>674</v>
      </c>
      <c r="G172" s="246"/>
      <c r="H172" s="246" t="s">
        <v>733</v>
      </c>
      <c r="I172" s="246" t="s">
        <v>670</v>
      </c>
      <c r="J172" s="246">
        <v>50</v>
      </c>
      <c r="K172" s="287"/>
    </row>
    <row r="173" spans="2:11" ht="15" customHeight="1">
      <c r="B173" s="266"/>
      <c r="C173" s="246" t="s">
        <v>695</v>
      </c>
      <c r="D173" s="246"/>
      <c r="E173" s="246"/>
      <c r="F173" s="265" t="s">
        <v>674</v>
      </c>
      <c r="G173" s="246"/>
      <c r="H173" s="246" t="s">
        <v>733</v>
      </c>
      <c r="I173" s="246" t="s">
        <v>670</v>
      </c>
      <c r="J173" s="246">
        <v>50</v>
      </c>
      <c r="K173" s="287"/>
    </row>
    <row r="174" spans="2:11" ht="15" customHeight="1">
      <c r="B174" s="266"/>
      <c r="C174" s="246" t="s">
        <v>693</v>
      </c>
      <c r="D174" s="246"/>
      <c r="E174" s="246"/>
      <c r="F174" s="265" t="s">
        <v>674</v>
      </c>
      <c r="G174" s="246"/>
      <c r="H174" s="246" t="s">
        <v>733</v>
      </c>
      <c r="I174" s="246" t="s">
        <v>670</v>
      </c>
      <c r="J174" s="246">
        <v>50</v>
      </c>
      <c r="K174" s="287"/>
    </row>
    <row r="175" spans="2:11" ht="15" customHeight="1">
      <c r="B175" s="266"/>
      <c r="C175" s="246" t="s">
        <v>128</v>
      </c>
      <c r="D175" s="246"/>
      <c r="E175" s="246"/>
      <c r="F175" s="265" t="s">
        <v>668</v>
      </c>
      <c r="G175" s="246"/>
      <c r="H175" s="246" t="s">
        <v>734</v>
      </c>
      <c r="I175" s="246" t="s">
        <v>735</v>
      </c>
      <c r="J175" s="246"/>
      <c r="K175" s="287"/>
    </row>
    <row r="176" spans="2:11" ht="15" customHeight="1">
      <c r="B176" s="266"/>
      <c r="C176" s="246" t="s">
        <v>58</v>
      </c>
      <c r="D176" s="246"/>
      <c r="E176" s="246"/>
      <c r="F176" s="265" t="s">
        <v>668</v>
      </c>
      <c r="G176" s="246"/>
      <c r="H176" s="246" t="s">
        <v>736</v>
      </c>
      <c r="I176" s="246" t="s">
        <v>737</v>
      </c>
      <c r="J176" s="246">
        <v>1</v>
      </c>
      <c r="K176" s="287"/>
    </row>
    <row r="177" spans="2:11" ht="15" customHeight="1">
      <c r="B177" s="266"/>
      <c r="C177" s="246" t="s">
        <v>54</v>
      </c>
      <c r="D177" s="246"/>
      <c r="E177" s="246"/>
      <c r="F177" s="265" t="s">
        <v>668</v>
      </c>
      <c r="G177" s="246"/>
      <c r="H177" s="246" t="s">
        <v>738</v>
      </c>
      <c r="I177" s="246" t="s">
        <v>670</v>
      </c>
      <c r="J177" s="246">
        <v>20</v>
      </c>
      <c r="K177" s="287"/>
    </row>
    <row r="178" spans="2:11" ht="15" customHeight="1">
      <c r="B178" s="266"/>
      <c r="C178" s="246" t="s">
        <v>129</v>
      </c>
      <c r="D178" s="246"/>
      <c r="E178" s="246"/>
      <c r="F178" s="265" t="s">
        <v>668</v>
      </c>
      <c r="G178" s="246"/>
      <c r="H178" s="246" t="s">
        <v>739</v>
      </c>
      <c r="I178" s="246" t="s">
        <v>670</v>
      </c>
      <c r="J178" s="246">
        <v>255</v>
      </c>
      <c r="K178" s="287"/>
    </row>
    <row r="179" spans="2:11" ht="15" customHeight="1">
      <c r="B179" s="266"/>
      <c r="C179" s="246" t="s">
        <v>130</v>
      </c>
      <c r="D179" s="246"/>
      <c r="E179" s="246"/>
      <c r="F179" s="265" t="s">
        <v>668</v>
      </c>
      <c r="G179" s="246"/>
      <c r="H179" s="246" t="s">
        <v>633</v>
      </c>
      <c r="I179" s="246" t="s">
        <v>670</v>
      </c>
      <c r="J179" s="246">
        <v>10</v>
      </c>
      <c r="K179" s="287"/>
    </row>
    <row r="180" spans="2:11" ht="15" customHeight="1">
      <c r="B180" s="266"/>
      <c r="C180" s="246" t="s">
        <v>131</v>
      </c>
      <c r="D180" s="246"/>
      <c r="E180" s="246"/>
      <c r="F180" s="265" t="s">
        <v>668</v>
      </c>
      <c r="G180" s="246"/>
      <c r="H180" s="246" t="s">
        <v>740</v>
      </c>
      <c r="I180" s="246" t="s">
        <v>702</v>
      </c>
      <c r="J180" s="246"/>
      <c r="K180" s="287"/>
    </row>
    <row r="181" spans="2:11" ht="15" customHeight="1">
      <c r="B181" s="266"/>
      <c r="C181" s="246" t="s">
        <v>741</v>
      </c>
      <c r="D181" s="246"/>
      <c r="E181" s="246"/>
      <c r="F181" s="265" t="s">
        <v>668</v>
      </c>
      <c r="G181" s="246"/>
      <c r="H181" s="246" t="s">
        <v>742</v>
      </c>
      <c r="I181" s="246" t="s">
        <v>702</v>
      </c>
      <c r="J181" s="246"/>
      <c r="K181" s="287"/>
    </row>
    <row r="182" spans="2:11" ht="15" customHeight="1">
      <c r="B182" s="266"/>
      <c r="C182" s="246" t="s">
        <v>731</v>
      </c>
      <c r="D182" s="246"/>
      <c r="E182" s="246"/>
      <c r="F182" s="265" t="s">
        <v>668</v>
      </c>
      <c r="G182" s="246"/>
      <c r="H182" s="246" t="s">
        <v>743</v>
      </c>
      <c r="I182" s="246" t="s">
        <v>702</v>
      </c>
      <c r="J182" s="246"/>
      <c r="K182" s="287"/>
    </row>
    <row r="183" spans="2:11" ht="15" customHeight="1">
      <c r="B183" s="266"/>
      <c r="C183" s="246" t="s">
        <v>133</v>
      </c>
      <c r="D183" s="246"/>
      <c r="E183" s="246"/>
      <c r="F183" s="265" t="s">
        <v>674</v>
      </c>
      <c r="G183" s="246"/>
      <c r="H183" s="246" t="s">
        <v>744</v>
      </c>
      <c r="I183" s="246" t="s">
        <v>670</v>
      </c>
      <c r="J183" s="246">
        <v>50</v>
      </c>
      <c r="K183" s="287"/>
    </row>
    <row r="184" spans="2:11" ht="15" customHeight="1">
      <c r="B184" s="266"/>
      <c r="C184" s="246" t="s">
        <v>745</v>
      </c>
      <c r="D184" s="246"/>
      <c r="E184" s="246"/>
      <c r="F184" s="265" t="s">
        <v>674</v>
      </c>
      <c r="G184" s="246"/>
      <c r="H184" s="246" t="s">
        <v>746</v>
      </c>
      <c r="I184" s="246" t="s">
        <v>747</v>
      </c>
      <c r="J184" s="246"/>
      <c r="K184" s="287"/>
    </row>
    <row r="185" spans="2:11" ht="15" customHeight="1">
      <c r="B185" s="266"/>
      <c r="C185" s="246" t="s">
        <v>748</v>
      </c>
      <c r="D185" s="246"/>
      <c r="E185" s="246"/>
      <c r="F185" s="265" t="s">
        <v>674</v>
      </c>
      <c r="G185" s="246"/>
      <c r="H185" s="246" t="s">
        <v>749</v>
      </c>
      <c r="I185" s="246" t="s">
        <v>747</v>
      </c>
      <c r="J185" s="246"/>
      <c r="K185" s="287"/>
    </row>
    <row r="186" spans="2:11" ht="15" customHeight="1">
      <c r="B186" s="266"/>
      <c r="C186" s="246" t="s">
        <v>750</v>
      </c>
      <c r="D186" s="246"/>
      <c r="E186" s="246"/>
      <c r="F186" s="265" t="s">
        <v>674</v>
      </c>
      <c r="G186" s="246"/>
      <c r="H186" s="246" t="s">
        <v>751</v>
      </c>
      <c r="I186" s="246" t="s">
        <v>747</v>
      </c>
      <c r="J186" s="246"/>
      <c r="K186" s="287"/>
    </row>
    <row r="187" spans="2:11" ht="15" customHeight="1">
      <c r="B187" s="266"/>
      <c r="C187" s="299" t="s">
        <v>752</v>
      </c>
      <c r="D187" s="246"/>
      <c r="E187" s="246"/>
      <c r="F187" s="265" t="s">
        <v>674</v>
      </c>
      <c r="G187" s="246"/>
      <c r="H187" s="246" t="s">
        <v>753</v>
      </c>
      <c r="I187" s="246" t="s">
        <v>754</v>
      </c>
      <c r="J187" s="300" t="s">
        <v>755</v>
      </c>
      <c r="K187" s="287"/>
    </row>
    <row r="188" spans="2:11" ht="15" customHeight="1">
      <c r="B188" s="266"/>
      <c r="C188" s="251" t="s">
        <v>43</v>
      </c>
      <c r="D188" s="246"/>
      <c r="E188" s="246"/>
      <c r="F188" s="265" t="s">
        <v>668</v>
      </c>
      <c r="G188" s="246"/>
      <c r="H188" s="242" t="s">
        <v>756</v>
      </c>
      <c r="I188" s="246" t="s">
        <v>757</v>
      </c>
      <c r="J188" s="246"/>
      <c r="K188" s="287"/>
    </row>
    <row r="189" spans="2:11" ht="15" customHeight="1">
      <c r="B189" s="266"/>
      <c r="C189" s="251" t="s">
        <v>758</v>
      </c>
      <c r="D189" s="246"/>
      <c r="E189" s="246"/>
      <c r="F189" s="265" t="s">
        <v>668</v>
      </c>
      <c r="G189" s="246"/>
      <c r="H189" s="246" t="s">
        <v>759</v>
      </c>
      <c r="I189" s="246" t="s">
        <v>702</v>
      </c>
      <c r="J189" s="246"/>
      <c r="K189" s="287"/>
    </row>
    <row r="190" spans="2:11" ht="15" customHeight="1">
      <c r="B190" s="266"/>
      <c r="C190" s="251" t="s">
        <v>760</v>
      </c>
      <c r="D190" s="246"/>
      <c r="E190" s="246"/>
      <c r="F190" s="265" t="s">
        <v>668</v>
      </c>
      <c r="G190" s="246"/>
      <c r="H190" s="246" t="s">
        <v>761</v>
      </c>
      <c r="I190" s="246" t="s">
        <v>702</v>
      </c>
      <c r="J190" s="246"/>
      <c r="K190" s="287"/>
    </row>
    <row r="191" spans="2:11" ht="15" customHeight="1">
      <c r="B191" s="266"/>
      <c r="C191" s="251" t="s">
        <v>762</v>
      </c>
      <c r="D191" s="246"/>
      <c r="E191" s="246"/>
      <c r="F191" s="265" t="s">
        <v>674</v>
      </c>
      <c r="G191" s="246"/>
      <c r="H191" s="246" t="s">
        <v>763</v>
      </c>
      <c r="I191" s="246" t="s">
        <v>702</v>
      </c>
      <c r="J191" s="246"/>
      <c r="K191" s="287"/>
    </row>
    <row r="192" spans="2:11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spans="2:11" ht="18.75" customHeight="1">
      <c r="B193" s="242"/>
      <c r="C193" s="246"/>
      <c r="D193" s="246"/>
      <c r="E193" s="246"/>
      <c r="F193" s="265"/>
      <c r="G193" s="246"/>
      <c r="H193" s="246"/>
      <c r="I193" s="246"/>
      <c r="J193" s="246"/>
      <c r="K193" s="242"/>
    </row>
    <row r="194" spans="2:11" ht="18.75" customHeight="1">
      <c r="B194" s="242"/>
      <c r="C194" s="246"/>
      <c r="D194" s="246"/>
      <c r="E194" s="246"/>
      <c r="F194" s="265"/>
      <c r="G194" s="246"/>
      <c r="H194" s="246"/>
      <c r="I194" s="246"/>
      <c r="J194" s="246"/>
      <c r="K194" s="242"/>
    </row>
    <row r="195" spans="2:11" ht="18.75" customHeight="1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</row>
    <row r="196" spans="2:11">
      <c r="B196" s="234"/>
      <c r="C196" s="235"/>
      <c r="D196" s="235"/>
      <c r="E196" s="235"/>
      <c r="F196" s="235"/>
      <c r="G196" s="235"/>
      <c r="H196" s="235"/>
      <c r="I196" s="235"/>
      <c r="J196" s="235"/>
      <c r="K196" s="236"/>
    </row>
    <row r="197" spans="2:11" ht="21">
      <c r="B197" s="237"/>
      <c r="C197" s="359" t="s">
        <v>764</v>
      </c>
      <c r="D197" s="359"/>
      <c r="E197" s="359"/>
      <c r="F197" s="359"/>
      <c r="G197" s="359"/>
      <c r="H197" s="359"/>
      <c r="I197" s="359"/>
      <c r="J197" s="359"/>
      <c r="K197" s="238"/>
    </row>
    <row r="198" spans="2:11" ht="25.5" customHeight="1">
      <c r="B198" s="237"/>
      <c r="C198" s="302" t="s">
        <v>765</v>
      </c>
      <c r="D198" s="302"/>
      <c r="E198" s="302"/>
      <c r="F198" s="302" t="s">
        <v>766</v>
      </c>
      <c r="G198" s="303"/>
      <c r="H198" s="358" t="s">
        <v>767</v>
      </c>
      <c r="I198" s="358"/>
      <c r="J198" s="358"/>
      <c r="K198" s="238"/>
    </row>
    <row r="199" spans="2:11" ht="5.25" customHeight="1">
      <c r="B199" s="266"/>
      <c r="C199" s="263"/>
      <c r="D199" s="263"/>
      <c r="E199" s="263"/>
      <c r="F199" s="263"/>
      <c r="G199" s="246"/>
      <c r="H199" s="263"/>
      <c r="I199" s="263"/>
      <c r="J199" s="263"/>
      <c r="K199" s="287"/>
    </row>
    <row r="200" spans="2:11" ht="15" customHeight="1">
      <c r="B200" s="266"/>
      <c r="C200" s="246" t="s">
        <v>757</v>
      </c>
      <c r="D200" s="246"/>
      <c r="E200" s="246"/>
      <c r="F200" s="265" t="s">
        <v>44</v>
      </c>
      <c r="G200" s="246"/>
      <c r="H200" s="356" t="s">
        <v>768</v>
      </c>
      <c r="I200" s="356"/>
      <c r="J200" s="356"/>
      <c r="K200" s="287"/>
    </row>
    <row r="201" spans="2:11" ht="15" customHeight="1">
      <c r="B201" s="266"/>
      <c r="C201" s="272"/>
      <c r="D201" s="246"/>
      <c r="E201" s="246"/>
      <c r="F201" s="265" t="s">
        <v>45</v>
      </c>
      <c r="G201" s="246"/>
      <c r="H201" s="356" t="s">
        <v>769</v>
      </c>
      <c r="I201" s="356"/>
      <c r="J201" s="356"/>
      <c r="K201" s="287"/>
    </row>
    <row r="202" spans="2:11" ht="15" customHeight="1">
      <c r="B202" s="266"/>
      <c r="C202" s="272"/>
      <c r="D202" s="246"/>
      <c r="E202" s="246"/>
      <c r="F202" s="265" t="s">
        <v>48</v>
      </c>
      <c r="G202" s="246"/>
      <c r="H202" s="356" t="s">
        <v>770</v>
      </c>
      <c r="I202" s="356"/>
      <c r="J202" s="356"/>
      <c r="K202" s="287"/>
    </row>
    <row r="203" spans="2:11" ht="15" customHeight="1">
      <c r="B203" s="266"/>
      <c r="C203" s="246"/>
      <c r="D203" s="246"/>
      <c r="E203" s="246"/>
      <c r="F203" s="265" t="s">
        <v>46</v>
      </c>
      <c r="G203" s="246"/>
      <c r="H203" s="356" t="s">
        <v>771</v>
      </c>
      <c r="I203" s="356"/>
      <c r="J203" s="356"/>
      <c r="K203" s="287"/>
    </row>
    <row r="204" spans="2:11" ht="15" customHeight="1">
      <c r="B204" s="266"/>
      <c r="C204" s="246"/>
      <c r="D204" s="246"/>
      <c r="E204" s="246"/>
      <c r="F204" s="265" t="s">
        <v>47</v>
      </c>
      <c r="G204" s="246"/>
      <c r="H204" s="356" t="s">
        <v>772</v>
      </c>
      <c r="I204" s="356"/>
      <c r="J204" s="356"/>
      <c r="K204" s="287"/>
    </row>
    <row r="205" spans="2:11" ht="15" customHeight="1">
      <c r="B205" s="266"/>
      <c r="C205" s="246"/>
      <c r="D205" s="246"/>
      <c r="E205" s="246"/>
      <c r="F205" s="265"/>
      <c r="G205" s="246"/>
      <c r="H205" s="246"/>
      <c r="I205" s="246"/>
      <c r="J205" s="246"/>
      <c r="K205" s="287"/>
    </row>
    <row r="206" spans="2:11" ht="15" customHeight="1">
      <c r="B206" s="266"/>
      <c r="C206" s="246" t="s">
        <v>714</v>
      </c>
      <c r="D206" s="246"/>
      <c r="E206" s="246"/>
      <c r="F206" s="265" t="s">
        <v>80</v>
      </c>
      <c r="G206" s="246"/>
      <c r="H206" s="356" t="s">
        <v>773</v>
      </c>
      <c r="I206" s="356"/>
      <c r="J206" s="356"/>
      <c r="K206" s="287"/>
    </row>
    <row r="207" spans="2:11" ht="15" customHeight="1">
      <c r="B207" s="266"/>
      <c r="C207" s="272"/>
      <c r="D207" s="246"/>
      <c r="E207" s="246"/>
      <c r="F207" s="265" t="s">
        <v>611</v>
      </c>
      <c r="G207" s="246"/>
      <c r="H207" s="356" t="s">
        <v>612</v>
      </c>
      <c r="I207" s="356"/>
      <c r="J207" s="356"/>
      <c r="K207" s="287"/>
    </row>
    <row r="208" spans="2:11" ht="15" customHeight="1">
      <c r="B208" s="266"/>
      <c r="C208" s="246"/>
      <c r="D208" s="246"/>
      <c r="E208" s="246"/>
      <c r="F208" s="265" t="s">
        <v>609</v>
      </c>
      <c r="G208" s="246"/>
      <c r="H208" s="356" t="s">
        <v>774</v>
      </c>
      <c r="I208" s="356"/>
      <c r="J208" s="356"/>
      <c r="K208" s="287"/>
    </row>
    <row r="209" spans="2:11" ht="15" customHeight="1">
      <c r="B209" s="304"/>
      <c r="C209" s="272"/>
      <c r="D209" s="272"/>
      <c r="E209" s="272"/>
      <c r="F209" s="265" t="s">
        <v>613</v>
      </c>
      <c r="G209" s="251"/>
      <c r="H209" s="357" t="s">
        <v>614</v>
      </c>
      <c r="I209" s="357"/>
      <c r="J209" s="357"/>
      <c r="K209" s="305"/>
    </row>
    <row r="210" spans="2:11" ht="15" customHeight="1">
      <c r="B210" s="304"/>
      <c r="C210" s="272"/>
      <c r="D210" s="272"/>
      <c r="E210" s="272"/>
      <c r="F210" s="265" t="s">
        <v>615</v>
      </c>
      <c r="G210" s="251"/>
      <c r="H210" s="357" t="s">
        <v>775</v>
      </c>
      <c r="I210" s="357"/>
      <c r="J210" s="357"/>
      <c r="K210" s="305"/>
    </row>
    <row r="211" spans="2:11" ht="15" customHeight="1">
      <c r="B211" s="304"/>
      <c r="C211" s="272"/>
      <c r="D211" s="272"/>
      <c r="E211" s="272"/>
      <c r="F211" s="306"/>
      <c r="G211" s="251"/>
      <c r="H211" s="307"/>
      <c r="I211" s="307"/>
      <c r="J211" s="307"/>
      <c r="K211" s="305"/>
    </row>
    <row r="212" spans="2:11" ht="15" customHeight="1">
      <c r="B212" s="304"/>
      <c r="C212" s="246" t="s">
        <v>737</v>
      </c>
      <c r="D212" s="272"/>
      <c r="E212" s="272"/>
      <c r="F212" s="265">
        <v>1</v>
      </c>
      <c r="G212" s="251"/>
      <c r="H212" s="357" t="s">
        <v>776</v>
      </c>
      <c r="I212" s="357"/>
      <c r="J212" s="357"/>
      <c r="K212" s="305"/>
    </row>
    <row r="213" spans="2:11" ht="15" customHeight="1">
      <c r="B213" s="304"/>
      <c r="C213" s="272"/>
      <c r="D213" s="272"/>
      <c r="E213" s="272"/>
      <c r="F213" s="265">
        <v>2</v>
      </c>
      <c r="G213" s="251"/>
      <c r="H213" s="357" t="s">
        <v>777</v>
      </c>
      <c r="I213" s="357"/>
      <c r="J213" s="357"/>
      <c r="K213" s="305"/>
    </row>
    <row r="214" spans="2:11" ht="15" customHeight="1">
      <c r="B214" s="304"/>
      <c r="C214" s="272"/>
      <c r="D214" s="272"/>
      <c r="E214" s="272"/>
      <c r="F214" s="265">
        <v>3</v>
      </c>
      <c r="G214" s="251"/>
      <c r="H214" s="357" t="s">
        <v>778</v>
      </c>
      <c r="I214" s="357"/>
      <c r="J214" s="357"/>
      <c r="K214" s="305"/>
    </row>
    <row r="215" spans="2:11" ht="15" customHeight="1">
      <c r="B215" s="304"/>
      <c r="C215" s="272"/>
      <c r="D215" s="272"/>
      <c r="E215" s="272"/>
      <c r="F215" s="265">
        <v>4</v>
      </c>
      <c r="G215" s="251"/>
      <c r="H215" s="357" t="s">
        <v>779</v>
      </c>
      <c r="I215" s="357"/>
      <c r="J215" s="357"/>
      <c r="K215" s="305"/>
    </row>
    <row r="216" spans="2:11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001 - Soupis prací</vt:lpstr>
      <vt:lpstr>Pokyny pro vyplnění</vt:lpstr>
      <vt:lpstr>'001 - Soupis prací'!Názvy_tisku</vt:lpstr>
      <vt:lpstr>'Rekapitulace stavby'!Názvy_tisku</vt:lpstr>
      <vt:lpstr>'001 - Soupis prací'!Oblast_tisku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LENKA-NTB\Lenka</dc:creator>
  <cp:lastModifiedBy>Lenka</cp:lastModifiedBy>
  <dcterms:created xsi:type="dcterms:W3CDTF">2017-05-13T08:11:25Z</dcterms:created>
  <dcterms:modified xsi:type="dcterms:W3CDTF">2017-05-13T08:11:29Z</dcterms:modified>
</cp:coreProperties>
</file>