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a - Stavební řešení" sheetId="2" r:id="rId2"/>
    <sheet name="b - Zdravotní technika" sheetId="3" r:id="rId3"/>
    <sheet name="c - Výměna vodovodních ro..." sheetId="4" r:id="rId4"/>
    <sheet name="e - Elektroinstalace" sheetId="5" r:id="rId5"/>
    <sheet name="2 - Vedlejší náklady" sheetId="6" r:id="rId6"/>
    <sheet name="Pokyny pro vyplnění" sheetId="7" r:id="rId7"/>
  </sheets>
  <definedNames>
    <definedName name="_xlnm._FilterDatabase" localSheetId="5" hidden="1">'2 - Vedlejší náklady'!$C$85:$K$85</definedName>
    <definedName name="_xlnm._FilterDatabase" localSheetId="1" hidden="1">'a - Stavební řešení'!$C$98:$K$98</definedName>
    <definedName name="_xlnm._FilterDatabase" localSheetId="2" hidden="1">'b - Zdravotní technika'!$C$85:$K$85</definedName>
    <definedName name="_xlnm._FilterDatabase" localSheetId="3" hidden="1">'c - Výměna vodovodních ro...'!$C$85:$K$85</definedName>
    <definedName name="_xlnm._FilterDatabase" localSheetId="4" hidden="1">'e - Elektroinstalace'!$C$83:$K$83</definedName>
    <definedName name="_xlnm.Print_Titles" localSheetId="5">'2 - Vedlejší náklady'!$85:$85</definedName>
    <definedName name="_xlnm.Print_Titles" localSheetId="1">'a - Stavební řešení'!$98:$98</definedName>
    <definedName name="_xlnm.Print_Titles" localSheetId="2">'b - Zdravotní technika'!$85:$85</definedName>
    <definedName name="_xlnm.Print_Titles" localSheetId="3">'c - Výměna vodovodních ro...'!$85:$85</definedName>
    <definedName name="_xlnm.Print_Titles" localSheetId="4">'e - Elektroinstalace'!$83:$83</definedName>
    <definedName name="_xlnm.Print_Titles" localSheetId="0">'Rekapitulace stavby'!$49:$49</definedName>
    <definedName name="_xlnm.Print_Area" localSheetId="5">'2 - Vedlejší náklady'!$C$4:$J$36,'2 - Vedlejší náklady'!$C$42:$J$67,'2 - Vedlejší náklady'!$C$73:$K$114</definedName>
    <definedName name="_xlnm.Print_Area" localSheetId="1">'a - Stavební řešení'!$C$4:$J$38,'a - Stavební řešení'!$C$44:$J$78,'a - Stavební řešení'!$C$84:$K$245</definedName>
    <definedName name="_xlnm.Print_Area" localSheetId="2">'b - Zdravotní technika'!$C$4:$J$38,'b - Zdravotní technika'!$C$44:$J$65,'b - Zdravotní technika'!$C$71:$K$132</definedName>
    <definedName name="_xlnm.Print_Area" localSheetId="3">'c - Výměna vodovodních ro...'!$C$4:$J$38,'c - Výměna vodovodních ro...'!$C$44:$J$65,'c - Výměna vodovodních ro...'!$C$71:$K$133</definedName>
    <definedName name="_xlnm.Print_Area" localSheetId="4">'e - Elektroinstalace'!$C$4:$J$38,'e - Elektroinstalace'!$C$44:$J$63,'e - Elektroinstalace'!$C$69:$K$88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<sst xmlns="http://schemas.openxmlformats.org/spreadsheetml/2006/main" count="4225" uniqueCount="969">
  <si>
    <t>Export VZ</t>
  </si>
  <si>
    <t>List obsahuje:</t>
  </si>
  <si>
    <t>3.0</t>
  </si>
  <si>
    <t>ZAMOK</t>
  </si>
  <si>
    <t>False</t>
  </si>
  <si>
    <t>{f889e4cf-3c86-417b-9bff-714e7355adb3}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</si>
  <si>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</si>
  <si>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</si>
  <si>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</si>
  <si>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</si>
  <si>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</si>
  <si>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</si>
  <si>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</si>
  <si>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</si>
  <si>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2337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</si>
  <si>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</si>
  <si>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</si>
  <si>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sociálního zařízení budovy domova mládeže SŠIS Dvůr Králové nad Labem</t>
  </si>
  <si>
    <t>0,1</t>
  </si>
  <si>
    <t>KSO:</t>
  </si>
  <si>
    <t/>
  </si>
  <si>
    <t>CC-CZ:</t>
  </si>
  <si>
    <t>1</t>
  </si>
  <si>
    <t>Místo:</t>
  </si>
  <si>
    <t>Dvůr Králové nad Labem</t>
  </si>
  <si>
    <t>Datum:</t>
  </si>
  <si>
    <t>25.4.2016</t>
  </si>
  <si>
    <t>Zadavatel:</t>
  </si>
  <si>
    <t>IČ:</t>
  </si>
  <si>
    <t>SŠIS Dvůr Králové nad Labem</t>
  </si>
  <si>
    <t>DIČ:</t>
  </si>
  <si>
    <t>Uchazeč:</t>
  </si>
  <si>
    <t>Vyplň údaj</t>
  </si>
  <si>
    <t>Projektant:</t>
  </si>
  <si>
    <t>Projektis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</si>
  <si>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</si>
  <si>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</si>
  <si>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</si>
  <si>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</si>
  <si>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</si>
  <si>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</si>
  <si>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</si>
  <si>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</si>
  <si>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</si>
  <si>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</si>
  <si>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</si>
  <si>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</si>
  <si>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</si>
  <si>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</si>
  <si>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</si>
  <si>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</si>
  <si>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</si>
  <si>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</si>
  <si>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</si>
  <si>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</si>
  <si>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</si>
  <si>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</si>
  <si>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</si>
  <si>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</si>
  <si>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</si>
  <si>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</si>
  <si>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</si>
  <si>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</si>
  <si>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</si>
  <si>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</si>
  <si>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</si>
  <si>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</si>
  <si>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</si>
  <si>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</si>
  <si>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</si>
  <si>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</si>
  <si>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</si>
  <si>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</si>
  <si>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</si>
  <si>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</si>
  <si>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</si>
  <si>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{4a4611e9-28f4-496b-bf03-a8436e7bd01f}</t>
  </si>
  <si>
    <t>2</t>
  </si>
  <si>
    <t>a</t>
  </si>
  <si>
    <t>Stavební řešení</t>
  </si>
  <si>
    <t>Soupis</t>
  </si>
  <si>
    <t>{b905d02d-f4d6-4d94-9dc2-84adb2feccb8}</t>
  </si>
  <si>
    <t>b</t>
  </si>
  <si>
    <t>Zdravotní technika</t>
  </si>
  <si>
    <t>{7ec775e9-e8bf-422b-8858-c01d023f92e5}</t>
  </si>
  <si>
    <t>c</t>
  </si>
  <si>
    <t>Výměna vodovodních rozvodů</t>
  </si>
  <si>
    <t>{c38987fb-1646-4464-b640-d1c50f66be76}</t>
  </si>
  <si>
    <t>e</t>
  </si>
  <si>
    <t>Elektroinstalace</t>
  </si>
  <si>
    <t>{73babb69-454c-45aa-aa96-049f15364aa9}</t>
  </si>
  <si>
    <t>Vedlejší náklady</t>
  </si>
  <si>
    <t>{5e66c255-84c9-4d12-b8fd-389e37a4f2c6}</t>
  </si>
  <si>
    <t>Zpět na list:</t>
  </si>
  <si>
    <t>KRYCÍ LIST SOUPISU</t>
  </si>
  <si>
    <t>Objekt:</t>
  </si>
  <si>
    <t>1 - Stavební úpravy sociálního zařízení budovy domova mládeže SŠIS Dvůr Králové nad Labem</t>
  </si>
  <si>
    <t>Soupis:</t>
  </si>
  <si>
    <t>a - Stavební řešení</t>
  </si>
  <si>
    <t>Dvůr Králové n/L</t>
  </si>
  <si>
    <t>SŠIS Dvůr Králové n/L</t>
  </si>
  <si>
    <t>Projektis spol. s r.o.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</si>
  <si>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</si>
  <si>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</si>
  <si>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</si>
  <si>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</si>
  <si>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</si>
  <si>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</si>
  <si>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</si>
  <si>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</si>
  <si>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</si>
  <si>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</si>
  <si>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</si>
  <si>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</si>
  <si>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</si>
  <si>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</si>
  <si>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</si>
  <si>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</si>
  <si>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</si>
  <si>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</si>
  <si>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</si>
  <si>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</si>
  <si>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</si>
  <si>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</si>
  <si>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</si>
  <si>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</si>
  <si>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</si>
  <si>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</si>
  <si>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</si>
  <si>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</si>
  <si>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</si>
  <si>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</si>
  <si>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</si>
  <si>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</si>
  <si>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</si>
  <si>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</si>
  <si>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</si>
  <si>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</si>
  <si>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</si>
  <si>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</si>
  <si>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</si>
  <si>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</si>
  <si>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</si>
  <si>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</si>
  <si>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342272148</t>
  </si>
  <si>
    <t>Příčky tl 50 mm z pórobetonových přesných hladkých příčkovek objemové hmotnosti 500 kg/m3</t>
  </si>
  <si>
    <t>m2</t>
  </si>
  <si>
    <t>CS ÚRS 2013 01</t>
  </si>
  <si>
    <t>4</t>
  </si>
  <si>
    <t>-1266115309</t>
  </si>
  <si>
    <t>VV</t>
  </si>
  <si>
    <t>2,63*(1+0,7)*45</t>
  </si>
  <si>
    <t>342272323</t>
  </si>
  <si>
    <t>Příčky tl 100 mm z pórobetonových přesných hladkých příčkovek objemové hmotnosti 500 kg/m3</t>
  </si>
  <si>
    <t>2091463573</t>
  </si>
  <si>
    <t>(2,63*(0,33+1+0,25+1,25+2,333)-0,6*1,97*2+0,2*0,65+0,33*0,45*5)*45</t>
  </si>
  <si>
    <t>6</t>
  </si>
  <si>
    <t>Úpravy povrchů, podlahy a osazování výplní</t>
  </si>
  <si>
    <t>611131101</t>
  </si>
  <si>
    <t>Cementový postřik vnitřních stropů nanášený celoplošně ručně</t>
  </si>
  <si>
    <t>-1891629893</t>
  </si>
  <si>
    <t>(0,9*0,9+0,65*0,1+0,45*0,33+0,87*1,33+0,9*1,25)*45</t>
  </si>
  <si>
    <t>611321141</t>
  </si>
  <si>
    <t>Vápenocementová omítka štuková dvouvrstvá vnitřních stropů rovných nanášená ručně</t>
  </si>
  <si>
    <t>618327775</t>
  </si>
  <si>
    <t>5</t>
  </si>
  <si>
    <t>611321191</t>
  </si>
  <si>
    <t>Příplatek k vápenocementové omítce vnitřních stropů za každých dalších 5 mm tloušťky ručně</t>
  </si>
  <si>
    <t>1937895385</t>
  </si>
  <si>
    <t>148,752*2 'Přepočtené koeficientem množství</t>
  </si>
  <si>
    <t>612111111</t>
  </si>
  <si>
    <t>Vyspravení celoplošné cementovou maltou vnitřních stěn betonových nebo železobetonových</t>
  </si>
  <si>
    <t>-118690424</t>
  </si>
  <si>
    <t>(2,63*(1,32+0,9+1,25)-1,32*1,2)*45</t>
  </si>
  <si>
    <t>7</t>
  </si>
  <si>
    <t>612131121</t>
  </si>
  <si>
    <t>Penetrace akrylát-silikonová vnitřních stěn nanášená ručně</t>
  </si>
  <si>
    <t>-1720753901</t>
  </si>
  <si>
    <t>(2,63*(0,33+1+0,25+1,25+2,333)-0,6*1,97*2+0,2*0,65+0,33*0,45*5)*45*2</t>
  </si>
  <si>
    <t>Součet</t>
  </si>
  <si>
    <t>8</t>
  </si>
  <si>
    <t>612142001</t>
  </si>
  <si>
    <t>Potažení vnitřních stěn sklovláknitým pletivem vtlačeným do tenkovrstvé hmoty</t>
  </si>
  <si>
    <t>-1512081925</t>
  </si>
  <si>
    <t>9</t>
  </si>
  <si>
    <t>612311131</t>
  </si>
  <si>
    <t>Vápenná omítka štuková jednovrstvá vnitřních stěn nanášená ručně</t>
  </si>
  <si>
    <t>-1968903772</t>
  </si>
  <si>
    <t>-(2*(1+0,7)+2*(1+0,1+0,45+0,33+1,25*2+0,5+0,73+0,3))*45</t>
  </si>
  <si>
    <t>(0,8*1,25+1,32*0,63+0,9*0,63)*45</t>
  </si>
  <si>
    <t>10</t>
  </si>
  <si>
    <t>619995001</t>
  </si>
  <si>
    <t>Začištění omítek kolem oken, dveří, podlah nebo obkladů</t>
  </si>
  <si>
    <t>m</t>
  </si>
  <si>
    <t>-1727804301</t>
  </si>
  <si>
    <t>(4,6*2+4,9+1,32*2+1,33*2+3,6-0,65*2)*45</t>
  </si>
  <si>
    <t>11</t>
  </si>
  <si>
    <t>631311124</t>
  </si>
  <si>
    <t>Mazanina tl do 120 mm z betonu prostého tř. C 16/20</t>
  </si>
  <si>
    <t>m3</t>
  </si>
  <si>
    <t>163514110</t>
  </si>
  <si>
    <t>0,9*0,9*0,12*45</t>
  </si>
  <si>
    <t>12</t>
  </si>
  <si>
    <t>642942111</t>
  </si>
  <si>
    <t>Osazování zárubní nebo rámů dveřních kovových do 2,5 m2 na MC</t>
  </si>
  <si>
    <t>kus</t>
  </si>
  <si>
    <t>754130754</t>
  </si>
  <si>
    <t>13</t>
  </si>
  <si>
    <t>M</t>
  </si>
  <si>
    <t>553311130</t>
  </si>
  <si>
    <t>zárubeň ocelová pro běžné zdění H 110 600 L/P</t>
  </si>
  <si>
    <t>531691459</t>
  </si>
  <si>
    <t>Ostatní konstrukce a práce-bourání</t>
  </si>
  <si>
    <t>14</t>
  </si>
  <si>
    <t>949101111</t>
  </si>
  <si>
    <t>Lešení pomocné pro objekty pozemních staveb s lešeňovou podlahou v do 1,9 m zatížení do 150 kg/m2</t>
  </si>
  <si>
    <t>171884989</t>
  </si>
  <si>
    <t>8*45</t>
  </si>
  <si>
    <t>952901111</t>
  </si>
  <si>
    <t>Vyčištění budov bytové a občanské výstavby při výšce podlaží do 4 m</t>
  </si>
  <si>
    <t>1233325580</t>
  </si>
  <si>
    <t>20*45</t>
  </si>
  <si>
    <t>16</t>
  </si>
  <si>
    <t>953944122</t>
  </si>
  <si>
    <t>Vstřelování hřebů rozměru do  10x90 mm</t>
  </si>
  <si>
    <t>896716872</t>
  </si>
  <si>
    <t>12*45</t>
  </si>
  <si>
    <t>17</t>
  </si>
  <si>
    <t>981011112</t>
  </si>
  <si>
    <t>Demolice budov dřevěných ostatních (umakartových apod. včetně zařizovacích předmětů)</t>
  </si>
  <si>
    <t>2047906943</t>
  </si>
  <si>
    <t>1,87*2,33*2,63*45</t>
  </si>
  <si>
    <t>99</t>
  </si>
  <si>
    <t>Přesun hmot</t>
  </si>
  <si>
    <t>18</t>
  </si>
  <si>
    <t>997013215</t>
  </si>
  <si>
    <t>Vnitrostaveništní doprava suti a vybouraných hmot pro budovy v do 18 m ručně</t>
  </si>
  <si>
    <t>t</t>
  </si>
  <si>
    <t>-1732726167</t>
  </si>
  <si>
    <t>19</t>
  </si>
  <si>
    <t>997013501</t>
  </si>
  <si>
    <t>Odvoz suti na skládku a vybouraných hmot nebo meziskládku do 1 km se složením</t>
  </si>
  <si>
    <t>236177969</t>
  </si>
  <si>
    <t>20</t>
  </si>
  <si>
    <t>997013509</t>
  </si>
  <si>
    <t>Příplatek k odvozu suti a vybouraných hmot na skládku ZKD 1 km přes 1 km</t>
  </si>
  <si>
    <t>590228577</t>
  </si>
  <si>
    <t>115,357*24 'Přepočtené koeficientem množství</t>
  </si>
  <si>
    <t>997013831</t>
  </si>
  <si>
    <t>Poplatek za uložení stavebního směsného odpadu na skládce (skládkovné)</t>
  </si>
  <si>
    <t>28663597</t>
  </si>
  <si>
    <t>22</t>
  </si>
  <si>
    <t>998018003</t>
  </si>
  <si>
    <t>Přesun hmot ruční pro budovy v do 36 m</t>
  </si>
  <si>
    <t>-1565014064</t>
  </si>
  <si>
    <t>PSV</t>
  </si>
  <si>
    <t>Práce a dodávky PSV</t>
  </si>
  <si>
    <t>711</t>
  </si>
  <si>
    <t>Izolace proti vodě, vlhkosti a plynům</t>
  </si>
  <si>
    <t>23</t>
  </si>
  <si>
    <t>711113115</t>
  </si>
  <si>
    <t xml:space="preserve">Izolace proti zemní vlhkosti na vodorovné ploše za studena těsnicí hmotou </t>
  </si>
  <si>
    <t>1680084422</t>
  </si>
  <si>
    <t>2,5*45</t>
  </si>
  <si>
    <t>24</t>
  </si>
  <si>
    <t>711113125</t>
  </si>
  <si>
    <t xml:space="preserve">Izolace proti zemní vlhkosti na svislé ploše za studena těsnicí hmotou </t>
  </si>
  <si>
    <t>2067324270</t>
  </si>
  <si>
    <t>(2,95*2+0,65*0,2+0,87*1+0,1*(1,33*2+1,32*2))*45</t>
  </si>
  <si>
    <t>25</t>
  </si>
  <si>
    <t>711113126</t>
  </si>
  <si>
    <t>Izolace proti zemní vlhkosti za studena těsnicí hmotou výztužný roh</t>
  </si>
  <si>
    <t>-1691700209</t>
  </si>
  <si>
    <t>(2*5+3,6+1,3+1,32*2+1,33*2)*45</t>
  </si>
  <si>
    <t>26</t>
  </si>
  <si>
    <t>998711103</t>
  </si>
  <si>
    <t>Přesun hmot tonážní pro izolace proti vodě, vlhkosti a plynům v objektech výšky do 60 m</t>
  </si>
  <si>
    <t>-630195166</t>
  </si>
  <si>
    <t>725</t>
  </si>
  <si>
    <t>Zdravotechnika - zařizovací předměty</t>
  </si>
  <si>
    <t>27</t>
  </si>
  <si>
    <t>725291311</t>
  </si>
  <si>
    <t>Doplňky zařízení koupelen a záchodů keramické věšák trojitý</t>
  </si>
  <si>
    <t>soubor</t>
  </si>
  <si>
    <t>-1209712867</t>
  </si>
  <si>
    <t>28</t>
  </si>
  <si>
    <t>725291643</t>
  </si>
  <si>
    <t>Doplňky zařízení koupelen tyč do sprchy včetně úchytů</t>
  </si>
  <si>
    <t>721019085</t>
  </si>
  <si>
    <t>751</t>
  </si>
  <si>
    <t>Vzduchotechnika</t>
  </si>
  <si>
    <t>29</t>
  </si>
  <si>
    <t>751322012</t>
  </si>
  <si>
    <t>Mtž talířového ventilu D do 200 mm včetně úpravy na stávakjící rozvod</t>
  </si>
  <si>
    <t>609331428</t>
  </si>
  <si>
    <t>30</t>
  </si>
  <si>
    <t>429731111</t>
  </si>
  <si>
    <t>Talířový ventil 125</t>
  </si>
  <si>
    <t>32</t>
  </si>
  <si>
    <t>1653083035</t>
  </si>
  <si>
    <t>763</t>
  </si>
  <si>
    <t>Konstrukce suché výstavby</t>
  </si>
  <si>
    <t>31</t>
  </si>
  <si>
    <t>763121428</t>
  </si>
  <si>
    <t>SDK stěna předsazená tl 87,5 mm profil CW+UW 75 deska 1xH2 12,5 bez TI EI 15</t>
  </si>
  <si>
    <t>-1638232669</t>
  </si>
  <si>
    <t>1,32*1,3*45</t>
  </si>
  <si>
    <t>763172316</t>
  </si>
  <si>
    <t>Montáž revizních dvířek SDK kcí vel. 700x900 mm</t>
  </si>
  <si>
    <t>724850186</t>
  </si>
  <si>
    <t>33</t>
  </si>
  <si>
    <t>590307141</t>
  </si>
  <si>
    <t>dvířka revizní 700 x 700 mm</t>
  </si>
  <si>
    <t>1993537845</t>
  </si>
  <si>
    <t>34</t>
  </si>
  <si>
    <t>998763303</t>
  </si>
  <si>
    <t>Přesun hmot tonážní pro sádrokartonové konstrukce v objektech v do 24 m</t>
  </si>
  <si>
    <t>-2143730687</t>
  </si>
  <si>
    <t>766</t>
  </si>
  <si>
    <t>Konstrukce truhlářské</t>
  </si>
  <si>
    <t>35</t>
  </si>
  <si>
    <t>766660001</t>
  </si>
  <si>
    <t>Montáž dveřních křídel otvíravých 1křídlových š do 0,8 m do ocelové zárubně</t>
  </si>
  <si>
    <t>-1195557779</t>
  </si>
  <si>
    <t>36</t>
  </si>
  <si>
    <t>611601320</t>
  </si>
  <si>
    <t>dveře dřevěné vnitřní hladké plné 1křídlové 60x197 cm Prefa C</t>
  </si>
  <si>
    <t>589205357</t>
  </si>
  <si>
    <t>37</t>
  </si>
  <si>
    <t>766662811</t>
  </si>
  <si>
    <t>Demontáž truhlářských prahů dveří jednokřídlových</t>
  </si>
  <si>
    <t>-357978006</t>
  </si>
  <si>
    <t>38</t>
  </si>
  <si>
    <t>766663911</t>
  </si>
  <si>
    <t>Oprava dveřních křídel vyřezání otvoru pro zasklení nebo větrání</t>
  </si>
  <si>
    <t>-433462565</t>
  </si>
  <si>
    <t>39</t>
  </si>
  <si>
    <t>562456011</t>
  </si>
  <si>
    <t>mřížka větrací plast dveřní 425x125</t>
  </si>
  <si>
    <t>-758307274</t>
  </si>
  <si>
    <t>40</t>
  </si>
  <si>
    <t>549146221</t>
  </si>
  <si>
    <t xml:space="preserve">klika včetně štítu a montážního materiálu </t>
  </si>
  <si>
    <t>1164051630</t>
  </si>
  <si>
    <t>41</t>
  </si>
  <si>
    <t>766695213</t>
  </si>
  <si>
    <t>Montáž truhlářských prahů dveří 1křídlových šířky přes 10 cm</t>
  </si>
  <si>
    <t>546827958</t>
  </si>
  <si>
    <t>42</t>
  </si>
  <si>
    <t>998766103</t>
  </si>
  <si>
    <t>Přesun hmot tonážní pro konstrukce truhlářské v objektech v do 24 m</t>
  </si>
  <si>
    <t>-2088634577</t>
  </si>
  <si>
    <t>767</t>
  </si>
  <si>
    <t>Konstrukce zámečnické</t>
  </si>
  <si>
    <t>43</t>
  </si>
  <si>
    <t>767995111</t>
  </si>
  <si>
    <t>Montáž atypických zámečnických konstrukcí hmotnosti do 5 kg</t>
  </si>
  <si>
    <t>kg</t>
  </si>
  <si>
    <t>-2004004171</t>
  </si>
  <si>
    <t>1,6*45</t>
  </si>
  <si>
    <t>44</t>
  </si>
  <si>
    <t>133317320</t>
  </si>
  <si>
    <t>tyč ocelová L rovnoramenná, značka oceli S 235 JR, 60x60x6 mm</t>
  </si>
  <si>
    <t>964770675</t>
  </si>
  <si>
    <t>1,600*45/1000</t>
  </si>
  <si>
    <t>45</t>
  </si>
  <si>
    <t>998767103</t>
  </si>
  <si>
    <t>Přesun hmot tonážní pro zámečnické konstrukce v objektech v do 24 m</t>
  </si>
  <si>
    <t>1423837557</t>
  </si>
  <si>
    <t>771</t>
  </si>
  <si>
    <t>Podlahy z dlaždic</t>
  </si>
  <si>
    <t>46</t>
  </si>
  <si>
    <t>771574131</t>
  </si>
  <si>
    <t>Montáž podlah keramických režných protiskluzných lepených flexibilním lepidlem do 50 ks/m2</t>
  </si>
  <si>
    <t>-1346402828</t>
  </si>
  <si>
    <t>47</t>
  </si>
  <si>
    <t>597614110</t>
  </si>
  <si>
    <t>dlaždice keramické slinuté neglazované mrazuvzdorné SL 29,5 x 29,5 x 0,8 cm</t>
  </si>
  <si>
    <t>-1690969291</t>
  </si>
  <si>
    <t>112,5*1,1 'Přepočtené koeficientem množství</t>
  </si>
  <si>
    <t>48</t>
  </si>
  <si>
    <t>771579191</t>
  </si>
  <si>
    <t>Příplatek k montáž podlah keramických za plochu do 5 m2</t>
  </si>
  <si>
    <t>1320568794</t>
  </si>
  <si>
    <t>49</t>
  </si>
  <si>
    <t>771591111</t>
  </si>
  <si>
    <t>Podlahy penetrace podkladu</t>
  </si>
  <si>
    <t>575911617</t>
  </si>
  <si>
    <t>112,5+418,5</t>
  </si>
  <si>
    <t>50</t>
  </si>
  <si>
    <t>771591115</t>
  </si>
  <si>
    <t>Podlahy spárování silikonem</t>
  </si>
  <si>
    <t>1923079818</t>
  </si>
  <si>
    <t>(3,6+1,33*2+1,32*2)*45</t>
  </si>
  <si>
    <t>51</t>
  </si>
  <si>
    <t>771591143</t>
  </si>
  <si>
    <t>Podlahy průnik dlažbou kruhový bez izolace DN přes 90</t>
  </si>
  <si>
    <t>261211038</t>
  </si>
  <si>
    <t>52</t>
  </si>
  <si>
    <t>771591157</t>
  </si>
  <si>
    <t>Podlahy průnik dlažbou hranatý s izolací o straně přes 90 mm</t>
  </si>
  <si>
    <t>-1965083343</t>
  </si>
  <si>
    <t>53</t>
  </si>
  <si>
    <t>771591185</t>
  </si>
  <si>
    <t>Podlahy řezání keramických dlaždic rovné</t>
  </si>
  <si>
    <t>1098862674</t>
  </si>
  <si>
    <t>19*45</t>
  </si>
  <si>
    <t>54</t>
  </si>
  <si>
    <t>998771103</t>
  </si>
  <si>
    <t>Přesun hmot tonážní pro podlahy z dlaždic v objektech v do 24 m</t>
  </si>
  <si>
    <t>-336416790</t>
  </si>
  <si>
    <t>776</t>
  </si>
  <si>
    <t>Podlahy povlakové</t>
  </si>
  <si>
    <t>55</t>
  </si>
  <si>
    <t>776401800</t>
  </si>
  <si>
    <t>Odstranění soklíků a lišt pryžových nebo plastových</t>
  </si>
  <si>
    <t>922295618</t>
  </si>
  <si>
    <t>(1,4+1,43+1,43+1,23+2,67+0,47)*45</t>
  </si>
  <si>
    <t>56</t>
  </si>
  <si>
    <t>776411000</t>
  </si>
  <si>
    <t>Lepení obvodových soklíků nebo lišt pryžových řezaných,</t>
  </si>
  <si>
    <t>1842436875</t>
  </si>
  <si>
    <t>(7+2,76+4,1+3,7)*45</t>
  </si>
  <si>
    <t>57</t>
  </si>
  <si>
    <t>284110060</t>
  </si>
  <si>
    <t>lišta speciální soklová PVC 17310 samolepící 15 x 50 mm role 25 m</t>
  </si>
  <si>
    <t>-1987216055</t>
  </si>
  <si>
    <t>58</t>
  </si>
  <si>
    <t>776491112</t>
  </si>
  <si>
    <t>Lepení plastové lišty přechodové samolepicí soklíky a lišty</t>
  </si>
  <si>
    <t>-1068997502</t>
  </si>
  <si>
    <t>1,2*45</t>
  </si>
  <si>
    <t>59</t>
  </si>
  <si>
    <t>553432241</t>
  </si>
  <si>
    <t xml:space="preserve">lišta přechodová </t>
  </si>
  <si>
    <t>-1908798939</t>
  </si>
  <si>
    <t>60</t>
  </si>
  <si>
    <t>776511820</t>
  </si>
  <si>
    <t>Demontáž povlakových podlah lepených s podložkou</t>
  </si>
  <si>
    <t>1060960916</t>
  </si>
  <si>
    <t>8,2*45</t>
  </si>
  <si>
    <t>61</t>
  </si>
  <si>
    <t>776521100</t>
  </si>
  <si>
    <t>Lepení pásů povlakových podlah plastových</t>
  </si>
  <si>
    <t>-477159401</t>
  </si>
  <si>
    <t>9,3*45</t>
  </si>
  <si>
    <t>62</t>
  </si>
  <si>
    <t>284121110</t>
  </si>
  <si>
    <t>krytina podlahová PVC</t>
  </si>
  <si>
    <t>-692512612</t>
  </si>
  <si>
    <t>418,5*1,3 'Přepočtené koeficientem množství</t>
  </si>
  <si>
    <t>63</t>
  </si>
  <si>
    <t>776590100</t>
  </si>
  <si>
    <t>Úprava podkladu nášlapných ploch vysátím</t>
  </si>
  <si>
    <t>13604985</t>
  </si>
  <si>
    <t>64</t>
  </si>
  <si>
    <t>998776103</t>
  </si>
  <si>
    <t>Přesun hmot tonážní pro podlahy povlakové v objektech v do 24 m</t>
  </si>
  <si>
    <t>-1187640629</t>
  </si>
  <si>
    <t>781</t>
  </si>
  <si>
    <t>Dokončovací práce - obklady keramické</t>
  </si>
  <si>
    <t>65</t>
  </si>
  <si>
    <t>781444122</t>
  </si>
  <si>
    <t>Montáž obkladů vnitřních z obkladaček hutných do 22 ks/m2 lepených flexibilním lepidlem</t>
  </si>
  <si>
    <t>-1984631097</t>
  </si>
  <si>
    <t>(2*(1,32*2+1,33*2-0,6-0,6+3,15)+0,65*0,4+1,8*(2,5+1,2)+0,33*1*5)*45</t>
  </si>
  <si>
    <t>66</t>
  </si>
  <si>
    <t>597610390</t>
  </si>
  <si>
    <t>obkládačky keramické 20 x 25 x 0,68 cm I. j.</t>
  </si>
  <si>
    <t>-2047668605</t>
  </si>
  <si>
    <t>1038,15*1,04 'Přepočtené koeficientem množství</t>
  </si>
  <si>
    <t>67</t>
  </si>
  <si>
    <t>781449191</t>
  </si>
  <si>
    <t>Příplatek k montáži obkladů vnitřních z obkladaček hutných za plochu do 10 m2</t>
  </si>
  <si>
    <t>-906684336</t>
  </si>
  <si>
    <t>68</t>
  </si>
  <si>
    <t>781494111</t>
  </si>
  <si>
    <t>Plastové profily rohové lepené flexibilním lepidlem</t>
  </si>
  <si>
    <t>820144693</t>
  </si>
  <si>
    <t>(8+1,3+0,66*5)*45</t>
  </si>
  <si>
    <t>69</t>
  </si>
  <si>
    <t>781495111</t>
  </si>
  <si>
    <t>Penetrace podkladu vnitřních obkladů</t>
  </si>
  <si>
    <t>-1689450761</t>
  </si>
  <si>
    <t>70</t>
  </si>
  <si>
    <t>781495115</t>
  </si>
  <si>
    <t>Spárování vnitřních obkladů silikonem</t>
  </si>
  <si>
    <t>1812222281</t>
  </si>
  <si>
    <t>(1+10+12,3+4*1,8)*45</t>
  </si>
  <si>
    <t>71</t>
  </si>
  <si>
    <t>781495141</t>
  </si>
  <si>
    <t>Průnik obkladem kruhový do DN 30 bez izolace</t>
  </si>
  <si>
    <t>-1134131013</t>
  </si>
  <si>
    <t>(4+1)*45</t>
  </si>
  <si>
    <t>72</t>
  </si>
  <si>
    <t>781495142</t>
  </si>
  <si>
    <t>Průnik obkladem kruhový do DN 90 bez izolace</t>
  </si>
  <si>
    <t>-1111721359</t>
  </si>
  <si>
    <t>73</t>
  </si>
  <si>
    <t>781495145</t>
  </si>
  <si>
    <t>Průnik obkladem kruhový do DN 30 s izolací</t>
  </si>
  <si>
    <t>1284426862</t>
  </si>
  <si>
    <t>2*45</t>
  </si>
  <si>
    <t>74</t>
  </si>
  <si>
    <t>781495185</t>
  </si>
  <si>
    <t>Řezání rovné keramických obkládaček</t>
  </si>
  <si>
    <t>-1456710871</t>
  </si>
  <si>
    <t>(120+61)*45</t>
  </si>
  <si>
    <t>75</t>
  </si>
  <si>
    <t>998781103</t>
  </si>
  <si>
    <t>Přesun hmot tonážní pro obklady keramické v objektech v do 24 m</t>
  </si>
  <si>
    <t>-258244144</t>
  </si>
  <si>
    <t>783</t>
  </si>
  <si>
    <t>Dokončovací práce - nátěry</t>
  </si>
  <si>
    <t>76</t>
  </si>
  <si>
    <t>783221113</t>
  </si>
  <si>
    <t>Nátěry syntetické KDK barva dražší lesklý povrch 1x antikorozní, 1x základní, 3x email</t>
  </si>
  <si>
    <t>1227627204</t>
  </si>
  <si>
    <t>4,6*0,25*2*45</t>
  </si>
  <si>
    <t>784</t>
  </si>
  <si>
    <t>Dokončovací práce - malby a tapety</t>
  </si>
  <si>
    <t>77</t>
  </si>
  <si>
    <t>784121001</t>
  </si>
  <si>
    <t>Oškrabání malby v mísnostech výšky do 3,80 m</t>
  </si>
  <si>
    <t>811004665</t>
  </si>
  <si>
    <t>(2,6*(1,49*2+2,33)+1,49*2,33)*45</t>
  </si>
  <si>
    <t>78</t>
  </si>
  <si>
    <t>784181101</t>
  </si>
  <si>
    <t>Základní akrylátová jednonásobná penetrace podkladu v místnostech výšky do 3,80m</t>
  </si>
  <si>
    <t>-788867395</t>
  </si>
  <si>
    <t>(3,6+0,8*3,7+0,63*(1,32*2+1,33*2+3,6))*45</t>
  </si>
  <si>
    <t>79</t>
  </si>
  <si>
    <t>784221101</t>
  </si>
  <si>
    <t>Dvojnásobné bílé malby  ze směsí za sucha dobře otěruvzdorných v místnostech do 3,80 m</t>
  </si>
  <si>
    <t>-269483591</t>
  </si>
  <si>
    <t>b - Zdravotní technika</t>
  </si>
  <si>
    <t xml:space="preserve">    721 - Zdravotechnika - vnitřní kanalizace</t>
  </si>
  <si>
    <t xml:space="preserve">    722 - Zdravotechnika - vnitřní vodovod</t>
  </si>
  <si>
    <t>721</t>
  </si>
  <si>
    <t>Zdravotechnika - vnitřní kanalizace</t>
  </si>
  <si>
    <t>721174043</t>
  </si>
  <si>
    <t>Potrubí kanalizační z PP připojovací systém HT DN 50</t>
  </si>
  <si>
    <t>CS ÚRS 2016 01</t>
  </si>
  <si>
    <t>-1423942097</t>
  </si>
  <si>
    <t>PP</t>
  </si>
  <si>
    <t>5*45</t>
  </si>
  <si>
    <t>721174045</t>
  </si>
  <si>
    <t>Potrubí kanalizační z PP připojovací systém HT DN 100</t>
  </si>
  <si>
    <t>-1440726027</t>
  </si>
  <si>
    <t>721181116</t>
  </si>
  <si>
    <t>Ochrana vodovodního potrubí plstěnými pásy DN 50 a 65 mm</t>
  </si>
  <si>
    <t>1826909362</t>
  </si>
  <si>
    <t>721194105</t>
  </si>
  <si>
    <t>Vyvedení a upevnění odpadních výpustek DN 50</t>
  </si>
  <si>
    <t>1144952396</t>
  </si>
  <si>
    <t>721194109</t>
  </si>
  <si>
    <t>Vyvedení a upevnění odpadních výpustek DN 100</t>
  </si>
  <si>
    <t>-164524177</t>
  </si>
  <si>
    <t>721211402</t>
  </si>
  <si>
    <t>Vpusť podlahová s vodorovným odtokem DN 40/50 s automatickým vztlakovým uzávěrem</t>
  </si>
  <si>
    <t>392135551</t>
  </si>
  <si>
    <t>72121141</t>
  </si>
  <si>
    <t>Izolační souprava pro podlahovou vpusť</t>
  </si>
  <si>
    <t>983398134</t>
  </si>
  <si>
    <t>998721103</t>
  </si>
  <si>
    <t>Přesun hmot tonážní pro vnitřní kanalizace v objektech v do 24 m</t>
  </si>
  <si>
    <t>-1198235884</t>
  </si>
  <si>
    <t>722</t>
  </si>
  <si>
    <t>Zdravotechnika - vnitřní vodovod</t>
  </si>
  <si>
    <t>722174022</t>
  </si>
  <si>
    <t>Potrubí vodovodní plastové PPR svar polyfuze PN 20 D 20 x 3,4 mm</t>
  </si>
  <si>
    <t>-923965296</t>
  </si>
  <si>
    <t>722179191</t>
  </si>
  <si>
    <t>Příplatek k rozvodu vody z plastů za malý rozsah prací na zakázce do 20 m</t>
  </si>
  <si>
    <t>-1483041818</t>
  </si>
  <si>
    <t>722181221</t>
  </si>
  <si>
    <t>Ochrana vodovodního potrubí přilepenými tepelně izolačními trubicemi z PE tl do 10 mm DN do 22 mm</t>
  </si>
  <si>
    <t>1804052808</t>
  </si>
  <si>
    <t>722190401</t>
  </si>
  <si>
    <t>Vyvedení a upevnění výpustku do DN 25</t>
  </si>
  <si>
    <t>744811447</t>
  </si>
  <si>
    <t>722220152</t>
  </si>
  <si>
    <t>Nástěnka závitová plastová PPR PN 20 DN 20 x G 1/2</t>
  </si>
  <si>
    <t>1760834759</t>
  </si>
  <si>
    <t>3*45</t>
  </si>
  <si>
    <t>722220161</t>
  </si>
  <si>
    <t>Nástěnný komplet plastový PPR PN 20 DN 20 x G 1/2</t>
  </si>
  <si>
    <t>-1721031947</t>
  </si>
  <si>
    <t>722290226</t>
  </si>
  <si>
    <t>Zkouška těsnosti vodovodního potrubí závitového do DN 50</t>
  </si>
  <si>
    <t>-950098207</t>
  </si>
  <si>
    <t>998722103</t>
  </si>
  <si>
    <t>Přesun hmot tonážní pro vnitřní vodovod v objektech v do 24 m</t>
  </si>
  <si>
    <t>-1698732024</t>
  </si>
  <si>
    <t>722290234</t>
  </si>
  <si>
    <t>Proplach a dezinfekce vodovodního potrubí do DN 80</t>
  </si>
  <si>
    <t>1631395416</t>
  </si>
  <si>
    <t>725112171</t>
  </si>
  <si>
    <t>Kombi klozet s hlubokým splachováním odpad vodorovný</t>
  </si>
  <si>
    <t>-755695970</t>
  </si>
  <si>
    <t>725211623</t>
  </si>
  <si>
    <t>Umyvadlo keramické připevněné na stěnu šrouby bílé se sloupem na sifon 600 mm</t>
  </si>
  <si>
    <t>-619002401</t>
  </si>
  <si>
    <t>725822612</t>
  </si>
  <si>
    <t>Baterie umyvadlové stojánkové pákové s výpustí</t>
  </si>
  <si>
    <t>-430804956</t>
  </si>
  <si>
    <t>725841311</t>
  </si>
  <si>
    <t>Baterie sprchové nástěnné pákové</t>
  </si>
  <si>
    <t>1878907154</t>
  </si>
  <si>
    <t>998725103</t>
  </si>
  <si>
    <t>Přesun hmot tonážní pro zařizovací předměty v objektech v do 24 m</t>
  </si>
  <si>
    <t>1652670542</t>
  </si>
  <si>
    <t>c - Výměna vodovodních rozvodů</t>
  </si>
  <si>
    <t xml:space="preserve">    713 - Izolace tepelné</t>
  </si>
  <si>
    <t>713</t>
  </si>
  <si>
    <t>Izolace tepelné</t>
  </si>
  <si>
    <t>713463211</t>
  </si>
  <si>
    <t>Montáž izolace tepelné potrubí potrubními pouzdry s Al fólií staženými Al páskou 1x D do 50 mm</t>
  </si>
  <si>
    <t>306587217</t>
  </si>
  <si>
    <t>631545320</t>
  </si>
  <si>
    <t>pouzdro potrubní izolační minerál+Al 35/30 mm</t>
  </si>
  <si>
    <t>CS ÚRS 2013 02</t>
  </si>
  <si>
    <t>-337795798</t>
  </si>
  <si>
    <t>pouzdro potrubní izolační ROCKWOOL PIPO ALS 35/30 mm</t>
  </si>
  <si>
    <t>722130233</t>
  </si>
  <si>
    <t>Potrubí vodovodní ocelové závitové pozinkované svařované běžné DN 25</t>
  </si>
  <si>
    <t>-99495086</t>
  </si>
  <si>
    <t>722130803</t>
  </si>
  <si>
    <t>Demontáž potrubí ocelové pozinkované závitové do DN 50</t>
  </si>
  <si>
    <t>-107865794</t>
  </si>
  <si>
    <t>722170801</t>
  </si>
  <si>
    <t>Demontáž rozvodů vody z plastů do D 25</t>
  </si>
  <si>
    <t>-734629325</t>
  </si>
  <si>
    <t>722170804</t>
  </si>
  <si>
    <t>Demontáž rozvodů vody z plastů do D 50</t>
  </si>
  <si>
    <t>-1866386604</t>
  </si>
  <si>
    <t>722174072</t>
  </si>
  <si>
    <t>Potrubí vodovodní plastové kompenzační smyčka PPR svar polyfuze PN 20 D 20 x 3,4 mm</t>
  </si>
  <si>
    <t>889950520</t>
  </si>
  <si>
    <t>722174073</t>
  </si>
  <si>
    <t>Potrubí vodovodní plastové kompenzační smyčka PPR svar polyfuze PN 20 D 25 x 4,2 mm</t>
  </si>
  <si>
    <t>-1693793353</t>
  </si>
  <si>
    <t>722174074</t>
  </si>
  <si>
    <t>Potrubí vodovodní plastové kompenzační smyčka PPR svar polyfuze PN 20 D 32 x 5,4 mm</t>
  </si>
  <si>
    <t>-981708489</t>
  </si>
  <si>
    <t>722176112</t>
  </si>
  <si>
    <t>Montáž potrubí plastové spojované svary polyfuzně do D 20 mm</t>
  </si>
  <si>
    <t>459354582</t>
  </si>
  <si>
    <t>STRS020P20E</t>
  </si>
  <si>
    <t>trubka tlaková STABI řada PN 20 D 20x2,8 x 4000 mm</t>
  </si>
  <si>
    <t>-1351201599</t>
  </si>
  <si>
    <t>722176113</t>
  </si>
  <si>
    <t>Montáž potrubí plastové spojované svary polyfuzně do D 25 mm</t>
  </si>
  <si>
    <t>1472003855</t>
  </si>
  <si>
    <t>STRS025P20E</t>
  </si>
  <si>
    <t>trubka tlaková STABI řada PN 20 D 25x3,5 x 4000 mm</t>
  </si>
  <si>
    <t>-1940536474</t>
  </si>
  <si>
    <t>722176114</t>
  </si>
  <si>
    <t>Montáž potrubí plastové spojované svary polyfuzně do D 32 mm</t>
  </si>
  <si>
    <t>-277522747</t>
  </si>
  <si>
    <t>STRS032P20E</t>
  </si>
  <si>
    <t>trubka tlaková STABI řada PN 20 D 32x4,4 x 4000 mm</t>
  </si>
  <si>
    <t>-699150953</t>
  </si>
  <si>
    <t>2865433</t>
  </si>
  <si>
    <t>dodávka tvarovek</t>
  </si>
  <si>
    <t>kpl.</t>
  </si>
  <si>
    <t>-1697786062</t>
  </si>
  <si>
    <t>-1501908209</t>
  </si>
  <si>
    <t>722181222</t>
  </si>
  <si>
    <t>Ochrana vodovodního potrubí přilepenými tepelně izolačními trubicemi z PE tl do 10 mm DN do 42 mm</t>
  </si>
  <si>
    <t>414690517</t>
  </si>
  <si>
    <t>722181241</t>
  </si>
  <si>
    <t>Ochrana vodovodního potrubí přilepenými tepelně izolačními trubicemi z PE tl do 20 mm DN do 22 mm</t>
  </si>
  <si>
    <t>2061018218</t>
  </si>
  <si>
    <t>722181242</t>
  </si>
  <si>
    <t>Ochrana vodovodního potrubí přilepenými tepelně izolačními trubicemi z PE tl do 20 mm DN do 42 mm</t>
  </si>
  <si>
    <t>913025001</t>
  </si>
  <si>
    <t>722181252</t>
  </si>
  <si>
    <t>Ochrana vodovodního potrubí přilepenými tepelně izolačními trubicemi z PE tl do 25 mm DN do 42 mm</t>
  </si>
  <si>
    <t>236441976</t>
  </si>
  <si>
    <t>722181812</t>
  </si>
  <si>
    <t>Demontáž plstěných pásů z trub do D 50</t>
  </si>
  <si>
    <t>1868379169</t>
  </si>
  <si>
    <t>722220861</t>
  </si>
  <si>
    <t>Demontáž armatur závitových se dvěma závity G do 3/4</t>
  </si>
  <si>
    <t>-618209660</t>
  </si>
  <si>
    <t>722232122</t>
  </si>
  <si>
    <t>Kohout kulový přímý G 1/2 PN 42 do 185°C plnoprůtokový s koulí DADO vnitřní závit</t>
  </si>
  <si>
    <t>-1225095440</t>
  </si>
  <si>
    <t>722232123</t>
  </si>
  <si>
    <t>Kohout kulový přímý G 3/4 PN 42 do 185°C plnoprůtokový s koulí DADO vnitřní závit</t>
  </si>
  <si>
    <t>-314855083</t>
  </si>
  <si>
    <t>-1398874741</t>
  </si>
  <si>
    <t>1749327550</t>
  </si>
  <si>
    <t>722290823</t>
  </si>
  <si>
    <t>Přemístění vnitrostaveništní demontovaných hmot pro vnitřní vodovod v objektech výšky do 24 m</t>
  </si>
  <si>
    <t>-543602453</t>
  </si>
  <si>
    <t>722995</t>
  </si>
  <si>
    <t>Potrubní průchodky stropy</t>
  </si>
  <si>
    <t>463914806</t>
  </si>
  <si>
    <t>Stavební výpomoce</t>
  </si>
  <si>
    <t>722996</t>
  </si>
  <si>
    <t>Napojení nových potrubí na stávající rozvody v 1.PP</t>
  </si>
  <si>
    <t>-867250708</t>
  </si>
  <si>
    <t>722997</t>
  </si>
  <si>
    <t>Zhotovení konstrukcí pro upevnění potrubí a zhotovení pevných bodů</t>
  </si>
  <si>
    <t>-836565141</t>
  </si>
  <si>
    <t>722999</t>
  </si>
  <si>
    <t>-1928642418</t>
  </si>
  <si>
    <t>-877616912</t>
  </si>
  <si>
    <t>783601713</t>
  </si>
  <si>
    <t>Odmaštění vodou ředitelným odmašťovačem potrubí do DN 50 mm</t>
  </si>
  <si>
    <t>-1551768198</t>
  </si>
  <si>
    <t>783614551</t>
  </si>
  <si>
    <t>Základní jednonásobný syntetický nátěr potrubí do DN 50 mm</t>
  </si>
  <si>
    <t>2012041665</t>
  </si>
  <si>
    <t>783617611</t>
  </si>
  <si>
    <t>Krycí dvojnásobný syntetický nátěr potrubí do DN 50 mm</t>
  </si>
  <si>
    <t>-2138233273</t>
  </si>
  <si>
    <t>e - Elektroinstalace</t>
  </si>
  <si>
    <t xml:space="preserve">    740 - Elektromontáže - zkoušky a revize</t>
  </si>
  <si>
    <t>740</t>
  </si>
  <si>
    <t>Elektromontáže - zkoušky a revize</t>
  </si>
  <si>
    <t>740991101</t>
  </si>
  <si>
    <t>Elektroinstalace celkem</t>
  </si>
  <si>
    <t>1404503387</t>
  </si>
  <si>
    <t>Zkoušky a prohlídky elektrických rozvodů a zařízení celková prohlídka a vyhotovení revizní zprávy pro objem montážních prací do 100 tis. Kč</t>
  </si>
  <si>
    <t>2 - Vedlejší náklady</t>
  </si>
  <si>
    <t>Projektis s.r.o., Dvůr Králové nad Labem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</si>
  <si>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</si>
  <si>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</si>
  <si>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</si>
  <si>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</si>
  <si>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</si>
  <si>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</si>
  <si>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VRN6 -  Územní vlivy</t>
  </si>
  <si>
    <t xml:space="preserve">    VRN7 -  Provozní vlivy</t>
  </si>
  <si>
    <t xml:space="preserve">    VRN8 -  Přesun stavebních kapacit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</si>
  <si>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</si>
  <si>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</si>
  <si>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</si>
  <si>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</si>
  <si>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</si>
  <si>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010001000</t>
  </si>
  <si>
    <t>Průzkumné, geodetické a projektové práce</t>
  </si>
  <si>
    <t>Kč</t>
  </si>
  <si>
    <t>1024</t>
  </si>
  <si>
    <t>-2101281059</t>
  </si>
  <si>
    <t>VRN2</t>
  </si>
  <si>
    <t xml:space="preserve"> Příprava staveniště</t>
  </si>
  <si>
    <t>020001000</t>
  </si>
  <si>
    <t>Příprava staveniště</t>
  </si>
  <si>
    <t>-1349050077</t>
  </si>
  <si>
    <t>VRN3</t>
  </si>
  <si>
    <t xml:space="preserve"> Zařízení staveniště</t>
  </si>
  <si>
    <t>030001000</t>
  </si>
  <si>
    <t>Zařízení staveniště</t>
  </si>
  <si>
    <t>1057009854</t>
  </si>
  <si>
    <t>VRN4</t>
  </si>
  <si>
    <t xml:space="preserve"> Inženýrská činnost</t>
  </si>
  <si>
    <t>040001000</t>
  </si>
  <si>
    <t>Inženýrská činnost</t>
  </si>
  <si>
    <t>1177819646</t>
  </si>
  <si>
    <t>VRN5</t>
  </si>
  <si>
    <t xml:space="preserve"> Finanční náklady</t>
  </si>
  <si>
    <t>050001000</t>
  </si>
  <si>
    <t>Finanční náklady</t>
  </si>
  <si>
    <t>-136708370</t>
  </si>
  <si>
    <t>VRN6</t>
  </si>
  <si>
    <t xml:space="preserve"> Územní vlivy</t>
  </si>
  <si>
    <t>060001000</t>
  </si>
  <si>
    <t>Územní vlivy</t>
  </si>
  <si>
    <t>-1835543069</t>
  </si>
  <si>
    <t>VRN7</t>
  </si>
  <si>
    <t xml:space="preserve"> Provozní vlivy</t>
  </si>
  <si>
    <t>070001000</t>
  </si>
  <si>
    <t>Provozní vlivy</t>
  </si>
  <si>
    <t>-312899674</t>
  </si>
  <si>
    <t>VRN8</t>
  </si>
  <si>
    <t xml:space="preserve"> Přesun stavebních kapacit</t>
  </si>
  <si>
    <t>080001000</t>
  </si>
  <si>
    <t>Další náklady na pracovníky</t>
  </si>
  <si>
    <t>-183444689</t>
  </si>
  <si>
    <t>VRN9</t>
  </si>
  <si>
    <t xml:space="preserve"> Ostatní náklady</t>
  </si>
  <si>
    <t>090001000</t>
  </si>
  <si>
    <t>Ostatní náklady</t>
  </si>
  <si>
    <t>1935611908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</si>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</sst>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1" fillId="0" borderId="32" xfId="0" applyFont="1" applyBorder="1" applyAlignment="1">
      <alignment horizontal="center"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4" fontId="94" fillId="0" borderId="0" xfId="0" applyNumberFormat="1" applyFont="1" applyAlignment="1">
      <alignment horizontal="right" vertical="center"/>
    </xf>
    <xf numFmtId="0" fontId="93" fillId="0" borderId="0" xfId="0" applyFont="1" applyAlignment="1">
      <alignment horizontal="left" vertical="center" wrapText="1"/>
    </xf>
    <xf numFmtId="4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10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9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3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3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3" fillId="0" borderId="42" xfId="47" applyFont="1" applyBorder="1" applyAlignment="1">
      <alignment horizontal="left" vertical="center"/>
      <protection locked="0"/>
    </xf>
    <xf numFmtId="0" fontId="13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3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3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3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3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0A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80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D08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0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C99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C43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80" t="s">
        <v>0</v>
      </c>
      <c r="B1" s="281"/>
      <c r="C1" s="281"/>
      <c r="D1" s="282" t="s">
        <v>1</v>
      </c>
      <c r="E1" s="281"/>
      <c r="F1" s="281"/>
      <c r="G1" s="281"/>
      <c r="H1" s="281"/>
      <c r="I1" s="281"/>
      <c r="J1" s="281"/>
      <c r="K1" s="283" t="s">
        <v>788</v>
      </c>
      <c r="L1" s="283"/>
      <c r="M1" s="283"/>
      <c r="N1" s="283"/>
      <c r="O1" s="283"/>
      <c r="P1" s="283"/>
      <c r="Q1" s="283"/>
      <c r="R1" s="283"/>
      <c r="S1" s="283"/>
      <c r="T1" s="281"/>
      <c r="U1" s="281"/>
      <c r="V1" s="281"/>
      <c r="W1" s="283" t="s">
        <v>789</v>
      </c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7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35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2"/>
      <c r="AQ5" s="24"/>
      <c r="BE5" s="231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37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2"/>
      <c r="AQ6" s="24"/>
      <c r="BE6" s="232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32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2"/>
      <c r="BS8" s="17" t="s">
        <v>22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2"/>
      <c r="BS9" s="17" t="s">
        <v>22</v>
      </c>
    </row>
    <row r="10" spans="2:71" ht="14.25" customHeight="1">
      <c r="B10" s="21"/>
      <c r="C10" s="22"/>
      <c r="D10" s="30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28</v>
      </c>
      <c r="AL10" s="22"/>
      <c r="AM10" s="22"/>
      <c r="AN10" s="28" t="s">
        <v>20</v>
      </c>
      <c r="AO10" s="22"/>
      <c r="AP10" s="22"/>
      <c r="AQ10" s="24"/>
      <c r="BE10" s="232"/>
      <c r="BS10" s="17" t="s">
        <v>18</v>
      </c>
    </row>
    <row r="11" spans="2:71" ht="18" customHeight="1">
      <c r="B11" s="21"/>
      <c r="C11" s="22"/>
      <c r="D11" s="22"/>
      <c r="E11" s="28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30</v>
      </c>
      <c r="AL11" s="22"/>
      <c r="AM11" s="22"/>
      <c r="AN11" s="28" t="s">
        <v>20</v>
      </c>
      <c r="AO11" s="22"/>
      <c r="AP11" s="22"/>
      <c r="AQ11" s="24"/>
      <c r="BE11" s="232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2"/>
      <c r="BS12" s="17" t="s">
        <v>18</v>
      </c>
    </row>
    <row r="13" spans="2:71" ht="14.25" customHeight="1">
      <c r="B13" s="21"/>
      <c r="C13" s="22"/>
      <c r="D13" s="30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28</v>
      </c>
      <c r="AL13" s="22"/>
      <c r="AM13" s="22"/>
      <c r="AN13" s="32" t="s">
        <v>32</v>
      </c>
      <c r="AO13" s="22"/>
      <c r="AP13" s="22"/>
      <c r="AQ13" s="24"/>
      <c r="BE13" s="232"/>
      <c r="BS13" s="17" t="s">
        <v>18</v>
      </c>
    </row>
    <row r="14" spans="2:71" ht="15">
      <c r="B14" s="21"/>
      <c r="C14" s="22"/>
      <c r="D14" s="22"/>
      <c r="E14" s="238" t="s">
        <v>32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30" t="s">
        <v>30</v>
      </c>
      <c r="AL14" s="22"/>
      <c r="AM14" s="22"/>
      <c r="AN14" s="32" t="s">
        <v>32</v>
      </c>
      <c r="AO14" s="22"/>
      <c r="AP14" s="22"/>
      <c r="AQ14" s="24"/>
      <c r="BE14" s="232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2"/>
      <c r="BS15" s="17" t="s">
        <v>4</v>
      </c>
    </row>
    <row r="16" spans="2:71" ht="14.25" customHeight="1">
      <c r="B16" s="21"/>
      <c r="C16" s="22"/>
      <c r="D16" s="30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28</v>
      </c>
      <c r="AL16" s="22"/>
      <c r="AM16" s="22"/>
      <c r="AN16" s="28" t="s">
        <v>20</v>
      </c>
      <c r="AO16" s="22"/>
      <c r="AP16" s="22"/>
      <c r="AQ16" s="24"/>
      <c r="BE16" s="232"/>
      <c r="BS16" s="17" t="s">
        <v>4</v>
      </c>
    </row>
    <row r="17" spans="2:71" ht="18" customHeight="1">
      <c r="B17" s="21"/>
      <c r="C17" s="22"/>
      <c r="D17" s="22"/>
      <c r="E17" s="28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30</v>
      </c>
      <c r="AL17" s="22"/>
      <c r="AM17" s="22"/>
      <c r="AN17" s="28" t="s">
        <v>20</v>
      </c>
      <c r="AO17" s="22"/>
      <c r="AP17" s="22"/>
      <c r="AQ17" s="24"/>
      <c r="BE17" s="232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2"/>
      <c r="BS18" s="17" t="s">
        <v>6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2"/>
      <c r="BS19" s="17" t="s">
        <v>6</v>
      </c>
    </row>
    <row r="20" spans="2:71" ht="22.5" customHeight="1">
      <c r="B20" s="21"/>
      <c r="C20" s="22"/>
      <c r="D20" s="22"/>
      <c r="E20" s="239" t="s">
        <v>20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2"/>
      <c r="AP20" s="22"/>
      <c r="AQ20" s="24"/>
      <c r="BE20" s="232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2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2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0">
        <f>ROUND(AG51,2)</f>
        <v>0</v>
      </c>
      <c r="AL23" s="241"/>
      <c r="AM23" s="241"/>
      <c r="AN23" s="241"/>
      <c r="AO23" s="241"/>
      <c r="AP23" s="35"/>
      <c r="AQ23" s="38"/>
      <c r="BE23" s="233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3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2" t="s">
        <v>38</v>
      </c>
      <c r="M25" s="243"/>
      <c r="N25" s="243"/>
      <c r="O25" s="243"/>
      <c r="P25" s="35"/>
      <c r="Q25" s="35"/>
      <c r="R25" s="35"/>
      <c r="S25" s="35"/>
      <c r="T25" s="35"/>
      <c r="U25" s="35"/>
      <c r="V25" s="35"/>
      <c r="W25" s="242" t="s">
        <v>39</v>
      </c>
      <c r="X25" s="243"/>
      <c r="Y25" s="243"/>
      <c r="Z25" s="243"/>
      <c r="AA25" s="243"/>
      <c r="AB25" s="243"/>
      <c r="AC25" s="243"/>
      <c r="AD25" s="243"/>
      <c r="AE25" s="243"/>
      <c r="AF25" s="35"/>
      <c r="AG25" s="35"/>
      <c r="AH25" s="35"/>
      <c r="AI25" s="35"/>
      <c r="AJ25" s="35"/>
      <c r="AK25" s="242" t="s">
        <v>40</v>
      </c>
      <c r="AL25" s="243"/>
      <c r="AM25" s="243"/>
      <c r="AN25" s="243"/>
      <c r="AO25" s="243"/>
      <c r="AP25" s="35"/>
      <c r="AQ25" s="38"/>
      <c r="BE25" s="233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44">
        <v>0.21</v>
      </c>
      <c r="M26" s="245"/>
      <c r="N26" s="245"/>
      <c r="O26" s="245"/>
      <c r="P26" s="41"/>
      <c r="Q26" s="41"/>
      <c r="R26" s="41"/>
      <c r="S26" s="41"/>
      <c r="T26" s="41"/>
      <c r="U26" s="41"/>
      <c r="V26" s="41"/>
      <c r="W26" s="246">
        <f>ROUND(AZ51,2)</f>
        <v>0</v>
      </c>
      <c r="X26" s="245"/>
      <c r="Y26" s="245"/>
      <c r="Z26" s="245"/>
      <c r="AA26" s="245"/>
      <c r="AB26" s="245"/>
      <c r="AC26" s="245"/>
      <c r="AD26" s="245"/>
      <c r="AE26" s="245"/>
      <c r="AF26" s="41"/>
      <c r="AG26" s="41"/>
      <c r="AH26" s="41"/>
      <c r="AI26" s="41"/>
      <c r="AJ26" s="41"/>
      <c r="AK26" s="246">
        <f>ROUND(AV51,2)</f>
        <v>0</v>
      </c>
      <c r="AL26" s="245"/>
      <c r="AM26" s="245"/>
      <c r="AN26" s="245"/>
      <c r="AO26" s="245"/>
      <c r="AP26" s="41"/>
      <c r="AQ26" s="43"/>
      <c r="BE26" s="234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44">
        <v>0.15</v>
      </c>
      <c r="M27" s="245"/>
      <c r="N27" s="245"/>
      <c r="O27" s="245"/>
      <c r="P27" s="41"/>
      <c r="Q27" s="41"/>
      <c r="R27" s="41"/>
      <c r="S27" s="41"/>
      <c r="T27" s="41"/>
      <c r="U27" s="41"/>
      <c r="V27" s="41"/>
      <c r="W27" s="246">
        <f>ROUND(BA51,2)</f>
        <v>0</v>
      </c>
      <c r="X27" s="245"/>
      <c r="Y27" s="245"/>
      <c r="Z27" s="245"/>
      <c r="AA27" s="245"/>
      <c r="AB27" s="245"/>
      <c r="AC27" s="245"/>
      <c r="AD27" s="245"/>
      <c r="AE27" s="245"/>
      <c r="AF27" s="41"/>
      <c r="AG27" s="41"/>
      <c r="AH27" s="41"/>
      <c r="AI27" s="41"/>
      <c r="AJ27" s="41"/>
      <c r="AK27" s="246">
        <f>ROUND(AW51,2)</f>
        <v>0</v>
      </c>
      <c r="AL27" s="245"/>
      <c r="AM27" s="245"/>
      <c r="AN27" s="245"/>
      <c r="AO27" s="245"/>
      <c r="AP27" s="41"/>
      <c r="AQ27" s="43"/>
      <c r="BE27" s="234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44">
        <v>0.21</v>
      </c>
      <c r="M28" s="245"/>
      <c r="N28" s="245"/>
      <c r="O28" s="245"/>
      <c r="P28" s="41"/>
      <c r="Q28" s="41"/>
      <c r="R28" s="41"/>
      <c r="S28" s="41"/>
      <c r="T28" s="41"/>
      <c r="U28" s="41"/>
      <c r="V28" s="41"/>
      <c r="W28" s="246">
        <f>ROUND(BB51,2)</f>
        <v>0</v>
      </c>
      <c r="X28" s="245"/>
      <c r="Y28" s="245"/>
      <c r="Z28" s="245"/>
      <c r="AA28" s="245"/>
      <c r="AB28" s="245"/>
      <c r="AC28" s="245"/>
      <c r="AD28" s="245"/>
      <c r="AE28" s="245"/>
      <c r="AF28" s="41"/>
      <c r="AG28" s="41"/>
      <c r="AH28" s="41"/>
      <c r="AI28" s="41"/>
      <c r="AJ28" s="41"/>
      <c r="AK28" s="246">
        <v>0</v>
      </c>
      <c r="AL28" s="245"/>
      <c r="AM28" s="245"/>
      <c r="AN28" s="245"/>
      <c r="AO28" s="245"/>
      <c r="AP28" s="41"/>
      <c r="AQ28" s="43"/>
      <c r="BE28" s="234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44">
        <v>0.15</v>
      </c>
      <c r="M29" s="245"/>
      <c r="N29" s="245"/>
      <c r="O29" s="245"/>
      <c r="P29" s="41"/>
      <c r="Q29" s="41"/>
      <c r="R29" s="41"/>
      <c r="S29" s="41"/>
      <c r="T29" s="41"/>
      <c r="U29" s="41"/>
      <c r="V29" s="41"/>
      <c r="W29" s="246">
        <f>ROUND(BC51,2)</f>
        <v>0</v>
      </c>
      <c r="X29" s="245"/>
      <c r="Y29" s="245"/>
      <c r="Z29" s="245"/>
      <c r="AA29" s="245"/>
      <c r="AB29" s="245"/>
      <c r="AC29" s="245"/>
      <c r="AD29" s="245"/>
      <c r="AE29" s="245"/>
      <c r="AF29" s="41"/>
      <c r="AG29" s="41"/>
      <c r="AH29" s="41"/>
      <c r="AI29" s="41"/>
      <c r="AJ29" s="41"/>
      <c r="AK29" s="246">
        <v>0</v>
      </c>
      <c r="AL29" s="245"/>
      <c r="AM29" s="245"/>
      <c r="AN29" s="245"/>
      <c r="AO29" s="245"/>
      <c r="AP29" s="41"/>
      <c r="AQ29" s="43"/>
      <c r="BE29" s="234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44">
        <v>0</v>
      </c>
      <c r="M30" s="245"/>
      <c r="N30" s="245"/>
      <c r="O30" s="245"/>
      <c r="P30" s="41"/>
      <c r="Q30" s="41"/>
      <c r="R30" s="41"/>
      <c r="S30" s="41"/>
      <c r="T30" s="41"/>
      <c r="U30" s="41"/>
      <c r="V30" s="41"/>
      <c r="W30" s="246">
        <f>ROUND(BD51,2)</f>
        <v>0</v>
      </c>
      <c r="X30" s="245"/>
      <c r="Y30" s="245"/>
      <c r="Z30" s="245"/>
      <c r="AA30" s="245"/>
      <c r="AB30" s="245"/>
      <c r="AC30" s="245"/>
      <c r="AD30" s="245"/>
      <c r="AE30" s="245"/>
      <c r="AF30" s="41"/>
      <c r="AG30" s="41"/>
      <c r="AH30" s="41"/>
      <c r="AI30" s="41"/>
      <c r="AJ30" s="41"/>
      <c r="AK30" s="246">
        <v>0</v>
      </c>
      <c r="AL30" s="245"/>
      <c r="AM30" s="245"/>
      <c r="AN30" s="245"/>
      <c r="AO30" s="245"/>
      <c r="AP30" s="41"/>
      <c r="AQ30" s="43"/>
      <c r="BE30" s="23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3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47" t="s">
        <v>49</v>
      </c>
      <c r="Y32" s="248"/>
      <c r="Z32" s="248"/>
      <c r="AA32" s="248"/>
      <c r="AB32" s="248"/>
      <c r="AC32" s="46"/>
      <c r="AD32" s="46"/>
      <c r="AE32" s="46"/>
      <c r="AF32" s="46"/>
      <c r="AG32" s="46"/>
      <c r="AH32" s="46"/>
      <c r="AI32" s="46"/>
      <c r="AJ32" s="46"/>
      <c r="AK32" s="249">
        <f>SUM(AK23:AK30)</f>
        <v>0</v>
      </c>
      <c r="AL32" s="248"/>
      <c r="AM32" s="248"/>
      <c r="AN32" s="248"/>
      <c r="AO32" s="250"/>
      <c r="AP32" s="44"/>
      <c r="AQ32" s="48"/>
      <c r="BE32" s="233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2337</v>
      </c>
      <c r="AR41" s="55"/>
    </row>
    <row r="42" spans="2:44" s="4" customFormat="1" ht="36.75" customHeight="1">
      <c r="B42" s="57"/>
      <c r="C42" s="58" t="s">
        <v>16</v>
      </c>
      <c r="L42" s="251" t="str">
        <f>K6</f>
        <v>Stavební úpravy sociálního zařízení budovy domova mládeže SŠIS Dvůr Králové nad Labem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Dvůr Králové nad Labem</v>
      </c>
      <c r="AI44" s="56" t="s">
        <v>25</v>
      </c>
      <c r="AM44" s="253" t="str">
        <f>IF(AN8="","",AN8)</f>
        <v>25.4.2016</v>
      </c>
      <c r="AN44" s="233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27</v>
      </c>
      <c r="L46" s="3" t="str">
        <f>IF(E11="","",E11)</f>
        <v>SŠIS Dvůr Králové nad Labem</v>
      </c>
      <c r="AI46" s="56" t="s">
        <v>33</v>
      </c>
      <c r="AM46" s="254" t="str">
        <f>IF(E17="","",E17)</f>
        <v>Projektis s.r.o.</v>
      </c>
      <c r="AN46" s="233"/>
      <c r="AO46" s="233"/>
      <c r="AP46" s="233"/>
      <c r="AR46" s="34"/>
      <c r="AS46" s="255" t="s">
        <v>51</v>
      </c>
      <c r="AT46" s="25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31</v>
      </c>
      <c r="L47" s="3">
        <f>IF(E14="Vyplň údaj","",E14)</f>
      </c>
      <c r="AR47" s="34"/>
      <c r="AS47" s="257"/>
      <c r="AT47" s="243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7"/>
      <c r="AT48" s="243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8" t="s">
        <v>52</v>
      </c>
      <c r="D49" s="259"/>
      <c r="E49" s="259"/>
      <c r="F49" s="259"/>
      <c r="G49" s="259"/>
      <c r="H49" s="65"/>
      <c r="I49" s="260" t="s">
        <v>53</v>
      </c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61" t="s">
        <v>54</v>
      </c>
      <c r="AH49" s="259"/>
      <c r="AI49" s="259"/>
      <c r="AJ49" s="259"/>
      <c r="AK49" s="259"/>
      <c r="AL49" s="259"/>
      <c r="AM49" s="259"/>
      <c r="AN49" s="260" t="s">
        <v>55</v>
      </c>
      <c r="AO49" s="259"/>
      <c r="AP49" s="259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9">
        <f>ROUND(AG52+AG57,2)</f>
        <v>0</v>
      </c>
      <c r="AH51" s="269"/>
      <c r="AI51" s="269"/>
      <c r="AJ51" s="269"/>
      <c r="AK51" s="269"/>
      <c r="AL51" s="269"/>
      <c r="AM51" s="269"/>
      <c r="AN51" s="270">
        <f aca="true" t="shared" si="0" ref="AN51:AN57">SUM(AG51,AT51)</f>
        <v>0</v>
      </c>
      <c r="AO51" s="270"/>
      <c r="AP51" s="270"/>
      <c r="AQ51" s="73" t="s">
        <v>20</v>
      </c>
      <c r="AR51" s="57"/>
      <c r="AS51" s="74">
        <f>ROUND(AS52+AS57,2)</f>
        <v>0</v>
      </c>
      <c r="AT51" s="75">
        <f aca="true" t="shared" si="1" ref="AT51:AT57">ROUND(SUM(AV51:AW51),2)</f>
        <v>0</v>
      </c>
      <c r="AU51" s="76">
        <f>ROUND(AU52+AU57,5)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ROUND(AZ52+AZ57,2)</f>
        <v>0</v>
      </c>
      <c r="BA51" s="75">
        <f>ROUND(BA52+BA57,2)</f>
        <v>0</v>
      </c>
      <c r="BB51" s="75">
        <f>ROUND(BB52+BB57,2)</f>
        <v>0</v>
      </c>
      <c r="BC51" s="75">
        <f>ROUND(BC52+BC57,2)</f>
        <v>0</v>
      </c>
      <c r="BD51" s="77">
        <f>ROUND(BD52+BD57,2)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20</v>
      </c>
    </row>
    <row r="52" spans="2:91" s="5" customFormat="1" ht="27" customHeight="1">
      <c r="B52" s="79"/>
      <c r="C52" s="80"/>
      <c r="D52" s="265" t="s">
        <v>22</v>
      </c>
      <c r="E52" s="263"/>
      <c r="F52" s="263"/>
      <c r="G52" s="263"/>
      <c r="H52" s="263"/>
      <c r="I52" s="81"/>
      <c r="J52" s="265" t="s">
        <v>17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4">
        <f>ROUND(SUM(AG53:AG56),2)</f>
        <v>0</v>
      </c>
      <c r="AH52" s="263"/>
      <c r="AI52" s="263"/>
      <c r="AJ52" s="263"/>
      <c r="AK52" s="263"/>
      <c r="AL52" s="263"/>
      <c r="AM52" s="263"/>
      <c r="AN52" s="262">
        <f t="shared" si="0"/>
        <v>0</v>
      </c>
      <c r="AO52" s="263"/>
      <c r="AP52" s="263"/>
      <c r="AQ52" s="82" t="s">
        <v>75</v>
      </c>
      <c r="AR52" s="79"/>
      <c r="AS52" s="83">
        <f>ROUND(SUM(AS53:AS56),2)</f>
        <v>0</v>
      </c>
      <c r="AT52" s="84">
        <f t="shared" si="1"/>
        <v>0</v>
      </c>
      <c r="AU52" s="85">
        <f>ROUND(SUM(AU53:AU56),5)</f>
        <v>0</v>
      </c>
      <c r="AV52" s="84">
        <f>ROUND(AZ52*L26,2)</f>
        <v>0</v>
      </c>
      <c r="AW52" s="84">
        <f>ROUND(BA52*L27,2)</f>
        <v>0</v>
      </c>
      <c r="AX52" s="84">
        <f>ROUND(BB52*L26,2)</f>
        <v>0</v>
      </c>
      <c r="AY52" s="84">
        <f>ROUND(BC52*L27,2)</f>
        <v>0</v>
      </c>
      <c r="AZ52" s="84">
        <f>ROUND(SUM(AZ53:AZ56),2)</f>
        <v>0</v>
      </c>
      <c r="BA52" s="84">
        <f>ROUND(SUM(BA53:BA56),2)</f>
        <v>0</v>
      </c>
      <c r="BB52" s="84">
        <f>ROUND(SUM(BB53:BB56),2)</f>
        <v>0</v>
      </c>
      <c r="BC52" s="84">
        <f>ROUND(SUM(BC53:BC56),2)</f>
        <v>0</v>
      </c>
      <c r="BD52" s="86">
        <f>ROUND(SUM(BD53:BD56),2)</f>
        <v>0</v>
      </c>
      <c r="BS52" s="87" t="s">
        <v>70</v>
      </c>
      <c r="BT52" s="87" t="s">
        <v>22</v>
      </c>
      <c r="BU52" s="87" t="s">
        <v>72</v>
      </c>
      <c r="BV52" s="87" t="s">
        <v>73</v>
      </c>
      <c r="BW52" s="87" t="s">
        <v>76</v>
      </c>
      <c r="BX52" s="87" t="s">
        <v>5</v>
      </c>
      <c r="CL52" s="87" t="s">
        <v>20</v>
      </c>
      <c r="CM52" s="87" t="s">
        <v>77</v>
      </c>
    </row>
    <row r="53" spans="1:90" s="6" customFormat="1" ht="21.75" customHeight="1">
      <c r="A53" s="276" t="s">
        <v>790</v>
      </c>
      <c r="B53" s="88"/>
      <c r="C53" s="9"/>
      <c r="D53" s="9"/>
      <c r="E53" s="268" t="s">
        <v>78</v>
      </c>
      <c r="F53" s="267"/>
      <c r="G53" s="267"/>
      <c r="H53" s="267"/>
      <c r="I53" s="267"/>
      <c r="J53" s="9"/>
      <c r="K53" s="268" t="s">
        <v>79</v>
      </c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6">
        <f>'a - Stavební řešení'!J29</f>
        <v>0</v>
      </c>
      <c r="AH53" s="267"/>
      <c r="AI53" s="267"/>
      <c r="AJ53" s="267"/>
      <c r="AK53" s="267"/>
      <c r="AL53" s="267"/>
      <c r="AM53" s="267"/>
      <c r="AN53" s="266">
        <f t="shared" si="0"/>
        <v>0</v>
      </c>
      <c r="AO53" s="267"/>
      <c r="AP53" s="267"/>
      <c r="AQ53" s="89" t="s">
        <v>80</v>
      </c>
      <c r="AR53" s="88"/>
      <c r="AS53" s="90">
        <v>0</v>
      </c>
      <c r="AT53" s="91">
        <f t="shared" si="1"/>
        <v>0</v>
      </c>
      <c r="AU53" s="92">
        <f>'a - Stavební řešení'!P99</f>
        <v>0</v>
      </c>
      <c r="AV53" s="91">
        <f>'a - Stavební řešení'!J32</f>
        <v>0</v>
      </c>
      <c r="AW53" s="91">
        <f>'a - Stavební řešení'!J33</f>
        <v>0</v>
      </c>
      <c r="AX53" s="91">
        <f>'a - Stavební řešení'!J34</f>
        <v>0</v>
      </c>
      <c r="AY53" s="91">
        <f>'a - Stavební řešení'!J35</f>
        <v>0</v>
      </c>
      <c r="AZ53" s="91">
        <f>'a - Stavební řešení'!F32</f>
        <v>0</v>
      </c>
      <c r="BA53" s="91">
        <f>'a - Stavební řešení'!F33</f>
        <v>0</v>
      </c>
      <c r="BB53" s="91">
        <f>'a - Stavební řešení'!F34</f>
        <v>0</v>
      </c>
      <c r="BC53" s="91">
        <f>'a - Stavební řešení'!F35</f>
        <v>0</v>
      </c>
      <c r="BD53" s="93">
        <f>'a - Stavební řešení'!F36</f>
        <v>0</v>
      </c>
      <c r="BT53" s="94" t="s">
        <v>77</v>
      </c>
      <c r="BV53" s="94" t="s">
        <v>73</v>
      </c>
      <c r="BW53" s="94" t="s">
        <v>81</v>
      </c>
      <c r="BX53" s="94" t="s">
        <v>76</v>
      </c>
      <c r="CL53" s="94" t="s">
        <v>20</v>
      </c>
    </row>
    <row r="54" spans="1:90" s="6" customFormat="1" ht="21.75" customHeight="1">
      <c r="A54" s="276" t="s">
        <v>790</v>
      </c>
      <c r="B54" s="88"/>
      <c r="C54" s="9"/>
      <c r="D54" s="9"/>
      <c r="E54" s="268" t="s">
        <v>82</v>
      </c>
      <c r="F54" s="267"/>
      <c r="G54" s="267"/>
      <c r="H54" s="267"/>
      <c r="I54" s="267"/>
      <c r="J54" s="9"/>
      <c r="K54" s="268" t="s">
        <v>83</v>
      </c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6">
        <f>'b - Zdravotní technika'!J29</f>
        <v>0</v>
      </c>
      <c r="AH54" s="267"/>
      <c r="AI54" s="267"/>
      <c r="AJ54" s="267"/>
      <c r="AK54" s="267"/>
      <c r="AL54" s="267"/>
      <c r="AM54" s="267"/>
      <c r="AN54" s="266">
        <f t="shared" si="0"/>
        <v>0</v>
      </c>
      <c r="AO54" s="267"/>
      <c r="AP54" s="267"/>
      <c r="AQ54" s="89" t="s">
        <v>80</v>
      </c>
      <c r="AR54" s="88"/>
      <c r="AS54" s="90">
        <v>0</v>
      </c>
      <c r="AT54" s="91">
        <f t="shared" si="1"/>
        <v>0</v>
      </c>
      <c r="AU54" s="92">
        <f>'b - Zdravotní technika'!P86</f>
        <v>0</v>
      </c>
      <c r="AV54" s="91">
        <f>'b - Zdravotní technika'!J32</f>
        <v>0</v>
      </c>
      <c r="AW54" s="91">
        <f>'b - Zdravotní technika'!J33</f>
        <v>0</v>
      </c>
      <c r="AX54" s="91">
        <f>'b - Zdravotní technika'!J34</f>
        <v>0</v>
      </c>
      <c r="AY54" s="91">
        <f>'b - Zdravotní technika'!J35</f>
        <v>0</v>
      </c>
      <c r="AZ54" s="91">
        <f>'b - Zdravotní technika'!F32</f>
        <v>0</v>
      </c>
      <c r="BA54" s="91">
        <f>'b - Zdravotní technika'!F33</f>
        <v>0</v>
      </c>
      <c r="BB54" s="91">
        <f>'b - Zdravotní technika'!F34</f>
        <v>0</v>
      </c>
      <c r="BC54" s="91">
        <f>'b - Zdravotní technika'!F35</f>
        <v>0</v>
      </c>
      <c r="BD54" s="93">
        <f>'b - Zdravotní technika'!F36</f>
        <v>0</v>
      </c>
      <c r="BT54" s="94" t="s">
        <v>77</v>
      </c>
      <c r="BV54" s="94" t="s">
        <v>73</v>
      </c>
      <c r="BW54" s="94" t="s">
        <v>84</v>
      </c>
      <c r="BX54" s="94" t="s">
        <v>76</v>
      </c>
      <c r="CL54" s="94" t="s">
        <v>20</v>
      </c>
    </row>
    <row r="55" spans="1:90" s="6" customFormat="1" ht="21.75" customHeight="1">
      <c r="A55" s="276" t="s">
        <v>790</v>
      </c>
      <c r="B55" s="88"/>
      <c r="C55" s="9"/>
      <c r="D55" s="9"/>
      <c r="E55" s="268" t="s">
        <v>85</v>
      </c>
      <c r="F55" s="267"/>
      <c r="G55" s="267"/>
      <c r="H55" s="267"/>
      <c r="I55" s="267"/>
      <c r="J55" s="9"/>
      <c r="K55" s="268" t="s">
        <v>86</v>
      </c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6">
        <f>'c - Výměna vodovodních ro...'!J29</f>
        <v>0</v>
      </c>
      <c r="AH55" s="267"/>
      <c r="AI55" s="267"/>
      <c r="AJ55" s="267"/>
      <c r="AK55" s="267"/>
      <c r="AL55" s="267"/>
      <c r="AM55" s="267"/>
      <c r="AN55" s="266">
        <f t="shared" si="0"/>
        <v>0</v>
      </c>
      <c r="AO55" s="267"/>
      <c r="AP55" s="267"/>
      <c r="AQ55" s="89" t="s">
        <v>80</v>
      </c>
      <c r="AR55" s="88"/>
      <c r="AS55" s="90">
        <v>0</v>
      </c>
      <c r="AT55" s="91">
        <f t="shared" si="1"/>
        <v>0</v>
      </c>
      <c r="AU55" s="92">
        <f>'c - Výměna vodovodních ro...'!P86</f>
        <v>0</v>
      </c>
      <c r="AV55" s="91">
        <f>'c - Výměna vodovodních ro...'!J32</f>
        <v>0</v>
      </c>
      <c r="AW55" s="91">
        <f>'c - Výměna vodovodních ro...'!J33</f>
        <v>0</v>
      </c>
      <c r="AX55" s="91">
        <f>'c - Výměna vodovodních ro...'!J34</f>
        <v>0</v>
      </c>
      <c r="AY55" s="91">
        <f>'c - Výměna vodovodních ro...'!J35</f>
        <v>0</v>
      </c>
      <c r="AZ55" s="91">
        <f>'c - Výměna vodovodních ro...'!F32</f>
        <v>0</v>
      </c>
      <c r="BA55" s="91">
        <f>'c - Výměna vodovodních ro...'!F33</f>
        <v>0</v>
      </c>
      <c r="BB55" s="91">
        <f>'c - Výměna vodovodních ro...'!F34</f>
        <v>0</v>
      </c>
      <c r="BC55" s="91">
        <f>'c - Výměna vodovodních ro...'!F35</f>
        <v>0</v>
      </c>
      <c r="BD55" s="93">
        <f>'c - Výměna vodovodních ro...'!F36</f>
        <v>0</v>
      </c>
      <c r="BT55" s="94" t="s">
        <v>77</v>
      </c>
      <c r="BV55" s="94" t="s">
        <v>73</v>
      </c>
      <c r="BW55" s="94" t="s">
        <v>87</v>
      </c>
      <c r="BX55" s="94" t="s">
        <v>76</v>
      </c>
      <c r="CL55" s="94" t="s">
        <v>20</v>
      </c>
    </row>
    <row r="56" spans="1:90" s="6" customFormat="1" ht="21.75" customHeight="1">
      <c r="A56" s="276" t="s">
        <v>790</v>
      </c>
      <c r="B56" s="88"/>
      <c r="C56" s="9"/>
      <c r="D56" s="9"/>
      <c r="E56" s="268" t="s">
        <v>88</v>
      </c>
      <c r="F56" s="267"/>
      <c r="G56" s="267"/>
      <c r="H56" s="267"/>
      <c r="I56" s="267"/>
      <c r="J56" s="9"/>
      <c r="K56" s="268" t="s">
        <v>89</v>
      </c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6">
        <f>'e - Elektroinstalace'!J29</f>
        <v>0</v>
      </c>
      <c r="AH56" s="267"/>
      <c r="AI56" s="267"/>
      <c r="AJ56" s="267"/>
      <c r="AK56" s="267"/>
      <c r="AL56" s="267"/>
      <c r="AM56" s="267"/>
      <c r="AN56" s="266">
        <f t="shared" si="0"/>
        <v>0</v>
      </c>
      <c r="AO56" s="267"/>
      <c r="AP56" s="267"/>
      <c r="AQ56" s="89" t="s">
        <v>80</v>
      </c>
      <c r="AR56" s="88"/>
      <c r="AS56" s="90">
        <v>0</v>
      </c>
      <c r="AT56" s="91">
        <f t="shared" si="1"/>
        <v>0</v>
      </c>
      <c r="AU56" s="92">
        <f>'e - Elektroinstalace'!P84</f>
        <v>0</v>
      </c>
      <c r="AV56" s="91">
        <f>'e - Elektroinstalace'!J32</f>
        <v>0</v>
      </c>
      <c r="AW56" s="91">
        <f>'e - Elektroinstalace'!J33</f>
        <v>0</v>
      </c>
      <c r="AX56" s="91">
        <f>'e - Elektroinstalace'!J34</f>
        <v>0</v>
      </c>
      <c r="AY56" s="91">
        <f>'e - Elektroinstalace'!J35</f>
        <v>0</v>
      </c>
      <c r="AZ56" s="91">
        <f>'e - Elektroinstalace'!F32</f>
        <v>0</v>
      </c>
      <c r="BA56" s="91">
        <f>'e - Elektroinstalace'!F33</f>
        <v>0</v>
      </c>
      <c r="BB56" s="91">
        <f>'e - Elektroinstalace'!F34</f>
        <v>0</v>
      </c>
      <c r="BC56" s="91">
        <f>'e - Elektroinstalace'!F35</f>
        <v>0</v>
      </c>
      <c r="BD56" s="93">
        <f>'e - Elektroinstalace'!F36</f>
        <v>0</v>
      </c>
      <c r="BT56" s="94" t="s">
        <v>77</v>
      </c>
      <c r="BV56" s="94" t="s">
        <v>73</v>
      </c>
      <c r="BW56" s="94" t="s">
        <v>90</v>
      </c>
      <c r="BX56" s="94" t="s">
        <v>76</v>
      </c>
      <c r="CL56" s="94" t="s">
        <v>20</v>
      </c>
    </row>
    <row r="57" spans="1:91" s="5" customFormat="1" ht="27" customHeight="1">
      <c r="A57" s="276" t="s">
        <v>790</v>
      </c>
      <c r="B57" s="79"/>
      <c r="C57" s="80"/>
      <c r="D57" s="265" t="s">
        <v>77</v>
      </c>
      <c r="E57" s="263"/>
      <c r="F57" s="263"/>
      <c r="G57" s="263"/>
      <c r="H57" s="263"/>
      <c r="I57" s="81"/>
      <c r="J57" s="265" t="s">
        <v>91</v>
      </c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2">
        <f>'2 - Vedlejší náklady'!J27</f>
        <v>0</v>
      </c>
      <c r="AH57" s="263"/>
      <c r="AI57" s="263"/>
      <c r="AJ57" s="263"/>
      <c r="AK57" s="263"/>
      <c r="AL57" s="263"/>
      <c r="AM57" s="263"/>
      <c r="AN57" s="262">
        <f t="shared" si="0"/>
        <v>0</v>
      </c>
      <c r="AO57" s="263"/>
      <c r="AP57" s="263"/>
      <c r="AQ57" s="82" t="s">
        <v>75</v>
      </c>
      <c r="AR57" s="79"/>
      <c r="AS57" s="95">
        <v>0</v>
      </c>
      <c r="AT57" s="96">
        <f t="shared" si="1"/>
        <v>0</v>
      </c>
      <c r="AU57" s="97">
        <f>'2 - Vedlejší náklady'!P86</f>
        <v>0</v>
      </c>
      <c r="AV57" s="96">
        <f>'2 - Vedlejší náklady'!J30</f>
        <v>0</v>
      </c>
      <c r="AW57" s="96">
        <f>'2 - Vedlejší náklady'!J31</f>
        <v>0</v>
      </c>
      <c r="AX57" s="96">
        <f>'2 - Vedlejší náklady'!J32</f>
        <v>0</v>
      </c>
      <c r="AY57" s="96">
        <f>'2 - Vedlejší náklady'!J33</f>
        <v>0</v>
      </c>
      <c r="AZ57" s="96">
        <f>'2 - Vedlejší náklady'!F30</f>
        <v>0</v>
      </c>
      <c r="BA57" s="96">
        <f>'2 - Vedlejší náklady'!F31</f>
        <v>0</v>
      </c>
      <c r="BB57" s="96">
        <f>'2 - Vedlejší náklady'!F32</f>
        <v>0</v>
      </c>
      <c r="BC57" s="96">
        <f>'2 - Vedlejší náklady'!F33</f>
        <v>0</v>
      </c>
      <c r="BD57" s="98">
        <f>'2 - Vedlejší náklady'!F34</f>
        <v>0</v>
      </c>
      <c r="BT57" s="87" t="s">
        <v>22</v>
      </c>
      <c r="BV57" s="87" t="s">
        <v>73</v>
      </c>
      <c r="BW57" s="87" t="s">
        <v>92</v>
      </c>
      <c r="BX57" s="87" t="s">
        <v>5</v>
      </c>
      <c r="CL57" s="87" t="s">
        <v>20</v>
      </c>
      <c r="CM57" s="87" t="s">
        <v>77</v>
      </c>
    </row>
    <row r="58" spans="2:44" s="1" customFormat="1" ht="30" customHeight="1">
      <c r="B58" s="34"/>
      <c r="AR58" s="34"/>
    </row>
    <row r="59" spans="2:44" s="1" customFormat="1" ht="6.7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34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a - Stavební řešení'!C2" tooltip="a - Stavební řešení" display="/"/>
    <hyperlink ref="A54" location="'b - Zdravotní technika'!C2" tooltip="b - Zdravotní technika" display="/"/>
    <hyperlink ref="A55" location="'c - Výměna vodovodních ro...'!C2" tooltip="c - Výměna vodovodních ro..." display="/"/>
    <hyperlink ref="A56" location="'e - Elektroinstalace'!C2" tooltip="e - Elektroinstalace" display="/"/>
    <hyperlink ref="A57" location="'2 - Vedlejší náklady'!C2" tooltip="2 - Vedlejš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8"/>
      <c r="C1" s="278"/>
      <c r="D1" s="277" t="s">
        <v>1</v>
      </c>
      <c r="E1" s="278"/>
      <c r="F1" s="279" t="s">
        <v>791</v>
      </c>
      <c r="G1" s="284" t="s">
        <v>792</v>
      </c>
      <c r="H1" s="284"/>
      <c r="I1" s="285"/>
      <c r="J1" s="279" t="s">
        <v>793</v>
      </c>
      <c r="K1" s="277" t="s">
        <v>93</v>
      </c>
      <c r="L1" s="279" t="s">
        <v>794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81</v>
      </c>
    </row>
    <row r="3" spans="2:46" ht="6.7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77</v>
      </c>
    </row>
    <row r="4" spans="2:46" ht="36.75" customHeight="1">
      <c r="B4" s="21"/>
      <c r="C4" s="22"/>
      <c r="D4" s="23" t="s">
        <v>94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2.5" customHeight="1">
      <c r="B7" s="21"/>
      <c r="C7" s="22"/>
      <c r="D7" s="22"/>
      <c r="E7" s="271" t="str">
        <f>'Rekapitulace stavby'!K6</f>
        <v>Stavební úpravy sociálního zařízení budovy domova mládeže SŠIS Dvůr Králové nad Labem</v>
      </c>
      <c r="F7" s="236"/>
      <c r="G7" s="236"/>
      <c r="H7" s="236"/>
      <c r="I7" s="101"/>
      <c r="J7" s="22"/>
      <c r="K7" s="24"/>
    </row>
    <row r="8" spans="2:11" ht="15">
      <c r="B8" s="21"/>
      <c r="C8" s="22"/>
      <c r="D8" s="30" t="s">
        <v>95</v>
      </c>
      <c r="E8" s="22"/>
      <c r="F8" s="22"/>
      <c r="G8" s="22"/>
      <c r="H8" s="22"/>
      <c r="I8" s="101"/>
      <c r="J8" s="22"/>
      <c r="K8" s="24"/>
    </row>
    <row r="9" spans="2:11" s="1" customFormat="1" ht="22.5" customHeight="1">
      <c r="B9" s="34"/>
      <c r="C9" s="35"/>
      <c r="D9" s="35"/>
      <c r="E9" s="271" t="s">
        <v>96</v>
      </c>
      <c r="F9" s="243"/>
      <c r="G9" s="243"/>
      <c r="H9" s="243"/>
      <c r="I9" s="102"/>
      <c r="J9" s="35"/>
      <c r="K9" s="38"/>
    </row>
    <row r="10" spans="2:11" s="1" customFormat="1" ht="15">
      <c r="B10" s="34"/>
      <c r="C10" s="35"/>
      <c r="D10" s="30" t="s">
        <v>97</v>
      </c>
      <c r="E10" s="35"/>
      <c r="F10" s="35"/>
      <c r="G10" s="35"/>
      <c r="H10" s="35"/>
      <c r="I10" s="102"/>
      <c r="J10" s="35"/>
      <c r="K10" s="38"/>
    </row>
    <row r="11" spans="2:11" s="1" customFormat="1" ht="36.75" customHeight="1">
      <c r="B11" s="34"/>
      <c r="C11" s="35"/>
      <c r="D11" s="35"/>
      <c r="E11" s="272" t="s">
        <v>98</v>
      </c>
      <c r="F11" s="243"/>
      <c r="G11" s="243"/>
      <c r="H11" s="243"/>
      <c r="I11" s="102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02"/>
      <c r="J12" s="35"/>
      <c r="K12" s="38"/>
    </row>
    <row r="13" spans="2:11" s="1" customFormat="1" ht="14.2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03" t="s">
        <v>21</v>
      </c>
      <c r="J13" s="28" t="s">
        <v>20</v>
      </c>
      <c r="K13" s="38"/>
    </row>
    <row r="14" spans="2:11" s="1" customFormat="1" ht="14.25" customHeight="1">
      <c r="B14" s="34"/>
      <c r="C14" s="35"/>
      <c r="D14" s="30" t="s">
        <v>23</v>
      </c>
      <c r="E14" s="35"/>
      <c r="F14" s="28" t="s">
        <v>99</v>
      </c>
      <c r="G14" s="35"/>
      <c r="H14" s="35"/>
      <c r="I14" s="103" t="s">
        <v>25</v>
      </c>
      <c r="J14" s="104" t="str">
        <f>'Rekapitulace stavby'!AN8</f>
        <v>25.4.2016</v>
      </c>
      <c r="K14" s="38"/>
    </row>
    <row r="15" spans="2:11" s="1" customFormat="1" ht="10.5" customHeight="1">
      <c r="B15" s="34"/>
      <c r="C15" s="35"/>
      <c r="D15" s="35"/>
      <c r="E15" s="35"/>
      <c r="F15" s="35"/>
      <c r="G15" s="35"/>
      <c r="H15" s="35"/>
      <c r="I15" s="102"/>
      <c r="J15" s="35"/>
      <c r="K15" s="38"/>
    </row>
    <row r="16" spans="2:11" s="1" customFormat="1" ht="14.25" customHeight="1">
      <c r="B16" s="34"/>
      <c r="C16" s="35"/>
      <c r="D16" s="30" t="s">
        <v>27</v>
      </c>
      <c r="E16" s="35"/>
      <c r="F16" s="35"/>
      <c r="G16" s="35"/>
      <c r="H16" s="35"/>
      <c r="I16" s="103" t="s">
        <v>28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100</v>
      </c>
      <c r="F17" s="35"/>
      <c r="G17" s="35"/>
      <c r="H17" s="35"/>
      <c r="I17" s="103" t="s">
        <v>30</v>
      </c>
      <c r="J17" s="28" t="s">
        <v>20</v>
      </c>
      <c r="K17" s="38"/>
    </row>
    <row r="18" spans="2:11" s="1" customFormat="1" ht="6.75" customHeight="1">
      <c r="B18" s="34"/>
      <c r="C18" s="35"/>
      <c r="D18" s="35"/>
      <c r="E18" s="35"/>
      <c r="F18" s="35"/>
      <c r="G18" s="35"/>
      <c r="H18" s="35"/>
      <c r="I18" s="102"/>
      <c r="J18" s="35"/>
      <c r="K18" s="38"/>
    </row>
    <row r="19" spans="2:11" s="1" customFormat="1" ht="14.25" customHeight="1">
      <c r="B19" s="34"/>
      <c r="C19" s="35"/>
      <c r="D19" s="30" t="s">
        <v>31</v>
      </c>
      <c r="E19" s="35"/>
      <c r="F19" s="35"/>
      <c r="G19" s="35"/>
      <c r="H19" s="35"/>
      <c r="I19" s="103" t="s">
        <v>28</v>
      </c>
      <c r="J19" s="28">
        <f>IF('Rekapitulace stavby'!AN13="Vyplň údaj","",IF('Rekapitulace stavby'!AN13="","",'Rekapitulace stavby'!AN13))</f>
      </c>
      <c r="K19" s="38"/>
    </row>
    <row r="20" spans="2:11" s="1" customFormat="1" ht="18" customHeight="1">
      <c r="B20" s="34"/>
      <c r="C20" s="35"/>
      <c r="D20" s="35"/>
      <c r="E20" s="28">
        <f>IF('Rekapitulace stavby'!E14="Vyplň údaj","",IF('Rekapitulace stavby'!E14="","",'Rekapitulace stavby'!E14))</f>
      </c>
      <c r="F20" s="35"/>
      <c r="G20" s="35"/>
      <c r="H20" s="35"/>
      <c r="I20" s="103" t="s">
        <v>30</v>
      </c>
      <c r="J20" s="28">
        <f>IF('Rekapitulace stavby'!AN14="Vyplň údaj","",IF('Rekapitulace stavby'!AN14="","",'Rekapitulace stavby'!AN14))</f>
      </c>
      <c r="K20" s="38"/>
    </row>
    <row r="21" spans="2:11" s="1" customFormat="1" ht="6.75" customHeight="1">
      <c r="B21" s="34"/>
      <c r="C21" s="35"/>
      <c r="D21" s="35"/>
      <c r="E21" s="35"/>
      <c r="F21" s="35"/>
      <c r="G21" s="35"/>
      <c r="H21" s="35"/>
      <c r="I21" s="102"/>
      <c r="J21" s="35"/>
      <c r="K21" s="38"/>
    </row>
    <row r="22" spans="2:11" s="1" customFormat="1" ht="14.25" customHeight="1">
      <c r="B22" s="34"/>
      <c r="C22" s="35"/>
      <c r="D22" s="30" t="s">
        <v>33</v>
      </c>
      <c r="E22" s="35"/>
      <c r="F22" s="35"/>
      <c r="G22" s="35"/>
      <c r="H22" s="35"/>
      <c r="I22" s="103" t="s">
        <v>28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101</v>
      </c>
      <c r="F23" s="35"/>
      <c r="G23" s="35"/>
      <c r="H23" s="35"/>
      <c r="I23" s="103" t="s">
        <v>30</v>
      </c>
      <c r="J23" s="28" t="s">
        <v>20</v>
      </c>
      <c r="K23" s="38"/>
    </row>
    <row r="24" spans="2:11" s="1" customFormat="1" ht="6.75" customHeight="1">
      <c r="B24" s="34"/>
      <c r="C24" s="35"/>
      <c r="D24" s="35"/>
      <c r="E24" s="35"/>
      <c r="F24" s="35"/>
      <c r="G24" s="35"/>
      <c r="H24" s="35"/>
      <c r="I24" s="102"/>
      <c r="J24" s="35"/>
      <c r="K24" s="38"/>
    </row>
    <row r="25" spans="2:11" s="1" customFormat="1" ht="14.25" customHeight="1">
      <c r="B25" s="34"/>
      <c r="C25" s="35"/>
      <c r="D25" s="30" t="s">
        <v>36</v>
      </c>
      <c r="E25" s="35"/>
      <c r="F25" s="35"/>
      <c r="G25" s="35"/>
      <c r="H25" s="35"/>
      <c r="I25" s="102"/>
      <c r="J25" s="35"/>
      <c r="K25" s="38"/>
    </row>
    <row r="26" spans="2:11" s="7" customFormat="1" ht="22.5" customHeight="1">
      <c r="B26" s="105"/>
      <c r="C26" s="106"/>
      <c r="D26" s="106"/>
      <c r="E26" s="239" t="s">
        <v>20</v>
      </c>
      <c r="F26" s="273"/>
      <c r="G26" s="273"/>
      <c r="H26" s="273"/>
      <c r="I26" s="107"/>
      <c r="J26" s="106"/>
      <c r="K26" s="108"/>
    </row>
    <row r="27" spans="2:11" s="1" customFormat="1" ht="6.75" customHeight="1">
      <c r="B27" s="34"/>
      <c r="C27" s="35"/>
      <c r="D27" s="35"/>
      <c r="E27" s="35"/>
      <c r="F27" s="35"/>
      <c r="G27" s="35"/>
      <c r="H27" s="35"/>
      <c r="I27" s="102"/>
      <c r="J27" s="35"/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9"/>
      <c r="J28" s="61"/>
      <c r="K28" s="110"/>
    </row>
    <row r="29" spans="2:11" s="1" customFormat="1" ht="24.75" customHeight="1">
      <c r="B29" s="34"/>
      <c r="C29" s="35"/>
      <c r="D29" s="111" t="s">
        <v>37</v>
      </c>
      <c r="E29" s="35"/>
      <c r="F29" s="35"/>
      <c r="G29" s="35"/>
      <c r="H29" s="35"/>
      <c r="I29" s="102"/>
      <c r="J29" s="112">
        <f>ROUND(J99,2)</f>
        <v>0</v>
      </c>
      <c r="K29" s="38"/>
    </row>
    <row r="30" spans="2:11" s="1" customFormat="1" ht="6.75" customHeight="1">
      <c r="B30" s="34"/>
      <c r="C30" s="35"/>
      <c r="D30" s="61"/>
      <c r="E30" s="61"/>
      <c r="F30" s="61"/>
      <c r="G30" s="61"/>
      <c r="H30" s="61"/>
      <c r="I30" s="109"/>
      <c r="J30" s="61"/>
      <c r="K30" s="110"/>
    </row>
    <row r="31" spans="2:11" s="1" customFormat="1" ht="14.25" customHeight="1">
      <c r="B31" s="34"/>
      <c r="C31" s="35"/>
      <c r="D31" s="35"/>
      <c r="E31" s="35"/>
      <c r="F31" s="39" t="s">
        <v>39</v>
      </c>
      <c r="G31" s="35"/>
      <c r="H31" s="35"/>
      <c r="I31" s="113" t="s">
        <v>38</v>
      </c>
      <c r="J31" s="39" t="s">
        <v>40</v>
      </c>
      <c r="K31" s="38"/>
    </row>
    <row r="32" spans="2:11" s="1" customFormat="1" ht="14.25" customHeight="1">
      <c r="B32" s="34"/>
      <c r="C32" s="35"/>
      <c r="D32" s="42" t="s">
        <v>41</v>
      </c>
      <c r="E32" s="42" t="s">
        <v>42</v>
      </c>
      <c r="F32" s="114">
        <f>ROUND(SUM(BE99:BE245),2)</f>
        <v>0</v>
      </c>
      <c r="G32" s="35"/>
      <c r="H32" s="35"/>
      <c r="I32" s="115">
        <v>0.21</v>
      </c>
      <c r="J32" s="114">
        <f>ROUND(ROUND((SUM(BE99:BE245)),2)*I32,2)</f>
        <v>0</v>
      </c>
      <c r="K32" s="38"/>
    </row>
    <row r="33" spans="2:11" s="1" customFormat="1" ht="14.25" customHeight="1">
      <c r="B33" s="34"/>
      <c r="C33" s="35"/>
      <c r="D33" s="35"/>
      <c r="E33" s="42" t="s">
        <v>43</v>
      </c>
      <c r="F33" s="114">
        <f>ROUND(SUM(BF99:BF245),2)</f>
        <v>0</v>
      </c>
      <c r="G33" s="35"/>
      <c r="H33" s="35"/>
      <c r="I33" s="115">
        <v>0.15</v>
      </c>
      <c r="J33" s="114">
        <f>ROUND(ROUND((SUM(BF99:BF245)),2)*I33,2)</f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44</v>
      </c>
      <c r="F34" s="114">
        <f>ROUND(SUM(BG99:BG245),2)</f>
        <v>0</v>
      </c>
      <c r="G34" s="35"/>
      <c r="H34" s="35"/>
      <c r="I34" s="115">
        <v>0.21</v>
      </c>
      <c r="J34" s="114">
        <v>0</v>
      </c>
      <c r="K34" s="38"/>
    </row>
    <row r="35" spans="2:11" s="1" customFormat="1" ht="14.25" customHeight="1" hidden="1">
      <c r="B35" s="34"/>
      <c r="C35" s="35"/>
      <c r="D35" s="35"/>
      <c r="E35" s="42" t="s">
        <v>45</v>
      </c>
      <c r="F35" s="114">
        <f>ROUND(SUM(BH99:BH245),2)</f>
        <v>0</v>
      </c>
      <c r="G35" s="35"/>
      <c r="H35" s="35"/>
      <c r="I35" s="115">
        <v>0.15</v>
      </c>
      <c r="J35" s="114">
        <v>0</v>
      </c>
      <c r="K35" s="38"/>
    </row>
    <row r="36" spans="2:11" s="1" customFormat="1" ht="14.25" customHeight="1" hidden="1">
      <c r="B36" s="34"/>
      <c r="C36" s="35"/>
      <c r="D36" s="35"/>
      <c r="E36" s="42" t="s">
        <v>46</v>
      </c>
      <c r="F36" s="114">
        <f>ROUND(SUM(BI99:BI245),2)</f>
        <v>0</v>
      </c>
      <c r="G36" s="35"/>
      <c r="H36" s="35"/>
      <c r="I36" s="115">
        <v>0</v>
      </c>
      <c r="J36" s="114">
        <v>0</v>
      </c>
      <c r="K36" s="38"/>
    </row>
    <row r="37" spans="2:11" s="1" customFormat="1" ht="6.75" customHeight="1">
      <c r="B37" s="34"/>
      <c r="C37" s="35"/>
      <c r="D37" s="35"/>
      <c r="E37" s="35"/>
      <c r="F37" s="35"/>
      <c r="G37" s="35"/>
      <c r="H37" s="35"/>
      <c r="I37" s="102"/>
      <c r="J37" s="35"/>
      <c r="K37" s="38"/>
    </row>
    <row r="38" spans="2:11" s="1" customFormat="1" ht="24.75" customHeight="1">
      <c r="B38" s="34"/>
      <c r="C38" s="116"/>
      <c r="D38" s="117" t="s">
        <v>47</v>
      </c>
      <c r="E38" s="65"/>
      <c r="F38" s="65"/>
      <c r="G38" s="118" t="s">
        <v>48</v>
      </c>
      <c r="H38" s="119" t="s">
        <v>49</v>
      </c>
      <c r="I38" s="120"/>
      <c r="J38" s="121">
        <f>SUM(J29:J36)</f>
        <v>0</v>
      </c>
      <c r="K38" s="122"/>
    </row>
    <row r="39" spans="2:11" s="1" customFormat="1" ht="14.25" customHeight="1">
      <c r="B39" s="49"/>
      <c r="C39" s="50"/>
      <c r="D39" s="50"/>
      <c r="E39" s="50"/>
      <c r="F39" s="50"/>
      <c r="G39" s="50"/>
      <c r="H39" s="50"/>
      <c r="I39" s="123"/>
      <c r="J39" s="50"/>
      <c r="K39" s="51"/>
    </row>
    <row r="43" spans="2:11" s="1" customFormat="1" ht="6.75" customHeight="1">
      <c r="B43" s="52"/>
      <c r="C43" s="53"/>
      <c r="D43" s="53"/>
      <c r="E43" s="53"/>
      <c r="F43" s="53"/>
      <c r="G43" s="53"/>
      <c r="H43" s="53"/>
      <c r="I43" s="124"/>
      <c r="J43" s="53"/>
      <c r="K43" s="125"/>
    </row>
    <row r="44" spans="2:11" s="1" customFormat="1" ht="36.75" customHeight="1">
      <c r="B44" s="34"/>
      <c r="C44" s="23" t="s">
        <v>102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6.75" customHeight="1">
      <c r="B45" s="34"/>
      <c r="C45" s="35"/>
      <c r="D45" s="35"/>
      <c r="E45" s="35"/>
      <c r="F45" s="35"/>
      <c r="G45" s="35"/>
      <c r="H45" s="35"/>
      <c r="I45" s="102"/>
      <c r="J45" s="35"/>
      <c r="K45" s="38"/>
    </row>
    <row r="46" spans="2:11" s="1" customFormat="1" ht="14.25" customHeight="1">
      <c r="B46" s="34"/>
      <c r="C46" s="30" t="s">
        <v>16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2.5" customHeight="1">
      <c r="B47" s="34"/>
      <c r="C47" s="35"/>
      <c r="D47" s="35"/>
      <c r="E47" s="271" t="str">
        <f>E7</f>
        <v>Stavební úpravy sociálního zařízení budovy domova mládeže SŠIS Dvůr Králové nad Labem</v>
      </c>
      <c r="F47" s="243"/>
      <c r="G47" s="243"/>
      <c r="H47" s="243"/>
      <c r="I47" s="102"/>
      <c r="J47" s="35"/>
      <c r="K47" s="38"/>
    </row>
    <row r="48" spans="2:11" ht="15">
      <c r="B48" s="21"/>
      <c r="C48" s="30" t="s">
        <v>95</v>
      </c>
      <c r="D48" s="22"/>
      <c r="E48" s="22"/>
      <c r="F48" s="22"/>
      <c r="G48" s="22"/>
      <c r="H48" s="22"/>
      <c r="I48" s="101"/>
      <c r="J48" s="22"/>
      <c r="K48" s="24"/>
    </row>
    <row r="49" spans="2:11" s="1" customFormat="1" ht="22.5" customHeight="1">
      <c r="B49" s="34"/>
      <c r="C49" s="35"/>
      <c r="D49" s="35"/>
      <c r="E49" s="271" t="s">
        <v>96</v>
      </c>
      <c r="F49" s="243"/>
      <c r="G49" s="243"/>
      <c r="H49" s="243"/>
      <c r="I49" s="102"/>
      <c r="J49" s="35"/>
      <c r="K49" s="38"/>
    </row>
    <row r="50" spans="2:11" s="1" customFormat="1" ht="14.25" customHeight="1">
      <c r="B50" s="34"/>
      <c r="C50" s="30" t="s">
        <v>97</v>
      </c>
      <c r="D50" s="35"/>
      <c r="E50" s="35"/>
      <c r="F50" s="35"/>
      <c r="G50" s="35"/>
      <c r="H50" s="35"/>
      <c r="I50" s="102"/>
      <c r="J50" s="35"/>
      <c r="K50" s="38"/>
    </row>
    <row r="51" spans="2:11" s="1" customFormat="1" ht="23.25" customHeight="1">
      <c r="B51" s="34"/>
      <c r="C51" s="35"/>
      <c r="D51" s="35"/>
      <c r="E51" s="272" t="str">
        <f>E11</f>
        <v>a - Stavební řešení</v>
      </c>
      <c r="F51" s="243"/>
      <c r="G51" s="243"/>
      <c r="H51" s="243"/>
      <c r="I51" s="102"/>
      <c r="J51" s="35"/>
      <c r="K51" s="38"/>
    </row>
    <row r="52" spans="2:11" s="1" customFormat="1" ht="6.75" customHeight="1">
      <c r="B52" s="34"/>
      <c r="C52" s="35"/>
      <c r="D52" s="35"/>
      <c r="E52" s="35"/>
      <c r="F52" s="35"/>
      <c r="G52" s="35"/>
      <c r="H52" s="35"/>
      <c r="I52" s="102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Dvůr Králové n/L</v>
      </c>
      <c r="G53" s="35"/>
      <c r="H53" s="35"/>
      <c r="I53" s="103" t="s">
        <v>25</v>
      </c>
      <c r="J53" s="104" t="str">
        <f>IF(J14="","",J14)</f>
        <v>25.4.2016</v>
      </c>
      <c r="K53" s="38"/>
    </row>
    <row r="54" spans="2:11" s="1" customFormat="1" ht="6.75" customHeight="1">
      <c r="B54" s="34"/>
      <c r="C54" s="35"/>
      <c r="D54" s="35"/>
      <c r="E54" s="35"/>
      <c r="F54" s="35"/>
      <c r="G54" s="35"/>
      <c r="H54" s="35"/>
      <c r="I54" s="102"/>
      <c r="J54" s="35"/>
      <c r="K54" s="38"/>
    </row>
    <row r="55" spans="2:11" s="1" customFormat="1" ht="15">
      <c r="B55" s="34"/>
      <c r="C55" s="30" t="s">
        <v>27</v>
      </c>
      <c r="D55" s="35"/>
      <c r="E55" s="35"/>
      <c r="F55" s="28" t="str">
        <f>E17</f>
        <v>SŠIS Dvůr Králové n/L</v>
      </c>
      <c r="G55" s="35"/>
      <c r="H55" s="35"/>
      <c r="I55" s="103" t="s">
        <v>33</v>
      </c>
      <c r="J55" s="28" t="str">
        <f>E23</f>
        <v>Projektis spol. s r.o.</v>
      </c>
      <c r="K55" s="38"/>
    </row>
    <row r="56" spans="2:11" s="1" customFormat="1" ht="14.25" customHeight="1">
      <c r="B56" s="34"/>
      <c r="C56" s="30" t="s">
        <v>31</v>
      </c>
      <c r="D56" s="35"/>
      <c r="E56" s="35"/>
      <c r="F56" s="28">
        <f>IF(E20="","",E20)</f>
      </c>
      <c r="G56" s="35"/>
      <c r="H56" s="35"/>
      <c r="I56" s="102"/>
      <c r="J56" s="35"/>
      <c r="K56" s="38"/>
    </row>
    <row r="57" spans="2:11" s="1" customFormat="1" ht="9.75" customHeight="1">
      <c r="B57" s="34"/>
      <c r="C57" s="35"/>
      <c r="D57" s="35"/>
      <c r="E57" s="35"/>
      <c r="F57" s="35"/>
      <c r="G57" s="35"/>
      <c r="H57" s="35"/>
      <c r="I57" s="102"/>
      <c r="J57" s="35"/>
      <c r="K57" s="38"/>
    </row>
    <row r="58" spans="2:11" s="1" customFormat="1" ht="29.25" customHeight="1">
      <c r="B58" s="34"/>
      <c r="C58" s="126" t="s">
        <v>103</v>
      </c>
      <c r="D58" s="116"/>
      <c r="E58" s="116"/>
      <c r="F58" s="116"/>
      <c r="G58" s="116"/>
      <c r="H58" s="116"/>
      <c r="I58" s="127"/>
      <c r="J58" s="128" t="s">
        <v>104</v>
      </c>
      <c r="K58" s="129"/>
    </row>
    <row r="59" spans="2:11" s="1" customFormat="1" ht="9.75" customHeight="1">
      <c r="B59" s="34"/>
      <c r="C59" s="35"/>
      <c r="D59" s="35"/>
      <c r="E59" s="35"/>
      <c r="F59" s="35"/>
      <c r="G59" s="35"/>
      <c r="H59" s="35"/>
      <c r="I59" s="102"/>
      <c r="J59" s="35"/>
      <c r="K59" s="38"/>
    </row>
    <row r="60" spans="2:47" s="1" customFormat="1" ht="29.25" customHeight="1">
      <c r="B60" s="34"/>
      <c r="C60" s="130" t="s">
        <v>105</v>
      </c>
      <c r="D60" s="35"/>
      <c r="E60" s="35"/>
      <c r="F60" s="35"/>
      <c r="G60" s="35"/>
      <c r="H60" s="35"/>
      <c r="I60" s="102"/>
      <c r="J60" s="112">
        <f>J99</f>
        <v>0</v>
      </c>
      <c r="K60" s="38"/>
      <c r="AU60" s="17" t="s">
        <v>106</v>
      </c>
    </row>
    <row r="61" spans="2:11" s="8" customFormat="1" ht="24.75" customHeight="1">
      <c r="B61" s="131"/>
      <c r="C61" s="132"/>
      <c r="D61" s="133" t="s">
        <v>107</v>
      </c>
      <c r="E61" s="134"/>
      <c r="F61" s="134"/>
      <c r="G61" s="134"/>
      <c r="H61" s="134"/>
      <c r="I61" s="135"/>
      <c r="J61" s="136">
        <f>J100</f>
        <v>0</v>
      </c>
      <c r="K61" s="137"/>
    </row>
    <row r="62" spans="2:11" s="9" customFormat="1" ht="19.5" customHeight="1">
      <c r="B62" s="138"/>
      <c r="C62" s="139"/>
      <c r="D62" s="140" t="s">
        <v>108</v>
      </c>
      <c r="E62" s="141"/>
      <c r="F62" s="141"/>
      <c r="G62" s="141"/>
      <c r="H62" s="141"/>
      <c r="I62" s="142"/>
      <c r="J62" s="143">
        <f>J101</f>
        <v>0</v>
      </c>
      <c r="K62" s="144"/>
    </row>
    <row r="63" spans="2:11" s="9" customFormat="1" ht="19.5" customHeight="1">
      <c r="B63" s="138"/>
      <c r="C63" s="139"/>
      <c r="D63" s="140" t="s">
        <v>109</v>
      </c>
      <c r="E63" s="141"/>
      <c r="F63" s="141"/>
      <c r="G63" s="141"/>
      <c r="H63" s="141"/>
      <c r="I63" s="142"/>
      <c r="J63" s="143">
        <f>J106</f>
        <v>0</v>
      </c>
      <c r="K63" s="144"/>
    </row>
    <row r="64" spans="2:11" s="9" customFormat="1" ht="19.5" customHeight="1">
      <c r="B64" s="138"/>
      <c r="C64" s="139"/>
      <c r="D64" s="140" t="s">
        <v>110</v>
      </c>
      <c r="E64" s="141"/>
      <c r="F64" s="141"/>
      <c r="G64" s="141"/>
      <c r="H64" s="141"/>
      <c r="I64" s="142"/>
      <c r="J64" s="143">
        <f>J131</f>
        <v>0</v>
      </c>
      <c r="K64" s="144"/>
    </row>
    <row r="65" spans="2:11" s="9" customFormat="1" ht="14.25" customHeight="1">
      <c r="B65" s="138"/>
      <c r="C65" s="139"/>
      <c r="D65" s="140" t="s">
        <v>111</v>
      </c>
      <c r="E65" s="141"/>
      <c r="F65" s="141"/>
      <c r="G65" s="141"/>
      <c r="H65" s="141"/>
      <c r="I65" s="142"/>
      <c r="J65" s="143">
        <f>J140</f>
        <v>0</v>
      </c>
      <c r="K65" s="144"/>
    </row>
    <row r="66" spans="2:11" s="8" customFormat="1" ht="24.75" customHeight="1">
      <c r="B66" s="131"/>
      <c r="C66" s="132"/>
      <c r="D66" s="133" t="s">
        <v>112</v>
      </c>
      <c r="E66" s="134"/>
      <c r="F66" s="134"/>
      <c r="G66" s="134"/>
      <c r="H66" s="134"/>
      <c r="I66" s="135"/>
      <c r="J66" s="136">
        <f>J147</f>
        <v>0</v>
      </c>
      <c r="K66" s="137"/>
    </row>
    <row r="67" spans="2:11" s="9" customFormat="1" ht="19.5" customHeight="1">
      <c r="B67" s="138"/>
      <c r="C67" s="139"/>
      <c r="D67" s="140" t="s">
        <v>113</v>
      </c>
      <c r="E67" s="141"/>
      <c r="F67" s="141"/>
      <c r="G67" s="141"/>
      <c r="H67" s="141"/>
      <c r="I67" s="142"/>
      <c r="J67" s="143">
        <f>J148</f>
        <v>0</v>
      </c>
      <c r="K67" s="144"/>
    </row>
    <row r="68" spans="2:11" s="9" customFormat="1" ht="19.5" customHeight="1">
      <c r="B68" s="138"/>
      <c r="C68" s="139"/>
      <c r="D68" s="140" t="s">
        <v>114</v>
      </c>
      <c r="E68" s="141"/>
      <c r="F68" s="141"/>
      <c r="G68" s="141"/>
      <c r="H68" s="141"/>
      <c r="I68" s="142"/>
      <c r="J68" s="143">
        <f>J156</f>
        <v>0</v>
      </c>
      <c r="K68" s="144"/>
    </row>
    <row r="69" spans="2:11" s="9" customFormat="1" ht="19.5" customHeight="1">
      <c r="B69" s="138"/>
      <c r="C69" s="139"/>
      <c r="D69" s="140" t="s">
        <v>115</v>
      </c>
      <c r="E69" s="141"/>
      <c r="F69" s="141"/>
      <c r="G69" s="141"/>
      <c r="H69" s="141"/>
      <c r="I69" s="142"/>
      <c r="J69" s="143">
        <f>J159</f>
        <v>0</v>
      </c>
      <c r="K69" s="144"/>
    </row>
    <row r="70" spans="2:11" s="9" customFormat="1" ht="19.5" customHeight="1">
      <c r="B70" s="138"/>
      <c r="C70" s="139"/>
      <c r="D70" s="140" t="s">
        <v>116</v>
      </c>
      <c r="E70" s="141"/>
      <c r="F70" s="141"/>
      <c r="G70" s="141"/>
      <c r="H70" s="141"/>
      <c r="I70" s="142"/>
      <c r="J70" s="143">
        <f>J162</f>
        <v>0</v>
      </c>
      <c r="K70" s="144"/>
    </row>
    <row r="71" spans="2:11" s="9" customFormat="1" ht="19.5" customHeight="1">
      <c r="B71" s="138"/>
      <c r="C71" s="139"/>
      <c r="D71" s="140" t="s">
        <v>117</v>
      </c>
      <c r="E71" s="141"/>
      <c r="F71" s="141"/>
      <c r="G71" s="141"/>
      <c r="H71" s="141"/>
      <c r="I71" s="142"/>
      <c r="J71" s="143">
        <f>J168</f>
        <v>0</v>
      </c>
      <c r="K71" s="144"/>
    </row>
    <row r="72" spans="2:11" s="9" customFormat="1" ht="19.5" customHeight="1">
      <c r="B72" s="138"/>
      <c r="C72" s="139"/>
      <c r="D72" s="140" t="s">
        <v>118</v>
      </c>
      <c r="E72" s="141"/>
      <c r="F72" s="141"/>
      <c r="G72" s="141"/>
      <c r="H72" s="141"/>
      <c r="I72" s="142"/>
      <c r="J72" s="143">
        <f>J177</f>
        <v>0</v>
      </c>
      <c r="K72" s="144"/>
    </row>
    <row r="73" spans="2:11" s="9" customFormat="1" ht="19.5" customHeight="1">
      <c r="B73" s="138"/>
      <c r="C73" s="139"/>
      <c r="D73" s="140" t="s">
        <v>119</v>
      </c>
      <c r="E73" s="141"/>
      <c r="F73" s="141"/>
      <c r="G73" s="141"/>
      <c r="H73" s="141"/>
      <c r="I73" s="142"/>
      <c r="J73" s="143">
        <f>J183</f>
        <v>0</v>
      </c>
      <c r="K73" s="144"/>
    </row>
    <row r="74" spans="2:11" s="9" customFormat="1" ht="19.5" customHeight="1">
      <c r="B74" s="138"/>
      <c r="C74" s="139"/>
      <c r="D74" s="140" t="s">
        <v>120</v>
      </c>
      <c r="E74" s="141"/>
      <c r="F74" s="141"/>
      <c r="G74" s="141"/>
      <c r="H74" s="141"/>
      <c r="I74" s="142"/>
      <c r="J74" s="143">
        <f>J198</f>
        <v>0</v>
      </c>
      <c r="K74" s="144"/>
    </row>
    <row r="75" spans="2:11" s="9" customFormat="1" ht="19.5" customHeight="1">
      <c r="B75" s="138"/>
      <c r="C75" s="139"/>
      <c r="D75" s="140" t="s">
        <v>121</v>
      </c>
      <c r="E75" s="141"/>
      <c r="F75" s="141"/>
      <c r="G75" s="141"/>
      <c r="H75" s="141"/>
      <c r="I75" s="142"/>
      <c r="J75" s="143">
        <f>J215</f>
        <v>0</v>
      </c>
      <c r="K75" s="144"/>
    </row>
    <row r="76" spans="2:11" s="9" customFormat="1" ht="19.5" customHeight="1">
      <c r="B76" s="138"/>
      <c r="C76" s="139"/>
      <c r="D76" s="140" t="s">
        <v>122</v>
      </c>
      <c r="E76" s="141"/>
      <c r="F76" s="141"/>
      <c r="G76" s="141"/>
      <c r="H76" s="141"/>
      <c r="I76" s="142"/>
      <c r="J76" s="143">
        <f>J234</f>
        <v>0</v>
      </c>
      <c r="K76" s="144"/>
    </row>
    <row r="77" spans="2:11" s="9" customFormat="1" ht="19.5" customHeight="1">
      <c r="B77" s="138"/>
      <c r="C77" s="139"/>
      <c r="D77" s="140" t="s">
        <v>123</v>
      </c>
      <c r="E77" s="141"/>
      <c r="F77" s="141"/>
      <c r="G77" s="141"/>
      <c r="H77" s="141"/>
      <c r="I77" s="142"/>
      <c r="J77" s="143">
        <f>J237</f>
        <v>0</v>
      </c>
      <c r="K77" s="144"/>
    </row>
    <row r="78" spans="2:11" s="1" customFormat="1" ht="21.75" customHeight="1">
      <c r="B78" s="34"/>
      <c r="C78" s="35"/>
      <c r="D78" s="35"/>
      <c r="E78" s="35"/>
      <c r="F78" s="35"/>
      <c r="G78" s="35"/>
      <c r="H78" s="35"/>
      <c r="I78" s="102"/>
      <c r="J78" s="35"/>
      <c r="K78" s="38"/>
    </row>
    <row r="79" spans="2:11" s="1" customFormat="1" ht="6.75" customHeight="1">
      <c r="B79" s="49"/>
      <c r="C79" s="50"/>
      <c r="D79" s="50"/>
      <c r="E79" s="50"/>
      <c r="F79" s="50"/>
      <c r="G79" s="50"/>
      <c r="H79" s="50"/>
      <c r="I79" s="123"/>
      <c r="J79" s="50"/>
      <c r="K79" s="51"/>
    </row>
    <row r="83" spans="2:12" s="1" customFormat="1" ht="6.75" customHeight="1">
      <c r="B83" s="52"/>
      <c r="C83" s="53"/>
      <c r="D83" s="53"/>
      <c r="E83" s="53"/>
      <c r="F83" s="53"/>
      <c r="G83" s="53"/>
      <c r="H83" s="53"/>
      <c r="I83" s="124"/>
      <c r="J83" s="53"/>
      <c r="K83" s="53"/>
      <c r="L83" s="34"/>
    </row>
    <row r="84" spans="2:12" s="1" customFormat="1" ht="36.75" customHeight="1">
      <c r="B84" s="34"/>
      <c r="C84" s="54" t="s">
        <v>124</v>
      </c>
      <c r="I84" s="145"/>
      <c r="L84" s="34"/>
    </row>
    <row r="85" spans="2:12" s="1" customFormat="1" ht="6.75" customHeight="1">
      <c r="B85" s="34"/>
      <c r="I85" s="145"/>
      <c r="L85" s="34"/>
    </row>
    <row r="86" spans="2:12" s="1" customFormat="1" ht="14.25" customHeight="1">
      <c r="B86" s="34"/>
      <c r="C86" s="56" t="s">
        <v>16</v>
      </c>
      <c r="I86" s="145"/>
      <c r="L86" s="34"/>
    </row>
    <row r="87" spans="2:12" s="1" customFormat="1" ht="22.5" customHeight="1">
      <c r="B87" s="34"/>
      <c r="E87" s="274" t="str">
        <f>E7</f>
        <v>Stavební úpravy sociálního zařízení budovy domova mládeže SŠIS Dvůr Králové nad Labem</v>
      </c>
      <c r="F87" s="233"/>
      <c r="G87" s="233"/>
      <c r="H87" s="233"/>
      <c r="I87" s="145"/>
      <c r="L87" s="34"/>
    </row>
    <row r="88" spans="2:12" ht="15">
      <c r="B88" s="21"/>
      <c r="C88" s="56" t="s">
        <v>95</v>
      </c>
      <c r="L88" s="21"/>
    </row>
    <row r="89" spans="2:12" s="1" customFormat="1" ht="22.5" customHeight="1">
      <c r="B89" s="34"/>
      <c r="E89" s="274" t="s">
        <v>96</v>
      </c>
      <c r="F89" s="233"/>
      <c r="G89" s="233"/>
      <c r="H89" s="233"/>
      <c r="I89" s="145"/>
      <c r="L89" s="34"/>
    </row>
    <row r="90" spans="2:12" s="1" customFormat="1" ht="14.25" customHeight="1">
      <c r="B90" s="34"/>
      <c r="C90" s="56" t="s">
        <v>97</v>
      </c>
      <c r="I90" s="145"/>
      <c r="L90" s="34"/>
    </row>
    <row r="91" spans="2:12" s="1" customFormat="1" ht="23.25" customHeight="1">
      <c r="B91" s="34"/>
      <c r="E91" s="251" t="str">
        <f>E11</f>
        <v>a - Stavební řešení</v>
      </c>
      <c r="F91" s="233"/>
      <c r="G91" s="233"/>
      <c r="H91" s="233"/>
      <c r="I91" s="145"/>
      <c r="L91" s="34"/>
    </row>
    <row r="92" spans="2:12" s="1" customFormat="1" ht="6.75" customHeight="1">
      <c r="B92" s="34"/>
      <c r="I92" s="145"/>
      <c r="L92" s="34"/>
    </row>
    <row r="93" spans="2:12" s="1" customFormat="1" ht="18" customHeight="1">
      <c r="B93" s="34"/>
      <c r="C93" s="56" t="s">
        <v>23</v>
      </c>
      <c r="F93" s="146" t="str">
        <f>F14</f>
        <v>Dvůr Králové n/L</v>
      </c>
      <c r="I93" s="147" t="s">
        <v>25</v>
      </c>
      <c r="J93" s="60" t="str">
        <f>IF(J14="","",J14)</f>
        <v>25.4.2016</v>
      </c>
      <c r="L93" s="34"/>
    </row>
    <row r="94" spans="2:12" s="1" customFormat="1" ht="6.75" customHeight="1">
      <c r="B94" s="34"/>
      <c r="I94" s="145"/>
      <c r="L94" s="34"/>
    </row>
    <row r="95" spans="2:12" s="1" customFormat="1" ht="15">
      <c r="B95" s="34"/>
      <c r="C95" s="56" t="s">
        <v>27</v>
      </c>
      <c r="F95" s="146" t="str">
        <f>E17</f>
        <v>SŠIS Dvůr Králové n/L</v>
      </c>
      <c r="I95" s="147" t="s">
        <v>33</v>
      </c>
      <c r="J95" s="146" t="str">
        <f>E23</f>
        <v>Projektis spol. s r.o.</v>
      </c>
      <c r="L95" s="34"/>
    </row>
    <row r="96" spans="2:12" s="1" customFormat="1" ht="14.25" customHeight="1">
      <c r="B96" s="34"/>
      <c r="C96" s="56" t="s">
        <v>31</v>
      </c>
      <c r="F96" s="146">
        <f>IF(E20="","",E20)</f>
      </c>
      <c r="I96" s="145"/>
      <c r="L96" s="34"/>
    </row>
    <row r="97" spans="2:12" s="1" customFormat="1" ht="9.75" customHeight="1">
      <c r="B97" s="34"/>
      <c r="I97" s="145"/>
      <c r="L97" s="34"/>
    </row>
    <row r="98" spans="2:20" s="10" customFormat="1" ht="29.25" customHeight="1">
      <c r="B98" s="148"/>
      <c r="C98" s="149" t="s">
        <v>125</v>
      </c>
      <c r="D98" s="150" t="s">
        <v>56</v>
      </c>
      <c r="E98" s="150" t="s">
        <v>52</v>
      </c>
      <c r="F98" s="150" t="s">
        <v>126</v>
      </c>
      <c r="G98" s="150" t="s">
        <v>127</v>
      </c>
      <c r="H98" s="150" t="s">
        <v>128</v>
      </c>
      <c r="I98" s="151" t="s">
        <v>129</v>
      </c>
      <c r="J98" s="150" t="s">
        <v>104</v>
      </c>
      <c r="K98" s="152" t="s">
        <v>130</v>
      </c>
      <c r="L98" s="148"/>
      <c r="M98" s="67" t="s">
        <v>131</v>
      </c>
      <c r="N98" s="68" t="s">
        <v>41</v>
      </c>
      <c r="O98" s="68" t="s">
        <v>132</v>
      </c>
      <c r="P98" s="68" t="s">
        <v>133</v>
      </c>
      <c r="Q98" s="68" t="s">
        <v>134</v>
      </c>
      <c r="R98" s="68" t="s">
        <v>135</v>
      </c>
      <c r="S98" s="68" t="s">
        <v>136</v>
      </c>
      <c r="T98" s="69" t="s">
        <v>137</v>
      </c>
    </row>
    <row r="99" spans="2:63" s="1" customFormat="1" ht="29.25" customHeight="1">
      <c r="B99" s="34"/>
      <c r="C99" s="71" t="s">
        <v>105</v>
      </c>
      <c r="I99" s="145"/>
      <c r="J99" s="153">
        <f>BK99</f>
        <v>0</v>
      </c>
      <c r="L99" s="34"/>
      <c r="M99" s="70"/>
      <c r="N99" s="61"/>
      <c r="O99" s="61"/>
      <c r="P99" s="154">
        <f>P100+P147</f>
        <v>0</v>
      </c>
      <c r="Q99" s="61"/>
      <c r="R99" s="154">
        <f>R100+R147</f>
        <v>108.72669296859999</v>
      </c>
      <c r="S99" s="61"/>
      <c r="T99" s="155">
        <f>T100+T147</f>
        <v>115.35721007000001</v>
      </c>
      <c r="AT99" s="17" t="s">
        <v>70</v>
      </c>
      <c r="AU99" s="17" t="s">
        <v>106</v>
      </c>
      <c r="BK99" s="156">
        <f>BK100+BK147</f>
        <v>0</v>
      </c>
    </row>
    <row r="100" spans="2:63" s="11" customFormat="1" ht="36.75" customHeight="1">
      <c r="B100" s="157"/>
      <c r="D100" s="158" t="s">
        <v>70</v>
      </c>
      <c r="E100" s="159" t="s">
        <v>138</v>
      </c>
      <c r="F100" s="159" t="s">
        <v>139</v>
      </c>
      <c r="I100" s="160"/>
      <c r="J100" s="161">
        <f>BK100</f>
        <v>0</v>
      </c>
      <c r="L100" s="157"/>
      <c r="M100" s="162"/>
      <c r="N100" s="163"/>
      <c r="O100" s="163"/>
      <c r="P100" s="164">
        <f>P101+P106+P131</f>
        <v>0</v>
      </c>
      <c r="Q100" s="163"/>
      <c r="R100" s="164">
        <f>R101+R106+R131</f>
        <v>77.34646419779999</v>
      </c>
      <c r="S100" s="163"/>
      <c r="T100" s="165">
        <f>T101+T106+T131</f>
        <v>114.477186</v>
      </c>
      <c r="AR100" s="158" t="s">
        <v>22</v>
      </c>
      <c r="AT100" s="166" t="s">
        <v>70</v>
      </c>
      <c r="AU100" s="166" t="s">
        <v>71</v>
      </c>
      <c r="AY100" s="158" t="s">
        <v>140</v>
      </c>
      <c r="BK100" s="167">
        <f>BK101+BK106+BK131</f>
        <v>0</v>
      </c>
    </row>
    <row r="101" spans="2:63" s="11" customFormat="1" ht="19.5" customHeight="1">
      <c r="B101" s="157"/>
      <c r="D101" s="168" t="s">
        <v>70</v>
      </c>
      <c r="E101" s="169" t="s">
        <v>141</v>
      </c>
      <c r="F101" s="169" t="s">
        <v>142</v>
      </c>
      <c r="I101" s="160"/>
      <c r="J101" s="170">
        <f>BK101</f>
        <v>0</v>
      </c>
      <c r="L101" s="157"/>
      <c r="M101" s="162"/>
      <c r="N101" s="163"/>
      <c r="O101" s="163"/>
      <c r="P101" s="164">
        <f>SUM(P102:P105)</f>
        <v>0</v>
      </c>
      <c r="Q101" s="163"/>
      <c r="R101" s="164">
        <f>SUM(R102:R105)</f>
        <v>46.057770854999994</v>
      </c>
      <c r="S101" s="163"/>
      <c r="T101" s="165">
        <f>SUM(T102:T105)</f>
        <v>0</v>
      </c>
      <c r="AR101" s="158" t="s">
        <v>22</v>
      </c>
      <c r="AT101" s="166" t="s">
        <v>70</v>
      </c>
      <c r="AU101" s="166" t="s">
        <v>22</v>
      </c>
      <c r="AY101" s="158" t="s">
        <v>140</v>
      </c>
      <c r="BK101" s="167">
        <f>SUM(BK102:BK105)</f>
        <v>0</v>
      </c>
    </row>
    <row r="102" spans="2:65" s="1" customFormat="1" ht="31.5" customHeight="1">
      <c r="B102" s="171"/>
      <c r="C102" s="172" t="s">
        <v>22</v>
      </c>
      <c r="D102" s="172" t="s">
        <v>143</v>
      </c>
      <c r="E102" s="173" t="s">
        <v>144</v>
      </c>
      <c r="F102" s="174" t="s">
        <v>145</v>
      </c>
      <c r="G102" s="175" t="s">
        <v>146</v>
      </c>
      <c r="H102" s="176">
        <v>201.195</v>
      </c>
      <c r="I102" s="177"/>
      <c r="J102" s="178">
        <f>ROUND(I102*H102,2)</f>
        <v>0</v>
      </c>
      <c r="K102" s="174" t="s">
        <v>147</v>
      </c>
      <c r="L102" s="34"/>
      <c r="M102" s="179" t="s">
        <v>20</v>
      </c>
      <c r="N102" s="180" t="s">
        <v>42</v>
      </c>
      <c r="O102" s="35"/>
      <c r="P102" s="181">
        <f>O102*H102</f>
        <v>0</v>
      </c>
      <c r="Q102" s="181">
        <v>0.040165</v>
      </c>
      <c r="R102" s="181">
        <f>Q102*H102</f>
        <v>8.080997175</v>
      </c>
      <c r="S102" s="181">
        <v>0</v>
      </c>
      <c r="T102" s="182">
        <f>S102*H102</f>
        <v>0</v>
      </c>
      <c r="AR102" s="17" t="s">
        <v>148</v>
      </c>
      <c r="AT102" s="17" t="s">
        <v>143</v>
      </c>
      <c r="AU102" s="17" t="s">
        <v>77</v>
      </c>
      <c r="AY102" s="17" t="s">
        <v>140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7" t="s">
        <v>22</v>
      </c>
      <c r="BK102" s="183">
        <f>ROUND(I102*H102,2)</f>
        <v>0</v>
      </c>
      <c r="BL102" s="17" t="s">
        <v>148</v>
      </c>
      <c r="BM102" s="17" t="s">
        <v>149</v>
      </c>
    </row>
    <row r="103" spans="2:51" s="12" customFormat="1" ht="22.5" customHeight="1">
      <c r="B103" s="184"/>
      <c r="D103" s="185" t="s">
        <v>150</v>
      </c>
      <c r="E103" s="186" t="s">
        <v>20</v>
      </c>
      <c r="F103" s="187" t="s">
        <v>151</v>
      </c>
      <c r="H103" s="188">
        <v>201.195</v>
      </c>
      <c r="I103" s="189"/>
      <c r="L103" s="184"/>
      <c r="M103" s="190"/>
      <c r="N103" s="191"/>
      <c r="O103" s="191"/>
      <c r="P103" s="191"/>
      <c r="Q103" s="191"/>
      <c r="R103" s="191"/>
      <c r="S103" s="191"/>
      <c r="T103" s="192"/>
      <c r="AT103" s="193" t="s">
        <v>150</v>
      </c>
      <c r="AU103" s="193" t="s">
        <v>77</v>
      </c>
      <c r="AV103" s="12" t="s">
        <v>77</v>
      </c>
      <c r="AW103" s="12" t="s">
        <v>35</v>
      </c>
      <c r="AX103" s="12" t="s">
        <v>22</v>
      </c>
      <c r="AY103" s="193" t="s">
        <v>140</v>
      </c>
    </row>
    <row r="104" spans="2:65" s="1" customFormat="1" ht="31.5" customHeight="1">
      <c r="B104" s="171"/>
      <c r="C104" s="172" t="s">
        <v>77</v>
      </c>
      <c r="D104" s="172" t="s">
        <v>143</v>
      </c>
      <c r="E104" s="173" t="s">
        <v>152</v>
      </c>
      <c r="F104" s="174" t="s">
        <v>153</v>
      </c>
      <c r="G104" s="175" t="s">
        <v>146</v>
      </c>
      <c r="H104" s="176">
        <v>543.924</v>
      </c>
      <c r="I104" s="177"/>
      <c r="J104" s="178">
        <f>ROUND(I104*H104,2)</f>
        <v>0</v>
      </c>
      <c r="K104" s="174" t="s">
        <v>147</v>
      </c>
      <c r="L104" s="34"/>
      <c r="M104" s="179" t="s">
        <v>20</v>
      </c>
      <c r="N104" s="180" t="s">
        <v>42</v>
      </c>
      <c r="O104" s="35"/>
      <c r="P104" s="181">
        <f>O104*H104</f>
        <v>0</v>
      </c>
      <c r="Q104" s="181">
        <v>0.06982</v>
      </c>
      <c r="R104" s="181">
        <f>Q104*H104</f>
        <v>37.976773679999994</v>
      </c>
      <c r="S104" s="181">
        <v>0</v>
      </c>
      <c r="T104" s="182">
        <f>S104*H104</f>
        <v>0</v>
      </c>
      <c r="AR104" s="17" t="s">
        <v>148</v>
      </c>
      <c r="AT104" s="17" t="s">
        <v>143</v>
      </c>
      <c r="AU104" s="17" t="s">
        <v>77</v>
      </c>
      <c r="AY104" s="17" t="s">
        <v>140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7" t="s">
        <v>22</v>
      </c>
      <c r="BK104" s="183">
        <f>ROUND(I104*H104,2)</f>
        <v>0</v>
      </c>
      <c r="BL104" s="17" t="s">
        <v>148</v>
      </c>
      <c r="BM104" s="17" t="s">
        <v>154</v>
      </c>
    </row>
    <row r="105" spans="2:51" s="12" customFormat="1" ht="22.5" customHeight="1">
      <c r="B105" s="184"/>
      <c r="D105" s="194" t="s">
        <v>150</v>
      </c>
      <c r="E105" s="193" t="s">
        <v>20</v>
      </c>
      <c r="F105" s="195" t="s">
        <v>155</v>
      </c>
      <c r="H105" s="196">
        <v>543.924</v>
      </c>
      <c r="I105" s="189"/>
      <c r="L105" s="184"/>
      <c r="M105" s="190"/>
      <c r="N105" s="191"/>
      <c r="O105" s="191"/>
      <c r="P105" s="191"/>
      <c r="Q105" s="191"/>
      <c r="R105" s="191"/>
      <c r="S105" s="191"/>
      <c r="T105" s="192"/>
      <c r="AT105" s="193" t="s">
        <v>150</v>
      </c>
      <c r="AU105" s="193" t="s">
        <v>77</v>
      </c>
      <c r="AV105" s="12" t="s">
        <v>77</v>
      </c>
      <c r="AW105" s="12" t="s">
        <v>35</v>
      </c>
      <c r="AX105" s="12" t="s">
        <v>22</v>
      </c>
      <c r="AY105" s="193" t="s">
        <v>140</v>
      </c>
    </row>
    <row r="106" spans="2:63" s="11" customFormat="1" ht="29.25" customHeight="1">
      <c r="B106" s="157"/>
      <c r="D106" s="168" t="s">
        <v>70</v>
      </c>
      <c r="E106" s="169" t="s">
        <v>156</v>
      </c>
      <c r="F106" s="169" t="s">
        <v>157</v>
      </c>
      <c r="I106" s="160"/>
      <c r="J106" s="170">
        <f>BK106</f>
        <v>0</v>
      </c>
      <c r="L106" s="157"/>
      <c r="M106" s="162"/>
      <c r="N106" s="163"/>
      <c r="O106" s="163"/>
      <c r="P106" s="164">
        <f>SUM(P107:P130)</f>
        <v>0</v>
      </c>
      <c r="Q106" s="163"/>
      <c r="R106" s="164">
        <f>SUM(R107:R130)</f>
        <v>31.199475082800003</v>
      </c>
      <c r="S106" s="163"/>
      <c r="T106" s="165">
        <f>SUM(T107:T130)</f>
        <v>0</v>
      </c>
      <c r="AR106" s="158" t="s">
        <v>22</v>
      </c>
      <c r="AT106" s="166" t="s">
        <v>70</v>
      </c>
      <c r="AU106" s="166" t="s">
        <v>22</v>
      </c>
      <c r="AY106" s="158" t="s">
        <v>140</v>
      </c>
      <c r="BK106" s="167">
        <f>SUM(BK107:BK130)</f>
        <v>0</v>
      </c>
    </row>
    <row r="107" spans="2:65" s="1" customFormat="1" ht="22.5" customHeight="1">
      <c r="B107" s="171"/>
      <c r="C107" s="172" t="s">
        <v>141</v>
      </c>
      <c r="D107" s="172" t="s">
        <v>143</v>
      </c>
      <c r="E107" s="173" t="s">
        <v>158</v>
      </c>
      <c r="F107" s="174" t="s">
        <v>159</v>
      </c>
      <c r="G107" s="175" t="s">
        <v>146</v>
      </c>
      <c r="H107" s="176">
        <v>148.752</v>
      </c>
      <c r="I107" s="177"/>
      <c r="J107" s="178">
        <f>ROUND(I107*H107,2)</f>
        <v>0</v>
      </c>
      <c r="K107" s="174" t="s">
        <v>147</v>
      </c>
      <c r="L107" s="34"/>
      <c r="M107" s="179" t="s">
        <v>20</v>
      </c>
      <c r="N107" s="180" t="s">
        <v>42</v>
      </c>
      <c r="O107" s="35"/>
      <c r="P107" s="181">
        <f>O107*H107</f>
        <v>0</v>
      </c>
      <c r="Q107" s="181">
        <v>0.00735</v>
      </c>
      <c r="R107" s="181">
        <f>Q107*H107</f>
        <v>1.0933272</v>
      </c>
      <c r="S107" s="181">
        <v>0</v>
      </c>
      <c r="T107" s="182">
        <f>S107*H107</f>
        <v>0</v>
      </c>
      <c r="AR107" s="17" t="s">
        <v>148</v>
      </c>
      <c r="AT107" s="17" t="s">
        <v>143</v>
      </c>
      <c r="AU107" s="17" t="s">
        <v>77</v>
      </c>
      <c r="AY107" s="17" t="s">
        <v>140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7" t="s">
        <v>22</v>
      </c>
      <c r="BK107" s="183">
        <f>ROUND(I107*H107,2)</f>
        <v>0</v>
      </c>
      <c r="BL107" s="17" t="s">
        <v>148</v>
      </c>
      <c r="BM107" s="17" t="s">
        <v>160</v>
      </c>
    </row>
    <row r="108" spans="2:51" s="12" customFormat="1" ht="22.5" customHeight="1">
      <c r="B108" s="184"/>
      <c r="D108" s="185" t="s">
        <v>150</v>
      </c>
      <c r="E108" s="186" t="s">
        <v>20</v>
      </c>
      <c r="F108" s="187" t="s">
        <v>161</v>
      </c>
      <c r="H108" s="188">
        <v>148.752</v>
      </c>
      <c r="I108" s="189"/>
      <c r="L108" s="184"/>
      <c r="M108" s="190"/>
      <c r="N108" s="191"/>
      <c r="O108" s="191"/>
      <c r="P108" s="191"/>
      <c r="Q108" s="191"/>
      <c r="R108" s="191"/>
      <c r="S108" s="191"/>
      <c r="T108" s="192"/>
      <c r="AT108" s="193" t="s">
        <v>150</v>
      </c>
      <c r="AU108" s="193" t="s">
        <v>77</v>
      </c>
      <c r="AV108" s="12" t="s">
        <v>77</v>
      </c>
      <c r="AW108" s="12" t="s">
        <v>35</v>
      </c>
      <c r="AX108" s="12" t="s">
        <v>22</v>
      </c>
      <c r="AY108" s="193" t="s">
        <v>140</v>
      </c>
    </row>
    <row r="109" spans="2:65" s="1" customFormat="1" ht="22.5" customHeight="1">
      <c r="B109" s="171"/>
      <c r="C109" s="172" t="s">
        <v>148</v>
      </c>
      <c r="D109" s="172" t="s">
        <v>143</v>
      </c>
      <c r="E109" s="173" t="s">
        <v>162</v>
      </c>
      <c r="F109" s="174" t="s">
        <v>163</v>
      </c>
      <c r="G109" s="175" t="s">
        <v>146</v>
      </c>
      <c r="H109" s="176">
        <v>148.752</v>
      </c>
      <c r="I109" s="177"/>
      <c r="J109" s="178">
        <f>ROUND(I109*H109,2)</f>
        <v>0</v>
      </c>
      <c r="K109" s="174" t="s">
        <v>147</v>
      </c>
      <c r="L109" s="34"/>
      <c r="M109" s="179" t="s">
        <v>20</v>
      </c>
      <c r="N109" s="180" t="s">
        <v>42</v>
      </c>
      <c r="O109" s="35"/>
      <c r="P109" s="181">
        <f>O109*H109</f>
        <v>0</v>
      </c>
      <c r="Q109" s="181">
        <v>0.01838</v>
      </c>
      <c r="R109" s="181">
        <f>Q109*H109</f>
        <v>2.7340617600000003</v>
      </c>
      <c r="S109" s="181">
        <v>0</v>
      </c>
      <c r="T109" s="182">
        <f>S109*H109</f>
        <v>0</v>
      </c>
      <c r="AR109" s="17" t="s">
        <v>148</v>
      </c>
      <c r="AT109" s="17" t="s">
        <v>143</v>
      </c>
      <c r="AU109" s="17" t="s">
        <v>77</v>
      </c>
      <c r="AY109" s="17" t="s">
        <v>140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7" t="s">
        <v>22</v>
      </c>
      <c r="BK109" s="183">
        <f>ROUND(I109*H109,2)</f>
        <v>0</v>
      </c>
      <c r="BL109" s="17" t="s">
        <v>148</v>
      </c>
      <c r="BM109" s="17" t="s">
        <v>164</v>
      </c>
    </row>
    <row r="110" spans="2:65" s="1" customFormat="1" ht="31.5" customHeight="1">
      <c r="B110" s="171"/>
      <c r="C110" s="172" t="s">
        <v>165</v>
      </c>
      <c r="D110" s="172" t="s">
        <v>143</v>
      </c>
      <c r="E110" s="173" t="s">
        <v>166</v>
      </c>
      <c r="F110" s="174" t="s">
        <v>167</v>
      </c>
      <c r="G110" s="175" t="s">
        <v>146</v>
      </c>
      <c r="H110" s="176">
        <v>297.504</v>
      </c>
      <c r="I110" s="177"/>
      <c r="J110" s="178">
        <f>ROUND(I110*H110,2)</f>
        <v>0</v>
      </c>
      <c r="K110" s="174" t="s">
        <v>147</v>
      </c>
      <c r="L110" s="34"/>
      <c r="M110" s="179" t="s">
        <v>20</v>
      </c>
      <c r="N110" s="180" t="s">
        <v>42</v>
      </c>
      <c r="O110" s="35"/>
      <c r="P110" s="181">
        <f>O110*H110</f>
        <v>0</v>
      </c>
      <c r="Q110" s="181">
        <v>0.0079</v>
      </c>
      <c r="R110" s="181">
        <f>Q110*H110</f>
        <v>2.3502816</v>
      </c>
      <c r="S110" s="181">
        <v>0</v>
      </c>
      <c r="T110" s="182">
        <f>S110*H110</f>
        <v>0</v>
      </c>
      <c r="AR110" s="17" t="s">
        <v>148</v>
      </c>
      <c r="AT110" s="17" t="s">
        <v>143</v>
      </c>
      <c r="AU110" s="17" t="s">
        <v>77</v>
      </c>
      <c r="AY110" s="17" t="s">
        <v>140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7" t="s">
        <v>22</v>
      </c>
      <c r="BK110" s="183">
        <f>ROUND(I110*H110,2)</f>
        <v>0</v>
      </c>
      <c r="BL110" s="17" t="s">
        <v>148</v>
      </c>
      <c r="BM110" s="17" t="s">
        <v>168</v>
      </c>
    </row>
    <row r="111" spans="2:51" s="12" customFormat="1" ht="22.5" customHeight="1">
      <c r="B111" s="184"/>
      <c r="D111" s="185" t="s">
        <v>150</v>
      </c>
      <c r="F111" s="187" t="s">
        <v>169</v>
      </c>
      <c r="H111" s="188">
        <v>297.504</v>
      </c>
      <c r="I111" s="189"/>
      <c r="L111" s="184"/>
      <c r="M111" s="190"/>
      <c r="N111" s="191"/>
      <c r="O111" s="191"/>
      <c r="P111" s="191"/>
      <c r="Q111" s="191"/>
      <c r="R111" s="191"/>
      <c r="S111" s="191"/>
      <c r="T111" s="192"/>
      <c r="AT111" s="193" t="s">
        <v>150</v>
      </c>
      <c r="AU111" s="193" t="s">
        <v>77</v>
      </c>
      <c r="AV111" s="12" t="s">
        <v>77</v>
      </c>
      <c r="AW111" s="12" t="s">
        <v>4</v>
      </c>
      <c r="AX111" s="12" t="s">
        <v>22</v>
      </c>
      <c r="AY111" s="193" t="s">
        <v>140</v>
      </c>
    </row>
    <row r="112" spans="2:65" s="1" customFormat="1" ht="31.5" customHeight="1">
      <c r="B112" s="171"/>
      <c r="C112" s="172" t="s">
        <v>156</v>
      </c>
      <c r="D112" s="172" t="s">
        <v>143</v>
      </c>
      <c r="E112" s="173" t="s">
        <v>170</v>
      </c>
      <c r="F112" s="174" t="s">
        <v>171</v>
      </c>
      <c r="G112" s="175" t="s">
        <v>146</v>
      </c>
      <c r="H112" s="176">
        <v>339.395</v>
      </c>
      <c r="I112" s="177"/>
      <c r="J112" s="178">
        <f>ROUND(I112*H112,2)</f>
        <v>0</v>
      </c>
      <c r="K112" s="174" t="s">
        <v>147</v>
      </c>
      <c r="L112" s="34"/>
      <c r="M112" s="179" t="s">
        <v>20</v>
      </c>
      <c r="N112" s="180" t="s">
        <v>42</v>
      </c>
      <c r="O112" s="35"/>
      <c r="P112" s="181">
        <f>O112*H112</f>
        <v>0</v>
      </c>
      <c r="Q112" s="181">
        <v>0.0063</v>
      </c>
      <c r="R112" s="181">
        <f>Q112*H112</f>
        <v>2.1381885</v>
      </c>
      <c r="S112" s="181">
        <v>0</v>
      </c>
      <c r="T112" s="182">
        <f>S112*H112</f>
        <v>0</v>
      </c>
      <c r="AR112" s="17" t="s">
        <v>148</v>
      </c>
      <c r="AT112" s="17" t="s">
        <v>143</v>
      </c>
      <c r="AU112" s="17" t="s">
        <v>77</v>
      </c>
      <c r="AY112" s="17" t="s">
        <v>140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7" t="s">
        <v>22</v>
      </c>
      <c r="BK112" s="183">
        <f>ROUND(I112*H112,2)</f>
        <v>0</v>
      </c>
      <c r="BL112" s="17" t="s">
        <v>148</v>
      </c>
      <c r="BM112" s="17" t="s">
        <v>172</v>
      </c>
    </row>
    <row r="113" spans="2:51" s="12" customFormat="1" ht="22.5" customHeight="1">
      <c r="B113" s="184"/>
      <c r="D113" s="185" t="s">
        <v>150</v>
      </c>
      <c r="E113" s="186" t="s">
        <v>20</v>
      </c>
      <c r="F113" s="187" t="s">
        <v>173</v>
      </c>
      <c r="H113" s="188">
        <v>339.395</v>
      </c>
      <c r="I113" s="189"/>
      <c r="L113" s="184"/>
      <c r="M113" s="190"/>
      <c r="N113" s="191"/>
      <c r="O113" s="191"/>
      <c r="P113" s="191"/>
      <c r="Q113" s="191"/>
      <c r="R113" s="191"/>
      <c r="S113" s="191"/>
      <c r="T113" s="192"/>
      <c r="AT113" s="193" t="s">
        <v>150</v>
      </c>
      <c r="AU113" s="193" t="s">
        <v>77</v>
      </c>
      <c r="AV113" s="12" t="s">
        <v>77</v>
      </c>
      <c r="AW113" s="12" t="s">
        <v>35</v>
      </c>
      <c r="AX113" s="12" t="s">
        <v>22</v>
      </c>
      <c r="AY113" s="193" t="s">
        <v>140</v>
      </c>
    </row>
    <row r="114" spans="2:65" s="1" customFormat="1" ht="22.5" customHeight="1">
      <c r="B114" s="171"/>
      <c r="C114" s="172" t="s">
        <v>174</v>
      </c>
      <c r="D114" s="172" t="s">
        <v>143</v>
      </c>
      <c r="E114" s="173" t="s">
        <v>175</v>
      </c>
      <c r="F114" s="174" t="s">
        <v>176</v>
      </c>
      <c r="G114" s="175" t="s">
        <v>146</v>
      </c>
      <c r="H114" s="176">
        <v>1289.042</v>
      </c>
      <c r="I114" s="177"/>
      <c r="J114" s="178">
        <f>ROUND(I114*H114,2)</f>
        <v>0</v>
      </c>
      <c r="K114" s="174" t="s">
        <v>147</v>
      </c>
      <c r="L114" s="34"/>
      <c r="M114" s="179" t="s">
        <v>20</v>
      </c>
      <c r="N114" s="180" t="s">
        <v>42</v>
      </c>
      <c r="O114" s="35"/>
      <c r="P114" s="181">
        <f>O114*H114</f>
        <v>0</v>
      </c>
      <c r="Q114" s="181">
        <v>0.0004734</v>
      </c>
      <c r="R114" s="181">
        <f>Q114*H114</f>
        <v>0.6102324828</v>
      </c>
      <c r="S114" s="181">
        <v>0</v>
      </c>
      <c r="T114" s="182">
        <f>S114*H114</f>
        <v>0</v>
      </c>
      <c r="AR114" s="17" t="s">
        <v>148</v>
      </c>
      <c r="AT114" s="17" t="s">
        <v>143</v>
      </c>
      <c r="AU114" s="17" t="s">
        <v>77</v>
      </c>
      <c r="AY114" s="17" t="s">
        <v>140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7" t="s">
        <v>22</v>
      </c>
      <c r="BK114" s="183">
        <f>ROUND(I114*H114,2)</f>
        <v>0</v>
      </c>
      <c r="BL114" s="17" t="s">
        <v>148</v>
      </c>
      <c r="BM114" s="17" t="s">
        <v>177</v>
      </c>
    </row>
    <row r="115" spans="2:51" s="12" customFormat="1" ht="22.5" customHeight="1">
      <c r="B115" s="184"/>
      <c r="D115" s="194" t="s">
        <v>150</v>
      </c>
      <c r="E115" s="193" t="s">
        <v>20</v>
      </c>
      <c r="F115" s="195" t="s">
        <v>151</v>
      </c>
      <c r="H115" s="196">
        <v>201.195</v>
      </c>
      <c r="I115" s="189"/>
      <c r="L115" s="184"/>
      <c r="M115" s="190"/>
      <c r="N115" s="191"/>
      <c r="O115" s="191"/>
      <c r="P115" s="191"/>
      <c r="Q115" s="191"/>
      <c r="R115" s="191"/>
      <c r="S115" s="191"/>
      <c r="T115" s="192"/>
      <c r="AT115" s="193" t="s">
        <v>150</v>
      </c>
      <c r="AU115" s="193" t="s">
        <v>77</v>
      </c>
      <c r="AV115" s="12" t="s">
        <v>77</v>
      </c>
      <c r="AW115" s="12" t="s">
        <v>35</v>
      </c>
      <c r="AX115" s="12" t="s">
        <v>71</v>
      </c>
      <c r="AY115" s="193" t="s">
        <v>140</v>
      </c>
    </row>
    <row r="116" spans="2:51" s="12" customFormat="1" ht="22.5" customHeight="1">
      <c r="B116" s="184"/>
      <c r="D116" s="194" t="s">
        <v>150</v>
      </c>
      <c r="E116" s="193" t="s">
        <v>20</v>
      </c>
      <c r="F116" s="195" t="s">
        <v>178</v>
      </c>
      <c r="H116" s="196">
        <v>1087.847</v>
      </c>
      <c r="I116" s="189"/>
      <c r="L116" s="184"/>
      <c r="M116" s="190"/>
      <c r="N116" s="191"/>
      <c r="O116" s="191"/>
      <c r="P116" s="191"/>
      <c r="Q116" s="191"/>
      <c r="R116" s="191"/>
      <c r="S116" s="191"/>
      <c r="T116" s="192"/>
      <c r="AT116" s="193" t="s">
        <v>150</v>
      </c>
      <c r="AU116" s="193" t="s">
        <v>77</v>
      </c>
      <c r="AV116" s="12" t="s">
        <v>77</v>
      </c>
      <c r="AW116" s="12" t="s">
        <v>35</v>
      </c>
      <c r="AX116" s="12" t="s">
        <v>71</v>
      </c>
      <c r="AY116" s="193" t="s">
        <v>140</v>
      </c>
    </row>
    <row r="117" spans="2:51" s="13" customFormat="1" ht="22.5" customHeight="1">
      <c r="B117" s="197"/>
      <c r="D117" s="185" t="s">
        <v>150</v>
      </c>
      <c r="E117" s="198" t="s">
        <v>20</v>
      </c>
      <c r="F117" s="199" t="s">
        <v>179</v>
      </c>
      <c r="H117" s="200">
        <v>1289.042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205" t="s">
        <v>150</v>
      </c>
      <c r="AU117" s="205" t="s">
        <v>77</v>
      </c>
      <c r="AV117" s="13" t="s">
        <v>148</v>
      </c>
      <c r="AW117" s="13" t="s">
        <v>35</v>
      </c>
      <c r="AX117" s="13" t="s">
        <v>22</v>
      </c>
      <c r="AY117" s="205" t="s">
        <v>140</v>
      </c>
    </row>
    <row r="118" spans="2:65" s="1" customFormat="1" ht="22.5" customHeight="1">
      <c r="B118" s="171"/>
      <c r="C118" s="172" t="s">
        <v>180</v>
      </c>
      <c r="D118" s="172" t="s">
        <v>143</v>
      </c>
      <c r="E118" s="173" t="s">
        <v>181</v>
      </c>
      <c r="F118" s="174" t="s">
        <v>182</v>
      </c>
      <c r="G118" s="175" t="s">
        <v>146</v>
      </c>
      <c r="H118" s="176">
        <v>1289.042</v>
      </c>
      <c r="I118" s="177"/>
      <c r="J118" s="178">
        <f>ROUND(I118*H118,2)</f>
        <v>0</v>
      </c>
      <c r="K118" s="174" t="s">
        <v>147</v>
      </c>
      <c r="L118" s="34"/>
      <c r="M118" s="179" t="s">
        <v>20</v>
      </c>
      <c r="N118" s="180" t="s">
        <v>42</v>
      </c>
      <c r="O118" s="35"/>
      <c r="P118" s="181">
        <f>O118*H118</f>
        <v>0</v>
      </c>
      <c r="Q118" s="181">
        <v>0.00489</v>
      </c>
      <c r="R118" s="181">
        <f>Q118*H118</f>
        <v>6.30341538</v>
      </c>
      <c r="S118" s="181">
        <v>0</v>
      </c>
      <c r="T118" s="182">
        <f>S118*H118</f>
        <v>0</v>
      </c>
      <c r="AR118" s="17" t="s">
        <v>148</v>
      </c>
      <c r="AT118" s="17" t="s">
        <v>143</v>
      </c>
      <c r="AU118" s="17" t="s">
        <v>77</v>
      </c>
      <c r="AY118" s="17" t="s">
        <v>140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7" t="s">
        <v>22</v>
      </c>
      <c r="BK118" s="183">
        <f>ROUND(I118*H118,2)</f>
        <v>0</v>
      </c>
      <c r="BL118" s="17" t="s">
        <v>148</v>
      </c>
      <c r="BM118" s="17" t="s">
        <v>183</v>
      </c>
    </row>
    <row r="119" spans="2:65" s="1" customFormat="1" ht="22.5" customHeight="1">
      <c r="B119" s="171"/>
      <c r="C119" s="172" t="s">
        <v>184</v>
      </c>
      <c r="D119" s="172" t="s">
        <v>143</v>
      </c>
      <c r="E119" s="173" t="s">
        <v>185</v>
      </c>
      <c r="F119" s="174" t="s">
        <v>186</v>
      </c>
      <c r="G119" s="175" t="s">
        <v>146</v>
      </c>
      <c r="H119" s="176">
        <v>712.079</v>
      </c>
      <c r="I119" s="177"/>
      <c r="J119" s="178">
        <f>ROUND(I119*H119,2)</f>
        <v>0</v>
      </c>
      <c r="K119" s="174" t="s">
        <v>147</v>
      </c>
      <c r="L119" s="34"/>
      <c r="M119" s="179" t="s">
        <v>20</v>
      </c>
      <c r="N119" s="180" t="s">
        <v>42</v>
      </c>
      <c r="O119" s="35"/>
      <c r="P119" s="181">
        <f>O119*H119</f>
        <v>0</v>
      </c>
      <c r="Q119" s="181">
        <v>0.003</v>
      </c>
      <c r="R119" s="181">
        <f>Q119*H119</f>
        <v>2.136237</v>
      </c>
      <c r="S119" s="181">
        <v>0</v>
      </c>
      <c r="T119" s="182">
        <f>S119*H119</f>
        <v>0</v>
      </c>
      <c r="AR119" s="17" t="s">
        <v>148</v>
      </c>
      <c r="AT119" s="17" t="s">
        <v>143</v>
      </c>
      <c r="AU119" s="17" t="s">
        <v>77</v>
      </c>
      <c r="AY119" s="17" t="s">
        <v>140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7" t="s">
        <v>22</v>
      </c>
      <c r="BK119" s="183">
        <f>ROUND(I119*H119,2)</f>
        <v>0</v>
      </c>
      <c r="BL119" s="17" t="s">
        <v>148</v>
      </c>
      <c r="BM119" s="17" t="s">
        <v>187</v>
      </c>
    </row>
    <row r="120" spans="2:51" s="12" customFormat="1" ht="22.5" customHeight="1">
      <c r="B120" s="184"/>
      <c r="D120" s="194" t="s">
        <v>150</v>
      </c>
      <c r="E120" s="193" t="s">
        <v>20</v>
      </c>
      <c r="F120" s="195" t="s">
        <v>151</v>
      </c>
      <c r="H120" s="196">
        <v>201.195</v>
      </c>
      <c r="I120" s="189"/>
      <c r="L120" s="184"/>
      <c r="M120" s="190"/>
      <c r="N120" s="191"/>
      <c r="O120" s="191"/>
      <c r="P120" s="191"/>
      <c r="Q120" s="191"/>
      <c r="R120" s="191"/>
      <c r="S120" s="191"/>
      <c r="T120" s="192"/>
      <c r="AT120" s="193" t="s">
        <v>150</v>
      </c>
      <c r="AU120" s="193" t="s">
        <v>77</v>
      </c>
      <c r="AV120" s="12" t="s">
        <v>77</v>
      </c>
      <c r="AW120" s="12" t="s">
        <v>35</v>
      </c>
      <c r="AX120" s="12" t="s">
        <v>71</v>
      </c>
      <c r="AY120" s="193" t="s">
        <v>140</v>
      </c>
    </row>
    <row r="121" spans="2:51" s="12" customFormat="1" ht="22.5" customHeight="1">
      <c r="B121" s="184"/>
      <c r="D121" s="194" t="s">
        <v>150</v>
      </c>
      <c r="E121" s="193" t="s">
        <v>20</v>
      </c>
      <c r="F121" s="195" t="s">
        <v>178</v>
      </c>
      <c r="H121" s="196">
        <v>1087.847</v>
      </c>
      <c r="I121" s="189"/>
      <c r="L121" s="184"/>
      <c r="M121" s="190"/>
      <c r="N121" s="191"/>
      <c r="O121" s="191"/>
      <c r="P121" s="191"/>
      <c r="Q121" s="191"/>
      <c r="R121" s="191"/>
      <c r="S121" s="191"/>
      <c r="T121" s="192"/>
      <c r="AT121" s="193" t="s">
        <v>150</v>
      </c>
      <c r="AU121" s="193" t="s">
        <v>77</v>
      </c>
      <c r="AV121" s="12" t="s">
        <v>77</v>
      </c>
      <c r="AW121" s="12" t="s">
        <v>35</v>
      </c>
      <c r="AX121" s="12" t="s">
        <v>71</v>
      </c>
      <c r="AY121" s="193" t="s">
        <v>140</v>
      </c>
    </row>
    <row r="122" spans="2:51" s="12" customFormat="1" ht="22.5" customHeight="1">
      <c r="B122" s="184"/>
      <c r="D122" s="194" t="s">
        <v>150</v>
      </c>
      <c r="E122" s="193" t="s">
        <v>20</v>
      </c>
      <c r="F122" s="195" t="s">
        <v>188</v>
      </c>
      <c r="H122" s="196">
        <v>-684.9</v>
      </c>
      <c r="I122" s="189"/>
      <c r="L122" s="184"/>
      <c r="M122" s="190"/>
      <c r="N122" s="191"/>
      <c r="O122" s="191"/>
      <c r="P122" s="191"/>
      <c r="Q122" s="191"/>
      <c r="R122" s="191"/>
      <c r="S122" s="191"/>
      <c r="T122" s="192"/>
      <c r="AT122" s="193" t="s">
        <v>150</v>
      </c>
      <c r="AU122" s="193" t="s">
        <v>77</v>
      </c>
      <c r="AV122" s="12" t="s">
        <v>77</v>
      </c>
      <c r="AW122" s="12" t="s">
        <v>35</v>
      </c>
      <c r="AX122" s="12" t="s">
        <v>71</v>
      </c>
      <c r="AY122" s="193" t="s">
        <v>140</v>
      </c>
    </row>
    <row r="123" spans="2:51" s="12" customFormat="1" ht="22.5" customHeight="1">
      <c r="B123" s="184"/>
      <c r="D123" s="194" t="s">
        <v>150</v>
      </c>
      <c r="E123" s="193" t="s">
        <v>20</v>
      </c>
      <c r="F123" s="195" t="s">
        <v>189</v>
      </c>
      <c r="H123" s="196">
        <v>107.937</v>
      </c>
      <c r="I123" s="189"/>
      <c r="L123" s="184"/>
      <c r="M123" s="190"/>
      <c r="N123" s="191"/>
      <c r="O123" s="191"/>
      <c r="P123" s="191"/>
      <c r="Q123" s="191"/>
      <c r="R123" s="191"/>
      <c r="S123" s="191"/>
      <c r="T123" s="192"/>
      <c r="AT123" s="193" t="s">
        <v>150</v>
      </c>
      <c r="AU123" s="193" t="s">
        <v>77</v>
      </c>
      <c r="AV123" s="12" t="s">
        <v>77</v>
      </c>
      <c r="AW123" s="12" t="s">
        <v>35</v>
      </c>
      <c r="AX123" s="12" t="s">
        <v>71</v>
      </c>
      <c r="AY123" s="193" t="s">
        <v>140</v>
      </c>
    </row>
    <row r="124" spans="2:51" s="13" customFormat="1" ht="22.5" customHeight="1">
      <c r="B124" s="197"/>
      <c r="D124" s="185" t="s">
        <v>150</v>
      </c>
      <c r="E124" s="198" t="s">
        <v>20</v>
      </c>
      <c r="F124" s="199" t="s">
        <v>179</v>
      </c>
      <c r="H124" s="200">
        <v>712.079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205" t="s">
        <v>150</v>
      </c>
      <c r="AU124" s="205" t="s">
        <v>77</v>
      </c>
      <c r="AV124" s="13" t="s">
        <v>148</v>
      </c>
      <c r="AW124" s="13" t="s">
        <v>35</v>
      </c>
      <c r="AX124" s="13" t="s">
        <v>22</v>
      </c>
      <c r="AY124" s="205" t="s">
        <v>140</v>
      </c>
    </row>
    <row r="125" spans="2:65" s="1" customFormat="1" ht="22.5" customHeight="1">
      <c r="B125" s="171"/>
      <c r="C125" s="172" t="s">
        <v>190</v>
      </c>
      <c r="D125" s="172" t="s">
        <v>143</v>
      </c>
      <c r="E125" s="173" t="s">
        <v>191</v>
      </c>
      <c r="F125" s="174" t="s">
        <v>192</v>
      </c>
      <c r="G125" s="175" t="s">
        <v>193</v>
      </c>
      <c r="H125" s="176">
        <v>976.5</v>
      </c>
      <c r="I125" s="177"/>
      <c r="J125" s="178">
        <f>ROUND(I125*H125,2)</f>
        <v>0</v>
      </c>
      <c r="K125" s="174" t="s">
        <v>147</v>
      </c>
      <c r="L125" s="34"/>
      <c r="M125" s="179" t="s">
        <v>20</v>
      </c>
      <c r="N125" s="180" t="s">
        <v>42</v>
      </c>
      <c r="O125" s="35"/>
      <c r="P125" s="181">
        <f>O125*H125</f>
        <v>0</v>
      </c>
      <c r="Q125" s="181">
        <v>0.0015</v>
      </c>
      <c r="R125" s="181">
        <f>Q125*H125</f>
        <v>1.46475</v>
      </c>
      <c r="S125" s="181">
        <v>0</v>
      </c>
      <c r="T125" s="182">
        <f>S125*H125</f>
        <v>0</v>
      </c>
      <c r="AR125" s="17" t="s">
        <v>148</v>
      </c>
      <c r="AT125" s="17" t="s">
        <v>143</v>
      </c>
      <c r="AU125" s="17" t="s">
        <v>77</v>
      </c>
      <c r="AY125" s="17" t="s">
        <v>140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7" t="s">
        <v>22</v>
      </c>
      <c r="BK125" s="183">
        <f>ROUND(I125*H125,2)</f>
        <v>0</v>
      </c>
      <c r="BL125" s="17" t="s">
        <v>148</v>
      </c>
      <c r="BM125" s="17" t="s">
        <v>194</v>
      </c>
    </row>
    <row r="126" spans="2:51" s="12" customFormat="1" ht="22.5" customHeight="1">
      <c r="B126" s="184"/>
      <c r="D126" s="185" t="s">
        <v>150</v>
      </c>
      <c r="E126" s="186" t="s">
        <v>20</v>
      </c>
      <c r="F126" s="187" t="s">
        <v>195</v>
      </c>
      <c r="H126" s="188">
        <v>976.5</v>
      </c>
      <c r="I126" s="189"/>
      <c r="L126" s="184"/>
      <c r="M126" s="190"/>
      <c r="N126" s="191"/>
      <c r="O126" s="191"/>
      <c r="P126" s="191"/>
      <c r="Q126" s="191"/>
      <c r="R126" s="191"/>
      <c r="S126" s="191"/>
      <c r="T126" s="192"/>
      <c r="AT126" s="193" t="s">
        <v>150</v>
      </c>
      <c r="AU126" s="193" t="s">
        <v>77</v>
      </c>
      <c r="AV126" s="12" t="s">
        <v>77</v>
      </c>
      <c r="AW126" s="12" t="s">
        <v>35</v>
      </c>
      <c r="AX126" s="12" t="s">
        <v>22</v>
      </c>
      <c r="AY126" s="193" t="s">
        <v>140</v>
      </c>
    </row>
    <row r="127" spans="2:65" s="1" customFormat="1" ht="22.5" customHeight="1">
      <c r="B127" s="171"/>
      <c r="C127" s="172" t="s">
        <v>196</v>
      </c>
      <c r="D127" s="172" t="s">
        <v>143</v>
      </c>
      <c r="E127" s="173" t="s">
        <v>197</v>
      </c>
      <c r="F127" s="174" t="s">
        <v>198</v>
      </c>
      <c r="G127" s="175" t="s">
        <v>199</v>
      </c>
      <c r="H127" s="176">
        <v>4.374</v>
      </c>
      <c r="I127" s="177"/>
      <c r="J127" s="178">
        <f>ROUND(I127*H127,2)</f>
        <v>0</v>
      </c>
      <c r="K127" s="174" t="s">
        <v>147</v>
      </c>
      <c r="L127" s="34"/>
      <c r="M127" s="179" t="s">
        <v>20</v>
      </c>
      <c r="N127" s="180" t="s">
        <v>42</v>
      </c>
      <c r="O127" s="35"/>
      <c r="P127" s="181">
        <f>O127*H127</f>
        <v>0</v>
      </c>
      <c r="Q127" s="181">
        <v>2.25634</v>
      </c>
      <c r="R127" s="181">
        <f>Q127*H127</f>
        <v>9.869231159999998</v>
      </c>
      <c r="S127" s="181">
        <v>0</v>
      </c>
      <c r="T127" s="182">
        <f>S127*H127</f>
        <v>0</v>
      </c>
      <c r="AR127" s="17" t="s">
        <v>148</v>
      </c>
      <c r="AT127" s="17" t="s">
        <v>143</v>
      </c>
      <c r="AU127" s="17" t="s">
        <v>77</v>
      </c>
      <c r="AY127" s="17" t="s">
        <v>140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7" t="s">
        <v>22</v>
      </c>
      <c r="BK127" s="183">
        <f>ROUND(I127*H127,2)</f>
        <v>0</v>
      </c>
      <c r="BL127" s="17" t="s">
        <v>148</v>
      </c>
      <c r="BM127" s="17" t="s">
        <v>200</v>
      </c>
    </row>
    <row r="128" spans="2:51" s="12" customFormat="1" ht="22.5" customHeight="1">
      <c r="B128" s="184"/>
      <c r="D128" s="185" t="s">
        <v>150</v>
      </c>
      <c r="E128" s="186" t="s">
        <v>20</v>
      </c>
      <c r="F128" s="187" t="s">
        <v>201</v>
      </c>
      <c r="H128" s="188">
        <v>4.374</v>
      </c>
      <c r="I128" s="189"/>
      <c r="L128" s="184"/>
      <c r="M128" s="190"/>
      <c r="N128" s="191"/>
      <c r="O128" s="191"/>
      <c r="P128" s="191"/>
      <c r="Q128" s="191"/>
      <c r="R128" s="191"/>
      <c r="S128" s="191"/>
      <c r="T128" s="192"/>
      <c r="AT128" s="193" t="s">
        <v>150</v>
      </c>
      <c r="AU128" s="193" t="s">
        <v>77</v>
      </c>
      <c r="AV128" s="12" t="s">
        <v>77</v>
      </c>
      <c r="AW128" s="12" t="s">
        <v>35</v>
      </c>
      <c r="AX128" s="12" t="s">
        <v>22</v>
      </c>
      <c r="AY128" s="193" t="s">
        <v>140</v>
      </c>
    </row>
    <row r="129" spans="2:65" s="1" customFormat="1" ht="22.5" customHeight="1">
      <c r="B129" s="171"/>
      <c r="C129" s="172" t="s">
        <v>202</v>
      </c>
      <c r="D129" s="172" t="s">
        <v>143</v>
      </c>
      <c r="E129" s="173" t="s">
        <v>203</v>
      </c>
      <c r="F129" s="174" t="s">
        <v>204</v>
      </c>
      <c r="G129" s="175" t="s">
        <v>205</v>
      </c>
      <c r="H129" s="176">
        <v>90</v>
      </c>
      <c r="I129" s="177"/>
      <c r="J129" s="178">
        <f>ROUND(I129*H129,2)</f>
        <v>0</v>
      </c>
      <c r="K129" s="174" t="s">
        <v>147</v>
      </c>
      <c r="L129" s="34"/>
      <c r="M129" s="179" t="s">
        <v>20</v>
      </c>
      <c r="N129" s="180" t="s">
        <v>42</v>
      </c>
      <c r="O129" s="35"/>
      <c r="P129" s="181">
        <f>O129*H129</f>
        <v>0</v>
      </c>
      <c r="Q129" s="181">
        <v>0.016975</v>
      </c>
      <c r="R129" s="181">
        <f>Q129*H129</f>
        <v>1.52775</v>
      </c>
      <c r="S129" s="181">
        <v>0</v>
      </c>
      <c r="T129" s="182">
        <f>S129*H129</f>
        <v>0</v>
      </c>
      <c r="AR129" s="17" t="s">
        <v>148</v>
      </c>
      <c r="AT129" s="17" t="s">
        <v>143</v>
      </c>
      <c r="AU129" s="17" t="s">
        <v>77</v>
      </c>
      <c r="AY129" s="17" t="s">
        <v>140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22</v>
      </c>
      <c r="BK129" s="183">
        <f>ROUND(I129*H129,2)</f>
        <v>0</v>
      </c>
      <c r="BL129" s="17" t="s">
        <v>148</v>
      </c>
      <c r="BM129" s="17" t="s">
        <v>206</v>
      </c>
    </row>
    <row r="130" spans="2:65" s="1" customFormat="1" ht="22.5" customHeight="1">
      <c r="B130" s="171"/>
      <c r="C130" s="206" t="s">
        <v>207</v>
      </c>
      <c r="D130" s="206" t="s">
        <v>208</v>
      </c>
      <c r="E130" s="207" t="s">
        <v>209</v>
      </c>
      <c r="F130" s="208" t="s">
        <v>210</v>
      </c>
      <c r="G130" s="209" t="s">
        <v>205</v>
      </c>
      <c r="H130" s="210">
        <v>90</v>
      </c>
      <c r="I130" s="211"/>
      <c r="J130" s="212">
        <f>ROUND(I130*H130,2)</f>
        <v>0</v>
      </c>
      <c r="K130" s="208" t="s">
        <v>147</v>
      </c>
      <c r="L130" s="213"/>
      <c r="M130" s="214" t="s">
        <v>20</v>
      </c>
      <c r="N130" s="215" t="s">
        <v>42</v>
      </c>
      <c r="O130" s="35"/>
      <c r="P130" s="181">
        <f>O130*H130</f>
        <v>0</v>
      </c>
      <c r="Q130" s="181">
        <v>0.0108</v>
      </c>
      <c r="R130" s="181">
        <f>Q130*H130</f>
        <v>0.9720000000000001</v>
      </c>
      <c r="S130" s="181">
        <v>0</v>
      </c>
      <c r="T130" s="182">
        <f>S130*H130</f>
        <v>0</v>
      </c>
      <c r="AR130" s="17" t="s">
        <v>180</v>
      </c>
      <c r="AT130" s="17" t="s">
        <v>208</v>
      </c>
      <c r="AU130" s="17" t="s">
        <v>77</v>
      </c>
      <c r="AY130" s="17" t="s">
        <v>140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7" t="s">
        <v>22</v>
      </c>
      <c r="BK130" s="183">
        <f>ROUND(I130*H130,2)</f>
        <v>0</v>
      </c>
      <c r="BL130" s="17" t="s">
        <v>148</v>
      </c>
      <c r="BM130" s="17" t="s">
        <v>211</v>
      </c>
    </row>
    <row r="131" spans="2:63" s="11" customFormat="1" ht="29.25" customHeight="1">
      <c r="B131" s="157"/>
      <c r="D131" s="168" t="s">
        <v>70</v>
      </c>
      <c r="E131" s="169" t="s">
        <v>184</v>
      </c>
      <c r="F131" s="169" t="s">
        <v>212</v>
      </c>
      <c r="I131" s="160"/>
      <c r="J131" s="170">
        <f>BK131</f>
        <v>0</v>
      </c>
      <c r="L131" s="157"/>
      <c r="M131" s="162"/>
      <c r="N131" s="163"/>
      <c r="O131" s="163"/>
      <c r="P131" s="164">
        <f>P132+SUM(P133:P140)</f>
        <v>0</v>
      </c>
      <c r="Q131" s="163"/>
      <c r="R131" s="164">
        <f>R132+SUM(R133:R140)</f>
        <v>0.08921826</v>
      </c>
      <c r="S131" s="163"/>
      <c r="T131" s="165">
        <f>T132+SUM(T133:T140)</f>
        <v>114.477186</v>
      </c>
      <c r="AR131" s="158" t="s">
        <v>22</v>
      </c>
      <c r="AT131" s="166" t="s">
        <v>70</v>
      </c>
      <c r="AU131" s="166" t="s">
        <v>22</v>
      </c>
      <c r="AY131" s="158" t="s">
        <v>140</v>
      </c>
      <c r="BK131" s="167">
        <f>BK132+SUM(BK133:BK140)</f>
        <v>0</v>
      </c>
    </row>
    <row r="132" spans="2:65" s="1" customFormat="1" ht="31.5" customHeight="1">
      <c r="B132" s="171"/>
      <c r="C132" s="172" t="s">
        <v>213</v>
      </c>
      <c r="D132" s="172" t="s">
        <v>143</v>
      </c>
      <c r="E132" s="173" t="s">
        <v>214</v>
      </c>
      <c r="F132" s="174" t="s">
        <v>215</v>
      </c>
      <c r="G132" s="175" t="s">
        <v>146</v>
      </c>
      <c r="H132" s="176">
        <v>360</v>
      </c>
      <c r="I132" s="177"/>
      <c r="J132" s="178">
        <f>ROUND(I132*H132,2)</f>
        <v>0</v>
      </c>
      <c r="K132" s="174" t="s">
        <v>147</v>
      </c>
      <c r="L132" s="34"/>
      <c r="M132" s="179" t="s">
        <v>20</v>
      </c>
      <c r="N132" s="180" t="s">
        <v>42</v>
      </c>
      <c r="O132" s="35"/>
      <c r="P132" s="181">
        <f>O132*H132</f>
        <v>0</v>
      </c>
      <c r="Q132" s="181">
        <v>0.00013</v>
      </c>
      <c r="R132" s="181">
        <f>Q132*H132</f>
        <v>0.046799999999999994</v>
      </c>
      <c r="S132" s="181">
        <v>0</v>
      </c>
      <c r="T132" s="182">
        <f>S132*H132</f>
        <v>0</v>
      </c>
      <c r="AR132" s="17" t="s">
        <v>148</v>
      </c>
      <c r="AT132" s="17" t="s">
        <v>143</v>
      </c>
      <c r="AU132" s="17" t="s">
        <v>77</v>
      </c>
      <c r="AY132" s="17" t="s">
        <v>140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7" t="s">
        <v>22</v>
      </c>
      <c r="BK132" s="183">
        <f>ROUND(I132*H132,2)</f>
        <v>0</v>
      </c>
      <c r="BL132" s="17" t="s">
        <v>148</v>
      </c>
      <c r="BM132" s="17" t="s">
        <v>216</v>
      </c>
    </row>
    <row r="133" spans="2:51" s="12" customFormat="1" ht="22.5" customHeight="1">
      <c r="B133" s="184"/>
      <c r="D133" s="185" t="s">
        <v>150</v>
      </c>
      <c r="E133" s="186" t="s">
        <v>20</v>
      </c>
      <c r="F133" s="187" t="s">
        <v>217</v>
      </c>
      <c r="H133" s="188">
        <v>360</v>
      </c>
      <c r="I133" s="189"/>
      <c r="L133" s="184"/>
      <c r="M133" s="190"/>
      <c r="N133" s="191"/>
      <c r="O133" s="191"/>
      <c r="P133" s="191"/>
      <c r="Q133" s="191"/>
      <c r="R133" s="191"/>
      <c r="S133" s="191"/>
      <c r="T133" s="192"/>
      <c r="AT133" s="193" t="s">
        <v>150</v>
      </c>
      <c r="AU133" s="193" t="s">
        <v>77</v>
      </c>
      <c r="AV133" s="12" t="s">
        <v>77</v>
      </c>
      <c r="AW133" s="12" t="s">
        <v>35</v>
      </c>
      <c r="AX133" s="12" t="s">
        <v>22</v>
      </c>
      <c r="AY133" s="193" t="s">
        <v>140</v>
      </c>
    </row>
    <row r="134" spans="2:65" s="1" customFormat="1" ht="22.5" customHeight="1">
      <c r="B134" s="171"/>
      <c r="C134" s="172" t="s">
        <v>8</v>
      </c>
      <c r="D134" s="172" t="s">
        <v>143</v>
      </c>
      <c r="E134" s="173" t="s">
        <v>218</v>
      </c>
      <c r="F134" s="174" t="s">
        <v>219</v>
      </c>
      <c r="G134" s="175" t="s">
        <v>146</v>
      </c>
      <c r="H134" s="176">
        <v>900</v>
      </c>
      <c r="I134" s="177"/>
      <c r="J134" s="178">
        <f>ROUND(I134*H134,2)</f>
        <v>0</v>
      </c>
      <c r="K134" s="174" t="s">
        <v>147</v>
      </c>
      <c r="L134" s="34"/>
      <c r="M134" s="179" t="s">
        <v>20</v>
      </c>
      <c r="N134" s="180" t="s">
        <v>42</v>
      </c>
      <c r="O134" s="35"/>
      <c r="P134" s="181">
        <f>O134*H134</f>
        <v>0</v>
      </c>
      <c r="Q134" s="181">
        <v>3.95E-05</v>
      </c>
      <c r="R134" s="181">
        <f>Q134*H134</f>
        <v>0.03555</v>
      </c>
      <c r="S134" s="181">
        <v>0</v>
      </c>
      <c r="T134" s="182">
        <f>S134*H134</f>
        <v>0</v>
      </c>
      <c r="AR134" s="17" t="s">
        <v>148</v>
      </c>
      <c r="AT134" s="17" t="s">
        <v>143</v>
      </c>
      <c r="AU134" s="17" t="s">
        <v>77</v>
      </c>
      <c r="AY134" s="17" t="s">
        <v>140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7" t="s">
        <v>22</v>
      </c>
      <c r="BK134" s="183">
        <f>ROUND(I134*H134,2)</f>
        <v>0</v>
      </c>
      <c r="BL134" s="17" t="s">
        <v>148</v>
      </c>
      <c r="BM134" s="17" t="s">
        <v>220</v>
      </c>
    </row>
    <row r="135" spans="2:51" s="12" customFormat="1" ht="22.5" customHeight="1">
      <c r="B135" s="184"/>
      <c r="D135" s="185" t="s">
        <v>150</v>
      </c>
      <c r="E135" s="186" t="s">
        <v>20</v>
      </c>
      <c r="F135" s="187" t="s">
        <v>221</v>
      </c>
      <c r="H135" s="188">
        <v>900</v>
      </c>
      <c r="I135" s="189"/>
      <c r="L135" s="184"/>
      <c r="M135" s="190"/>
      <c r="N135" s="191"/>
      <c r="O135" s="191"/>
      <c r="P135" s="191"/>
      <c r="Q135" s="191"/>
      <c r="R135" s="191"/>
      <c r="S135" s="191"/>
      <c r="T135" s="192"/>
      <c r="AT135" s="193" t="s">
        <v>150</v>
      </c>
      <c r="AU135" s="193" t="s">
        <v>77</v>
      </c>
      <c r="AV135" s="12" t="s">
        <v>77</v>
      </c>
      <c r="AW135" s="12" t="s">
        <v>35</v>
      </c>
      <c r="AX135" s="12" t="s">
        <v>22</v>
      </c>
      <c r="AY135" s="193" t="s">
        <v>140</v>
      </c>
    </row>
    <row r="136" spans="2:65" s="1" customFormat="1" ht="22.5" customHeight="1">
      <c r="B136" s="171"/>
      <c r="C136" s="172" t="s">
        <v>222</v>
      </c>
      <c r="D136" s="172" t="s">
        <v>143</v>
      </c>
      <c r="E136" s="173" t="s">
        <v>223</v>
      </c>
      <c r="F136" s="174" t="s">
        <v>224</v>
      </c>
      <c r="G136" s="175" t="s">
        <v>205</v>
      </c>
      <c r="H136" s="176">
        <v>540</v>
      </c>
      <c r="I136" s="177"/>
      <c r="J136" s="178">
        <f>ROUND(I136*H136,2)</f>
        <v>0</v>
      </c>
      <c r="K136" s="174" t="s">
        <v>147</v>
      </c>
      <c r="L136" s="34"/>
      <c r="M136" s="179" t="s">
        <v>20</v>
      </c>
      <c r="N136" s="180" t="s">
        <v>42</v>
      </c>
      <c r="O136" s="35"/>
      <c r="P136" s="181">
        <f>O136*H136</f>
        <v>0</v>
      </c>
      <c r="Q136" s="181">
        <v>1.2719E-05</v>
      </c>
      <c r="R136" s="181">
        <f>Q136*H136</f>
        <v>0.00686826</v>
      </c>
      <c r="S136" s="181">
        <v>0</v>
      </c>
      <c r="T136" s="182">
        <f>S136*H136</f>
        <v>0</v>
      </c>
      <c r="AR136" s="17" t="s">
        <v>148</v>
      </c>
      <c r="AT136" s="17" t="s">
        <v>143</v>
      </c>
      <c r="AU136" s="17" t="s">
        <v>77</v>
      </c>
      <c r="AY136" s="17" t="s">
        <v>140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7" t="s">
        <v>22</v>
      </c>
      <c r="BK136" s="183">
        <f>ROUND(I136*H136,2)</f>
        <v>0</v>
      </c>
      <c r="BL136" s="17" t="s">
        <v>148</v>
      </c>
      <c r="BM136" s="17" t="s">
        <v>225</v>
      </c>
    </row>
    <row r="137" spans="2:51" s="12" customFormat="1" ht="22.5" customHeight="1">
      <c r="B137" s="184"/>
      <c r="D137" s="185" t="s">
        <v>150</v>
      </c>
      <c r="E137" s="186" t="s">
        <v>20</v>
      </c>
      <c r="F137" s="187" t="s">
        <v>226</v>
      </c>
      <c r="H137" s="188">
        <v>540</v>
      </c>
      <c r="I137" s="189"/>
      <c r="L137" s="184"/>
      <c r="M137" s="190"/>
      <c r="N137" s="191"/>
      <c r="O137" s="191"/>
      <c r="P137" s="191"/>
      <c r="Q137" s="191"/>
      <c r="R137" s="191"/>
      <c r="S137" s="191"/>
      <c r="T137" s="192"/>
      <c r="AT137" s="193" t="s">
        <v>150</v>
      </c>
      <c r="AU137" s="193" t="s">
        <v>77</v>
      </c>
      <c r="AV137" s="12" t="s">
        <v>77</v>
      </c>
      <c r="AW137" s="12" t="s">
        <v>35</v>
      </c>
      <c r="AX137" s="12" t="s">
        <v>22</v>
      </c>
      <c r="AY137" s="193" t="s">
        <v>140</v>
      </c>
    </row>
    <row r="138" spans="2:65" s="1" customFormat="1" ht="31.5" customHeight="1">
      <c r="B138" s="171"/>
      <c r="C138" s="172" t="s">
        <v>227</v>
      </c>
      <c r="D138" s="172" t="s">
        <v>143</v>
      </c>
      <c r="E138" s="173" t="s">
        <v>228</v>
      </c>
      <c r="F138" s="174" t="s">
        <v>229</v>
      </c>
      <c r="G138" s="175" t="s">
        <v>199</v>
      </c>
      <c r="H138" s="176">
        <v>515.663</v>
      </c>
      <c r="I138" s="177"/>
      <c r="J138" s="178">
        <f>ROUND(I138*H138,2)</f>
        <v>0</v>
      </c>
      <c r="K138" s="174" t="s">
        <v>147</v>
      </c>
      <c r="L138" s="34"/>
      <c r="M138" s="179" t="s">
        <v>20</v>
      </c>
      <c r="N138" s="180" t="s">
        <v>42</v>
      </c>
      <c r="O138" s="35"/>
      <c r="P138" s="181">
        <f>O138*H138</f>
        <v>0</v>
      </c>
      <c r="Q138" s="181">
        <v>0</v>
      </c>
      <c r="R138" s="181">
        <f>Q138*H138</f>
        <v>0</v>
      </c>
      <c r="S138" s="181">
        <v>0.222</v>
      </c>
      <c r="T138" s="182">
        <f>S138*H138</f>
        <v>114.477186</v>
      </c>
      <c r="AR138" s="17" t="s">
        <v>148</v>
      </c>
      <c r="AT138" s="17" t="s">
        <v>143</v>
      </c>
      <c r="AU138" s="17" t="s">
        <v>77</v>
      </c>
      <c r="AY138" s="17" t="s">
        <v>140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7" t="s">
        <v>22</v>
      </c>
      <c r="BK138" s="183">
        <f>ROUND(I138*H138,2)</f>
        <v>0</v>
      </c>
      <c r="BL138" s="17" t="s">
        <v>148</v>
      </c>
      <c r="BM138" s="17" t="s">
        <v>230</v>
      </c>
    </row>
    <row r="139" spans="2:51" s="12" customFormat="1" ht="22.5" customHeight="1">
      <c r="B139" s="184"/>
      <c r="D139" s="194" t="s">
        <v>150</v>
      </c>
      <c r="E139" s="193" t="s">
        <v>20</v>
      </c>
      <c r="F139" s="195" t="s">
        <v>231</v>
      </c>
      <c r="H139" s="196">
        <v>515.663</v>
      </c>
      <c r="I139" s="189"/>
      <c r="L139" s="184"/>
      <c r="M139" s="190"/>
      <c r="N139" s="191"/>
      <c r="O139" s="191"/>
      <c r="P139" s="191"/>
      <c r="Q139" s="191"/>
      <c r="R139" s="191"/>
      <c r="S139" s="191"/>
      <c r="T139" s="192"/>
      <c r="AT139" s="193" t="s">
        <v>150</v>
      </c>
      <c r="AU139" s="193" t="s">
        <v>77</v>
      </c>
      <c r="AV139" s="12" t="s">
        <v>77</v>
      </c>
      <c r="AW139" s="12" t="s">
        <v>35</v>
      </c>
      <c r="AX139" s="12" t="s">
        <v>22</v>
      </c>
      <c r="AY139" s="193" t="s">
        <v>140</v>
      </c>
    </row>
    <row r="140" spans="2:63" s="11" customFormat="1" ht="21.75" customHeight="1">
      <c r="B140" s="157"/>
      <c r="D140" s="168" t="s">
        <v>70</v>
      </c>
      <c r="E140" s="169" t="s">
        <v>232</v>
      </c>
      <c r="F140" s="169" t="s">
        <v>233</v>
      </c>
      <c r="I140" s="160"/>
      <c r="J140" s="170">
        <f>BK140</f>
        <v>0</v>
      </c>
      <c r="L140" s="157"/>
      <c r="M140" s="162"/>
      <c r="N140" s="163"/>
      <c r="O140" s="163"/>
      <c r="P140" s="164">
        <f>SUM(P141:P146)</f>
        <v>0</v>
      </c>
      <c r="Q140" s="163"/>
      <c r="R140" s="164">
        <f>SUM(R141:R146)</f>
        <v>0</v>
      </c>
      <c r="S140" s="163"/>
      <c r="T140" s="165">
        <f>SUM(T141:T146)</f>
        <v>0</v>
      </c>
      <c r="AR140" s="158" t="s">
        <v>22</v>
      </c>
      <c r="AT140" s="166" t="s">
        <v>70</v>
      </c>
      <c r="AU140" s="166" t="s">
        <v>77</v>
      </c>
      <c r="AY140" s="158" t="s">
        <v>140</v>
      </c>
      <c r="BK140" s="167">
        <f>SUM(BK141:BK146)</f>
        <v>0</v>
      </c>
    </row>
    <row r="141" spans="2:65" s="1" customFormat="1" ht="22.5" customHeight="1">
      <c r="B141" s="171"/>
      <c r="C141" s="172" t="s">
        <v>234</v>
      </c>
      <c r="D141" s="172" t="s">
        <v>143</v>
      </c>
      <c r="E141" s="173" t="s">
        <v>235</v>
      </c>
      <c r="F141" s="174" t="s">
        <v>236</v>
      </c>
      <c r="G141" s="175" t="s">
        <v>237</v>
      </c>
      <c r="H141" s="176">
        <v>115.357</v>
      </c>
      <c r="I141" s="177"/>
      <c r="J141" s="178">
        <f>ROUND(I141*H141,2)</f>
        <v>0</v>
      </c>
      <c r="K141" s="174" t="s">
        <v>147</v>
      </c>
      <c r="L141" s="34"/>
      <c r="M141" s="179" t="s">
        <v>20</v>
      </c>
      <c r="N141" s="180" t="s">
        <v>42</v>
      </c>
      <c r="O141" s="3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7" t="s">
        <v>148</v>
      </c>
      <c r="AT141" s="17" t="s">
        <v>143</v>
      </c>
      <c r="AU141" s="17" t="s">
        <v>141</v>
      </c>
      <c r="AY141" s="17" t="s">
        <v>140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7" t="s">
        <v>22</v>
      </c>
      <c r="BK141" s="183">
        <f>ROUND(I141*H141,2)</f>
        <v>0</v>
      </c>
      <c r="BL141" s="17" t="s">
        <v>148</v>
      </c>
      <c r="BM141" s="17" t="s">
        <v>238</v>
      </c>
    </row>
    <row r="142" spans="2:65" s="1" customFormat="1" ht="22.5" customHeight="1">
      <c r="B142" s="171"/>
      <c r="C142" s="172" t="s">
        <v>239</v>
      </c>
      <c r="D142" s="172" t="s">
        <v>143</v>
      </c>
      <c r="E142" s="173" t="s">
        <v>240</v>
      </c>
      <c r="F142" s="174" t="s">
        <v>241</v>
      </c>
      <c r="G142" s="175" t="s">
        <v>237</v>
      </c>
      <c r="H142" s="176">
        <v>115.357</v>
      </c>
      <c r="I142" s="177"/>
      <c r="J142" s="178">
        <f>ROUND(I142*H142,2)</f>
        <v>0</v>
      </c>
      <c r="K142" s="174" t="s">
        <v>147</v>
      </c>
      <c r="L142" s="34"/>
      <c r="M142" s="179" t="s">
        <v>20</v>
      </c>
      <c r="N142" s="180" t="s">
        <v>42</v>
      </c>
      <c r="O142" s="3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17" t="s">
        <v>148</v>
      </c>
      <c r="AT142" s="17" t="s">
        <v>143</v>
      </c>
      <c r="AU142" s="17" t="s">
        <v>141</v>
      </c>
      <c r="AY142" s="17" t="s">
        <v>140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7" t="s">
        <v>22</v>
      </c>
      <c r="BK142" s="183">
        <f>ROUND(I142*H142,2)</f>
        <v>0</v>
      </c>
      <c r="BL142" s="17" t="s">
        <v>148</v>
      </c>
      <c r="BM142" s="17" t="s">
        <v>242</v>
      </c>
    </row>
    <row r="143" spans="2:65" s="1" customFormat="1" ht="22.5" customHeight="1">
      <c r="B143" s="171"/>
      <c r="C143" s="172" t="s">
        <v>243</v>
      </c>
      <c r="D143" s="172" t="s">
        <v>143</v>
      </c>
      <c r="E143" s="173" t="s">
        <v>244</v>
      </c>
      <c r="F143" s="174" t="s">
        <v>245</v>
      </c>
      <c r="G143" s="175" t="s">
        <v>237</v>
      </c>
      <c r="H143" s="176">
        <v>2768.568</v>
      </c>
      <c r="I143" s="177"/>
      <c r="J143" s="178">
        <f>ROUND(I143*H143,2)</f>
        <v>0</v>
      </c>
      <c r="K143" s="174" t="s">
        <v>147</v>
      </c>
      <c r="L143" s="34"/>
      <c r="M143" s="179" t="s">
        <v>20</v>
      </c>
      <c r="N143" s="180" t="s">
        <v>42</v>
      </c>
      <c r="O143" s="3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17" t="s">
        <v>148</v>
      </c>
      <c r="AT143" s="17" t="s">
        <v>143</v>
      </c>
      <c r="AU143" s="17" t="s">
        <v>141</v>
      </c>
      <c r="AY143" s="17" t="s">
        <v>140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7" t="s">
        <v>22</v>
      </c>
      <c r="BK143" s="183">
        <f>ROUND(I143*H143,2)</f>
        <v>0</v>
      </c>
      <c r="BL143" s="17" t="s">
        <v>148</v>
      </c>
      <c r="BM143" s="17" t="s">
        <v>246</v>
      </c>
    </row>
    <row r="144" spans="2:51" s="12" customFormat="1" ht="22.5" customHeight="1">
      <c r="B144" s="184"/>
      <c r="D144" s="185" t="s">
        <v>150</v>
      </c>
      <c r="F144" s="187" t="s">
        <v>247</v>
      </c>
      <c r="H144" s="188">
        <v>2768.568</v>
      </c>
      <c r="I144" s="189"/>
      <c r="L144" s="184"/>
      <c r="M144" s="190"/>
      <c r="N144" s="191"/>
      <c r="O144" s="191"/>
      <c r="P144" s="191"/>
      <c r="Q144" s="191"/>
      <c r="R144" s="191"/>
      <c r="S144" s="191"/>
      <c r="T144" s="192"/>
      <c r="AT144" s="193" t="s">
        <v>150</v>
      </c>
      <c r="AU144" s="193" t="s">
        <v>141</v>
      </c>
      <c r="AV144" s="12" t="s">
        <v>77</v>
      </c>
      <c r="AW144" s="12" t="s">
        <v>4</v>
      </c>
      <c r="AX144" s="12" t="s">
        <v>22</v>
      </c>
      <c r="AY144" s="193" t="s">
        <v>140</v>
      </c>
    </row>
    <row r="145" spans="2:65" s="1" customFormat="1" ht="22.5" customHeight="1">
      <c r="B145" s="171"/>
      <c r="C145" s="172" t="s">
        <v>7</v>
      </c>
      <c r="D145" s="172" t="s">
        <v>143</v>
      </c>
      <c r="E145" s="173" t="s">
        <v>248</v>
      </c>
      <c r="F145" s="174" t="s">
        <v>249</v>
      </c>
      <c r="G145" s="175" t="s">
        <v>237</v>
      </c>
      <c r="H145" s="176">
        <v>115.357</v>
      </c>
      <c r="I145" s="177"/>
      <c r="J145" s="178">
        <f>ROUND(I145*H145,2)</f>
        <v>0</v>
      </c>
      <c r="K145" s="174" t="s">
        <v>147</v>
      </c>
      <c r="L145" s="34"/>
      <c r="M145" s="179" t="s">
        <v>20</v>
      </c>
      <c r="N145" s="180" t="s">
        <v>42</v>
      </c>
      <c r="O145" s="3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AR145" s="17" t="s">
        <v>148</v>
      </c>
      <c r="AT145" s="17" t="s">
        <v>143</v>
      </c>
      <c r="AU145" s="17" t="s">
        <v>141</v>
      </c>
      <c r="AY145" s="17" t="s">
        <v>140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7" t="s">
        <v>22</v>
      </c>
      <c r="BK145" s="183">
        <f>ROUND(I145*H145,2)</f>
        <v>0</v>
      </c>
      <c r="BL145" s="17" t="s">
        <v>148</v>
      </c>
      <c r="BM145" s="17" t="s">
        <v>250</v>
      </c>
    </row>
    <row r="146" spans="2:65" s="1" customFormat="1" ht="22.5" customHeight="1">
      <c r="B146" s="171"/>
      <c r="C146" s="172" t="s">
        <v>251</v>
      </c>
      <c r="D146" s="172" t="s">
        <v>143</v>
      </c>
      <c r="E146" s="173" t="s">
        <v>252</v>
      </c>
      <c r="F146" s="174" t="s">
        <v>253</v>
      </c>
      <c r="G146" s="175" t="s">
        <v>237</v>
      </c>
      <c r="H146" s="176">
        <v>77.346</v>
      </c>
      <c r="I146" s="177"/>
      <c r="J146" s="178">
        <f>ROUND(I146*H146,2)</f>
        <v>0</v>
      </c>
      <c r="K146" s="174" t="s">
        <v>147</v>
      </c>
      <c r="L146" s="34"/>
      <c r="M146" s="179" t="s">
        <v>20</v>
      </c>
      <c r="N146" s="180" t="s">
        <v>42</v>
      </c>
      <c r="O146" s="35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17" t="s">
        <v>148</v>
      </c>
      <c r="AT146" s="17" t="s">
        <v>143</v>
      </c>
      <c r="AU146" s="17" t="s">
        <v>141</v>
      </c>
      <c r="AY146" s="17" t="s">
        <v>140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7" t="s">
        <v>22</v>
      </c>
      <c r="BK146" s="183">
        <f>ROUND(I146*H146,2)</f>
        <v>0</v>
      </c>
      <c r="BL146" s="17" t="s">
        <v>148</v>
      </c>
      <c r="BM146" s="17" t="s">
        <v>254</v>
      </c>
    </row>
    <row r="147" spans="2:63" s="11" customFormat="1" ht="36.75" customHeight="1">
      <c r="B147" s="157"/>
      <c r="D147" s="158" t="s">
        <v>70</v>
      </c>
      <c r="E147" s="159" t="s">
        <v>255</v>
      </c>
      <c r="F147" s="159" t="s">
        <v>256</v>
      </c>
      <c r="I147" s="160"/>
      <c r="J147" s="161">
        <f>BK147</f>
        <v>0</v>
      </c>
      <c r="L147" s="157"/>
      <c r="M147" s="162"/>
      <c r="N147" s="163"/>
      <c r="O147" s="163"/>
      <c r="P147" s="164">
        <f>P148+P156+P159+P162+P168+P177+P183+P198+P215+P234+P237</f>
        <v>0</v>
      </c>
      <c r="Q147" s="163"/>
      <c r="R147" s="164">
        <f>R148+R156+R159+R162+R168+R177+R183+R198+R215+R234+R237</f>
        <v>31.380228770800002</v>
      </c>
      <c r="S147" s="163"/>
      <c r="T147" s="165">
        <f>T148+T156+T159+T162+T168+T177+T183+T198+T215+T234+T237</f>
        <v>0.8800240699999999</v>
      </c>
      <c r="AR147" s="158" t="s">
        <v>77</v>
      </c>
      <c r="AT147" s="166" t="s">
        <v>70</v>
      </c>
      <c r="AU147" s="166" t="s">
        <v>71</v>
      </c>
      <c r="AY147" s="158" t="s">
        <v>140</v>
      </c>
      <c r="BK147" s="167">
        <f>BK148+BK156+BK159+BK162+BK168+BK177+BK183+BK198+BK215+BK234+BK237</f>
        <v>0</v>
      </c>
    </row>
    <row r="148" spans="2:63" s="11" customFormat="1" ht="19.5" customHeight="1">
      <c r="B148" s="157"/>
      <c r="D148" s="168" t="s">
        <v>70</v>
      </c>
      <c r="E148" s="169" t="s">
        <v>257</v>
      </c>
      <c r="F148" s="169" t="s">
        <v>258</v>
      </c>
      <c r="I148" s="160"/>
      <c r="J148" s="170">
        <f>BK148</f>
        <v>0</v>
      </c>
      <c r="L148" s="157"/>
      <c r="M148" s="162"/>
      <c r="N148" s="163"/>
      <c r="O148" s="163"/>
      <c r="P148" s="164">
        <f>SUM(P149:P155)</f>
        <v>0</v>
      </c>
      <c r="Q148" s="163"/>
      <c r="R148" s="164">
        <f>SUM(R149:R155)</f>
        <v>5.4234</v>
      </c>
      <c r="S148" s="163"/>
      <c r="T148" s="165">
        <f>SUM(T149:T155)</f>
        <v>0</v>
      </c>
      <c r="AR148" s="158" t="s">
        <v>77</v>
      </c>
      <c r="AT148" s="166" t="s">
        <v>70</v>
      </c>
      <c r="AU148" s="166" t="s">
        <v>22</v>
      </c>
      <c r="AY148" s="158" t="s">
        <v>140</v>
      </c>
      <c r="BK148" s="167">
        <f>SUM(BK149:BK155)</f>
        <v>0</v>
      </c>
    </row>
    <row r="149" spans="2:65" s="1" customFormat="1" ht="22.5" customHeight="1">
      <c r="B149" s="171"/>
      <c r="C149" s="172" t="s">
        <v>259</v>
      </c>
      <c r="D149" s="172" t="s">
        <v>143</v>
      </c>
      <c r="E149" s="173" t="s">
        <v>260</v>
      </c>
      <c r="F149" s="174" t="s">
        <v>261</v>
      </c>
      <c r="G149" s="175" t="s">
        <v>146</v>
      </c>
      <c r="H149" s="176">
        <v>112.5</v>
      </c>
      <c r="I149" s="177"/>
      <c r="J149" s="178">
        <f>ROUND(I149*H149,2)</f>
        <v>0</v>
      </c>
      <c r="K149" s="174" t="s">
        <v>147</v>
      </c>
      <c r="L149" s="34"/>
      <c r="M149" s="179" t="s">
        <v>20</v>
      </c>
      <c r="N149" s="180" t="s">
        <v>42</v>
      </c>
      <c r="O149" s="35"/>
      <c r="P149" s="181">
        <f>O149*H149</f>
        <v>0</v>
      </c>
      <c r="Q149" s="181">
        <v>0.004</v>
      </c>
      <c r="R149" s="181">
        <f>Q149*H149</f>
        <v>0.45</v>
      </c>
      <c r="S149" s="181">
        <v>0</v>
      </c>
      <c r="T149" s="182">
        <f>S149*H149</f>
        <v>0</v>
      </c>
      <c r="AR149" s="17" t="s">
        <v>222</v>
      </c>
      <c r="AT149" s="17" t="s">
        <v>143</v>
      </c>
      <c r="AU149" s="17" t="s">
        <v>77</v>
      </c>
      <c r="AY149" s="17" t="s">
        <v>140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7" t="s">
        <v>22</v>
      </c>
      <c r="BK149" s="183">
        <f>ROUND(I149*H149,2)</f>
        <v>0</v>
      </c>
      <c r="BL149" s="17" t="s">
        <v>222</v>
      </c>
      <c r="BM149" s="17" t="s">
        <v>262</v>
      </c>
    </row>
    <row r="150" spans="2:51" s="12" customFormat="1" ht="22.5" customHeight="1">
      <c r="B150" s="184"/>
      <c r="D150" s="185" t="s">
        <v>150</v>
      </c>
      <c r="E150" s="186" t="s">
        <v>20</v>
      </c>
      <c r="F150" s="187" t="s">
        <v>263</v>
      </c>
      <c r="H150" s="188">
        <v>112.5</v>
      </c>
      <c r="I150" s="189"/>
      <c r="L150" s="184"/>
      <c r="M150" s="190"/>
      <c r="N150" s="191"/>
      <c r="O150" s="191"/>
      <c r="P150" s="191"/>
      <c r="Q150" s="191"/>
      <c r="R150" s="191"/>
      <c r="S150" s="191"/>
      <c r="T150" s="192"/>
      <c r="AT150" s="193" t="s">
        <v>150</v>
      </c>
      <c r="AU150" s="193" t="s">
        <v>77</v>
      </c>
      <c r="AV150" s="12" t="s">
        <v>77</v>
      </c>
      <c r="AW150" s="12" t="s">
        <v>35</v>
      </c>
      <c r="AX150" s="12" t="s">
        <v>22</v>
      </c>
      <c r="AY150" s="193" t="s">
        <v>140</v>
      </c>
    </row>
    <row r="151" spans="2:65" s="1" customFormat="1" ht="22.5" customHeight="1">
      <c r="B151" s="171"/>
      <c r="C151" s="172" t="s">
        <v>264</v>
      </c>
      <c r="D151" s="172" t="s">
        <v>143</v>
      </c>
      <c r="E151" s="173" t="s">
        <v>265</v>
      </c>
      <c r="F151" s="174" t="s">
        <v>266</v>
      </c>
      <c r="G151" s="175" t="s">
        <v>146</v>
      </c>
      <c r="H151" s="176">
        <v>334.35</v>
      </c>
      <c r="I151" s="177"/>
      <c r="J151" s="178">
        <f>ROUND(I151*H151,2)</f>
        <v>0</v>
      </c>
      <c r="K151" s="174" t="s">
        <v>147</v>
      </c>
      <c r="L151" s="34"/>
      <c r="M151" s="179" t="s">
        <v>20</v>
      </c>
      <c r="N151" s="180" t="s">
        <v>42</v>
      </c>
      <c r="O151" s="35"/>
      <c r="P151" s="181">
        <f>O151*H151</f>
        <v>0</v>
      </c>
      <c r="Q151" s="181">
        <v>0.004</v>
      </c>
      <c r="R151" s="181">
        <f>Q151*H151</f>
        <v>1.3374000000000001</v>
      </c>
      <c r="S151" s="181">
        <v>0</v>
      </c>
      <c r="T151" s="182">
        <f>S151*H151</f>
        <v>0</v>
      </c>
      <c r="AR151" s="17" t="s">
        <v>222</v>
      </c>
      <c r="AT151" s="17" t="s">
        <v>143</v>
      </c>
      <c r="AU151" s="17" t="s">
        <v>77</v>
      </c>
      <c r="AY151" s="17" t="s">
        <v>140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7" t="s">
        <v>22</v>
      </c>
      <c r="BK151" s="183">
        <f>ROUND(I151*H151,2)</f>
        <v>0</v>
      </c>
      <c r="BL151" s="17" t="s">
        <v>222</v>
      </c>
      <c r="BM151" s="17" t="s">
        <v>267</v>
      </c>
    </row>
    <row r="152" spans="2:51" s="12" customFormat="1" ht="22.5" customHeight="1">
      <c r="B152" s="184"/>
      <c r="D152" s="185" t="s">
        <v>150</v>
      </c>
      <c r="E152" s="186" t="s">
        <v>20</v>
      </c>
      <c r="F152" s="187" t="s">
        <v>268</v>
      </c>
      <c r="H152" s="188">
        <v>334.35</v>
      </c>
      <c r="I152" s="189"/>
      <c r="L152" s="184"/>
      <c r="M152" s="190"/>
      <c r="N152" s="191"/>
      <c r="O152" s="191"/>
      <c r="P152" s="191"/>
      <c r="Q152" s="191"/>
      <c r="R152" s="191"/>
      <c r="S152" s="191"/>
      <c r="T152" s="192"/>
      <c r="AT152" s="193" t="s">
        <v>150</v>
      </c>
      <c r="AU152" s="193" t="s">
        <v>77</v>
      </c>
      <c r="AV152" s="12" t="s">
        <v>77</v>
      </c>
      <c r="AW152" s="12" t="s">
        <v>35</v>
      </c>
      <c r="AX152" s="12" t="s">
        <v>22</v>
      </c>
      <c r="AY152" s="193" t="s">
        <v>140</v>
      </c>
    </row>
    <row r="153" spans="2:65" s="1" customFormat="1" ht="22.5" customHeight="1">
      <c r="B153" s="171"/>
      <c r="C153" s="172" t="s">
        <v>269</v>
      </c>
      <c r="D153" s="172" t="s">
        <v>143</v>
      </c>
      <c r="E153" s="173" t="s">
        <v>270</v>
      </c>
      <c r="F153" s="174" t="s">
        <v>271</v>
      </c>
      <c r="G153" s="175" t="s">
        <v>193</v>
      </c>
      <c r="H153" s="176">
        <v>909</v>
      </c>
      <c r="I153" s="177"/>
      <c r="J153" s="178">
        <f>ROUND(I153*H153,2)</f>
        <v>0</v>
      </c>
      <c r="K153" s="174" t="s">
        <v>20</v>
      </c>
      <c r="L153" s="34"/>
      <c r="M153" s="179" t="s">
        <v>20</v>
      </c>
      <c r="N153" s="180" t="s">
        <v>42</v>
      </c>
      <c r="O153" s="35"/>
      <c r="P153" s="181">
        <f>O153*H153</f>
        <v>0</v>
      </c>
      <c r="Q153" s="181">
        <v>0.004</v>
      </c>
      <c r="R153" s="181">
        <f>Q153*H153</f>
        <v>3.636</v>
      </c>
      <c r="S153" s="181">
        <v>0</v>
      </c>
      <c r="T153" s="182">
        <f>S153*H153</f>
        <v>0</v>
      </c>
      <c r="AR153" s="17" t="s">
        <v>222</v>
      </c>
      <c r="AT153" s="17" t="s">
        <v>143</v>
      </c>
      <c r="AU153" s="17" t="s">
        <v>77</v>
      </c>
      <c r="AY153" s="17" t="s">
        <v>140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7" t="s">
        <v>22</v>
      </c>
      <c r="BK153" s="183">
        <f>ROUND(I153*H153,2)</f>
        <v>0</v>
      </c>
      <c r="BL153" s="17" t="s">
        <v>222</v>
      </c>
      <c r="BM153" s="17" t="s">
        <v>272</v>
      </c>
    </row>
    <row r="154" spans="2:51" s="12" customFormat="1" ht="22.5" customHeight="1">
      <c r="B154" s="184"/>
      <c r="D154" s="185" t="s">
        <v>150</v>
      </c>
      <c r="E154" s="186" t="s">
        <v>20</v>
      </c>
      <c r="F154" s="187" t="s">
        <v>273</v>
      </c>
      <c r="H154" s="188">
        <v>909</v>
      </c>
      <c r="I154" s="189"/>
      <c r="L154" s="184"/>
      <c r="M154" s="190"/>
      <c r="N154" s="191"/>
      <c r="O154" s="191"/>
      <c r="P154" s="191"/>
      <c r="Q154" s="191"/>
      <c r="R154" s="191"/>
      <c r="S154" s="191"/>
      <c r="T154" s="192"/>
      <c r="AT154" s="193" t="s">
        <v>150</v>
      </c>
      <c r="AU154" s="193" t="s">
        <v>77</v>
      </c>
      <c r="AV154" s="12" t="s">
        <v>77</v>
      </c>
      <c r="AW154" s="12" t="s">
        <v>35</v>
      </c>
      <c r="AX154" s="12" t="s">
        <v>22</v>
      </c>
      <c r="AY154" s="193" t="s">
        <v>140</v>
      </c>
    </row>
    <row r="155" spans="2:65" s="1" customFormat="1" ht="22.5" customHeight="1">
      <c r="B155" s="171"/>
      <c r="C155" s="172" t="s">
        <v>274</v>
      </c>
      <c r="D155" s="172" t="s">
        <v>143</v>
      </c>
      <c r="E155" s="173" t="s">
        <v>275</v>
      </c>
      <c r="F155" s="174" t="s">
        <v>276</v>
      </c>
      <c r="G155" s="175" t="s">
        <v>237</v>
      </c>
      <c r="H155" s="176">
        <v>5.423</v>
      </c>
      <c r="I155" s="177"/>
      <c r="J155" s="178">
        <f>ROUND(I155*H155,2)</f>
        <v>0</v>
      </c>
      <c r="K155" s="174" t="s">
        <v>147</v>
      </c>
      <c r="L155" s="34"/>
      <c r="M155" s="179" t="s">
        <v>20</v>
      </c>
      <c r="N155" s="180" t="s">
        <v>42</v>
      </c>
      <c r="O155" s="35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AR155" s="17" t="s">
        <v>222</v>
      </c>
      <c r="AT155" s="17" t="s">
        <v>143</v>
      </c>
      <c r="AU155" s="17" t="s">
        <v>77</v>
      </c>
      <c r="AY155" s="17" t="s">
        <v>140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7" t="s">
        <v>22</v>
      </c>
      <c r="BK155" s="183">
        <f>ROUND(I155*H155,2)</f>
        <v>0</v>
      </c>
      <c r="BL155" s="17" t="s">
        <v>222</v>
      </c>
      <c r="BM155" s="17" t="s">
        <v>277</v>
      </c>
    </row>
    <row r="156" spans="2:63" s="11" customFormat="1" ht="29.25" customHeight="1">
      <c r="B156" s="157"/>
      <c r="D156" s="168" t="s">
        <v>70</v>
      </c>
      <c r="E156" s="169" t="s">
        <v>278</v>
      </c>
      <c r="F156" s="169" t="s">
        <v>279</v>
      </c>
      <c r="I156" s="160"/>
      <c r="J156" s="170">
        <f>BK156</f>
        <v>0</v>
      </c>
      <c r="L156" s="157"/>
      <c r="M156" s="162"/>
      <c r="N156" s="163"/>
      <c r="O156" s="163"/>
      <c r="P156" s="164">
        <f>SUM(P157:P158)</f>
        <v>0</v>
      </c>
      <c r="Q156" s="163"/>
      <c r="R156" s="164">
        <f>SUM(R157:R158)</f>
        <v>0.07289999999999999</v>
      </c>
      <c r="S156" s="163"/>
      <c r="T156" s="165">
        <f>SUM(T157:T158)</f>
        <v>0</v>
      </c>
      <c r="AR156" s="158" t="s">
        <v>77</v>
      </c>
      <c r="AT156" s="166" t="s">
        <v>70</v>
      </c>
      <c r="AU156" s="166" t="s">
        <v>22</v>
      </c>
      <c r="AY156" s="158" t="s">
        <v>140</v>
      </c>
      <c r="BK156" s="167">
        <f>SUM(BK157:BK158)</f>
        <v>0</v>
      </c>
    </row>
    <row r="157" spans="2:65" s="1" customFormat="1" ht="22.5" customHeight="1">
      <c r="B157" s="171"/>
      <c r="C157" s="172" t="s">
        <v>280</v>
      </c>
      <c r="D157" s="172" t="s">
        <v>143</v>
      </c>
      <c r="E157" s="173" t="s">
        <v>281</v>
      </c>
      <c r="F157" s="174" t="s">
        <v>282</v>
      </c>
      <c r="G157" s="175" t="s">
        <v>283</v>
      </c>
      <c r="H157" s="176">
        <v>45</v>
      </c>
      <c r="I157" s="177"/>
      <c r="J157" s="178">
        <f>ROUND(I157*H157,2)</f>
        <v>0</v>
      </c>
      <c r="K157" s="174" t="s">
        <v>147</v>
      </c>
      <c r="L157" s="34"/>
      <c r="M157" s="179" t="s">
        <v>20</v>
      </c>
      <c r="N157" s="180" t="s">
        <v>42</v>
      </c>
      <c r="O157" s="35"/>
      <c r="P157" s="181">
        <f>O157*H157</f>
        <v>0</v>
      </c>
      <c r="Q157" s="181">
        <v>0.00052</v>
      </c>
      <c r="R157" s="181">
        <f>Q157*H157</f>
        <v>0.023399999999999997</v>
      </c>
      <c r="S157" s="181">
        <v>0</v>
      </c>
      <c r="T157" s="182">
        <f>S157*H157</f>
        <v>0</v>
      </c>
      <c r="AR157" s="17" t="s">
        <v>222</v>
      </c>
      <c r="AT157" s="17" t="s">
        <v>143</v>
      </c>
      <c r="AU157" s="17" t="s">
        <v>77</v>
      </c>
      <c r="AY157" s="17" t="s">
        <v>140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7" t="s">
        <v>22</v>
      </c>
      <c r="BK157" s="183">
        <f>ROUND(I157*H157,2)</f>
        <v>0</v>
      </c>
      <c r="BL157" s="17" t="s">
        <v>222</v>
      </c>
      <c r="BM157" s="17" t="s">
        <v>284</v>
      </c>
    </row>
    <row r="158" spans="2:65" s="1" customFormat="1" ht="22.5" customHeight="1">
      <c r="B158" s="171"/>
      <c r="C158" s="172" t="s">
        <v>285</v>
      </c>
      <c r="D158" s="172" t="s">
        <v>143</v>
      </c>
      <c r="E158" s="173" t="s">
        <v>286</v>
      </c>
      <c r="F158" s="174" t="s">
        <v>287</v>
      </c>
      <c r="G158" s="175" t="s">
        <v>283</v>
      </c>
      <c r="H158" s="176">
        <v>45</v>
      </c>
      <c r="I158" s="177"/>
      <c r="J158" s="178">
        <f>ROUND(I158*H158,2)</f>
        <v>0</v>
      </c>
      <c r="K158" s="174" t="s">
        <v>20</v>
      </c>
      <c r="L158" s="34"/>
      <c r="M158" s="179" t="s">
        <v>20</v>
      </c>
      <c r="N158" s="180" t="s">
        <v>42</v>
      </c>
      <c r="O158" s="35"/>
      <c r="P158" s="181">
        <f>O158*H158</f>
        <v>0</v>
      </c>
      <c r="Q158" s="181">
        <v>0.0011</v>
      </c>
      <c r="R158" s="181">
        <f>Q158*H158</f>
        <v>0.0495</v>
      </c>
      <c r="S158" s="181">
        <v>0</v>
      </c>
      <c r="T158" s="182">
        <f>S158*H158</f>
        <v>0</v>
      </c>
      <c r="AR158" s="17" t="s">
        <v>222</v>
      </c>
      <c r="AT158" s="17" t="s">
        <v>143</v>
      </c>
      <c r="AU158" s="17" t="s">
        <v>77</v>
      </c>
      <c r="AY158" s="17" t="s">
        <v>140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7" t="s">
        <v>22</v>
      </c>
      <c r="BK158" s="183">
        <f>ROUND(I158*H158,2)</f>
        <v>0</v>
      </c>
      <c r="BL158" s="17" t="s">
        <v>222</v>
      </c>
      <c r="BM158" s="17" t="s">
        <v>288</v>
      </c>
    </row>
    <row r="159" spans="2:63" s="11" customFormat="1" ht="29.25" customHeight="1">
      <c r="B159" s="157"/>
      <c r="D159" s="168" t="s">
        <v>70</v>
      </c>
      <c r="E159" s="169" t="s">
        <v>289</v>
      </c>
      <c r="F159" s="169" t="s">
        <v>290</v>
      </c>
      <c r="I159" s="160"/>
      <c r="J159" s="170">
        <f>BK159</f>
        <v>0</v>
      </c>
      <c r="L159" s="157"/>
      <c r="M159" s="162"/>
      <c r="N159" s="163"/>
      <c r="O159" s="163"/>
      <c r="P159" s="164">
        <f>SUM(P160:P161)</f>
        <v>0</v>
      </c>
      <c r="Q159" s="163"/>
      <c r="R159" s="164">
        <f>SUM(R160:R161)</f>
        <v>0.045</v>
      </c>
      <c r="S159" s="163"/>
      <c r="T159" s="165">
        <f>SUM(T160:T161)</f>
        <v>0</v>
      </c>
      <c r="AR159" s="158" t="s">
        <v>77</v>
      </c>
      <c r="AT159" s="166" t="s">
        <v>70</v>
      </c>
      <c r="AU159" s="166" t="s">
        <v>22</v>
      </c>
      <c r="AY159" s="158" t="s">
        <v>140</v>
      </c>
      <c r="BK159" s="167">
        <f>SUM(BK160:BK161)</f>
        <v>0</v>
      </c>
    </row>
    <row r="160" spans="2:65" s="1" customFormat="1" ht="22.5" customHeight="1">
      <c r="B160" s="171"/>
      <c r="C160" s="172" t="s">
        <v>291</v>
      </c>
      <c r="D160" s="172" t="s">
        <v>143</v>
      </c>
      <c r="E160" s="173" t="s">
        <v>292</v>
      </c>
      <c r="F160" s="174" t="s">
        <v>293</v>
      </c>
      <c r="G160" s="175" t="s">
        <v>205</v>
      </c>
      <c r="H160" s="176">
        <v>90</v>
      </c>
      <c r="I160" s="177"/>
      <c r="J160" s="178">
        <f>ROUND(I160*H160,2)</f>
        <v>0</v>
      </c>
      <c r="K160" s="174" t="s">
        <v>147</v>
      </c>
      <c r="L160" s="34"/>
      <c r="M160" s="179" t="s">
        <v>20</v>
      </c>
      <c r="N160" s="180" t="s">
        <v>42</v>
      </c>
      <c r="O160" s="3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AR160" s="17" t="s">
        <v>222</v>
      </c>
      <c r="AT160" s="17" t="s">
        <v>143</v>
      </c>
      <c r="AU160" s="17" t="s">
        <v>77</v>
      </c>
      <c r="AY160" s="17" t="s">
        <v>140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7" t="s">
        <v>22</v>
      </c>
      <c r="BK160" s="183">
        <f>ROUND(I160*H160,2)</f>
        <v>0</v>
      </c>
      <c r="BL160" s="17" t="s">
        <v>222</v>
      </c>
      <c r="BM160" s="17" t="s">
        <v>294</v>
      </c>
    </row>
    <row r="161" spans="2:65" s="1" customFormat="1" ht="22.5" customHeight="1">
      <c r="B161" s="171"/>
      <c r="C161" s="206" t="s">
        <v>295</v>
      </c>
      <c r="D161" s="206" t="s">
        <v>208</v>
      </c>
      <c r="E161" s="207" t="s">
        <v>296</v>
      </c>
      <c r="F161" s="208" t="s">
        <v>297</v>
      </c>
      <c r="G161" s="209" t="s">
        <v>205</v>
      </c>
      <c r="H161" s="210">
        <v>90</v>
      </c>
      <c r="I161" s="211"/>
      <c r="J161" s="212">
        <f>ROUND(I161*H161,2)</f>
        <v>0</v>
      </c>
      <c r="K161" s="208" t="s">
        <v>20</v>
      </c>
      <c r="L161" s="213"/>
      <c r="M161" s="214" t="s">
        <v>20</v>
      </c>
      <c r="N161" s="215" t="s">
        <v>42</v>
      </c>
      <c r="O161" s="35"/>
      <c r="P161" s="181">
        <f>O161*H161</f>
        <v>0</v>
      </c>
      <c r="Q161" s="181">
        <v>0.0005</v>
      </c>
      <c r="R161" s="181">
        <f>Q161*H161</f>
        <v>0.045</v>
      </c>
      <c r="S161" s="181">
        <v>0</v>
      </c>
      <c r="T161" s="182">
        <f>S161*H161</f>
        <v>0</v>
      </c>
      <c r="AR161" s="17" t="s">
        <v>298</v>
      </c>
      <c r="AT161" s="17" t="s">
        <v>208</v>
      </c>
      <c r="AU161" s="17" t="s">
        <v>77</v>
      </c>
      <c r="AY161" s="17" t="s">
        <v>140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7" t="s">
        <v>22</v>
      </c>
      <c r="BK161" s="183">
        <f>ROUND(I161*H161,2)</f>
        <v>0</v>
      </c>
      <c r="BL161" s="17" t="s">
        <v>222</v>
      </c>
      <c r="BM161" s="17" t="s">
        <v>299</v>
      </c>
    </row>
    <row r="162" spans="2:63" s="11" customFormat="1" ht="29.25" customHeight="1">
      <c r="B162" s="157"/>
      <c r="D162" s="168" t="s">
        <v>70</v>
      </c>
      <c r="E162" s="169" t="s">
        <v>300</v>
      </c>
      <c r="F162" s="169" t="s">
        <v>301</v>
      </c>
      <c r="I162" s="160"/>
      <c r="J162" s="170">
        <f>BK162</f>
        <v>0</v>
      </c>
      <c r="L162" s="157"/>
      <c r="M162" s="162"/>
      <c r="N162" s="163"/>
      <c r="O162" s="163"/>
      <c r="P162" s="164">
        <f>SUM(P163:P167)</f>
        <v>0</v>
      </c>
      <c r="Q162" s="163"/>
      <c r="R162" s="164">
        <f>SUM(R163:R167)</f>
        <v>1.244895912</v>
      </c>
      <c r="S162" s="163"/>
      <c r="T162" s="165">
        <f>SUM(T163:T167)</f>
        <v>0</v>
      </c>
      <c r="AR162" s="158" t="s">
        <v>77</v>
      </c>
      <c r="AT162" s="166" t="s">
        <v>70</v>
      </c>
      <c r="AU162" s="166" t="s">
        <v>22</v>
      </c>
      <c r="AY162" s="158" t="s">
        <v>140</v>
      </c>
      <c r="BK162" s="167">
        <f>SUM(BK163:BK167)</f>
        <v>0</v>
      </c>
    </row>
    <row r="163" spans="2:65" s="1" customFormat="1" ht="22.5" customHeight="1">
      <c r="B163" s="171"/>
      <c r="C163" s="172" t="s">
        <v>302</v>
      </c>
      <c r="D163" s="172" t="s">
        <v>143</v>
      </c>
      <c r="E163" s="173" t="s">
        <v>303</v>
      </c>
      <c r="F163" s="174" t="s">
        <v>304</v>
      </c>
      <c r="G163" s="175" t="s">
        <v>146</v>
      </c>
      <c r="H163" s="176">
        <v>77.22</v>
      </c>
      <c r="I163" s="177"/>
      <c r="J163" s="178">
        <f>ROUND(I163*H163,2)</f>
        <v>0</v>
      </c>
      <c r="K163" s="174" t="s">
        <v>147</v>
      </c>
      <c r="L163" s="34"/>
      <c r="M163" s="179" t="s">
        <v>20</v>
      </c>
      <c r="N163" s="180" t="s">
        <v>42</v>
      </c>
      <c r="O163" s="35"/>
      <c r="P163" s="181">
        <f>O163*H163</f>
        <v>0</v>
      </c>
      <c r="Q163" s="181">
        <v>0.0154396</v>
      </c>
      <c r="R163" s="181">
        <f>Q163*H163</f>
        <v>1.192245912</v>
      </c>
      <c r="S163" s="181">
        <v>0</v>
      </c>
      <c r="T163" s="182">
        <f>S163*H163</f>
        <v>0</v>
      </c>
      <c r="AR163" s="17" t="s">
        <v>222</v>
      </c>
      <c r="AT163" s="17" t="s">
        <v>143</v>
      </c>
      <c r="AU163" s="17" t="s">
        <v>77</v>
      </c>
      <c r="AY163" s="17" t="s">
        <v>140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7" t="s">
        <v>22</v>
      </c>
      <c r="BK163" s="183">
        <f>ROUND(I163*H163,2)</f>
        <v>0</v>
      </c>
      <c r="BL163" s="17" t="s">
        <v>222</v>
      </c>
      <c r="BM163" s="17" t="s">
        <v>305</v>
      </c>
    </row>
    <row r="164" spans="2:51" s="12" customFormat="1" ht="22.5" customHeight="1">
      <c r="B164" s="184"/>
      <c r="D164" s="185" t="s">
        <v>150</v>
      </c>
      <c r="E164" s="186" t="s">
        <v>20</v>
      </c>
      <c r="F164" s="187" t="s">
        <v>306</v>
      </c>
      <c r="H164" s="188">
        <v>77.22</v>
      </c>
      <c r="I164" s="189"/>
      <c r="L164" s="184"/>
      <c r="M164" s="190"/>
      <c r="N164" s="191"/>
      <c r="O164" s="191"/>
      <c r="P164" s="191"/>
      <c r="Q164" s="191"/>
      <c r="R164" s="191"/>
      <c r="S164" s="191"/>
      <c r="T164" s="192"/>
      <c r="AT164" s="193" t="s">
        <v>150</v>
      </c>
      <c r="AU164" s="193" t="s">
        <v>77</v>
      </c>
      <c r="AV164" s="12" t="s">
        <v>77</v>
      </c>
      <c r="AW164" s="12" t="s">
        <v>35</v>
      </c>
      <c r="AX164" s="12" t="s">
        <v>22</v>
      </c>
      <c r="AY164" s="193" t="s">
        <v>140</v>
      </c>
    </row>
    <row r="165" spans="2:65" s="1" customFormat="1" ht="22.5" customHeight="1">
      <c r="B165" s="171"/>
      <c r="C165" s="172" t="s">
        <v>298</v>
      </c>
      <c r="D165" s="172" t="s">
        <v>143</v>
      </c>
      <c r="E165" s="173" t="s">
        <v>307</v>
      </c>
      <c r="F165" s="174" t="s">
        <v>308</v>
      </c>
      <c r="G165" s="175" t="s">
        <v>205</v>
      </c>
      <c r="H165" s="176">
        <v>45</v>
      </c>
      <c r="I165" s="177"/>
      <c r="J165" s="178">
        <f>ROUND(I165*H165,2)</f>
        <v>0</v>
      </c>
      <c r="K165" s="174" t="s">
        <v>20</v>
      </c>
      <c r="L165" s="34"/>
      <c r="M165" s="179" t="s">
        <v>20</v>
      </c>
      <c r="N165" s="180" t="s">
        <v>42</v>
      </c>
      <c r="O165" s="35"/>
      <c r="P165" s="181">
        <f>O165*H165</f>
        <v>0</v>
      </c>
      <c r="Q165" s="181">
        <v>7E-05</v>
      </c>
      <c r="R165" s="181">
        <f>Q165*H165</f>
        <v>0.0031499999999999996</v>
      </c>
      <c r="S165" s="181">
        <v>0</v>
      </c>
      <c r="T165" s="182">
        <f>S165*H165</f>
        <v>0</v>
      </c>
      <c r="AR165" s="17" t="s">
        <v>222</v>
      </c>
      <c r="AT165" s="17" t="s">
        <v>143</v>
      </c>
      <c r="AU165" s="17" t="s">
        <v>77</v>
      </c>
      <c r="AY165" s="17" t="s">
        <v>140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7" t="s">
        <v>22</v>
      </c>
      <c r="BK165" s="183">
        <f>ROUND(I165*H165,2)</f>
        <v>0</v>
      </c>
      <c r="BL165" s="17" t="s">
        <v>222</v>
      </c>
      <c r="BM165" s="17" t="s">
        <v>309</v>
      </c>
    </row>
    <row r="166" spans="2:65" s="1" customFormat="1" ht="22.5" customHeight="1">
      <c r="B166" s="171"/>
      <c r="C166" s="206" t="s">
        <v>310</v>
      </c>
      <c r="D166" s="206" t="s">
        <v>208</v>
      </c>
      <c r="E166" s="207" t="s">
        <v>311</v>
      </c>
      <c r="F166" s="208" t="s">
        <v>312</v>
      </c>
      <c r="G166" s="209" t="s">
        <v>205</v>
      </c>
      <c r="H166" s="210">
        <v>45</v>
      </c>
      <c r="I166" s="211"/>
      <c r="J166" s="212">
        <f>ROUND(I166*H166,2)</f>
        <v>0</v>
      </c>
      <c r="K166" s="208" t="s">
        <v>20</v>
      </c>
      <c r="L166" s="213"/>
      <c r="M166" s="214" t="s">
        <v>20</v>
      </c>
      <c r="N166" s="215" t="s">
        <v>42</v>
      </c>
      <c r="O166" s="35"/>
      <c r="P166" s="181">
        <f>O166*H166</f>
        <v>0</v>
      </c>
      <c r="Q166" s="181">
        <v>0.0011</v>
      </c>
      <c r="R166" s="181">
        <f>Q166*H166</f>
        <v>0.0495</v>
      </c>
      <c r="S166" s="181">
        <v>0</v>
      </c>
      <c r="T166" s="182">
        <f>S166*H166</f>
        <v>0</v>
      </c>
      <c r="AR166" s="17" t="s">
        <v>298</v>
      </c>
      <c r="AT166" s="17" t="s">
        <v>208</v>
      </c>
      <c r="AU166" s="17" t="s">
        <v>77</v>
      </c>
      <c r="AY166" s="17" t="s">
        <v>140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7" t="s">
        <v>22</v>
      </c>
      <c r="BK166" s="183">
        <f>ROUND(I166*H166,2)</f>
        <v>0</v>
      </c>
      <c r="BL166" s="17" t="s">
        <v>222</v>
      </c>
      <c r="BM166" s="17" t="s">
        <v>313</v>
      </c>
    </row>
    <row r="167" spans="2:65" s="1" customFormat="1" ht="22.5" customHeight="1">
      <c r="B167" s="171"/>
      <c r="C167" s="172" t="s">
        <v>314</v>
      </c>
      <c r="D167" s="172" t="s">
        <v>143</v>
      </c>
      <c r="E167" s="173" t="s">
        <v>315</v>
      </c>
      <c r="F167" s="174" t="s">
        <v>316</v>
      </c>
      <c r="G167" s="175" t="s">
        <v>237</v>
      </c>
      <c r="H167" s="176">
        <v>1.245</v>
      </c>
      <c r="I167" s="177"/>
      <c r="J167" s="178">
        <f>ROUND(I167*H167,2)</f>
        <v>0</v>
      </c>
      <c r="K167" s="174" t="s">
        <v>147</v>
      </c>
      <c r="L167" s="34"/>
      <c r="M167" s="179" t="s">
        <v>20</v>
      </c>
      <c r="N167" s="180" t="s">
        <v>42</v>
      </c>
      <c r="O167" s="35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AR167" s="17" t="s">
        <v>222</v>
      </c>
      <c r="AT167" s="17" t="s">
        <v>143</v>
      </c>
      <c r="AU167" s="17" t="s">
        <v>77</v>
      </c>
      <c r="AY167" s="17" t="s">
        <v>140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7" t="s">
        <v>22</v>
      </c>
      <c r="BK167" s="183">
        <f>ROUND(I167*H167,2)</f>
        <v>0</v>
      </c>
      <c r="BL167" s="17" t="s">
        <v>222</v>
      </c>
      <c r="BM167" s="17" t="s">
        <v>317</v>
      </c>
    </row>
    <row r="168" spans="2:63" s="11" customFormat="1" ht="29.25" customHeight="1">
      <c r="B168" s="157"/>
      <c r="D168" s="168" t="s">
        <v>70</v>
      </c>
      <c r="E168" s="169" t="s">
        <v>318</v>
      </c>
      <c r="F168" s="169" t="s">
        <v>319</v>
      </c>
      <c r="I168" s="160"/>
      <c r="J168" s="170">
        <f>BK168</f>
        <v>0</v>
      </c>
      <c r="L168" s="157"/>
      <c r="M168" s="162"/>
      <c r="N168" s="163"/>
      <c r="O168" s="163"/>
      <c r="P168" s="164">
        <f>SUM(P169:P176)</f>
        <v>0</v>
      </c>
      <c r="Q168" s="163"/>
      <c r="R168" s="164">
        <f>SUM(R169:R176)</f>
        <v>1.38375</v>
      </c>
      <c r="S168" s="163"/>
      <c r="T168" s="165">
        <f>SUM(T169:T176)</f>
        <v>0.27</v>
      </c>
      <c r="AR168" s="158" t="s">
        <v>77</v>
      </c>
      <c r="AT168" s="166" t="s">
        <v>70</v>
      </c>
      <c r="AU168" s="166" t="s">
        <v>22</v>
      </c>
      <c r="AY168" s="158" t="s">
        <v>140</v>
      </c>
      <c r="BK168" s="167">
        <f>SUM(BK169:BK176)</f>
        <v>0</v>
      </c>
    </row>
    <row r="169" spans="2:65" s="1" customFormat="1" ht="22.5" customHeight="1">
      <c r="B169" s="171"/>
      <c r="C169" s="172" t="s">
        <v>320</v>
      </c>
      <c r="D169" s="172" t="s">
        <v>143</v>
      </c>
      <c r="E169" s="173" t="s">
        <v>321</v>
      </c>
      <c r="F169" s="174" t="s">
        <v>322</v>
      </c>
      <c r="G169" s="175" t="s">
        <v>205</v>
      </c>
      <c r="H169" s="176">
        <v>90</v>
      </c>
      <c r="I169" s="177"/>
      <c r="J169" s="178">
        <f aca="true" t="shared" si="0" ref="J169:J176">ROUND(I169*H169,2)</f>
        <v>0</v>
      </c>
      <c r="K169" s="174" t="s">
        <v>147</v>
      </c>
      <c r="L169" s="34"/>
      <c r="M169" s="179" t="s">
        <v>20</v>
      </c>
      <c r="N169" s="180" t="s">
        <v>42</v>
      </c>
      <c r="O169" s="35"/>
      <c r="P169" s="181">
        <f aca="true" t="shared" si="1" ref="P169:P176">O169*H169</f>
        <v>0</v>
      </c>
      <c r="Q169" s="181">
        <v>0</v>
      </c>
      <c r="R169" s="181">
        <f aca="true" t="shared" si="2" ref="R169:R176">Q169*H169</f>
        <v>0</v>
      </c>
      <c r="S169" s="181">
        <v>0</v>
      </c>
      <c r="T169" s="182">
        <f aca="true" t="shared" si="3" ref="T169:T176">S169*H169</f>
        <v>0</v>
      </c>
      <c r="AR169" s="17" t="s">
        <v>222</v>
      </c>
      <c r="AT169" s="17" t="s">
        <v>143</v>
      </c>
      <c r="AU169" s="17" t="s">
        <v>77</v>
      </c>
      <c r="AY169" s="17" t="s">
        <v>140</v>
      </c>
      <c r="BE169" s="183">
        <f aca="true" t="shared" si="4" ref="BE169:BE176">IF(N169="základní",J169,0)</f>
        <v>0</v>
      </c>
      <c r="BF169" s="183">
        <f aca="true" t="shared" si="5" ref="BF169:BF176">IF(N169="snížená",J169,0)</f>
        <v>0</v>
      </c>
      <c r="BG169" s="183">
        <f aca="true" t="shared" si="6" ref="BG169:BG176">IF(N169="zákl. přenesená",J169,0)</f>
        <v>0</v>
      </c>
      <c r="BH169" s="183">
        <f aca="true" t="shared" si="7" ref="BH169:BH176">IF(N169="sníž. přenesená",J169,0)</f>
        <v>0</v>
      </c>
      <c r="BI169" s="183">
        <f aca="true" t="shared" si="8" ref="BI169:BI176">IF(N169="nulová",J169,0)</f>
        <v>0</v>
      </c>
      <c r="BJ169" s="17" t="s">
        <v>22</v>
      </c>
      <c r="BK169" s="183">
        <f aca="true" t="shared" si="9" ref="BK169:BK176">ROUND(I169*H169,2)</f>
        <v>0</v>
      </c>
      <c r="BL169" s="17" t="s">
        <v>222</v>
      </c>
      <c r="BM169" s="17" t="s">
        <v>323</v>
      </c>
    </row>
    <row r="170" spans="2:65" s="1" customFormat="1" ht="22.5" customHeight="1">
      <c r="B170" s="171"/>
      <c r="C170" s="206" t="s">
        <v>324</v>
      </c>
      <c r="D170" s="206" t="s">
        <v>208</v>
      </c>
      <c r="E170" s="207" t="s">
        <v>325</v>
      </c>
      <c r="F170" s="208" t="s">
        <v>326</v>
      </c>
      <c r="G170" s="209" t="s">
        <v>205</v>
      </c>
      <c r="H170" s="210">
        <v>90</v>
      </c>
      <c r="I170" s="211"/>
      <c r="J170" s="212">
        <f t="shared" si="0"/>
        <v>0</v>
      </c>
      <c r="K170" s="208" t="s">
        <v>147</v>
      </c>
      <c r="L170" s="213"/>
      <c r="M170" s="214" t="s">
        <v>20</v>
      </c>
      <c r="N170" s="215" t="s">
        <v>42</v>
      </c>
      <c r="O170" s="35"/>
      <c r="P170" s="181">
        <f t="shared" si="1"/>
        <v>0</v>
      </c>
      <c r="Q170" s="181">
        <v>0.0138</v>
      </c>
      <c r="R170" s="181">
        <f t="shared" si="2"/>
        <v>1.242</v>
      </c>
      <c r="S170" s="181">
        <v>0</v>
      </c>
      <c r="T170" s="182">
        <f t="shared" si="3"/>
        <v>0</v>
      </c>
      <c r="AR170" s="17" t="s">
        <v>298</v>
      </c>
      <c r="AT170" s="17" t="s">
        <v>208</v>
      </c>
      <c r="AU170" s="17" t="s">
        <v>77</v>
      </c>
      <c r="AY170" s="17" t="s">
        <v>140</v>
      </c>
      <c r="BE170" s="183">
        <f t="shared" si="4"/>
        <v>0</v>
      </c>
      <c r="BF170" s="183">
        <f t="shared" si="5"/>
        <v>0</v>
      </c>
      <c r="BG170" s="183">
        <f t="shared" si="6"/>
        <v>0</v>
      </c>
      <c r="BH170" s="183">
        <f t="shared" si="7"/>
        <v>0</v>
      </c>
      <c r="BI170" s="183">
        <f t="shared" si="8"/>
        <v>0</v>
      </c>
      <c r="BJ170" s="17" t="s">
        <v>22</v>
      </c>
      <c r="BK170" s="183">
        <f t="shared" si="9"/>
        <v>0</v>
      </c>
      <c r="BL170" s="17" t="s">
        <v>222</v>
      </c>
      <c r="BM170" s="17" t="s">
        <v>327</v>
      </c>
    </row>
    <row r="171" spans="2:65" s="1" customFormat="1" ht="22.5" customHeight="1">
      <c r="B171" s="171"/>
      <c r="C171" s="172" t="s">
        <v>328</v>
      </c>
      <c r="D171" s="172" t="s">
        <v>143</v>
      </c>
      <c r="E171" s="173" t="s">
        <v>329</v>
      </c>
      <c r="F171" s="174" t="s">
        <v>330</v>
      </c>
      <c r="G171" s="175" t="s">
        <v>205</v>
      </c>
      <c r="H171" s="176">
        <v>90</v>
      </c>
      <c r="I171" s="177"/>
      <c r="J171" s="178">
        <f t="shared" si="0"/>
        <v>0</v>
      </c>
      <c r="K171" s="174" t="s">
        <v>147</v>
      </c>
      <c r="L171" s="34"/>
      <c r="M171" s="179" t="s">
        <v>20</v>
      </c>
      <c r="N171" s="180" t="s">
        <v>42</v>
      </c>
      <c r="O171" s="35"/>
      <c r="P171" s="181">
        <f t="shared" si="1"/>
        <v>0</v>
      </c>
      <c r="Q171" s="181">
        <v>0</v>
      </c>
      <c r="R171" s="181">
        <f t="shared" si="2"/>
        <v>0</v>
      </c>
      <c r="S171" s="181">
        <v>0.0018</v>
      </c>
      <c r="T171" s="182">
        <f t="shared" si="3"/>
        <v>0.162</v>
      </c>
      <c r="AR171" s="17" t="s">
        <v>222</v>
      </c>
      <c r="AT171" s="17" t="s">
        <v>143</v>
      </c>
      <c r="AU171" s="17" t="s">
        <v>77</v>
      </c>
      <c r="AY171" s="17" t="s">
        <v>140</v>
      </c>
      <c r="BE171" s="183">
        <f t="shared" si="4"/>
        <v>0</v>
      </c>
      <c r="BF171" s="183">
        <f t="shared" si="5"/>
        <v>0</v>
      </c>
      <c r="BG171" s="183">
        <f t="shared" si="6"/>
        <v>0</v>
      </c>
      <c r="BH171" s="183">
        <f t="shared" si="7"/>
        <v>0</v>
      </c>
      <c r="BI171" s="183">
        <f t="shared" si="8"/>
        <v>0</v>
      </c>
      <c r="BJ171" s="17" t="s">
        <v>22</v>
      </c>
      <c r="BK171" s="183">
        <f t="shared" si="9"/>
        <v>0</v>
      </c>
      <c r="BL171" s="17" t="s">
        <v>222</v>
      </c>
      <c r="BM171" s="17" t="s">
        <v>331</v>
      </c>
    </row>
    <row r="172" spans="2:65" s="1" customFormat="1" ht="22.5" customHeight="1">
      <c r="B172" s="171"/>
      <c r="C172" s="172" t="s">
        <v>332</v>
      </c>
      <c r="D172" s="172" t="s">
        <v>143</v>
      </c>
      <c r="E172" s="173" t="s">
        <v>333</v>
      </c>
      <c r="F172" s="174" t="s">
        <v>334</v>
      </c>
      <c r="G172" s="175" t="s">
        <v>205</v>
      </c>
      <c r="H172" s="176">
        <v>90</v>
      </c>
      <c r="I172" s="177"/>
      <c r="J172" s="178">
        <f t="shared" si="0"/>
        <v>0</v>
      </c>
      <c r="K172" s="174" t="s">
        <v>147</v>
      </c>
      <c r="L172" s="34"/>
      <c r="M172" s="179" t="s">
        <v>20</v>
      </c>
      <c r="N172" s="180" t="s">
        <v>42</v>
      </c>
      <c r="O172" s="35"/>
      <c r="P172" s="181">
        <f t="shared" si="1"/>
        <v>0</v>
      </c>
      <c r="Q172" s="181">
        <v>0</v>
      </c>
      <c r="R172" s="181">
        <f t="shared" si="2"/>
        <v>0</v>
      </c>
      <c r="S172" s="181">
        <v>0.0012</v>
      </c>
      <c r="T172" s="182">
        <f t="shared" si="3"/>
        <v>0.10799999999999998</v>
      </c>
      <c r="AR172" s="17" t="s">
        <v>222</v>
      </c>
      <c r="AT172" s="17" t="s">
        <v>143</v>
      </c>
      <c r="AU172" s="17" t="s">
        <v>77</v>
      </c>
      <c r="AY172" s="17" t="s">
        <v>140</v>
      </c>
      <c r="BE172" s="183">
        <f t="shared" si="4"/>
        <v>0</v>
      </c>
      <c r="BF172" s="183">
        <f t="shared" si="5"/>
        <v>0</v>
      </c>
      <c r="BG172" s="183">
        <f t="shared" si="6"/>
        <v>0</v>
      </c>
      <c r="BH172" s="183">
        <f t="shared" si="7"/>
        <v>0</v>
      </c>
      <c r="BI172" s="183">
        <f t="shared" si="8"/>
        <v>0</v>
      </c>
      <c r="BJ172" s="17" t="s">
        <v>22</v>
      </c>
      <c r="BK172" s="183">
        <f t="shared" si="9"/>
        <v>0</v>
      </c>
      <c r="BL172" s="17" t="s">
        <v>222</v>
      </c>
      <c r="BM172" s="17" t="s">
        <v>335</v>
      </c>
    </row>
    <row r="173" spans="2:65" s="1" customFormat="1" ht="22.5" customHeight="1">
      <c r="B173" s="171"/>
      <c r="C173" s="206" t="s">
        <v>336</v>
      </c>
      <c r="D173" s="206" t="s">
        <v>208</v>
      </c>
      <c r="E173" s="207" t="s">
        <v>337</v>
      </c>
      <c r="F173" s="208" t="s">
        <v>338</v>
      </c>
      <c r="G173" s="209" t="s">
        <v>205</v>
      </c>
      <c r="H173" s="210">
        <v>90</v>
      </c>
      <c r="I173" s="211"/>
      <c r="J173" s="212">
        <f t="shared" si="0"/>
        <v>0</v>
      </c>
      <c r="K173" s="208" t="s">
        <v>20</v>
      </c>
      <c r="L173" s="213"/>
      <c r="M173" s="214" t="s">
        <v>20</v>
      </c>
      <c r="N173" s="215" t="s">
        <v>42</v>
      </c>
      <c r="O173" s="35"/>
      <c r="P173" s="181">
        <f t="shared" si="1"/>
        <v>0</v>
      </c>
      <c r="Q173" s="181">
        <v>0.000375</v>
      </c>
      <c r="R173" s="181">
        <f t="shared" si="2"/>
        <v>0.03375</v>
      </c>
      <c r="S173" s="181">
        <v>0</v>
      </c>
      <c r="T173" s="182">
        <f t="shared" si="3"/>
        <v>0</v>
      </c>
      <c r="AR173" s="17" t="s">
        <v>298</v>
      </c>
      <c r="AT173" s="17" t="s">
        <v>208</v>
      </c>
      <c r="AU173" s="17" t="s">
        <v>77</v>
      </c>
      <c r="AY173" s="17" t="s">
        <v>140</v>
      </c>
      <c r="BE173" s="183">
        <f t="shared" si="4"/>
        <v>0</v>
      </c>
      <c r="BF173" s="183">
        <f t="shared" si="5"/>
        <v>0</v>
      </c>
      <c r="BG173" s="183">
        <f t="shared" si="6"/>
        <v>0</v>
      </c>
      <c r="BH173" s="183">
        <f t="shared" si="7"/>
        <v>0</v>
      </c>
      <c r="BI173" s="183">
        <f t="shared" si="8"/>
        <v>0</v>
      </c>
      <c r="BJ173" s="17" t="s">
        <v>22</v>
      </c>
      <c r="BK173" s="183">
        <f t="shared" si="9"/>
        <v>0</v>
      </c>
      <c r="BL173" s="17" t="s">
        <v>222</v>
      </c>
      <c r="BM173" s="17" t="s">
        <v>339</v>
      </c>
    </row>
    <row r="174" spans="2:65" s="1" customFormat="1" ht="22.5" customHeight="1">
      <c r="B174" s="171"/>
      <c r="C174" s="206" t="s">
        <v>340</v>
      </c>
      <c r="D174" s="206" t="s">
        <v>208</v>
      </c>
      <c r="E174" s="207" t="s">
        <v>341</v>
      </c>
      <c r="F174" s="208" t="s">
        <v>342</v>
      </c>
      <c r="G174" s="209" t="s">
        <v>205</v>
      </c>
      <c r="H174" s="210">
        <v>90</v>
      </c>
      <c r="I174" s="211"/>
      <c r="J174" s="212">
        <f t="shared" si="0"/>
        <v>0</v>
      </c>
      <c r="K174" s="208" t="s">
        <v>20</v>
      </c>
      <c r="L174" s="213"/>
      <c r="M174" s="214" t="s">
        <v>20</v>
      </c>
      <c r="N174" s="215" t="s">
        <v>42</v>
      </c>
      <c r="O174" s="35"/>
      <c r="P174" s="181">
        <f t="shared" si="1"/>
        <v>0</v>
      </c>
      <c r="Q174" s="181">
        <v>0.0012</v>
      </c>
      <c r="R174" s="181">
        <f t="shared" si="2"/>
        <v>0.10799999999999998</v>
      </c>
      <c r="S174" s="181">
        <v>0</v>
      </c>
      <c r="T174" s="182">
        <f t="shared" si="3"/>
        <v>0</v>
      </c>
      <c r="AR174" s="17" t="s">
        <v>298</v>
      </c>
      <c r="AT174" s="17" t="s">
        <v>208</v>
      </c>
      <c r="AU174" s="17" t="s">
        <v>77</v>
      </c>
      <c r="AY174" s="17" t="s">
        <v>140</v>
      </c>
      <c r="BE174" s="183">
        <f t="shared" si="4"/>
        <v>0</v>
      </c>
      <c r="BF174" s="183">
        <f t="shared" si="5"/>
        <v>0</v>
      </c>
      <c r="BG174" s="183">
        <f t="shared" si="6"/>
        <v>0</v>
      </c>
      <c r="BH174" s="183">
        <f t="shared" si="7"/>
        <v>0</v>
      </c>
      <c r="BI174" s="183">
        <f t="shared" si="8"/>
        <v>0</v>
      </c>
      <c r="BJ174" s="17" t="s">
        <v>22</v>
      </c>
      <c r="BK174" s="183">
        <f t="shared" si="9"/>
        <v>0</v>
      </c>
      <c r="BL174" s="17" t="s">
        <v>222</v>
      </c>
      <c r="BM174" s="17" t="s">
        <v>343</v>
      </c>
    </row>
    <row r="175" spans="2:65" s="1" customFormat="1" ht="22.5" customHeight="1">
      <c r="B175" s="171"/>
      <c r="C175" s="172" t="s">
        <v>344</v>
      </c>
      <c r="D175" s="172" t="s">
        <v>143</v>
      </c>
      <c r="E175" s="173" t="s">
        <v>345</v>
      </c>
      <c r="F175" s="174" t="s">
        <v>346</v>
      </c>
      <c r="G175" s="175" t="s">
        <v>205</v>
      </c>
      <c r="H175" s="176">
        <v>90</v>
      </c>
      <c r="I175" s="177"/>
      <c r="J175" s="178">
        <f t="shared" si="0"/>
        <v>0</v>
      </c>
      <c r="K175" s="174" t="s">
        <v>147</v>
      </c>
      <c r="L175" s="34"/>
      <c r="M175" s="179" t="s">
        <v>20</v>
      </c>
      <c r="N175" s="180" t="s">
        <v>42</v>
      </c>
      <c r="O175" s="35"/>
      <c r="P175" s="181">
        <f t="shared" si="1"/>
        <v>0</v>
      </c>
      <c r="Q175" s="181">
        <v>0</v>
      </c>
      <c r="R175" s="181">
        <f t="shared" si="2"/>
        <v>0</v>
      </c>
      <c r="S175" s="181">
        <v>0</v>
      </c>
      <c r="T175" s="182">
        <f t="shared" si="3"/>
        <v>0</v>
      </c>
      <c r="AR175" s="17" t="s">
        <v>222</v>
      </c>
      <c r="AT175" s="17" t="s">
        <v>143</v>
      </c>
      <c r="AU175" s="17" t="s">
        <v>77</v>
      </c>
      <c r="AY175" s="17" t="s">
        <v>140</v>
      </c>
      <c r="BE175" s="183">
        <f t="shared" si="4"/>
        <v>0</v>
      </c>
      <c r="BF175" s="183">
        <f t="shared" si="5"/>
        <v>0</v>
      </c>
      <c r="BG175" s="183">
        <f t="shared" si="6"/>
        <v>0</v>
      </c>
      <c r="BH175" s="183">
        <f t="shared" si="7"/>
        <v>0</v>
      </c>
      <c r="BI175" s="183">
        <f t="shared" si="8"/>
        <v>0</v>
      </c>
      <c r="BJ175" s="17" t="s">
        <v>22</v>
      </c>
      <c r="BK175" s="183">
        <f t="shared" si="9"/>
        <v>0</v>
      </c>
      <c r="BL175" s="17" t="s">
        <v>222</v>
      </c>
      <c r="BM175" s="17" t="s">
        <v>347</v>
      </c>
    </row>
    <row r="176" spans="2:65" s="1" customFormat="1" ht="22.5" customHeight="1">
      <c r="B176" s="171"/>
      <c r="C176" s="172" t="s">
        <v>348</v>
      </c>
      <c r="D176" s="172" t="s">
        <v>143</v>
      </c>
      <c r="E176" s="173" t="s">
        <v>349</v>
      </c>
      <c r="F176" s="174" t="s">
        <v>350</v>
      </c>
      <c r="G176" s="175" t="s">
        <v>237</v>
      </c>
      <c r="H176" s="176">
        <v>1.384</v>
      </c>
      <c r="I176" s="177"/>
      <c r="J176" s="178">
        <f t="shared" si="0"/>
        <v>0</v>
      </c>
      <c r="K176" s="174" t="s">
        <v>147</v>
      </c>
      <c r="L176" s="34"/>
      <c r="M176" s="179" t="s">
        <v>20</v>
      </c>
      <c r="N176" s="180" t="s">
        <v>42</v>
      </c>
      <c r="O176" s="35"/>
      <c r="P176" s="181">
        <f t="shared" si="1"/>
        <v>0</v>
      </c>
      <c r="Q176" s="181">
        <v>0</v>
      </c>
      <c r="R176" s="181">
        <f t="shared" si="2"/>
        <v>0</v>
      </c>
      <c r="S176" s="181">
        <v>0</v>
      </c>
      <c r="T176" s="182">
        <f t="shared" si="3"/>
        <v>0</v>
      </c>
      <c r="AR176" s="17" t="s">
        <v>222</v>
      </c>
      <c r="AT176" s="17" t="s">
        <v>143</v>
      </c>
      <c r="AU176" s="17" t="s">
        <v>77</v>
      </c>
      <c r="AY176" s="17" t="s">
        <v>140</v>
      </c>
      <c r="BE176" s="183">
        <f t="shared" si="4"/>
        <v>0</v>
      </c>
      <c r="BF176" s="183">
        <f t="shared" si="5"/>
        <v>0</v>
      </c>
      <c r="BG176" s="183">
        <f t="shared" si="6"/>
        <v>0</v>
      </c>
      <c r="BH176" s="183">
        <f t="shared" si="7"/>
        <v>0</v>
      </c>
      <c r="BI176" s="183">
        <f t="shared" si="8"/>
        <v>0</v>
      </c>
      <c r="BJ176" s="17" t="s">
        <v>22</v>
      </c>
      <c r="BK176" s="183">
        <f t="shared" si="9"/>
        <v>0</v>
      </c>
      <c r="BL176" s="17" t="s">
        <v>222</v>
      </c>
      <c r="BM176" s="17" t="s">
        <v>351</v>
      </c>
    </row>
    <row r="177" spans="2:63" s="11" customFormat="1" ht="29.25" customHeight="1">
      <c r="B177" s="157"/>
      <c r="D177" s="168" t="s">
        <v>70</v>
      </c>
      <c r="E177" s="169" t="s">
        <v>352</v>
      </c>
      <c r="F177" s="169" t="s">
        <v>353</v>
      </c>
      <c r="I177" s="160"/>
      <c r="J177" s="170">
        <f>BK177</f>
        <v>0</v>
      </c>
      <c r="L177" s="157"/>
      <c r="M177" s="162"/>
      <c r="N177" s="163"/>
      <c r="O177" s="163"/>
      <c r="P177" s="164">
        <f>SUM(P178:P182)</f>
        <v>0</v>
      </c>
      <c r="Q177" s="163"/>
      <c r="R177" s="164">
        <f>SUM(R178:R182)</f>
        <v>0.0768548088</v>
      </c>
      <c r="S177" s="163"/>
      <c r="T177" s="165">
        <f>SUM(T178:T182)</f>
        <v>0</v>
      </c>
      <c r="AR177" s="158" t="s">
        <v>77</v>
      </c>
      <c r="AT177" s="166" t="s">
        <v>70</v>
      </c>
      <c r="AU177" s="166" t="s">
        <v>22</v>
      </c>
      <c r="AY177" s="158" t="s">
        <v>140</v>
      </c>
      <c r="BK177" s="167">
        <f>SUM(BK178:BK182)</f>
        <v>0</v>
      </c>
    </row>
    <row r="178" spans="2:65" s="1" customFormat="1" ht="22.5" customHeight="1">
      <c r="B178" s="171"/>
      <c r="C178" s="172" t="s">
        <v>354</v>
      </c>
      <c r="D178" s="172" t="s">
        <v>143</v>
      </c>
      <c r="E178" s="173" t="s">
        <v>355</v>
      </c>
      <c r="F178" s="174" t="s">
        <v>356</v>
      </c>
      <c r="G178" s="175" t="s">
        <v>357</v>
      </c>
      <c r="H178" s="176">
        <v>72</v>
      </c>
      <c r="I178" s="177"/>
      <c r="J178" s="178">
        <f>ROUND(I178*H178,2)</f>
        <v>0</v>
      </c>
      <c r="K178" s="174" t="s">
        <v>147</v>
      </c>
      <c r="L178" s="34"/>
      <c r="M178" s="179" t="s">
        <v>20</v>
      </c>
      <c r="N178" s="180" t="s">
        <v>42</v>
      </c>
      <c r="O178" s="35"/>
      <c r="P178" s="181">
        <f>O178*H178</f>
        <v>0</v>
      </c>
      <c r="Q178" s="181">
        <v>6.74279E-05</v>
      </c>
      <c r="R178" s="181">
        <f>Q178*H178</f>
        <v>0.0048548088</v>
      </c>
      <c r="S178" s="181">
        <v>0</v>
      </c>
      <c r="T178" s="182">
        <f>S178*H178</f>
        <v>0</v>
      </c>
      <c r="AR178" s="17" t="s">
        <v>222</v>
      </c>
      <c r="AT178" s="17" t="s">
        <v>143</v>
      </c>
      <c r="AU178" s="17" t="s">
        <v>77</v>
      </c>
      <c r="AY178" s="17" t="s">
        <v>140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7" t="s">
        <v>22</v>
      </c>
      <c r="BK178" s="183">
        <f>ROUND(I178*H178,2)</f>
        <v>0</v>
      </c>
      <c r="BL178" s="17" t="s">
        <v>222</v>
      </c>
      <c r="BM178" s="17" t="s">
        <v>358</v>
      </c>
    </row>
    <row r="179" spans="2:51" s="12" customFormat="1" ht="22.5" customHeight="1">
      <c r="B179" s="184"/>
      <c r="D179" s="185" t="s">
        <v>150</v>
      </c>
      <c r="E179" s="186" t="s">
        <v>20</v>
      </c>
      <c r="F179" s="187" t="s">
        <v>359</v>
      </c>
      <c r="H179" s="188">
        <v>72</v>
      </c>
      <c r="I179" s="189"/>
      <c r="L179" s="184"/>
      <c r="M179" s="190"/>
      <c r="N179" s="191"/>
      <c r="O179" s="191"/>
      <c r="P179" s="191"/>
      <c r="Q179" s="191"/>
      <c r="R179" s="191"/>
      <c r="S179" s="191"/>
      <c r="T179" s="192"/>
      <c r="AT179" s="193" t="s">
        <v>150</v>
      </c>
      <c r="AU179" s="193" t="s">
        <v>77</v>
      </c>
      <c r="AV179" s="12" t="s">
        <v>77</v>
      </c>
      <c r="AW179" s="12" t="s">
        <v>35</v>
      </c>
      <c r="AX179" s="12" t="s">
        <v>22</v>
      </c>
      <c r="AY179" s="193" t="s">
        <v>140</v>
      </c>
    </row>
    <row r="180" spans="2:65" s="1" customFormat="1" ht="22.5" customHeight="1">
      <c r="B180" s="171"/>
      <c r="C180" s="206" t="s">
        <v>360</v>
      </c>
      <c r="D180" s="206" t="s">
        <v>208</v>
      </c>
      <c r="E180" s="207" t="s">
        <v>361</v>
      </c>
      <c r="F180" s="208" t="s">
        <v>362</v>
      </c>
      <c r="G180" s="209" t="s">
        <v>237</v>
      </c>
      <c r="H180" s="210">
        <v>0.072</v>
      </c>
      <c r="I180" s="211"/>
      <c r="J180" s="212">
        <f>ROUND(I180*H180,2)</f>
        <v>0</v>
      </c>
      <c r="K180" s="208" t="s">
        <v>147</v>
      </c>
      <c r="L180" s="213"/>
      <c r="M180" s="214" t="s">
        <v>20</v>
      </c>
      <c r="N180" s="215" t="s">
        <v>42</v>
      </c>
      <c r="O180" s="35"/>
      <c r="P180" s="181">
        <f>O180*H180</f>
        <v>0</v>
      </c>
      <c r="Q180" s="181">
        <v>1</v>
      </c>
      <c r="R180" s="181">
        <f>Q180*H180</f>
        <v>0.072</v>
      </c>
      <c r="S180" s="181">
        <v>0</v>
      </c>
      <c r="T180" s="182">
        <f>S180*H180</f>
        <v>0</v>
      </c>
      <c r="AR180" s="17" t="s">
        <v>298</v>
      </c>
      <c r="AT180" s="17" t="s">
        <v>208</v>
      </c>
      <c r="AU180" s="17" t="s">
        <v>77</v>
      </c>
      <c r="AY180" s="17" t="s">
        <v>140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7" t="s">
        <v>22</v>
      </c>
      <c r="BK180" s="183">
        <f>ROUND(I180*H180,2)</f>
        <v>0</v>
      </c>
      <c r="BL180" s="17" t="s">
        <v>222</v>
      </c>
      <c r="BM180" s="17" t="s">
        <v>363</v>
      </c>
    </row>
    <row r="181" spans="2:51" s="12" customFormat="1" ht="22.5" customHeight="1">
      <c r="B181" s="184"/>
      <c r="D181" s="185" t="s">
        <v>150</v>
      </c>
      <c r="E181" s="186" t="s">
        <v>20</v>
      </c>
      <c r="F181" s="187" t="s">
        <v>364</v>
      </c>
      <c r="H181" s="188">
        <v>0.072</v>
      </c>
      <c r="I181" s="189"/>
      <c r="L181" s="184"/>
      <c r="M181" s="190"/>
      <c r="N181" s="191"/>
      <c r="O181" s="191"/>
      <c r="P181" s="191"/>
      <c r="Q181" s="191"/>
      <c r="R181" s="191"/>
      <c r="S181" s="191"/>
      <c r="T181" s="192"/>
      <c r="AT181" s="193" t="s">
        <v>150</v>
      </c>
      <c r="AU181" s="193" t="s">
        <v>77</v>
      </c>
      <c r="AV181" s="12" t="s">
        <v>77</v>
      </c>
      <c r="AW181" s="12" t="s">
        <v>35</v>
      </c>
      <c r="AX181" s="12" t="s">
        <v>22</v>
      </c>
      <c r="AY181" s="193" t="s">
        <v>140</v>
      </c>
    </row>
    <row r="182" spans="2:65" s="1" customFormat="1" ht="22.5" customHeight="1">
      <c r="B182" s="171"/>
      <c r="C182" s="172" t="s">
        <v>365</v>
      </c>
      <c r="D182" s="172" t="s">
        <v>143</v>
      </c>
      <c r="E182" s="173" t="s">
        <v>366</v>
      </c>
      <c r="F182" s="174" t="s">
        <v>367</v>
      </c>
      <c r="G182" s="175" t="s">
        <v>237</v>
      </c>
      <c r="H182" s="176">
        <v>0.077</v>
      </c>
      <c r="I182" s="177"/>
      <c r="J182" s="178">
        <f>ROUND(I182*H182,2)</f>
        <v>0</v>
      </c>
      <c r="K182" s="174" t="s">
        <v>147</v>
      </c>
      <c r="L182" s="34"/>
      <c r="M182" s="179" t="s">
        <v>20</v>
      </c>
      <c r="N182" s="180" t="s">
        <v>42</v>
      </c>
      <c r="O182" s="3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AR182" s="17" t="s">
        <v>222</v>
      </c>
      <c r="AT182" s="17" t="s">
        <v>143</v>
      </c>
      <c r="AU182" s="17" t="s">
        <v>77</v>
      </c>
      <c r="AY182" s="17" t="s">
        <v>140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7" t="s">
        <v>22</v>
      </c>
      <c r="BK182" s="183">
        <f>ROUND(I182*H182,2)</f>
        <v>0</v>
      </c>
      <c r="BL182" s="17" t="s">
        <v>222</v>
      </c>
      <c r="BM182" s="17" t="s">
        <v>368</v>
      </c>
    </row>
    <row r="183" spans="2:63" s="11" customFormat="1" ht="29.25" customHeight="1">
      <c r="B183" s="157"/>
      <c r="D183" s="168" t="s">
        <v>70</v>
      </c>
      <c r="E183" s="169" t="s">
        <v>369</v>
      </c>
      <c r="F183" s="169" t="s">
        <v>370</v>
      </c>
      <c r="I183" s="160"/>
      <c r="J183" s="170">
        <f>BK183</f>
        <v>0</v>
      </c>
      <c r="L183" s="157"/>
      <c r="M183" s="162"/>
      <c r="N183" s="163"/>
      <c r="O183" s="163"/>
      <c r="P183" s="164">
        <f>SUM(P184:P197)</f>
        <v>0</v>
      </c>
      <c r="Q183" s="163"/>
      <c r="R183" s="164">
        <f>SUM(R184:R197)</f>
        <v>3.0022649999999995</v>
      </c>
      <c r="S183" s="163"/>
      <c r="T183" s="165">
        <f>SUM(T184:T197)</f>
        <v>0</v>
      </c>
      <c r="AR183" s="158" t="s">
        <v>77</v>
      </c>
      <c r="AT183" s="166" t="s">
        <v>70</v>
      </c>
      <c r="AU183" s="166" t="s">
        <v>22</v>
      </c>
      <c r="AY183" s="158" t="s">
        <v>140</v>
      </c>
      <c r="BK183" s="167">
        <f>SUM(BK184:BK197)</f>
        <v>0</v>
      </c>
    </row>
    <row r="184" spans="2:65" s="1" customFormat="1" ht="31.5" customHeight="1">
      <c r="B184" s="171"/>
      <c r="C184" s="172" t="s">
        <v>371</v>
      </c>
      <c r="D184" s="172" t="s">
        <v>143</v>
      </c>
      <c r="E184" s="173" t="s">
        <v>372</v>
      </c>
      <c r="F184" s="174" t="s">
        <v>373</v>
      </c>
      <c r="G184" s="175" t="s">
        <v>146</v>
      </c>
      <c r="H184" s="176">
        <v>112.5</v>
      </c>
      <c r="I184" s="177"/>
      <c r="J184" s="178">
        <f>ROUND(I184*H184,2)</f>
        <v>0</v>
      </c>
      <c r="K184" s="174" t="s">
        <v>147</v>
      </c>
      <c r="L184" s="34"/>
      <c r="M184" s="179" t="s">
        <v>20</v>
      </c>
      <c r="N184" s="180" t="s">
        <v>42</v>
      </c>
      <c r="O184" s="35"/>
      <c r="P184" s="181">
        <f>O184*H184</f>
        <v>0</v>
      </c>
      <c r="Q184" s="181">
        <v>0.00392</v>
      </c>
      <c r="R184" s="181">
        <f>Q184*H184</f>
        <v>0.441</v>
      </c>
      <c r="S184" s="181">
        <v>0</v>
      </c>
      <c r="T184" s="182">
        <f>S184*H184</f>
        <v>0</v>
      </c>
      <c r="AR184" s="17" t="s">
        <v>222</v>
      </c>
      <c r="AT184" s="17" t="s">
        <v>143</v>
      </c>
      <c r="AU184" s="17" t="s">
        <v>77</v>
      </c>
      <c r="AY184" s="17" t="s">
        <v>140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7" t="s">
        <v>22</v>
      </c>
      <c r="BK184" s="183">
        <f>ROUND(I184*H184,2)</f>
        <v>0</v>
      </c>
      <c r="BL184" s="17" t="s">
        <v>222</v>
      </c>
      <c r="BM184" s="17" t="s">
        <v>374</v>
      </c>
    </row>
    <row r="185" spans="2:51" s="12" customFormat="1" ht="22.5" customHeight="1">
      <c r="B185" s="184"/>
      <c r="D185" s="185" t="s">
        <v>150</v>
      </c>
      <c r="E185" s="186" t="s">
        <v>20</v>
      </c>
      <c r="F185" s="187" t="s">
        <v>263</v>
      </c>
      <c r="H185" s="188">
        <v>112.5</v>
      </c>
      <c r="I185" s="189"/>
      <c r="L185" s="184"/>
      <c r="M185" s="190"/>
      <c r="N185" s="191"/>
      <c r="O185" s="191"/>
      <c r="P185" s="191"/>
      <c r="Q185" s="191"/>
      <c r="R185" s="191"/>
      <c r="S185" s="191"/>
      <c r="T185" s="192"/>
      <c r="AT185" s="193" t="s">
        <v>150</v>
      </c>
      <c r="AU185" s="193" t="s">
        <v>77</v>
      </c>
      <c r="AV185" s="12" t="s">
        <v>77</v>
      </c>
      <c r="AW185" s="12" t="s">
        <v>35</v>
      </c>
      <c r="AX185" s="12" t="s">
        <v>22</v>
      </c>
      <c r="AY185" s="193" t="s">
        <v>140</v>
      </c>
    </row>
    <row r="186" spans="2:65" s="1" customFormat="1" ht="22.5" customHeight="1">
      <c r="B186" s="171"/>
      <c r="C186" s="206" t="s">
        <v>375</v>
      </c>
      <c r="D186" s="206" t="s">
        <v>208</v>
      </c>
      <c r="E186" s="207" t="s">
        <v>376</v>
      </c>
      <c r="F186" s="208" t="s">
        <v>377</v>
      </c>
      <c r="G186" s="209" t="s">
        <v>146</v>
      </c>
      <c r="H186" s="210">
        <v>123.75</v>
      </c>
      <c r="I186" s="211"/>
      <c r="J186" s="212">
        <f>ROUND(I186*H186,2)</f>
        <v>0</v>
      </c>
      <c r="K186" s="208" t="s">
        <v>147</v>
      </c>
      <c r="L186" s="213"/>
      <c r="M186" s="214" t="s">
        <v>20</v>
      </c>
      <c r="N186" s="215" t="s">
        <v>42</v>
      </c>
      <c r="O186" s="35"/>
      <c r="P186" s="181">
        <f>O186*H186</f>
        <v>0</v>
      </c>
      <c r="Q186" s="181">
        <v>0.0192</v>
      </c>
      <c r="R186" s="181">
        <f>Q186*H186</f>
        <v>2.376</v>
      </c>
      <c r="S186" s="181">
        <v>0</v>
      </c>
      <c r="T186" s="182">
        <f>S186*H186</f>
        <v>0</v>
      </c>
      <c r="AR186" s="17" t="s">
        <v>298</v>
      </c>
      <c r="AT186" s="17" t="s">
        <v>208</v>
      </c>
      <c r="AU186" s="17" t="s">
        <v>77</v>
      </c>
      <c r="AY186" s="17" t="s">
        <v>140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7" t="s">
        <v>22</v>
      </c>
      <c r="BK186" s="183">
        <f>ROUND(I186*H186,2)</f>
        <v>0</v>
      </c>
      <c r="BL186" s="17" t="s">
        <v>222</v>
      </c>
      <c r="BM186" s="17" t="s">
        <v>378</v>
      </c>
    </row>
    <row r="187" spans="2:51" s="12" customFormat="1" ht="22.5" customHeight="1">
      <c r="B187" s="184"/>
      <c r="D187" s="185" t="s">
        <v>150</v>
      </c>
      <c r="F187" s="187" t="s">
        <v>379</v>
      </c>
      <c r="H187" s="188">
        <v>123.75</v>
      </c>
      <c r="I187" s="189"/>
      <c r="L187" s="184"/>
      <c r="M187" s="190"/>
      <c r="N187" s="191"/>
      <c r="O187" s="191"/>
      <c r="P187" s="191"/>
      <c r="Q187" s="191"/>
      <c r="R187" s="191"/>
      <c r="S187" s="191"/>
      <c r="T187" s="192"/>
      <c r="AT187" s="193" t="s">
        <v>150</v>
      </c>
      <c r="AU187" s="193" t="s">
        <v>77</v>
      </c>
      <c r="AV187" s="12" t="s">
        <v>77</v>
      </c>
      <c r="AW187" s="12" t="s">
        <v>4</v>
      </c>
      <c r="AX187" s="12" t="s">
        <v>22</v>
      </c>
      <c r="AY187" s="193" t="s">
        <v>140</v>
      </c>
    </row>
    <row r="188" spans="2:65" s="1" customFormat="1" ht="22.5" customHeight="1">
      <c r="B188" s="171"/>
      <c r="C188" s="172" t="s">
        <v>380</v>
      </c>
      <c r="D188" s="172" t="s">
        <v>143</v>
      </c>
      <c r="E188" s="173" t="s">
        <v>381</v>
      </c>
      <c r="F188" s="174" t="s">
        <v>382</v>
      </c>
      <c r="G188" s="175" t="s">
        <v>146</v>
      </c>
      <c r="H188" s="176">
        <v>112.5</v>
      </c>
      <c r="I188" s="177"/>
      <c r="J188" s="178">
        <f>ROUND(I188*H188,2)</f>
        <v>0</v>
      </c>
      <c r="K188" s="174" t="s">
        <v>147</v>
      </c>
      <c r="L188" s="34"/>
      <c r="M188" s="179" t="s">
        <v>20</v>
      </c>
      <c r="N188" s="180" t="s">
        <v>42</v>
      </c>
      <c r="O188" s="35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AR188" s="17" t="s">
        <v>222</v>
      </c>
      <c r="AT188" s="17" t="s">
        <v>143</v>
      </c>
      <c r="AU188" s="17" t="s">
        <v>77</v>
      </c>
      <c r="AY188" s="17" t="s">
        <v>140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7" t="s">
        <v>22</v>
      </c>
      <c r="BK188" s="183">
        <f>ROUND(I188*H188,2)</f>
        <v>0</v>
      </c>
      <c r="BL188" s="17" t="s">
        <v>222</v>
      </c>
      <c r="BM188" s="17" t="s">
        <v>383</v>
      </c>
    </row>
    <row r="189" spans="2:65" s="1" customFormat="1" ht="22.5" customHeight="1">
      <c r="B189" s="171"/>
      <c r="C189" s="172" t="s">
        <v>384</v>
      </c>
      <c r="D189" s="172" t="s">
        <v>143</v>
      </c>
      <c r="E189" s="173" t="s">
        <v>385</v>
      </c>
      <c r="F189" s="174" t="s">
        <v>386</v>
      </c>
      <c r="G189" s="175" t="s">
        <v>146</v>
      </c>
      <c r="H189" s="176">
        <v>531</v>
      </c>
      <c r="I189" s="177"/>
      <c r="J189" s="178">
        <f>ROUND(I189*H189,2)</f>
        <v>0</v>
      </c>
      <c r="K189" s="174" t="s">
        <v>147</v>
      </c>
      <c r="L189" s="34"/>
      <c r="M189" s="179" t="s">
        <v>20</v>
      </c>
      <c r="N189" s="180" t="s">
        <v>42</v>
      </c>
      <c r="O189" s="35"/>
      <c r="P189" s="181">
        <f>O189*H189</f>
        <v>0</v>
      </c>
      <c r="Q189" s="181">
        <v>0.0003</v>
      </c>
      <c r="R189" s="181">
        <f>Q189*H189</f>
        <v>0.1593</v>
      </c>
      <c r="S189" s="181">
        <v>0</v>
      </c>
      <c r="T189" s="182">
        <f>S189*H189</f>
        <v>0</v>
      </c>
      <c r="AR189" s="17" t="s">
        <v>222</v>
      </c>
      <c r="AT189" s="17" t="s">
        <v>143</v>
      </c>
      <c r="AU189" s="17" t="s">
        <v>77</v>
      </c>
      <c r="AY189" s="17" t="s">
        <v>140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7" t="s">
        <v>22</v>
      </c>
      <c r="BK189" s="183">
        <f>ROUND(I189*H189,2)</f>
        <v>0</v>
      </c>
      <c r="BL189" s="17" t="s">
        <v>222</v>
      </c>
      <c r="BM189" s="17" t="s">
        <v>387</v>
      </c>
    </row>
    <row r="190" spans="2:51" s="12" customFormat="1" ht="22.5" customHeight="1">
      <c r="B190" s="184"/>
      <c r="D190" s="185" t="s">
        <v>150</v>
      </c>
      <c r="E190" s="186" t="s">
        <v>20</v>
      </c>
      <c r="F190" s="187" t="s">
        <v>388</v>
      </c>
      <c r="H190" s="188">
        <v>531</v>
      </c>
      <c r="I190" s="189"/>
      <c r="L190" s="184"/>
      <c r="M190" s="190"/>
      <c r="N190" s="191"/>
      <c r="O190" s="191"/>
      <c r="P190" s="191"/>
      <c r="Q190" s="191"/>
      <c r="R190" s="191"/>
      <c r="S190" s="191"/>
      <c r="T190" s="192"/>
      <c r="AT190" s="193" t="s">
        <v>150</v>
      </c>
      <c r="AU190" s="193" t="s">
        <v>77</v>
      </c>
      <c r="AV190" s="12" t="s">
        <v>77</v>
      </c>
      <c r="AW190" s="12" t="s">
        <v>35</v>
      </c>
      <c r="AX190" s="12" t="s">
        <v>22</v>
      </c>
      <c r="AY190" s="193" t="s">
        <v>140</v>
      </c>
    </row>
    <row r="191" spans="2:65" s="1" customFormat="1" ht="22.5" customHeight="1">
      <c r="B191" s="171"/>
      <c r="C191" s="172" t="s">
        <v>389</v>
      </c>
      <c r="D191" s="172" t="s">
        <v>143</v>
      </c>
      <c r="E191" s="173" t="s">
        <v>390</v>
      </c>
      <c r="F191" s="174" t="s">
        <v>391</v>
      </c>
      <c r="G191" s="175" t="s">
        <v>193</v>
      </c>
      <c r="H191" s="176">
        <v>400.5</v>
      </c>
      <c r="I191" s="177"/>
      <c r="J191" s="178">
        <f>ROUND(I191*H191,2)</f>
        <v>0</v>
      </c>
      <c r="K191" s="174" t="s">
        <v>147</v>
      </c>
      <c r="L191" s="34"/>
      <c r="M191" s="179" t="s">
        <v>20</v>
      </c>
      <c r="N191" s="180" t="s">
        <v>42</v>
      </c>
      <c r="O191" s="35"/>
      <c r="P191" s="181">
        <f>O191*H191</f>
        <v>0</v>
      </c>
      <c r="Q191" s="181">
        <v>3E-05</v>
      </c>
      <c r="R191" s="181">
        <f>Q191*H191</f>
        <v>0.012015</v>
      </c>
      <c r="S191" s="181">
        <v>0</v>
      </c>
      <c r="T191" s="182">
        <f>S191*H191</f>
        <v>0</v>
      </c>
      <c r="AR191" s="17" t="s">
        <v>222</v>
      </c>
      <c r="AT191" s="17" t="s">
        <v>143</v>
      </c>
      <c r="AU191" s="17" t="s">
        <v>77</v>
      </c>
      <c r="AY191" s="17" t="s">
        <v>140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7" t="s">
        <v>22</v>
      </c>
      <c r="BK191" s="183">
        <f>ROUND(I191*H191,2)</f>
        <v>0</v>
      </c>
      <c r="BL191" s="17" t="s">
        <v>222</v>
      </c>
      <c r="BM191" s="17" t="s">
        <v>392</v>
      </c>
    </row>
    <row r="192" spans="2:51" s="12" customFormat="1" ht="22.5" customHeight="1">
      <c r="B192" s="184"/>
      <c r="D192" s="185" t="s">
        <v>150</v>
      </c>
      <c r="E192" s="186" t="s">
        <v>20</v>
      </c>
      <c r="F192" s="187" t="s">
        <v>393</v>
      </c>
      <c r="H192" s="188">
        <v>400.5</v>
      </c>
      <c r="I192" s="189"/>
      <c r="L192" s="184"/>
      <c r="M192" s="190"/>
      <c r="N192" s="191"/>
      <c r="O192" s="191"/>
      <c r="P192" s="191"/>
      <c r="Q192" s="191"/>
      <c r="R192" s="191"/>
      <c r="S192" s="191"/>
      <c r="T192" s="192"/>
      <c r="AT192" s="193" t="s">
        <v>150</v>
      </c>
      <c r="AU192" s="193" t="s">
        <v>77</v>
      </c>
      <c r="AV192" s="12" t="s">
        <v>77</v>
      </c>
      <c r="AW192" s="12" t="s">
        <v>35</v>
      </c>
      <c r="AX192" s="12" t="s">
        <v>22</v>
      </c>
      <c r="AY192" s="193" t="s">
        <v>140</v>
      </c>
    </row>
    <row r="193" spans="2:65" s="1" customFormat="1" ht="22.5" customHeight="1">
      <c r="B193" s="171"/>
      <c r="C193" s="172" t="s">
        <v>394</v>
      </c>
      <c r="D193" s="172" t="s">
        <v>143</v>
      </c>
      <c r="E193" s="173" t="s">
        <v>395</v>
      </c>
      <c r="F193" s="174" t="s">
        <v>396</v>
      </c>
      <c r="G193" s="175" t="s">
        <v>205</v>
      </c>
      <c r="H193" s="176">
        <v>45</v>
      </c>
      <c r="I193" s="177"/>
      <c r="J193" s="178">
        <f>ROUND(I193*H193,2)</f>
        <v>0</v>
      </c>
      <c r="K193" s="174" t="s">
        <v>147</v>
      </c>
      <c r="L193" s="34"/>
      <c r="M193" s="179" t="s">
        <v>20</v>
      </c>
      <c r="N193" s="180" t="s">
        <v>42</v>
      </c>
      <c r="O193" s="35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AR193" s="17" t="s">
        <v>222</v>
      </c>
      <c r="AT193" s="17" t="s">
        <v>143</v>
      </c>
      <c r="AU193" s="17" t="s">
        <v>77</v>
      </c>
      <c r="AY193" s="17" t="s">
        <v>140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7" t="s">
        <v>22</v>
      </c>
      <c r="BK193" s="183">
        <f>ROUND(I193*H193,2)</f>
        <v>0</v>
      </c>
      <c r="BL193" s="17" t="s">
        <v>222</v>
      </c>
      <c r="BM193" s="17" t="s">
        <v>397</v>
      </c>
    </row>
    <row r="194" spans="2:65" s="1" customFormat="1" ht="22.5" customHeight="1">
      <c r="B194" s="171"/>
      <c r="C194" s="172" t="s">
        <v>398</v>
      </c>
      <c r="D194" s="172" t="s">
        <v>143</v>
      </c>
      <c r="E194" s="173" t="s">
        <v>399</v>
      </c>
      <c r="F194" s="174" t="s">
        <v>400</v>
      </c>
      <c r="G194" s="175" t="s">
        <v>205</v>
      </c>
      <c r="H194" s="176">
        <v>45</v>
      </c>
      <c r="I194" s="177"/>
      <c r="J194" s="178">
        <f>ROUND(I194*H194,2)</f>
        <v>0</v>
      </c>
      <c r="K194" s="174" t="s">
        <v>147</v>
      </c>
      <c r="L194" s="34"/>
      <c r="M194" s="179" t="s">
        <v>20</v>
      </c>
      <c r="N194" s="180" t="s">
        <v>42</v>
      </c>
      <c r="O194" s="35"/>
      <c r="P194" s="181">
        <f>O194*H194</f>
        <v>0</v>
      </c>
      <c r="Q194" s="181">
        <v>0.00031</v>
      </c>
      <c r="R194" s="181">
        <f>Q194*H194</f>
        <v>0.01395</v>
      </c>
      <c r="S194" s="181">
        <v>0</v>
      </c>
      <c r="T194" s="182">
        <f>S194*H194</f>
        <v>0</v>
      </c>
      <c r="AR194" s="17" t="s">
        <v>222</v>
      </c>
      <c r="AT194" s="17" t="s">
        <v>143</v>
      </c>
      <c r="AU194" s="17" t="s">
        <v>77</v>
      </c>
      <c r="AY194" s="17" t="s">
        <v>140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7" t="s">
        <v>22</v>
      </c>
      <c r="BK194" s="183">
        <f>ROUND(I194*H194,2)</f>
        <v>0</v>
      </c>
      <c r="BL194" s="17" t="s">
        <v>222</v>
      </c>
      <c r="BM194" s="17" t="s">
        <v>401</v>
      </c>
    </row>
    <row r="195" spans="2:65" s="1" customFormat="1" ht="22.5" customHeight="1">
      <c r="B195" s="171"/>
      <c r="C195" s="172" t="s">
        <v>402</v>
      </c>
      <c r="D195" s="172" t="s">
        <v>143</v>
      </c>
      <c r="E195" s="173" t="s">
        <v>403</v>
      </c>
      <c r="F195" s="174" t="s">
        <v>404</v>
      </c>
      <c r="G195" s="175" t="s">
        <v>205</v>
      </c>
      <c r="H195" s="176">
        <v>855</v>
      </c>
      <c r="I195" s="177"/>
      <c r="J195" s="178">
        <f>ROUND(I195*H195,2)</f>
        <v>0</v>
      </c>
      <c r="K195" s="174" t="s">
        <v>147</v>
      </c>
      <c r="L195" s="34"/>
      <c r="M195" s="179" t="s">
        <v>20</v>
      </c>
      <c r="N195" s="180" t="s">
        <v>42</v>
      </c>
      <c r="O195" s="3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AR195" s="17" t="s">
        <v>222</v>
      </c>
      <c r="AT195" s="17" t="s">
        <v>143</v>
      </c>
      <c r="AU195" s="17" t="s">
        <v>77</v>
      </c>
      <c r="AY195" s="17" t="s">
        <v>140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7" t="s">
        <v>22</v>
      </c>
      <c r="BK195" s="183">
        <f>ROUND(I195*H195,2)</f>
        <v>0</v>
      </c>
      <c r="BL195" s="17" t="s">
        <v>222</v>
      </c>
      <c r="BM195" s="17" t="s">
        <v>405</v>
      </c>
    </row>
    <row r="196" spans="2:51" s="12" customFormat="1" ht="22.5" customHeight="1">
      <c r="B196" s="184"/>
      <c r="D196" s="185" t="s">
        <v>150</v>
      </c>
      <c r="E196" s="186" t="s">
        <v>20</v>
      </c>
      <c r="F196" s="187" t="s">
        <v>406</v>
      </c>
      <c r="H196" s="188">
        <v>855</v>
      </c>
      <c r="I196" s="189"/>
      <c r="L196" s="184"/>
      <c r="M196" s="190"/>
      <c r="N196" s="191"/>
      <c r="O196" s="191"/>
      <c r="P196" s="191"/>
      <c r="Q196" s="191"/>
      <c r="R196" s="191"/>
      <c r="S196" s="191"/>
      <c r="T196" s="192"/>
      <c r="AT196" s="193" t="s">
        <v>150</v>
      </c>
      <c r="AU196" s="193" t="s">
        <v>77</v>
      </c>
      <c r="AV196" s="12" t="s">
        <v>77</v>
      </c>
      <c r="AW196" s="12" t="s">
        <v>35</v>
      </c>
      <c r="AX196" s="12" t="s">
        <v>22</v>
      </c>
      <c r="AY196" s="193" t="s">
        <v>140</v>
      </c>
    </row>
    <row r="197" spans="2:65" s="1" customFormat="1" ht="22.5" customHeight="1">
      <c r="B197" s="171"/>
      <c r="C197" s="172" t="s">
        <v>407</v>
      </c>
      <c r="D197" s="172" t="s">
        <v>143</v>
      </c>
      <c r="E197" s="173" t="s">
        <v>408</v>
      </c>
      <c r="F197" s="174" t="s">
        <v>409</v>
      </c>
      <c r="G197" s="175" t="s">
        <v>237</v>
      </c>
      <c r="H197" s="176">
        <v>3.002</v>
      </c>
      <c r="I197" s="177"/>
      <c r="J197" s="178">
        <f>ROUND(I197*H197,2)</f>
        <v>0</v>
      </c>
      <c r="K197" s="174" t="s">
        <v>147</v>
      </c>
      <c r="L197" s="34"/>
      <c r="M197" s="179" t="s">
        <v>20</v>
      </c>
      <c r="N197" s="180" t="s">
        <v>42</v>
      </c>
      <c r="O197" s="35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AR197" s="17" t="s">
        <v>222</v>
      </c>
      <c r="AT197" s="17" t="s">
        <v>143</v>
      </c>
      <c r="AU197" s="17" t="s">
        <v>77</v>
      </c>
      <c r="AY197" s="17" t="s">
        <v>140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7" t="s">
        <v>22</v>
      </c>
      <c r="BK197" s="183">
        <f>ROUND(I197*H197,2)</f>
        <v>0</v>
      </c>
      <c r="BL197" s="17" t="s">
        <v>222</v>
      </c>
      <c r="BM197" s="17" t="s">
        <v>410</v>
      </c>
    </row>
    <row r="198" spans="2:63" s="11" customFormat="1" ht="29.25" customHeight="1">
      <c r="B198" s="157"/>
      <c r="D198" s="168" t="s">
        <v>70</v>
      </c>
      <c r="E198" s="169" t="s">
        <v>411</v>
      </c>
      <c r="F198" s="169" t="s">
        <v>412</v>
      </c>
      <c r="I198" s="160"/>
      <c r="J198" s="170">
        <f>BK198</f>
        <v>0</v>
      </c>
      <c r="L198" s="157"/>
      <c r="M198" s="162"/>
      <c r="N198" s="163"/>
      <c r="O198" s="163"/>
      <c r="P198" s="164">
        <f>SUM(P199:P214)</f>
        <v>0</v>
      </c>
      <c r="Q198" s="163"/>
      <c r="R198" s="164">
        <f>SUM(R199:R214)</f>
        <v>1.51866</v>
      </c>
      <c r="S198" s="163"/>
      <c r="T198" s="165">
        <f>SUM(T199:T214)</f>
        <v>0.369</v>
      </c>
      <c r="AR198" s="158" t="s">
        <v>77</v>
      </c>
      <c r="AT198" s="166" t="s">
        <v>70</v>
      </c>
      <c r="AU198" s="166" t="s">
        <v>22</v>
      </c>
      <c r="AY198" s="158" t="s">
        <v>140</v>
      </c>
      <c r="BK198" s="167">
        <f>SUM(BK199:BK214)</f>
        <v>0</v>
      </c>
    </row>
    <row r="199" spans="2:65" s="1" customFormat="1" ht="22.5" customHeight="1">
      <c r="B199" s="171"/>
      <c r="C199" s="172" t="s">
        <v>413</v>
      </c>
      <c r="D199" s="172" t="s">
        <v>143</v>
      </c>
      <c r="E199" s="173" t="s">
        <v>414</v>
      </c>
      <c r="F199" s="174" t="s">
        <v>415</v>
      </c>
      <c r="G199" s="175" t="s">
        <v>193</v>
      </c>
      <c r="H199" s="176">
        <v>388.35</v>
      </c>
      <c r="I199" s="177"/>
      <c r="J199" s="178">
        <f>ROUND(I199*H199,2)</f>
        <v>0</v>
      </c>
      <c r="K199" s="174" t="s">
        <v>147</v>
      </c>
      <c r="L199" s="34"/>
      <c r="M199" s="179" t="s">
        <v>20</v>
      </c>
      <c r="N199" s="180" t="s">
        <v>42</v>
      </c>
      <c r="O199" s="35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AR199" s="17" t="s">
        <v>222</v>
      </c>
      <c r="AT199" s="17" t="s">
        <v>143</v>
      </c>
      <c r="AU199" s="17" t="s">
        <v>77</v>
      </c>
      <c r="AY199" s="17" t="s">
        <v>140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7" t="s">
        <v>22</v>
      </c>
      <c r="BK199" s="183">
        <f>ROUND(I199*H199,2)</f>
        <v>0</v>
      </c>
      <c r="BL199" s="17" t="s">
        <v>222</v>
      </c>
      <c r="BM199" s="17" t="s">
        <v>416</v>
      </c>
    </row>
    <row r="200" spans="2:51" s="12" customFormat="1" ht="22.5" customHeight="1">
      <c r="B200" s="184"/>
      <c r="D200" s="185" t="s">
        <v>150</v>
      </c>
      <c r="E200" s="186" t="s">
        <v>20</v>
      </c>
      <c r="F200" s="187" t="s">
        <v>417</v>
      </c>
      <c r="H200" s="188">
        <v>388.35</v>
      </c>
      <c r="I200" s="189"/>
      <c r="L200" s="184"/>
      <c r="M200" s="190"/>
      <c r="N200" s="191"/>
      <c r="O200" s="191"/>
      <c r="P200" s="191"/>
      <c r="Q200" s="191"/>
      <c r="R200" s="191"/>
      <c r="S200" s="191"/>
      <c r="T200" s="192"/>
      <c r="AT200" s="193" t="s">
        <v>150</v>
      </c>
      <c r="AU200" s="193" t="s">
        <v>77</v>
      </c>
      <c r="AV200" s="12" t="s">
        <v>77</v>
      </c>
      <c r="AW200" s="12" t="s">
        <v>35</v>
      </c>
      <c r="AX200" s="12" t="s">
        <v>22</v>
      </c>
      <c r="AY200" s="193" t="s">
        <v>140</v>
      </c>
    </row>
    <row r="201" spans="2:65" s="1" customFormat="1" ht="22.5" customHeight="1">
      <c r="B201" s="171"/>
      <c r="C201" s="172" t="s">
        <v>418</v>
      </c>
      <c r="D201" s="172" t="s">
        <v>143</v>
      </c>
      <c r="E201" s="173" t="s">
        <v>419</v>
      </c>
      <c r="F201" s="174" t="s">
        <v>420</v>
      </c>
      <c r="G201" s="175" t="s">
        <v>193</v>
      </c>
      <c r="H201" s="176">
        <v>790.2</v>
      </c>
      <c r="I201" s="177"/>
      <c r="J201" s="178">
        <f>ROUND(I201*H201,2)</f>
        <v>0</v>
      </c>
      <c r="K201" s="174" t="s">
        <v>147</v>
      </c>
      <c r="L201" s="34"/>
      <c r="M201" s="179" t="s">
        <v>20</v>
      </c>
      <c r="N201" s="180" t="s">
        <v>42</v>
      </c>
      <c r="O201" s="35"/>
      <c r="P201" s="181">
        <f>O201*H201</f>
        <v>0</v>
      </c>
      <c r="Q201" s="181">
        <v>2E-05</v>
      </c>
      <c r="R201" s="181">
        <f>Q201*H201</f>
        <v>0.015804000000000002</v>
      </c>
      <c r="S201" s="181">
        <v>0</v>
      </c>
      <c r="T201" s="182">
        <f>S201*H201</f>
        <v>0</v>
      </c>
      <c r="AR201" s="17" t="s">
        <v>222</v>
      </c>
      <c r="AT201" s="17" t="s">
        <v>143</v>
      </c>
      <c r="AU201" s="17" t="s">
        <v>77</v>
      </c>
      <c r="AY201" s="17" t="s">
        <v>140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7" t="s">
        <v>22</v>
      </c>
      <c r="BK201" s="183">
        <f>ROUND(I201*H201,2)</f>
        <v>0</v>
      </c>
      <c r="BL201" s="17" t="s">
        <v>222</v>
      </c>
      <c r="BM201" s="17" t="s">
        <v>421</v>
      </c>
    </row>
    <row r="202" spans="2:51" s="12" customFormat="1" ht="22.5" customHeight="1">
      <c r="B202" s="184"/>
      <c r="D202" s="185" t="s">
        <v>150</v>
      </c>
      <c r="E202" s="186" t="s">
        <v>20</v>
      </c>
      <c r="F202" s="187" t="s">
        <v>422</v>
      </c>
      <c r="H202" s="188">
        <v>790.2</v>
      </c>
      <c r="I202" s="189"/>
      <c r="L202" s="184"/>
      <c r="M202" s="190"/>
      <c r="N202" s="191"/>
      <c r="O202" s="191"/>
      <c r="P202" s="191"/>
      <c r="Q202" s="191"/>
      <c r="R202" s="191"/>
      <c r="S202" s="191"/>
      <c r="T202" s="192"/>
      <c r="AT202" s="193" t="s">
        <v>150</v>
      </c>
      <c r="AU202" s="193" t="s">
        <v>77</v>
      </c>
      <c r="AV202" s="12" t="s">
        <v>77</v>
      </c>
      <c r="AW202" s="12" t="s">
        <v>35</v>
      </c>
      <c r="AX202" s="12" t="s">
        <v>22</v>
      </c>
      <c r="AY202" s="193" t="s">
        <v>140</v>
      </c>
    </row>
    <row r="203" spans="2:65" s="1" customFormat="1" ht="22.5" customHeight="1">
      <c r="B203" s="171"/>
      <c r="C203" s="206" t="s">
        <v>423</v>
      </c>
      <c r="D203" s="206" t="s">
        <v>208</v>
      </c>
      <c r="E203" s="207" t="s">
        <v>424</v>
      </c>
      <c r="F203" s="208" t="s">
        <v>425</v>
      </c>
      <c r="G203" s="209" t="s">
        <v>193</v>
      </c>
      <c r="H203" s="210">
        <v>790.2</v>
      </c>
      <c r="I203" s="211"/>
      <c r="J203" s="212">
        <f>ROUND(I203*H203,2)</f>
        <v>0</v>
      </c>
      <c r="K203" s="208" t="s">
        <v>147</v>
      </c>
      <c r="L203" s="213"/>
      <c r="M203" s="214" t="s">
        <v>20</v>
      </c>
      <c r="N203" s="215" t="s">
        <v>42</v>
      </c>
      <c r="O203" s="35"/>
      <c r="P203" s="181">
        <f>O203*H203</f>
        <v>0</v>
      </c>
      <c r="Q203" s="181">
        <v>0.00028</v>
      </c>
      <c r="R203" s="181">
        <f>Q203*H203</f>
        <v>0.22125599999999998</v>
      </c>
      <c r="S203" s="181">
        <v>0</v>
      </c>
      <c r="T203" s="182">
        <f>S203*H203</f>
        <v>0</v>
      </c>
      <c r="AR203" s="17" t="s">
        <v>298</v>
      </c>
      <c r="AT203" s="17" t="s">
        <v>208</v>
      </c>
      <c r="AU203" s="17" t="s">
        <v>77</v>
      </c>
      <c r="AY203" s="17" t="s">
        <v>140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7" t="s">
        <v>22</v>
      </c>
      <c r="BK203" s="183">
        <f>ROUND(I203*H203,2)</f>
        <v>0</v>
      </c>
      <c r="BL203" s="17" t="s">
        <v>222</v>
      </c>
      <c r="BM203" s="17" t="s">
        <v>426</v>
      </c>
    </row>
    <row r="204" spans="2:65" s="1" customFormat="1" ht="22.5" customHeight="1">
      <c r="B204" s="171"/>
      <c r="C204" s="172" t="s">
        <v>427</v>
      </c>
      <c r="D204" s="172" t="s">
        <v>143</v>
      </c>
      <c r="E204" s="173" t="s">
        <v>428</v>
      </c>
      <c r="F204" s="174" t="s">
        <v>429</v>
      </c>
      <c r="G204" s="175" t="s">
        <v>193</v>
      </c>
      <c r="H204" s="176">
        <v>54</v>
      </c>
      <c r="I204" s="177"/>
      <c r="J204" s="178">
        <f>ROUND(I204*H204,2)</f>
        <v>0</v>
      </c>
      <c r="K204" s="174" t="s">
        <v>147</v>
      </c>
      <c r="L204" s="34"/>
      <c r="M204" s="179" t="s">
        <v>20</v>
      </c>
      <c r="N204" s="180" t="s">
        <v>42</v>
      </c>
      <c r="O204" s="35"/>
      <c r="P204" s="181">
        <f>O204*H204</f>
        <v>0</v>
      </c>
      <c r="Q204" s="181">
        <v>0.0002</v>
      </c>
      <c r="R204" s="181">
        <f>Q204*H204</f>
        <v>0.0108</v>
      </c>
      <c r="S204" s="181">
        <v>0</v>
      </c>
      <c r="T204" s="182">
        <f>S204*H204</f>
        <v>0</v>
      </c>
      <c r="AR204" s="17" t="s">
        <v>222</v>
      </c>
      <c r="AT204" s="17" t="s">
        <v>143</v>
      </c>
      <c r="AU204" s="17" t="s">
        <v>77</v>
      </c>
      <c r="AY204" s="17" t="s">
        <v>140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7" t="s">
        <v>22</v>
      </c>
      <c r="BK204" s="183">
        <f>ROUND(I204*H204,2)</f>
        <v>0</v>
      </c>
      <c r="BL204" s="17" t="s">
        <v>222</v>
      </c>
      <c r="BM204" s="17" t="s">
        <v>430</v>
      </c>
    </row>
    <row r="205" spans="2:51" s="12" customFormat="1" ht="22.5" customHeight="1">
      <c r="B205" s="184"/>
      <c r="D205" s="185" t="s">
        <v>150</v>
      </c>
      <c r="E205" s="186" t="s">
        <v>20</v>
      </c>
      <c r="F205" s="187" t="s">
        <v>431</v>
      </c>
      <c r="H205" s="188">
        <v>54</v>
      </c>
      <c r="I205" s="189"/>
      <c r="L205" s="184"/>
      <c r="M205" s="190"/>
      <c r="N205" s="191"/>
      <c r="O205" s="191"/>
      <c r="P205" s="191"/>
      <c r="Q205" s="191"/>
      <c r="R205" s="191"/>
      <c r="S205" s="191"/>
      <c r="T205" s="192"/>
      <c r="AT205" s="193" t="s">
        <v>150</v>
      </c>
      <c r="AU205" s="193" t="s">
        <v>77</v>
      </c>
      <c r="AV205" s="12" t="s">
        <v>77</v>
      </c>
      <c r="AW205" s="12" t="s">
        <v>35</v>
      </c>
      <c r="AX205" s="12" t="s">
        <v>22</v>
      </c>
      <c r="AY205" s="193" t="s">
        <v>140</v>
      </c>
    </row>
    <row r="206" spans="2:65" s="1" customFormat="1" ht="22.5" customHeight="1">
      <c r="B206" s="171"/>
      <c r="C206" s="206" t="s">
        <v>432</v>
      </c>
      <c r="D206" s="206" t="s">
        <v>208</v>
      </c>
      <c r="E206" s="207" t="s">
        <v>433</v>
      </c>
      <c r="F206" s="208" t="s">
        <v>434</v>
      </c>
      <c r="G206" s="209" t="s">
        <v>205</v>
      </c>
      <c r="H206" s="210">
        <v>90</v>
      </c>
      <c r="I206" s="211"/>
      <c r="J206" s="212">
        <f>ROUND(I206*H206,2)</f>
        <v>0</v>
      </c>
      <c r="K206" s="208" t="s">
        <v>20</v>
      </c>
      <c r="L206" s="213"/>
      <c r="M206" s="214" t="s">
        <v>20</v>
      </c>
      <c r="N206" s="215" t="s">
        <v>42</v>
      </c>
      <c r="O206" s="35"/>
      <c r="P206" s="181">
        <f>O206*H206</f>
        <v>0</v>
      </c>
      <c r="Q206" s="181">
        <v>0.00017</v>
      </c>
      <c r="R206" s="181">
        <f>Q206*H206</f>
        <v>0.015300000000000001</v>
      </c>
      <c r="S206" s="181">
        <v>0</v>
      </c>
      <c r="T206" s="182">
        <f>S206*H206</f>
        <v>0</v>
      </c>
      <c r="AR206" s="17" t="s">
        <v>298</v>
      </c>
      <c r="AT206" s="17" t="s">
        <v>208</v>
      </c>
      <c r="AU206" s="17" t="s">
        <v>77</v>
      </c>
      <c r="AY206" s="17" t="s">
        <v>140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7" t="s">
        <v>22</v>
      </c>
      <c r="BK206" s="183">
        <f>ROUND(I206*H206,2)</f>
        <v>0</v>
      </c>
      <c r="BL206" s="17" t="s">
        <v>222</v>
      </c>
      <c r="BM206" s="17" t="s">
        <v>435</v>
      </c>
    </row>
    <row r="207" spans="2:65" s="1" customFormat="1" ht="22.5" customHeight="1">
      <c r="B207" s="171"/>
      <c r="C207" s="172" t="s">
        <v>436</v>
      </c>
      <c r="D207" s="172" t="s">
        <v>143</v>
      </c>
      <c r="E207" s="173" t="s">
        <v>437</v>
      </c>
      <c r="F207" s="174" t="s">
        <v>438</v>
      </c>
      <c r="G207" s="175" t="s">
        <v>146</v>
      </c>
      <c r="H207" s="176">
        <v>369</v>
      </c>
      <c r="I207" s="177"/>
      <c r="J207" s="178">
        <f>ROUND(I207*H207,2)</f>
        <v>0</v>
      </c>
      <c r="K207" s="174" t="s">
        <v>147</v>
      </c>
      <c r="L207" s="34"/>
      <c r="M207" s="179" t="s">
        <v>20</v>
      </c>
      <c r="N207" s="180" t="s">
        <v>42</v>
      </c>
      <c r="O207" s="35"/>
      <c r="P207" s="181">
        <f>O207*H207</f>
        <v>0</v>
      </c>
      <c r="Q207" s="181">
        <v>0</v>
      </c>
      <c r="R207" s="181">
        <f>Q207*H207</f>
        <v>0</v>
      </c>
      <c r="S207" s="181">
        <v>0.001</v>
      </c>
      <c r="T207" s="182">
        <f>S207*H207</f>
        <v>0.369</v>
      </c>
      <c r="AR207" s="17" t="s">
        <v>222</v>
      </c>
      <c r="AT207" s="17" t="s">
        <v>143</v>
      </c>
      <c r="AU207" s="17" t="s">
        <v>77</v>
      </c>
      <c r="AY207" s="17" t="s">
        <v>140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7" t="s">
        <v>22</v>
      </c>
      <c r="BK207" s="183">
        <f>ROUND(I207*H207,2)</f>
        <v>0</v>
      </c>
      <c r="BL207" s="17" t="s">
        <v>222</v>
      </c>
      <c r="BM207" s="17" t="s">
        <v>439</v>
      </c>
    </row>
    <row r="208" spans="2:51" s="12" customFormat="1" ht="22.5" customHeight="1">
      <c r="B208" s="184"/>
      <c r="D208" s="185" t="s">
        <v>150</v>
      </c>
      <c r="E208" s="186" t="s">
        <v>20</v>
      </c>
      <c r="F208" s="187" t="s">
        <v>440</v>
      </c>
      <c r="H208" s="188">
        <v>369</v>
      </c>
      <c r="I208" s="189"/>
      <c r="L208" s="184"/>
      <c r="M208" s="190"/>
      <c r="N208" s="191"/>
      <c r="O208" s="191"/>
      <c r="P208" s="191"/>
      <c r="Q208" s="191"/>
      <c r="R208" s="191"/>
      <c r="S208" s="191"/>
      <c r="T208" s="192"/>
      <c r="AT208" s="193" t="s">
        <v>150</v>
      </c>
      <c r="AU208" s="193" t="s">
        <v>77</v>
      </c>
      <c r="AV208" s="12" t="s">
        <v>77</v>
      </c>
      <c r="AW208" s="12" t="s">
        <v>35</v>
      </c>
      <c r="AX208" s="12" t="s">
        <v>22</v>
      </c>
      <c r="AY208" s="193" t="s">
        <v>140</v>
      </c>
    </row>
    <row r="209" spans="2:65" s="1" customFormat="1" ht="22.5" customHeight="1">
      <c r="B209" s="171"/>
      <c r="C209" s="172" t="s">
        <v>441</v>
      </c>
      <c r="D209" s="172" t="s">
        <v>143</v>
      </c>
      <c r="E209" s="173" t="s">
        <v>442</v>
      </c>
      <c r="F209" s="174" t="s">
        <v>443</v>
      </c>
      <c r="G209" s="175" t="s">
        <v>146</v>
      </c>
      <c r="H209" s="176">
        <v>418.5</v>
      </c>
      <c r="I209" s="177"/>
      <c r="J209" s="178">
        <f>ROUND(I209*H209,2)</f>
        <v>0</v>
      </c>
      <c r="K209" s="174" t="s">
        <v>147</v>
      </c>
      <c r="L209" s="34"/>
      <c r="M209" s="179" t="s">
        <v>20</v>
      </c>
      <c r="N209" s="180" t="s">
        <v>42</v>
      </c>
      <c r="O209" s="35"/>
      <c r="P209" s="181">
        <f>O209*H209</f>
        <v>0</v>
      </c>
      <c r="Q209" s="181">
        <v>0.00027</v>
      </c>
      <c r="R209" s="181">
        <f>Q209*H209</f>
        <v>0.112995</v>
      </c>
      <c r="S209" s="181">
        <v>0</v>
      </c>
      <c r="T209" s="182">
        <f>S209*H209</f>
        <v>0</v>
      </c>
      <c r="AR209" s="17" t="s">
        <v>222</v>
      </c>
      <c r="AT209" s="17" t="s">
        <v>143</v>
      </c>
      <c r="AU209" s="17" t="s">
        <v>77</v>
      </c>
      <c r="AY209" s="17" t="s">
        <v>140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7" t="s">
        <v>22</v>
      </c>
      <c r="BK209" s="183">
        <f>ROUND(I209*H209,2)</f>
        <v>0</v>
      </c>
      <c r="BL209" s="17" t="s">
        <v>222</v>
      </c>
      <c r="BM209" s="17" t="s">
        <v>444</v>
      </c>
    </row>
    <row r="210" spans="2:51" s="12" customFormat="1" ht="22.5" customHeight="1">
      <c r="B210" s="184"/>
      <c r="D210" s="185" t="s">
        <v>150</v>
      </c>
      <c r="E210" s="186" t="s">
        <v>20</v>
      </c>
      <c r="F210" s="187" t="s">
        <v>445</v>
      </c>
      <c r="H210" s="188">
        <v>418.5</v>
      </c>
      <c r="I210" s="189"/>
      <c r="L210" s="184"/>
      <c r="M210" s="190"/>
      <c r="N210" s="191"/>
      <c r="O210" s="191"/>
      <c r="P210" s="191"/>
      <c r="Q210" s="191"/>
      <c r="R210" s="191"/>
      <c r="S210" s="191"/>
      <c r="T210" s="192"/>
      <c r="AT210" s="193" t="s">
        <v>150</v>
      </c>
      <c r="AU210" s="193" t="s">
        <v>77</v>
      </c>
      <c r="AV210" s="12" t="s">
        <v>77</v>
      </c>
      <c r="AW210" s="12" t="s">
        <v>35</v>
      </c>
      <c r="AX210" s="12" t="s">
        <v>22</v>
      </c>
      <c r="AY210" s="193" t="s">
        <v>140</v>
      </c>
    </row>
    <row r="211" spans="2:65" s="1" customFormat="1" ht="22.5" customHeight="1">
      <c r="B211" s="171"/>
      <c r="C211" s="206" t="s">
        <v>446</v>
      </c>
      <c r="D211" s="206" t="s">
        <v>208</v>
      </c>
      <c r="E211" s="207" t="s">
        <v>447</v>
      </c>
      <c r="F211" s="208" t="s">
        <v>448</v>
      </c>
      <c r="G211" s="209" t="s">
        <v>146</v>
      </c>
      <c r="H211" s="210">
        <v>544.05</v>
      </c>
      <c r="I211" s="211"/>
      <c r="J211" s="212">
        <f>ROUND(I211*H211,2)</f>
        <v>0</v>
      </c>
      <c r="K211" s="208" t="s">
        <v>147</v>
      </c>
      <c r="L211" s="213"/>
      <c r="M211" s="214" t="s">
        <v>20</v>
      </c>
      <c r="N211" s="215" t="s">
        <v>42</v>
      </c>
      <c r="O211" s="35"/>
      <c r="P211" s="181">
        <f>O211*H211</f>
        <v>0</v>
      </c>
      <c r="Q211" s="181">
        <v>0.0021</v>
      </c>
      <c r="R211" s="181">
        <f>Q211*H211</f>
        <v>1.1425049999999999</v>
      </c>
      <c r="S211" s="181">
        <v>0</v>
      </c>
      <c r="T211" s="182">
        <f>S211*H211</f>
        <v>0</v>
      </c>
      <c r="AR211" s="17" t="s">
        <v>298</v>
      </c>
      <c r="AT211" s="17" t="s">
        <v>208</v>
      </c>
      <c r="AU211" s="17" t="s">
        <v>77</v>
      </c>
      <c r="AY211" s="17" t="s">
        <v>140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7" t="s">
        <v>22</v>
      </c>
      <c r="BK211" s="183">
        <f>ROUND(I211*H211,2)</f>
        <v>0</v>
      </c>
      <c r="BL211" s="17" t="s">
        <v>222</v>
      </c>
      <c r="BM211" s="17" t="s">
        <v>449</v>
      </c>
    </row>
    <row r="212" spans="2:51" s="12" customFormat="1" ht="22.5" customHeight="1">
      <c r="B212" s="184"/>
      <c r="D212" s="185" t="s">
        <v>150</v>
      </c>
      <c r="F212" s="187" t="s">
        <v>450</v>
      </c>
      <c r="H212" s="188">
        <v>544.05</v>
      </c>
      <c r="I212" s="189"/>
      <c r="L212" s="184"/>
      <c r="M212" s="190"/>
      <c r="N212" s="191"/>
      <c r="O212" s="191"/>
      <c r="P212" s="191"/>
      <c r="Q212" s="191"/>
      <c r="R212" s="191"/>
      <c r="S212" s="191"/>
      <c r="T212" s="192"/>
      <c r="AT212" s="193" t="s">
        <v>150</v>
      </c>
      <c r="AU212" s="193" t="s">
        <v>77</v>
      </c>
      <c r="AV212" s="12" t="s">
        <v>77</v>
      </c>
      <c r="AW212" s="12" t="s">
        <v>4</v>
      </c>
      <c r="AX212" s="12" t="s">
        <v>22</v>
      </c>
      <c r="AY212" s="193" t="s">
        <v>140</v>
      </c>
    </row>
    <row r="213" spans="2:65" s="1" customFormat="1" ht="22.5" customHeight="1">
      <c r="B213" s="171"/>
      <c r="C213" s="172" t="s">
        <v>451</v>
      </c>
      <c r="D213" s="172" t="s">
        <v>143</v>
      </c>
      <c r="E213" s="173" t="s">
        <v>452</v>
      </c>
      <c r="F213" s="174" t="s">
        <v>453</v>
      </c>
      <c r="G213" s="175" t="s">
        <v>146</v>
      </c>
      <c r="H213" s="176">
        <v>418.5</v>
      </c>
      <c r="I213" s="177"/>
      <c r="J213" s="178">
        <f>ROUND(I213*H213,2)</f>
        <v>0</v>
      </c>
      <c r="K213" s="174" t="s">
        <v>147</v>
      </c>
      <c r="L213" s="34"/>
      <c r="M213" s="179" t="s">
        <v>20</v>
      </c>
      <c r="N213" s="180" t="s">
        <v>42</v>
      </c>
      <c r="O213" s="35"/>
      <c r="P213" s="181">
        <f>O213*H213</f>
        <v>0</v>
      </c>
      <c r="Q213" s="181">
        <v>0</v>
      </c>
      <c r="R213" s="181">
        <f>Q213*H213</f>
        <v>0</v>
      </c>
      <c r="S213" s="181">
        <v>0</v>
      </c>
      <c r="T213" s="182">
        <f>S213*H213</f>
        <v>0</v>
      </c>
      <c r="AR213" s="17" t="s">
        <v>222</v>
      </c>
      <c r="AT213" s="17" t="s">
        <v>143</v>
      </c>
      <c r="AU213" s="17" t="s">
        <v>77</v>
      </c>
      <c r="AY213" s="17" t="s">
        <v>140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7" t="s">
        <v>22</v>
      </c>
      <c r="BK213" s="183">
        <f>ROUND(I213*H213,2)</f>
        <v>0</v>
      </c>
      <c r="BL213" s="17" t="s">
        <v>222</v>
      </c>
      <c r="BM213" s="17" t="s">
        <v>454</v>
      </c>
    </row>
    <row r="214" spans="2:65" s="1" customFormat="1" ht="22.5" customHeight="1">
      <c r="B214" s="171"/>
      <c r="C214" s="172" t="s">
        <v>455</v>
      </c>
      <c r="D214" s="172" t="s">
        <v>143</v>
      </c>
      <c r="E214" s="173" t="s">
        <v>456</v>
      </c>
      <c r="F214" s="174" t="s">
        <v>457</v>
      </c>
      <c r="G214" s="175" t="s">
        <v>237</v>
      </c>
      <c r="H214" s="176">
        <v>1.519</v>
      </c>
      <c r="I214" s="177"/>
      <c r="J214" s="178">
        <f>ROUND(I214*H214,2)</f>
        <v>0</v>
      </c>
      <c r="K214" s="174" t="s">
        <v>147</v>
      </c>
      <c r="L214" s="34"/>
      <c r="M214" s="179" t="s">
        <v>20</v>
      </c>
      <c r="N214" s="180" t="s">
        <v>42</v>
      </c>
      <c r="O214" s="35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AR214" s="17" t="s">
        <v>222</v>
      </c>
      <c r="AT214" s="17" t="s">
        <v>143</v>
      </c>
      <c r="AU214" s="17" t="s">
        <v>77</v>
      </c>
      <c r="AY214" s="17" t="s">
        <v>140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7" t="s">
        <v>22</v>
      </c>
      <c r="BK214" s="183">
        <f>ROUND(I214*H214,2)</f>
        <v>0</v>
      </c>
      <c r="BL214" s="17" t="s">
        <v>222</v>
      </c>
      <c r="BM214" s="17" t="s">
        <v>458</v>
      </c>
    </row>
    <row r="215" spans="2:63" s="11" customFormat="1" ht="29.25" customHeight="1">
      <c r="B215" s="157"/>
      <c r="D215" s="168" t="s">
        <v>70</v>
      </c>
      <c r="E215" s="169" t="s">
        <v>459</v>
      </c>
      <c r="F215" s="169" t="s">
        <v>460</v>
      </c>
      <c r="I215" s="160"/>
      <c r="J215" s="170">
        <f>BK215</f>
        <v>0</v>
      </c>
      <c r="L215" s="157"/>
      <c r="M215" s="162"/>
      <c r="N215" s="163"/>
      <c r="O215" s="163"/>
      <c r="P215" s="164">
        <f>SUM(P216:P233)</f>
        <v>0</v>
      </c>
      <c r="Q215" s="163"/>
      <c r="R215" s="164">
        <f>SUM(R216:R233)</f>
        <v>17.2620576</v>
      </c>
      <c r="S215" s="163"/>
      <c r="T215" s="165">
        <f>SUM(T216:T233)</f>
        <v>0</v>
      </c>
      <c r="AR215" s="158" t="s">
        <v>77</v>
      </c>
      <c r="AT215" s="166" t="s">
        <v>70</v>
      </c>
      <c r="AU215" s="166" t="s">
        <v>22</v>
      </c>
      <c r="AY215" s="158" t="s">
        <v>140</v>
      </c>
      <c r="BK215" s="167">
        <f>SUM(BK216:BK233)</f>
        <v>0</v>
      </c>
    </row>
    <row r="216" spans="2:65" s="1" customFormat="1" ht="22.5" customHeight="1">
      <c r="B216" s="171"/>
      <c r="C216" s="172" t="s">
        <v>461</v>
      </c>
      <c r="D216" s="172" t="s">
        <v>143</v>
      </c>
      <c r="E216" s="173" t="s">
        <v>462</v>
      </c>
      <c r="F216" s="174" t="s">
        <v>463</v>
      </c>
      <c r="G216" s="175" t="s">
        <v>146</v>
      </c>
      <c r="H216" s="176">
        <v>1038.15</v>
      </c>
      <c r="I216" s="177"/>
      <c r="J216" s="178">
        <f>ROUND(I216*H216,2)</f>
        <v>0</v>
      </c>
      <c r="K216" s="174" t="s">
        <v>147</v>
      </c>
      <c r="L216" s="34"/>
      <c r="M216" s="179" t="s">
        <v>20</v>
      </c>
      <c r="N216" s="180" t="s">
        <v>42</v>
      </c>
      <c r="O216" s="35"/>
      <c r="P216" s="181">
        <f>O216*H216</f>
        <v>0</v>
      </c>
      <c r="Q216" s="181">
        <v>0.003</v>
      </c>
      <c r="R216" s="181">
        <f>Q216*H216</f>
        <v>3.11445</v>
      </c>
      <c r="S216" s="181">
        <v>0</v>
      </c>
      <c r="T216" s="182">
        <f>S216*H216</f>
        <v>0</v>
      </c>
      <c r="AR216" s="17" t="s">
        <v>222</v>
      </c>
      <c r="AT216" s="17" t="s">
        <v>143</v>
      </c>
      <c r="AU216" s="17" t="s">
        <v>77</v>
      </c>
      <c r="AY216" s="17" t="s">
        <v>140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7" t="s">
        <v>22</v>
      </c>
      <c r="BK216" s="183">
        <f>ROUND(I216*H216,2)</f>
        <v>0</v>
      </c>
      <c r="BL216" s="17" t="s">
        <v>222</v>
      </c>
      <c r="BM216" s="17" t="s">
        <v>464</v>
      </c>
    </row>
    <row r="217" spans="2:51" s="12" customFormat="1" ht="22.5" customHeight="1">
      <c r="B217" s="184"/>
      <c r="D217" s="185" t="s">
        <v>150</v>
      </c>
      <c r="E217" s="186" t="s">
        <v>20</v>
      </c>
      <c r="F217" s="187" t="s">
        <v>465</v>
      </c>
      <c r="H217" s="188">
        <v>1038.15</v>
      </c>
      <c r="I217" s="189"/>
      <c r="L217" s="184"/>
      <c r="M217" s="190"/>
      <c r="N217" s="191"/>
      <c r="O217" s="191"/>
      <c r="P217" s="191"/>
      <c r="Q217" s="191"/>
      <c r="R217" s="191"/>
      <c r="S217" s="191"/>
      <c r="T217" s="192"/>
      <c r="AT217" s="193" t="s">
        <v>150</v>
      </c>
      <c r="AU217" s="193" t="s">
        <v>77</v>
      </c>
      <c r="AV217" s="12" t="s">
        <v>77</v>
      </c>
      <c r="AW217" s="12" t="s">
        <v>35</v>
      </c>
      <c r="AX217" s="12" t="s">
        <v>22</v>
      </c>
      <c r="AY217" s="193" t="s">
        <v>140</v>
      </c>
    </row>
    <row r="218" spans="2:65" s="1" customFormat="1" ht="22.5" customHeight="1">
      <c r="B218" s="171"/>
      <c r="C218" s="206" t="s">
        <v>466</v>
      </c>
      <c r="D218" s="206" t="s">
        <v>208</v>
      </c>
      <c r="E218" s="207" t="s">
        <v>467</v>
      </c>
      <c r="F218" s="208" t="s">
        <v>468</v>
      </c>
      <c r="G218" s="209" t="s">
        <v>146</v>
      </c>
      <c r="H218" s="210">
        <v>1079.676</v>
      </c>
      <c r="I218" s="211"/>
      <c r="J218" s="212">
        <f>ROUND(I218*H218,2)</f>
        <v>0</v>
      </c>
      <c r="K218" s="208" t="s">
        <v>147</v>
      </c>
      <c r="L218" s="213"/>
      <c r="M218" s="214" t="s">
        <v>20</v>
      </c>
      <c r="N218" s="215" t="s">
        <v>42</v>
      </c>
      <c r="O218" s="35"/>
      <c r="P218" s="181">
        <f>O218*H218</f>
        <v>0</v>
      </c>
      <c r="Q218" s="181">
        <v>0.0126</v>
      </c>
      <c r="R218" s="181">
        <f>Q218*H218</f>
        <v>13.603917599999999</v>
      </c>
      <c r="S218" s="181">
        <v>0</v>
      </c>
      <c r="T218" s="182">
        <f>S218*H218</f>
        <v>0</v>
      </c>
      <c r="AR218" s="17" t="s">
        <v>298</v>
      </c>
      <c r="AT218" s="17" t="s">
        <v>208</v>
      </c>
      <c r="AU218" s="17" t="s">
        <v>77</v>
      </c>
      <c r="AY218" s="17" t="s">
        <v>140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7" t="s">
        <v>22</v>
      </c>
      <c r="BK218" s="183">
        <f>ROUND(I218*H218,2)</f>
        <v>0</v>
      </c>
      <c r="BL218" s="17" t="s">
        <v>222</v>
      </c>
      <c r="BM218" s="17" t="s">
        <v>469</v>
      </c>
    </row>
    <row r="219" spans="2:51" s="12" customFormat="1" ht="22.5" customHeight="1">
      <c r="B219" s="184"/>
      <c r="D219" s="185" t="s">
        <v>150</v>
      </c>
      <c r="F219" s="187" t="s">
        <v>470</v>
      </c>
      <c r="H219" s="188">
        <v>1079.676</v>
      </c>
      <c r="I219" s="189"/>
      <c r="L219" s="184"/>
      <c r="M219" s="190"/>
      <c r="N219" s="191"/>
      <c r="O219" s="191"/>
      <c r="P219" s="191"/>
      <c r="Q219" s="191"/>
      <c r="R219" s="191"/>
      <c r="S219" s="191"/>
      <c r="T219" s="192"/>
      <c r="AT219" s="193" t="s">
        <v>150</v>
      </c>
      <c r="AU219" s="193" t="s">
        <v>77</v>
      </c>
      <c r="AV219" s="12" t="s">
        <v>77</v>
      </c>
      <c r="AW219" s="12" t="s">
        <v>4</v>
      </c>
      <c r="AX219" s="12" t="s">
        <v>22</v>
      </c>
      <c r="AY219" s="193" t="s">
        <v>140</v>
      </c>
    </row>
    <row r="220" spans="2:65" s="1" customFormat="1" ht="22.5" customHeight="1">
      <c r="B220" s="171"/>
      <c r="C220" s="172" t="s">
        <v>471</v>
      </c>
      <c r="D220" s="172" t="s">
        <v>143</v>
      </c>
      <c r="E220" s="173" t="s">
        <v>472</v>
      </c>
      <c r="F220" s="174" t="s">
        <v>473</v>
      </c>
      <c r="G220" s="175" t="s">
        <v>146</v>
      </c>
      <c r="H220" s="176">
        <v>1038.15</v>
      </c>
      <c r="I220" s="177"/>
      <c r="J220" s="178">
        <f>ROUND(I220*H220,2)</f>
        <v>0</v>
      </c>
      <c r="K220" s="174" t="s">
        <v>147</v>
      </c>
      <c r="L220" s="34"/>
      <c r="M220" s="179" t="s">
        <v>20</v>
      </c>
      <c r="N220" s="180" t="s">
        <v>42</v>
      </c>
      <c r="O220" s="35"/>
      <c r="P220" s="181">
        <f>O220*H220</f>
        <v>0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AR220" s="17" t="s">
        <v>222</v>
      </c>
      <c r="AT220" s="17" t="s">
        <v>143</v>
      </c>
      <c r="AU220" s="17" t="s">
        <v>77</v>
      </c>
      <c r="AY220" s="17" t="s">
        <v>140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7" t="s">
        <v>22</v>
      </c>
      <c r="BK220" s="183">
        <f>ROUND(I220*H220,2)</f>
        <v>0</v>
      </c>
      <c r="BL220" s="17" t="s">
        <v>222</v>
      </c>
      <c r="BM220" s="17" t="s">
        <v>474</v>
      </c>
    </row>
    <row r="221" spans="2:65" s="1" customFormat="1" ht="22.5" customHeight="1">
      <c r="B221" s="171"/>
      <c r="C221" s="172" t="s">
        <v>475</v>
      </c>
      <c r="D221" s="172" t="s">
        <v>143</v>
      </c>
      <c r="E221" s="173" t="s">
        <v>476</v>
      </c>
      <c r="F221" s="174" t="s">
        <v>477</v>
      </c>
      <c r="G221" s="175" t="s">
        <v>193</v>
      </c>
      <c r="H221" s="176">
        <v>567</v>
      </c>
      <c r="I221" s="177"/>
      <c r="J221" s="178">
        <f>ROUND(I221*H221,2)</f>
        <v>0</v>
      </c>
      <c r="K221" s="174" t="s">
        <v>147</v>
      </c>
      <c r="L221" s="34"/>
      <c r="M221" s="179" t="s">
        <v>20</v>
      </c>
      <c r="N221" s="180" t="s">
        <v>42</v>
      </c>
      <c r="O221" s="35"/>
      <c r="P221" s="181">
        <f>O221*H221</f>
        <v>0</v>
      </c>
      <c r="Q221" s="181">
        <v>0.00031</v>
      </c>
      <c r="R221" s="181">
        <f>Q221*H221</f>
        <v>0.17577</v>
      </c>
      <c r="S221" s="181">
        <v>0</v>
      </c>
      <c r="T221" s="182">
        <f>S221*H221</f>
        <v>0</v>
      </c>
      <c r="AR221" s="17" t="s">
        <v>222</v>
      </c>
      <c r="AT221" s="17" t="s">
        <v>143</v>
      </c>
      <c r="AU221" s="17" t="s">
        <v>77</v>
      </c>
      <c r="AY221" s="17" t="s">
        <v>140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7" t="s">
        <v>22</v>
      </c>
      <c r="BK221" s="183">
        <f>ROUND(I221*H221,2)</f>
        <v>0</v>
      </c>
      <c r="BL221" s="17" t="s">
        <v>222</v>
      </c>
      <c r="BM221" s="17" t="s">
        <v>478</v>
      </c>
    </row>
    <row r="222" spans="2:51" s="12" customFormat="1" ht="22.5" customHeight="1">
      <c r="B222" s="184"/>
      <c r="D222" s="185" t="s">
        <v>150</v>
      </c>
      <c r="E222" s="186" t="s">
        <v>20</v>
      </c>
      <c r="F222" s="187" t="s">
        <v>479</v>
      </c>
      <c r="H222" s="188">
        <v>567</v>
      </c>
      <c r="I222" s="189"/>
      <c r="L222" s="184"/>
      <c r="M222" s="190"/>
      <c r="N222" s="191"/>
      <c r="O222" s="191"/>
      <c r="P222" s="191"/>
      <c r="Q222" s="191"/>
      <c r="R222" s="191"/>
      <c r="S222" s="191"/>
      <c r="T222" s="192"/>
      <c r="AT222" s="193" t="s">
        <v>150</v>
      </c>
      <c r="AU222" s="193" t="s">
        <v>77</v>
      </c>
      <c r="AV222" s="12" t="s">
        <v>77</v>
      </c>
      <c r="AW222" s="12" t="s">
        <v>35</v>
      </c>
      <c r="AX222" s="12" t="s">
        <v>22</v>
      </c>
      <c r="AY222" s="193" t="s">
        <v>140</v>
      </c>
    </row>
    <row r="223" spans="2:65" s="1" customFormat="1" ht="22.5" customHeight="1">
      <c r="B223" s="171"/>
      <c r="C223" s="172" t="s">
        <v>480</v>
      </c>
      <c r="D223" s="172" t="s">
        <v>143</v>
      </c>
      <c r="E223" s="173" t="s">
        <v>481</v>
      </c>
      <c r="F223" s="174" t="s">
        <v>482</v>
      </c>
      <c r="G223" s="175" t="s">
        <v>146</v>
      </c>
      <c r="H223" s="176">
        <v>1038.15</v>
      </c>
      <c r="I223" s="177"/>
      <c r="J223" s="178">
        <f>ROUND(I223*H223,2)</f>
        <v>0</v>
      </c>
      <c r="K223" s="174" t="s">
        <v>147</v>
      </c>
      <c r="L223" s="34"/>
      <c r="M223" s="179" t="s">
        <v>20</v>
      </c>
      <c r="N223" s="180" t="s">
        <v>42</v>
      </c>
      <c r="O223" s="35"/>
      <c r="P223" s="181">
        <f>O223*H223</f>
        <v>0</v>
      </c>
      <c r="Q223" s="181">
        <v>0.0003</v>
      </c>
      <c r="R223" s="181">
        <f>Q223*H223</f>
        <v>0.311445</v>
      </c>
      <c r="S223" s="181">
        <v>0</v>
      </c>
      <c r="T223" s="182">
        <f>S223*H223</f>
        <v>0</v>
      </c>
      <c r="AR223" s="17" t="s">
        <v>222</v>
      </c>
      <c r="AT223" s="17" t="s">
        <v>143</v>
      </c>
      <c r="AU223" s="17" t="s">
        <v>77</v>
      </c>
      <c r="AY223" s="17" t="s">
        <v>140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7" t="s">
        <v>22</v>
      </c>
      <c r="BK223" s="183">
        <f>ROUND(I223*H223,2)</f>
        <v>0</v>
      </c>
      <c r="BL223" s="17" t="s">
        <v>222</v>
      </c>
      <c r="BM223" s="17" t="s">
        <v>483</v>
      </c>
    </row>
    <row r="224" spans="2:65" s="1" customFormat="1" ht="22.5" customHeight="1">
      <c r="B224" s="171"/>
      <c r="C224" s="172" t="s">
        <v>484</v>
      </c>
      <c r="D224" s="172" t="s">
        <v>143</v>
      </c>
      <c r="E224" s="173" t="s">
        <v>485</v>
      </c>
      <c r="F224" s="174" t="s">
        <v>486</v>
      </c>
      <c r="G224" s="175" t="s">
        <v>193</v>
      </c>
      <c r="H224" s="176">
        <v>1372.5</v>
      </c>
      <c r="I224" s="177"/>
      <c r="J224" s="178">
        <f>ROUND(I224*H224,2)</f>
        <v>0</v>
      </c>
      <c r="K224" s="174" t="s">
        <v>147</v>
      </c>
      <c r="L224" s="34"/>
      <c r="M224" s="179" t="s">
        <v>20</v>
      </c>
      <c r="N224" s="180" t="s">
        <v>42</v>
      </c>
      <c r="O224" s="35"/>
      <c r="P224" s="181">
        <f>O224*H224</f>
        <v>0</v>
      </c>
      <c r="Q224" s="181">
        <v>3E-05</v>
      </c>
      <c r="R224" s="181">
        <f>Q224*H224</f>
        <v>0.041175</v>
      </c>
      <c r="S224" s="181">
        <v>0</v>
      </c>
      <c r="T224" s="182">
        <f>S224*H224</f>
        <v>0</v>
      </c>
      <c r="AR224" s="17" t="s">
        <v>222</v>
      </c>
      <c r="AT224" s="17" t="s">
        <v>143</v>
      </c>
      <c r="AU224" s="17" t="s">
        <v>77</v>
      </c>
      <c r="AY224" s="17" t="s">
        <v>140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7" t="s">
        <v>22</v>
      </c>
      <c r="BK224" s="183">
        <f>ROUND(I224*H224,2)</f>
        <v>0</v>
      </c>
      <c r="BL224" s="17" t="s">
        <v>222</v>
      </c>
      <c r="BM224" s="17" t="s">
        <v>487</v>
      </c>
    </row>
    <row r="225" spans="2:51" s="12" customFormat="1" ht="22.5" customHeight="1">
      <c r="B225" s="184"/>
      <c r="D225" s="185" t="s">
        <v>150</v>
      </c>
      <c r="E225" s="186" t="s">
        <v>20</v>
      </c>
      <c r="F225" s="187" t="s">
        <v>488</v>
      </c>
      <c r="H225" s="188">
        <v>1372.5</v>
      </c>
      <c r="I225" s="189"/>
      <c r="L225" s="184"/>
      <c r="M225" s="190"/>
      <c r="N225" s="191"/>
      <c r="O225" s="191"/>
      <c r="P225" s="191"/>
      <c r="Q225" s="191"/>
      <c r="R225" s="191"/>
      <c r="S225" s="191"/>
      <c r="T225" s="192"/>
      <c r="AT225" s="193" t="s">
        <v>150</v>
      </c>
      <c r="AU225" s="193" t="s">
        <v>77</v>
      </c>
      <c r="AV225" s="12" t="s">
        <v>77</v>
      </c>
      <c r="AW225" s="12" t="s">
        <v>35</v>
      </c>
      <c r="AX225" s="12" t="s">
        <v>22</v>
      </c>
      <c r="AY225" s="193" t="s">
        <v>140</v>
      </c>
    </row>
    <row r="226" spans="2:65" s="1" customFormat="1" ht="22.5" customHeight="1">
      <c r="B226" s="171"/>
      <c r="C226" s="172" t="s">
        <v>489</v>
      </c>
      <c r="D226" s="172" t="s">
        <v>143</v>
      </c>
      <c r="E226" s="173" t="s">
        <v>490</v>
      </c>
      <c r="F226" s="174" t="s">
        <v>491</v>
      </c>
      <c r="G226" s="175" t="s">
        <v>205</v>
      </c>
      <c r="H226" s="176">
        <v>225</v>
      </c>
      <c r="I226" s="177"/>
      <c r="J226" s="178">
        <f>ROUND(I226*H226,2)</f>
        <v>0</v>
      </c>
      <c r="K226" s="174" t="s">
        <v>147</v>
      </c>
      <c r="L226" s="34"/>
      <c r="M226" s="179" t="s">
        <v>20</v>
      </c>
      <c r="N226" s="180" t="s">
        <v>42</v>
      </c>
      <c r="O226" s="35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AR226" s="17" t="s">
        <v>222</v>
      </c>
      <c r="AT226" s="17" t="s">
        <v>143</v>
      </c>
      <c r="AU226" s="17" t="s">
        <v>77</v>
      </c>
      <c r="AY226" s="17" t="s">
        <v>140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7" t="s">
        <v>22</v>
      </c>
      <c r="BK226" s="183">
        <f>ROUND(I226*H226,2)</f>
        <v>0</v>
      </c>
      <c r="BL226" s="17" t="s">
        <v>222</v>
      </c>
      <c r="BM226" s="17" t="s">
        <v>492</v>
      </c>
    </row>
    <row r="227" spans="2:51" s="12" customFormat="1" ht="22.5" customHeight="1">
      <c r="B227" s="184"/>
      <c r="D227" s="185" t="s">
        <v>150</v>
      </c>
      <c r="E227" s="186" t="s">
        <v>20</v>
      </c>
      <c r="F227" s="187" t="s">
        <v>493</v>
      </c>
      <c r="H227" s="188">
        <v>225</v>
      </c>
      <c r="I227" s="189"/>
      <c r="L227" s="184"/>
      <c r="M227" s="190"/>
      <c r="N227" s="191"/>
      <c r="O227" s="191"/>
      <c r="P227" s="191"/>
      <c r="Q227" s="191"/>
      <c r="R227" s="191"/>
      <c r="S227" s="191"/>
      <c r="T227" s="192"/>
      <c r="AT227" s="193" t="s">
        <v>150</v>
      </c>
      <c r="AU227" s="193" t="s">
        <v>77</v>
      </c>
      <c r="AV227" s="12" t="s">
        <v>77</v>
      </c>
      <c r="AW227" s="12" t="s">
        <v>35</v>
      </c>
      <c r="AX227" s="12" t="s">
        <v>22</v>
      </c>
      <c r="AY227" s="193" t="s">
        <v>140</v>
      </c>
    </row>
    <row r="228" spans="2:65" s="1" customFormat="1" ht="22.5" customHeight="1">
      <c r="B228" s="171"/>
      <c r="C228" s="172" t="s">
        <v>494</v>
      </c>
      <c r="D228" s="172" t="s">
        <v>143</v>
      </c>
      <c r="E228" s="173" t="s">
        <v>495</v>
      </c>
      <c r="F228" s="174" t="s">
        <v>496</v>
      </c>
      <c r="G228" s="175" t="s">
        <v>205</v>
      </c>
      <c r="H228" s="176">
        <v>45</v>
      </c>
      <c r="I228" s="177"/>
      <c r="J228" s="178">
        <f>ROUND(I228*H228,2)</f>
        <v>0</v>
      </c>
      <c r="K228" s="174" t="s">
        <v>147</v>
      </c>
      <c r="L228" s="34"/>
      <c r="M228" s="179" t="s">
        <v>20</v>
      </c>
      <c r="N228" s="180" t="s">
        <v>42</v>
      </c>
      <c r="O228" s="35"/>
      <c r="P228" s="181">
        <f>O228*H228</f>
        <v>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AR228" s="17" t="s">
        <v>222</v>
      </c>
      <c r="AT228" s="17" t="s">
        <v>143</v>
      </c>
      <c r="AU228" s="17" t="s">
        <v>77</v>
      </c>
      <c r="AY228" s="17" t="s">
        <v>140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7" t="s">
        <v>22</v>
      </c>
      <c r="BK228" s="183">
        <f>ROUND(I228*H228,2)</f>
        <v>0</v>
      </c>
      <c r="BL228" s="17" t="s">
        <v>222</v>
      </c>
      <c r="BM228" s="17" t="s">
        <v>497</v>
      </c>
    </row>
    <row r="229" spans="2:65" s="1" customFormat="1" ht="22.5" customHeight="1">
      <c r="B229" s="171"/>
      <c r="C229" s="172" t="s">
        <v>498</v>
      </c>
      <c r="D229" s="172" t="s">
        <v>143</v>
      </c>
      <c r="E229" s="173" t="s">
        <v>499</v>
      </c>
      <c r="F229" s="174" t="s">
        <v>500</v>
      </c>
      <c r="G229" s="175" t="s">
        <v>205</v>
      </c>
      <c r="H229" s="176">
        <v>90</v>
      </c>
      <c r="I229" s="177"/>
      <c r="J229" s="178">
        <f>ROUND(I229*H229,2)</f>
        <v>0</v>
      </c>
      <c r="K229" s="174" t="s">
        <v>147</v>
      </c>
      <c r="L229" s="34"/>
      <c r="M229" s="179" t="s">
        <v>20</v>
      </c>
      <c r="N229" s="180" t="s">
        <v>42</v>
      </c>
      <c r="O229" s="35"/>
      <c r="P229" s="181">
        <f>O229*H229</f>
        <v>0</v>
      </c>
      <c r="Q229" s="181">
        <v>0.00017</v>
      </c>
      <c r="R229" s="181">
        <f>Q229*H229</f>
        <v>0.015300000000000001</v>
      </c>
      <c r="S229" s="181">
        <v>0</v>
      </c>
      <c r="T229" s="182">
        <f>S229*H229</f>
        <v>0</v>
      </c>
      <c r="AR229" s="17" t="s">
        <v>222</v>
      </c>
      <c r="AT229" s="17" t="s">
        <v>143</v>
      </c>
      <c r="AU229" s="17" t="s">
        <v>77</v>
      </c>
      <c r="AY229" s="17" t="s">
        <v>140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7" t="s">
        <v>22</v>
      </c>
      <c r="BK229" s="183">
        <f>ROUND(I229*H229,2)</f>
        <v>0</v>
      </c>
      <c r="BL229" s="17" t="s">
        <v>222</v>
      </c>
      <c r="BM229" s="17" t="s">
        <v>501</v>
      </c>
    </row>
    <row r="230" spans="2:51" s="12" customFormat="1" ht="22.5" customHeight="1">
      <c r="B230" s="184"/>
      <c r="D230" s="185" t="s">
        <v>150</v>
      </c>
      <c r="E230" s="186" t="s">
        <v>20</v>
      </c>
      <c r="F230" s="187" t="s">
        <v>502</v>
      </c>
      <c r="H230" s="188">
        <v>90</v>
      </c>
      <c r="I230" s="189"/>
      <c r="L230" s="184"/>
      <c r="M230" s="190"/>
      <c r="N230" s="191"/>
      <c r="O230" s="191"/>
      <c r="P230" s="191"/>
      <c r="Q230" s="191"/>
      <c r="R230" s="191"/>
      <c r="S230" s="191"/>
      <c r="T230" s="192"/>
      <c r="AT230" s="193" t="s">
        <v>150</v>
      </c>
      <c r="AU230" s="193" t="s">
        <v>77</v>
      </c>
      <c r="AV230" s="12" t="s">
        <v>77</v>
      </c>
      <c r="AW230" s="12" t="s">
        <v>35</v>
      </c>
      <c r="AX230" s="12" t="s">
        <v>22</v>
      </c>
      <c r="AY230" s="193" t="s">
        <v>140</v>
      </c>
    </row>
    <row r="231" spans="2:65" s="1" customFormat="1" ht="22.5" customHeight="1">
      <c r="B231" s="171"/>
      <c r="C231" s="172" t="s">
        <v>503</v>
      </c>
      <c r="D231" s="172" t="s">
        <v>143</v>
      </c>
      <c r="E231" s="173" t="s">
        <v>504</v>
      </c>
      <c r="F231" s="174" t="s">
        <v>505</v>
      </c>
      <c r="G231" s="175" t="s">
        <v>205</v>
      </c>
      <c r="H231" s="176">
        <v>8145</v>
      </c>
      <c r="I231" s="177"/>
      <c r="J231" s="178">
        <f>ROUND(I231*H231,2)</f>
        <v>0</v>
      </c>
      <c r="K231" s="174" t="s">
        <v>147</v>
      </c>
      <c r="L231" s="34"/>
      <c r="M231" s="179" t="s">
        <v>20</v>
      </c>
      <c r="N231" s="180" t="s">
        <v>42</v>
      </c>
      <c r="O231" s="35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AR231" s="17" t="s">
        <v>222</v>
      </c>
      <c r="AT231" s="17" t="s">
        <v>143</v>
      </c>
      <c r="AU231" s="17" t="s">
        <v>77</v>
      </c>
      <c r="AY231" s="17" t="s">
        <v>140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7" t="s">
        <v>22</v>
      </c>
      <c r="BK231" s="183">
        <f>ROUND(I231*H231,2)</f>
        <v>0</v>
      </c>
      <c r="BL231" s="17" t="s">
        <v>222</v>
      </c>
      <c r="BM231" s="17" t="s">
        <v>506</v>
      </c>
    </row>
    <row r="232" spans="2:51" s="12" customFormat="1" ht="22.5" customHeight="1">
      <c r="B232" s="184"/>
      <c r="D232" s="185" t="s">
        <v>150</v>
      </c>
      <c r="E232" s="186" t="s">
        <v>20</v>
      </c>
      <c r="F232" s="187" t="s">
        <v>507</v>
      </c>
      <c r="H232" s="188">
        <v>8145</v>
      </c>
      <c r="I232" s="189"/>
      <c r="L232" s="184"/>
      <c r="M232" s="190"/>
      <c r="N232" s="191"/>
      <c r="O232" s="191"/>
      <c r="P232" s="191"/>
      <c r="Q232" s="191"/>
      <c r="R232" s="191"/>
      <c r="S232" s="191"/>
      <c r="T232" s="192"/>
      <c r="AT232" s="193" t="s">
        <v>150</v>
      </c>
      <c r="AU232" s="193" t="s">
        <v>77</v>
      </c>
      <c r="AV232" s="12" t="s">
        <v>77</v>
      </c>
      <c r="AW232" s="12" t="s">
        <v>35</v>
      </c>
      <c r="AX232" s="12" t="s">
        <v>22</v>
      </c>
      <c r="AY232" s="193" t="s">
        <v>140</v>
      </c>
    </row>
    <row r="233" spans="2:65" s="1" customFormat="1" ht="22.5" customHeight="1">
      <c r="B233" s="171"/>
      <c r="C233" s="172" t="s">
        <v>508</v>
      </c>
      <c r="D233" s="172" t="s">
        <v>143</v>
      </c>
      <c r="E233" s="173" t="s">
        <v>509</v>
      </c>
      <c r="F233" s="174" t="s">
        <v>510</v>
      </c>
      <c r="G233" s="175" t="s">
        <v>237</v>
      </c>
      <c r="H233" s="176">
        <v>17.262</v>
      </c>
      <c r="I233" s="177"/>
      <c r="J233" s="178">
        <f>ROUND(I233*H233,2)</f>
        <v>0</v>
      </c>
      <c r="K233" s="174" t="s">
        <v>147</v>
      </c>
      <c r="L233" s="34"/>
      <c r="M233" s="179" t="s">
        <v>20</v>
      </c>
      <c r="N233" s="180" t="s">
        <v>42</v>
      </c>
      <c r="O233" s="35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17" t="s">
        <v>222</v>
      </c>
      <c r="AT233" s="17" t="s">
        <v>143</v>
      </c>
      <c r="AU233" s="17" t="s">
        <v>77</v>
      </c>
      <c r="AY233" s="17" t="s">
        <v>140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7" t="s">
        <v>22</v>
      </c>
      <c r="BK233" s="183">
        <f>ROUND(I233*H233,2)</f>
        <v>0</v>
      </c>
      <c r="BL233" s="17" t="s">
        <v>222</v>
      </c>
      <c r="BM233" s="17" t="s">
        <v>511</v>
      </c>
    </row>
    <row r="234" spans="2:63" s="11" customFormat="1" ht="29.25" customHeight="1">
      <c r="B234" s="157"/>
      <c r="D234" s="168" t="s">
        <v>70</v>
      </c>
      <c r="E234" s="169" t="s">
        <v>512</v>
      </c>
      <c r="F234" s="169" t="s">
        <v>513</v>
      </c>
      <c r="I234" s="160"/>
      <c r="J234" s="170">
        <f>BK234</f>
        <v>0</v>
      </c>
      <c r="L234" s="157"/>
      <c r="M234" s="162"/>
      <c r="N234" s="163"/>
      <c r="O234" s="163"/>
      <c r="P234" s="164">
        <f>SUM(P235:P236)</f>
        <v>0</v>
      </c>
      <c r="Q234" s="163"/>
      <c r="R234" s="164">
        <f>SUM(R235:R236)</f>
        <v>0.08383499999999999</v>
      </c>
      <c r="S234" s="163"/>
      <c r="T234" s="165">
        <f>SUM(T235:T236)</f>
        <v>0</v>
      </c>
      <c r="AR234" s="158" t="s">
        <v>77</v>
      </c>
      <c r="AT234" s="166" t="s">
        <v>70</v>
      </c>
      <c r="AU234" s="166" t="s">
        <v>22</v>
      </c>
      <c r="AY234" s="158" t="s">
        <v>140</v>
      </c>
      <c r="BK234" s="167">
        <f>SUM(BK235:BK236)</f>
        <v>0</v>
      </c>
    </row>
    <row r="235" spans="2:65" s="1" customFormat="1" ht="22.5" customHeight="1">
      <c r="B235" s="171"/>
      <c r="C235" s="172" t="s">
        <v>514</v>
      </c>
      <c r="D235" s="172" t="s">
        <v>143</v>
      </c>
      <c r="E235" s="173" t="s">
        <v>515</v>
      </c>
      <c r="F235" s="174" t="s">
        <v>516</v>
      </c>
      <c r="G235" s="175" t="s">
        <v>146</v>
      </c>
      <c r="H235" s="176">
        <v>103.5</v>
      </c>
      <c r="I235" s="177"/>
      <c r="J235" s="178">
        <f>ROUND(I235*H235,2)</f>
        <v>0</v>
      </c>
      <c r="K235" s="174" t="s">
        <v>147</v>
      </c>
      <c r="L235" s="34"/>
      <c r="M235" s="179" t="s">
        <v>20</v>
      </c>
      <c r="N235" s="180" t="s">
        <v>42</v>
      </c>
      <c r="O235" s="35"/>
      <c r="P235" s="181">
        <f>O235*H235</f>
        <v>0</v>
      </c>
      <c r="Q235" s="181">
        <v>0.00081</v>
      </c>
      <c r="R235" s="181">
        <f>Q235*H235</f>
        <v>0.08383499999999999</v>
      </c>
      <c r="S235" s="181">
        <v>0</v>
      </c>
      <c r="T235" s="182">
        <f>S235*H235</f>
        <v>0</v>
      </c>
      <c r="AR235" s="17" t="s">
        <v>222</v>
      </c>
      <c r="AT235" s="17" t="s">
        <v>143</v>
      </c>
      <c r="AU235" s="17" t="s">
        <v>77</v>
      </c>
      <c r="AY235" s="17" t="s">
        <v>140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7" t="s">
        <v>22</v>
      </c>
      <c r="BK235" s="183">
        <f>ROUND(I235*H235,2)</f>
        <v>0</v>
      </c>
      <c r="BL235" s="17" t="s">
        <v>222</v>
      </c>
      <c r="BM235" s="17" t="s">
        <v>517</v>
      </c>
    </row>
    <row r="236" spans="2:51" s="12" customFormat="1" ht="22.5" customHeight="1">
      <c r="B236" s="184"/>
      <c r="D236" s="194" t="s">
        <v>150</v>
      </c>
      <c r="E236" s="193" t="s">
        <v>20</v>
      </c>
      <c r="F236" s="195" t="s">
        <v>518</v>
      </c>
      <c r="H236" s="196">
        <v>103.5</v>
      </c>
      <c r="I236" s="189"/>
      <c r="L236" s="184"/>
      <c r="M236" s="190"/>
      <c r="N236" s="191"/>
      <c r="O236" s="191"/>
      <c r="P236" s="191"/>
      <c r="Q236" s="191"/>
      <c r="R236" s="191"/>
      <c r="S236" s="191"/>
      <c r="T236" s="192"/>
      <c r="AT236" s="193" t="s">
        <v>150</v>
      </c>
      <c r="AU236" s="193" t="s">
        <v>77</v>
      </c>
      <c r="AV236" s="12" t="s">
        <v>77</v>
      </c>
      <c r="AW236" s="12" t="s">
        <v>35</v>
      </c>
      <c r="AX236" s="12" t="s">
        <v>22</v>
      </c>
      <c r="AY236" s="193" t="s">
        <v>140</v>
      </c>
    </row>
    <row r="237" spans="2:63" s="11" customFormat="1" ht="29.25" customHeight="1">
      <c r="B237" s="157"/>
      <c r="D237" s="168" t="s">
        <v>70</v>
      </c>
      <c r="E237" s="169" t="s">
        <v>519</v>
      </c>
      <c r="F237" s="169" t="s">
        <v>520</v>
      </c>
      <c r="I237" s="160"/>
      <c r="J237" s="170">
        <f>BK237</f>
        <v>0</v>
      </c>
      <c r="L237" s="157"/>
      <c r="M237" s="162"/>
      <c r="N237" s="163"/>
      <c r="O237" s="163"/>
      <c r="P237" s="164">
        <f>SUM(P238:P245)</f>
        <v>0</v>
      </c>
      <c r="Q237" s="163"/>
      <c r="R237" s="164">
        <f>SUM(R238:R245)</f>
        <v>1.26661045</v>
      </c>
      <c r="S237" s="163"/>
      <c r="T237" s="165">
        <f>SUM(T238:T245)</f>
        <v>0.24102406999999998</v>
      </c>
      <c r="AR237" s="158" t="s">
        <v>77</v>
      </c>
      <c r="AT237" s="166" t="s">
        <v>70</v>
      </c>
      <c r="AU237" s="166" t="s">
        <v>22</v>
      </c>
      <c r="AY237" s="158" t="s">
        <v>140</v>
      </c>
      <c r="BK237" s="167">
        <f>SUM(BK238:BK245)</f>
        <v>0</v>
      </c>
    </row>
    <row r="238" spans="2:65" s="1" customFormat="1" ht="22.5" customHeight="1">
      <c r="B238" s="171"/>
      <c r="C238" s="172" t="s">
        <v>521</v>
      </c>
      <c r="D238" s="172" t="s">
        <v>143</v>
      </c>
      <c r="E238" s="173" t="s">
        <v>522</v>
      </c>
      <c r="F238" s="174" t="s">
        <v>523</v>
      </c>
      <c r="G238" s="175" t="s">
        <v>146</v>
      </c>
      <c r="H238" s="176">
        <v>777.497</v>
      </c>
      <c r="I238" s="177"/>
      <c r="J238" s="178">
        <f>ROUND(I238*H238,2)</f>
        <v>0</v>
      </c>
      <c r="K238" s="174" t="s">
        <v>147</v>
      </c>
      <c r="L238" s="34"/>
      <c r="M238" s="179" t="s">
        <v>20</v>
      </c>
      <c r="N238" s="180" t="s">
        <v>42</v>
      </c>
      <c r="O238" s="35"/>
      <c r="P238" s="181">
        <f>O238*H238</f>
        <v>0</v>
      </c>
      <c r="Q238" s="181">
        <v>0.001</v>
      </c>
      <c r="R238" s="181">
        <f>Q238*H238</f>
        <v>0.777497</v>
      </c>
      <c r="S238" s="181">
        <v>0.00031</v>
      </c>
      <c r="T238" s="182">
        <f>S238*H238</f>
        <v>0.24102406999999998</v>
      </c>
      <c r="AR238" s="17" t="s">
        <v>222</v>
      </c>
      <c r="AT238" s="17" t="s">
        <v>143</v>
      </c>
      <c r="AU238" s="17" t="s">
        <v>77</v>
      </c>
      <c r="AY238" s="17" t="s">
        <v>140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17" t="s">
        <v>22</v>
      </c>
      <c r="BK238" s="183">
        <f>ROUND(I238*H238,2)</f>
        <v>0</v>
      </c>
      <c r="BL238" s="17" t="s">
        <v>222</v>
      </c>
      <c r="BM238" s="17" t="s">
        <v>524</v>
      </c>
    </row>
    <row r="239" spans="2:51" s="12" customFormat="1" ht="22.5" customHeight="1">
      <c r="B239" s="184"/>
      <c r="D239" s="185" t="s">
        <v>150</v>
      </c>
      <c r="E239" s="186" t="s">
        <v>20</v>
      </c>
      <c r="F239" s="187" t="s">
        <v>525</v>
      </c>
      <c r="H239" s="188">
        <v>777.497</v>
      </c>
      <c r="I239" s="189"/>
      <c r="L239" s="184"/>
      <c r="M239" s="190"/>
      <c r="N239" s="191"/>
      <c r="O239" s="191"/>
      <c r="P239" s="191"/>
      <c r="Q239" s="191"/>
      <c r="R239" s="191"/>
      <c r="S239" s="191"/>
      <c r="T239" s="192"/>
      <c r="AT239" s="193" t="s">
        <v>150</v>
      </c>
      <c r="AU239" s="193" t="s">
        <v>77</v>
      </c>
      <c r="AV239" s="12" t="s">
        <v>77</v>
      </c>
      <c r="AW239" s="12" t="s">
        <v>35</v>
      </c>
      <c r="AX239" s="12" t="s">
        <v>22</v>
      </c>
      <c r="AY239" s="193" t="s">
        <v>140</v>
      </c>
    </row>
    <row r="240" spans="2:65" s="1" customFormat="1" ht="22.5" customHeight="1">
      <c r="B240" s="171"/>
      <c r="C240" s="172" t="s">
        <v>526</v>
      </c>
      <c r="D240" s="172" t="s">
        <v>143</v>
      </c>
      <c r="E240" s="173" t="s">
        <v>527</v>
      </c>
      <c r="F240" s="174" t="s">
        <v>528</v>
      </c>
      <c r="G240" s="175" t="s">
        <v>146</v>
      </c>
      <c r="H240" s="176">
        <v>547.515</v>
      </c>
      <c r="I240" s="177"/>
      <c r="J240" s="178">
        <f>ROUND(I240*H240,2)</f>
        <v>0</v>
      </c>
      <c r="K240" s="174" t="s">
        <v>147</v>
      </c>
      <c r="L240" s="34"/>
      <c r="M240" s="179" t="s">
        <v>20</v>
      </c>
      <c r="N240" s="180" t="s">
        <v>42</v>
      </c>
      <c r="O240" s="35"/>
      <c r="P240" s="181">
        <f>O240*H240</f>
        <v>0</v>
      </c>
      <c r="Q240" s="181">
        <v>0.0002012</v>
      </c>
      <c r="R240" s="181">
        <f>Q240*H240</f>
        <v>0.110160018</v>
      </c>
      <c r="S240" s="181">
        <v>0</v>
      </c>
      <c r="T240" s="182">
        <f>S240*H240</f>
        <v>0</v>
      </c>
      <c r="AR240" s="17" t="s">
        <v>222</v>
      </c>
      <c r="AT240" s="17" t="s">
        <v>143</v>
      </c>
      <c r="AU240" s="17" t="s">
        <v>77</v>
      </c>
      <c r="AY240" s="17" t="s">
        <v>140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17" t="s">
        <v>22</v>
      </c>
      <c r="BK240" s="183">
        <f>ROUND(I240*H240,2)</f>
        <v>0</v>
      </c>
      <c r="BL240" s="17" t="s">
        <v>222</v>
      </c>
      <c r="BM240" s="17" t="s">
        <v>529</v>
      </c>
    </row>
    <row r="241" spans="2:51" s="12" customFormat="1" ht="22.5" customHeight="1">
      <c r="B241" s="184"/>
      <c r="D241" s="185" t="s">
        <v>150</v>
      </c>
      <c r="E241" s="186" t="s">
        <v>20</v>
      </c>
      <c r="F241" s="187" t="s">
        <v>530</v>
      </c>
      <c r="H241" s="188">
        <v>547.515</v>
      </c>
      <c r="I241" s="189"/>
      <c r="L241" s="184"/>
      <c r="M241" s="190"/>
      <c r="N241" s="191"/>
      <c r="O241" s="191"/>
      <c r="P241" s="191"/>
      <c r="Q241" s="191"/>
      <c r="R241" s="191"/>
      <c r="S241" s="191"/>
      <c r="T241" s="192"/>
      <c r="AT241" s="193" t="s">
        <v>150</v>
      </c>
      <c r="AU241" s="193" t="s">
        <v>77</v>
      </c>
      <c r="AV241" s="12" t="s">
        <v>77</v>
      </c>
      <c r="AW241" s="12" t="s">
        <v>35</v>
      </c>
      <c r="AX241" s="12" t="s">
        <v>22</v>
      </c>
      <c r="AY241" s="193" t="s">
        <v>140</v>
      </c>
    </row>
    <row r="242" spans="2:65" s="1" customFormat="1" ht="31.5" customHeight="1">
      <c r="B242" s="171"/>
      <c r="C242" s="172" t="s">
        <v>531</v>
      </c>
      <c r="D242" s="172" t="s">
        <v>143</v>
      </c>
      <c r="E242" s="173" t="s">
        <v>532</v>
      </c>
      <c r="F242" s="174" t="s">
        <v>533</v>
      </c>
      <c r="G242" s="175" t="s">
        <v>146</v>
      </c>
      <c r="H242" s="176">
        <v>1325.012</v>
      </c>
      <c r="I242" s="177"/>
      <c r="J242" s="178">
        <f>ROUND(I242*H242,2)</f>
        <v>0</v>
      </c>
      <c r="K242" s="174" t="s">
        <v>147</v>
      </c>
      <c r="L242" s="34"/>
      <c r="M242" s="179" t="s">
        <v>20</v>
      </c>
      <c r="N242" s="180" t="s">
        <v>42</v>
      </c>
      <c r="O242" s="35"/>
      <c r="P242" s="181">
        <f>O242*H242</f>
        <v>0</v>
      </c>
      <c r="Q242" s="181">
        <v>0.000286</v>
      </c>
      <c r="R242" s="181">
        <f>Q242*H242</f>
        <v>0.378953432</v>
      </c>
      <c r="S242" s="181">
        <v>0</v>
      </c>
      <c r="T242" s="182">
        <f>S242*H242</f>
        <v>0</v>
      </c>
      <c r="AR242" s="17" t="s">
        <v>222</v>
      </c>
      <c r="AT242" s="17" t="s">
        <v>143</v>
      </c>
      <c r="AU242" s="17" t="s">
        <v>77</v>
      </c>
      <c r="AY242" s="17" t="s">
        <v>140</v>
      </c>
      <c r="BE242" s="183">
        <f>IF(N242="základní",J242,0)</f>
        <v>0</v>
      </c>
      <c r="BF242" s="183">
        <f>IF(N242="snížená",J242,0)</f>
        <v>0</v>
      </c>
      <c r="BG242" s="183">
        <f>IF(N242="zákl. přenesená",J242,0)</f>
        <v>0</v>
      </c>
      <c r="BH242" s="183">
        <f>IF(N242="sníž. přenesená",J242,0)</f>
        <v>0</v>
      </c>
      <c r="BI242" s="183">
        <f>IF(N242="nulová",J242,0)</f>
        <v>0</v>
      </c>
      <c r="BJ242" s="17" t="s">
        <v>22</v>
      </c>
      <c r="BK242" s="183">
        <f>ROUND(I242*H242,2)</f>
        <v>0</v>
      </c>
      <c r="BL242" s="17" t="s">
        <v>222</v>
      </c>
      <c r="BM242" s="17" t="s">
        <v>534</v>
      </c>
    </row>
    <row r="243" spans="2:51" s="12" customFormat="1" ht="22.5" customHeight="1">
      <c r="B243" s="184"/>
      <c r="D243" s="194" t="s">
        <v>150</v>
      </c>
      <c r="E243" s="193" t="s">
        <v>20</v>
      </c>
      <c r="F243" s="195" t="s">
        <v>525</v>
      </c>
      <c r="H243" s="196">
        <v>777.497</v>
      </c>
      <c r="I243" s="189"/>
      <c r="L243" s="184"/>
      <c r="M243" s="190"/>
      <c r="N243" s="191"/>
      <c r="O243" s="191"/>
      <c r="P243" s="191"/>
      <c r="Q243" s="191"/>
      <c r="R243" s="191"/>
      <c r="S243" s="191"/>
      <c r="T243" s="192"/>
      <c r="AT243" s="193" t="s">
        <v>150</v>
      </c>
      <c r="AU243" s="193" t="s">
        <v>77</v>
      </c>
      <c r="AV243" s="12" t="s">
        <v>77</v>
      </c>
      <c r="AW243" s="12" t="s">
        <v>35</v>
      </c>
      <c r="AX243" s="12" t="s">
        <v>71</v>
      </c>
      <c r="AY243" s="193" t="s">
        <v>140</v>
      </c>
    </row>
    <row r="244" spans="2:51" s="12" customFormat="1" ht="22.5" customHeight="1">
      <c r="B244" s="184"/>
      <c r="D244" s="194" t="s">
        <v>150</v>
      </c>
      <c r="E244" s="193" t="s">
        <v>20</v>
      </c>
      <c r="F244" s="195" t="s">
        <v>530</v>
      </c>
      <c r="H244" s="196">
        <v>547.515</v>
      </c>
      <c r="I244" s="189"/>
      <c r="L244" s="184"/>
      <c r="M244" s="190"/>
      <c r="N244" s="191"/>
      <c r="O244" s="191"/>
      <c r="P244" s="191"/>
      <c r="Q244" s="191"/>
      <c r="R244" s="191"/>
      <c r="S244" s="191"/>
      <c r="T244" s="192"/>
      <c r="AT244" s="193" t="s">
        <v>150</v>
      </c>
      <c r="AU244" s="193" t="s">
        <v>77</v>
      </c>
      <c r="AV244" s="12" t="s">
        <v>77</v>
      </c>
      <c r="AW244" s="12" t="s">
        <v>35</v>
      </c>
      <c r="AX244" s="12" t="s">
        <v>71</v>
      </c>
      <c r="AY244" s="193" t="s">
        <v>140</v>
      </c>
    </row>
    <row r="245" spans="2:51" s="13" customFormat="1" ht="22.5" customHeight="1">
      <c r="B245" s="197"/>
      <c r="D245" s="194" t="s">
        <v>150</v>
      </c>
      <c r="E245" s="216" t="s">
        <v>20</v>
      </c>
      <c r="F245" s="217" t="s">
        <v>179</v>
      </c>
      <c r="H245" s="218">
        <v>1325.012</v>
      </c>
      <c r="I245" s="201"/>
      <c r="L245" s="197"/>
      <c r="M245" s="219"/>
      <c r="N245" s="220"/>
      <c r="O245" s="220"/>
      <c r="P245" s="220"/>
      <c r="Q245" s="220"/>
      <c r="R245" s="220"/>
      <c r="S245" s="220"/>
      <c r="T245" s="221"/>
      <c r="AT245" s="205" t="s">
        <v>150</v>
      </c>
      <c r="AU245" s="205" t="s">
        <v>77</v>
      </c>
      <c r="AV245" s="13" t="s">
        <v>148</v>
      </c>
      <c r="AW245" s="13" t="s">
        <v>35</v>
      </c>
      <c r="AX245" s="13" t="s">
        <v>22</v>
      </c>
      <c r="AY245" s="205" t="s">
        <v>140</v>
      </c>
    </row>
    <row r="246" spans="2:12" s="1" customFormat="1" ht="6.75" customHeight="1">
      <c r="B246" s="49"/>
      <c r="C246" s="50"/>
      <c r="D246" s="50"/>
      <c r="E246" s="50"/>
      <c r="F246" s="50"/>
      <c r="G246" s="50"/>
      <c r="H246" s="50"/>
      <c r="I246" s="123"/>
      <c r="J246" s="50"/>
      <c r="K246" s="50"/>
      <c r="L246" s="34"/>
    </row>
    <row r="247" ht="13.5">
      <c r="AT247" s="222"/>
    </row>
  </sheetData>
  <sheetProtection password="CC35" sheet="1" objects="1" scenarios="1" formatColumns="0" formatRows="0" sort="0" autoFilter="0"/>
  <autoFilter ref="C98:K98"/>
  <mergeCells count="12">
    <mergeCell ref="E51:H51"/>
    <mergeCell ref="E87:H87"/>
    <mergeCell ref="E89:H89"/>
    <mergeCell ref="E91:H9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8"/>
      <c r="C1" s="278"/>
      <c r="D1" s="277" t="s">
        <v>1</v>
      </c>
      <c r="E1" s="278"/>
      <c r="F1" s="279" t="s">
        <v>791</v>
      </c>
      <c r="G1" s="284" t="s">
        <v>792</v>
      </c>
      <c r="H1" s="284"/>
      <c r="I1" s="285"/>
      <c r="J1" s="279" t="s">
        <v>793</v>
      </c>
      <c r="K1" s="277" t="s">
        <v>93</v>
      </c>
      <c r="L1" s="279" t="s">
        <v>794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77</v>
      </c>
    </row>
    <row r="4" spans="2:46" ht="36.75" customHeight="1">
      <c r="B4" s="21"/>
      <c r="C4" s="22"/>
      <c r="D4" s="23" t="s">
        <v>94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2.5" customHeight="1">
      <c r="B7" s="21"/>
      <c r="C7" s="22"/>
      <c r="D7" s="22"/>
      <c r="E7" s="271" t="str">
        <f>'Rekapitulace stavby'!K6</f>
        <v>Stavební úpravy sociálního zařízení budovy domova mládeže SŠIS Dvůr Králové nad Labem</v>
      </c>
      <c r="F7" s="236"/>
      <c r="G7" s="236"/>
      <c r="H7" s="236"/>
      <c r="I7" s="101"/>
      <c r="J7" s="22"/>
      <c r="K7" s="24"/>
    </row>
    <row r="8" spans="2:11" ht="15">
      <c r="B8" s="21"/>
      <c r="C8" s="22"/>
      <c r="D8" s="30" t="s">
        <v>95</v>
      </c>
      <c r="E8" s="22"/>
      <c r="F8" s="22"/>
      <c r="G8" s="22"/>
      <c r="H8" s="22"/>
      <c r="I8" s="101"/>
      <c r="J8" s="22"/>
      <c r="K8" s="24"/>
    </row>
    <row r="9" spans="2:11" s="1" customFormat="1" ht="22.5" customHeight="1">
      <c r="B9" s="34"/>
      <c r="C9" s="35"/>
      <c r="D9" s="35"/>
      <c r="E9" s="271" t="s">
        <v>96</v>
      </c>
      <c r="F9" s="243"/>
      <c r="G9" s="243"/>
      <c r="H9" s="243"/>
      <c r="I9" s="102"/>
      <c r="J9" s="35"/>
      <c r="K9" s="38"/>
    </row>
    <row r="10" spans="2:11" s="1" customFormat="1" ht="15">
      <c r="B10" s="34"/>
      <c r="C10" s="35"/>
      <c r="D10" s="30" t="s">
        <v>97</v>
      </c>
      <c r="E10" s="35"/>
      <c r="F10" s="35"/>
      <c r="G10" s="35"/>
      <c r="H10" s="35"/>
      <c r="I10" s="102"/>
      <c r="J10" s="35"/>
      <c r="K10" s="38"/>
    </row>
    <row r="11" spans="2:11" s="1" customFormat="1" ht="36.75" customHeight="1">
      <c r="B11" s="34"/>
      <c r="C11" s="35"/>
      <c r="D11" s="35"/>
      <c r="E11" s="272" t="s">
        <v>535</v>
      </c>
      <c r="F11" s="243"/>
      <c r="G11" s="243"/>
      <c r="H11" s="243"/>
      <c r="I11" s="102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02"/>
      <c r="J12" s="35"/>
      <c r="K12" s="38"/>
    </row>
    <row r="13" spans="2:11" s="1" customFormat="1" ht="14.2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03" t="s">
        <v>21</v>
      </c>
      <c r="J13" s="28" t="s">
        <v>20</v>
      </c>
      <c r="K13" s="38"/>
    </row>
    <row r="14" spans="2:11" s="1" customFormat="1" ht="14.2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03" t="s">
        <v>25</v>
      </c>
      <c r="J14" s="104" t="str">
        <f>'Rekapitulace stavby'!AN8</f>
        <v>25.4.2016</v>
      </c>
      <c r="K14" s="38"/>
    </row>
    <row r="15" spans="2:11" s="1" customFormat="1" ht="10.5" customHeight="1">
      <c r="B15" s="34"/>
      <c r="C15" s="35"/>
      <c r="D15" s="35"/>
      <c r="E15" s="35"/>
      <c r="F15" s="35"/>
      <c r="G15" s="35"/>
      <c r="H15" s="35"/>
      <c r="I15" s="102"/>
      <c r="J15" s="35"/>
      <c r="K15" s="38"/>
    </row>
    <row r="16" spans="2:11" s="1" customFormat="1" ht="14.25" customHeight="1">
      <c r="B16" s="34"/>
      <c r="C16" s="35"/>
      <c r="D16" s="30" t="s">
        <v>27</v>
      </c>
      <c r="E16" s="35"/>
      <c r="F16" s="35"/>
      <c r="G16" s="35"/>
      <c r="H16" s="35"/>
      <c r="I16" s="103" t="s">
        <v>28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29</v>
      </c>
      <c r="F17" s="35"/>
      <c r="G17" s="35"/>
      <c r="H17" s="35"/>
      <c r="I17" s="103" t="s">
        <v>30</v>
      </c>
      <c r="J17" s="28" t="s">
        <v>20</v>
      </c>
      <c r="K17" s="38"/>
    </row>
    <row r="18" spans="2:11" s="1" customFormat="1" ht="6.75" customHeight="1">
      <c r="B18" s="34"/>
      <c r="C18" s="35"/>
      <c r="D18" s="35"/>
      <c r="E18" s="35"/>
      <c r="F18" s="35"/>
      <c r="G18" s="35"/>
      <c r="H18" s="35"/>
      <c r="I18" s="102"/>
      <c r="J18" s="35"/>
      <c r="K18" s="38"/>
    </row>
    <row r="19" spans="2:11" s="1" customFormat="1" ht="14.25" customHeight="1">
      <c r="B19" s="34"/>
      <c r="C19" s="35"/>
      <c r="D19" s="30" t="s">
        <v>31</v>
      </c>
      <c r="E19" s="35"/>
      <c r="F19" s="35"/>
      <c r="G19" s="35"/>
      <c r="H19" s="35"/>
      <c r="I19" s="103" t="s">
        <v>28</v>
      </c>
      <c r="J19" s="28">
        <f>IF('Rekapitulace stavby'!AN13="Vyplň údaj","",IF('Rekapitulace stavby'!AN13="","",'Rekapitulace stavby'!AN13))</f>
      </c>
      <c r="K19" s="38"/>
    </row>
    <row r="20" spans="2:11" s="1" customFormat="1" ht="18" customHeight="1">
      <c r="B20" s="34"/>
      <c r="C20" s="35"/>
      <c r="D20" s="35"/>
      <c r="E20" s="28">
        <f>IF('Rekapitulace stavby'!E14="Vyplň údaj","",IF('Rekapitulace stavby'!E14="","",'Rekapitulace stavby'!E14))</f>
      </c>
      <c r="F20" s="35"/>
      <c r="G20" s="35"/>
      <c r="H20" s="35"/>
      <c r="I20" s="103" t="s">
        <v>30</v>
      </c>
      <c r="J20" s="28">
        <f>IF('Rekapitulace stavby'!AN14="Vyplň údaj","",IF('Rekapitulace stavby'!AN14="","",'Rekapitulace stavby'!AN14))</f>
      </c>
      <c r="K20" s="38"/>
    </row>
    <row r="21" spans="2:11" s="1" customFormat="1" ht="6.75" customHeight="1">
      <c r="B21" s="34"/>
      <c r="C21" s="35"/>
      <c r="D21" s="35"/>
      <c r="E21" s="35"/>
      <c r="F21" s="35"/>
      <c r="G21" s="35"/>
      <c r="H21" s="35"/>
      <c r="I21" s="102"/>
      <c r="J21" s="35"/>
      <c r="K21" s="38"/>
    </row>
    <row r="22" spans="2:11" s="1" customFormat="1" ht="14.25" customHeight="1">
      <c r="B22" s="34"/>
      <c r="C22" s="35"/>
      <c r="D22" s="30" t="s">
        <v>33</v>
      </c>
      <c r="E22" s="35"/>
      <c r="F22" s="35"/>
      <c r="G22" s="35"/>
      <c r="H22" s="35"/>
      <c r="I22" s="103" t="s">
        <v>28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34</v>
      </c>
      <c r="F23" s="35"/>
      <c r="G23" s="35"/>
      <c r="H23" s="35"/>
      <c r="I23" s="103" t="s">
        <v>30</v>
      </c>
      <c r="J23" s="28" t="s">
        <v>20</v>
      </c>
      <c r="K23" s="38"/>
    </row>
    <row r="24" spans="2:11" s="1" customFormat="1" ht="6.75" customHeight="1">
      <c r="B24" s="34"/>
      <c r="C24" s="35"/>
      <c r="D24" s="35"/>
      <c r="E24" s="35"/>
      <c r="F24" s="35"/>
      <c r="G24" s="35"/>
      <c r="H24" s="35"/>
      <c r="I24" s="102"/>
      <c r="J24" s="35"/>
      <c r="K24" s="38"/>
    </row>
    <row r="25" spans="2:11" s="1" customFormat="1" ht="14.25" customHeight="1">
      <c r="B25" s="34"/>
      <c r="C25" s="35"/>
      <c r="D25" s="30" t="s">
        <v>36</v>
      </c>
      <c r="E25" s="35"/>
      <c r="F25" s="35"/>
      <c r="G25" s="35"/>
      <c r="H25" s="35"/>
      <c r="I25" s="102"/>
      <c r="J25" s="35"/>
      <c r="K25" s="38"/>
    </row>
    <row r="26" spans="2:11" s="7" customFormat="1" ht="22.5" customHeight="1">
      <c r="B26" s="105"/>
      <c r="C26" s="106"/>
      <c r="D26" s="106"/>
      <c r="E26" s="239" t="s">
        <v>20</v>
      </c>
      <c r="F26" s="273"/>
      <c r="G26" s="273"/>
      <c r="H26" s="273"/>
      <c r="I26" s="107"/>
      <c r="J26" s="106"/>
      <c r="K26" s="108"/>
    </row>
    <row r="27" spans="2:11" s="1" customFormat="1" ht="6.75" customHeight="1">
      <c r="B27" s="34"/>
      <c r="C27" s="35"/>
      <c r="D27" s="35"/>
      <c r="E27" s="35"/>
      <c r="F27" s="35"/>
      <c r="G27" s="35"/>
      <c r="H27" s="35"/>
      <c r="I27" s="102"/>
      <c r="J27" s="35"/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9"/>
      <c r="J28" s="61"/>
      <c r="K28" s="110"/>
    </row>
    <row r="29" spans="2:11" s="1" customFormat="1" ht="24.75" customHeight="1">
      <c r="B29" s="34"/>
      <c r="C29" s="35"/>
      <c r="D29" s="111" t="s">
        <v>37</v>
      </c>
      <c r="E29" s="35"/>
      <c r="F29" s="35"/>
      <c r="G29" s="35"/>
      <c r="H29" s="35"/>
      <c r="I29" s="102"/>
      <c r="J29" s="112">
        <f>ROUND(J86,2)</f>
        <v>0</v>
      </c>
      <c r="K29" s="38"/>
    </row>
    <row r="30" spans="2:11" s="1" customFormat="1" ht="6.75" customHeight="1">
      <c r="B30" s="34"/>
      <c r="C30" s="35"/>
      <c r="D30" s="61"/>
      <c r="E30" s="61"/>
      <c r="F30" s="61"/>
      <c r="G30" s="61"/>
      <c r="H30" s="61"/>
      <c r="I30" s="109"/>
      <c r="J30" s="61"/>
      <c r="K30" s="110"/>
    </row>
    <row r="31" spans="2:11" s="1" customFormat="1" ht="14.25" customHeight="1">
      <c r="B31" s="34"/>
      <c r="C31" s="35"/>
      <c r="D31" s="35"/>
      <c r="E31" s="35"/>
      <c r="F31" s="39" t="s">
        <v>39</v>
      </c>
      <c r="G31" s="35"/>
      <c r="H31" s="35"/>
      <c r="I31" s="113" t="s">
        <v>38</v>
      </c>
      <c r="J31" s="39" t="s">
        <v>40</v>
      </c>
      <c r="K31" s="38"/>
    </row>
    <row r="32" spans="2:11" s="1" customFormat="1" ht="14.25" customHeight="1">
      <c r="B32" s="34"/>
      <c r="C32" s="35"/>
      <c r="D32" s="42" t="s">
        <v>41</v>
      </c>
      <c r="E32" s="42" t="s">
        <v>42</v>
      </c>
      <c r="F32" s="114">
        <f>ROUND(SUM(BE86:BE132),2)</f>
        <v>0</v>
      </c>
      <c r="G32" s="35"/>
      <c r="H32" s="35"/>
      <c r="I32" s="115">
        <v>0.21</v>
      </c>
      <c r="J32" s="114">
        <f>ROUND(ROUND((SUM(BE86:BE132)),2)*I32,2)</f>
        <v>0</v>
      </c>
      <c r="K32" s="38"/>
    </row>
    <row r="33" spans="2:11" s="1" customFormat="1" ht="14.25" customHeight="1">
      <c r="B33" s="34"/>
      <c r="C33" s="35"/>
      <c r="D33" s="35"/>
      <c r="E33" s="42" t="s">
        <v>43</v>
      </c>
      <c r="F33" s="114">
        <f>ROUND(SUM(BF86:BF132),2)</f>
        <v>0</v>
      </c>
      <c r="G33" s="35"/>
      <c r="H33" s="35"/>
      <c r="I33" s="115">
        <v>0.15</v>
      </c>
      <c r="J33" s="114">
        <f>ROUND(ROUND((SUM(BF86:BF132)),2)*I33,2)</f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44</v>
      </c>
      <c r="F34" s="114">
        <f>ROUND(SUM(BG86:BG132),2)</f>
        <v>0</v>
      </c>
      <c r="G34" s="35"/>
      <c r="H34" s="35"/>
      <c r="I34" s="115">
        <v>0.21</v>
      </c>
      <c r="J34" s="114">
        <v>0</v>
      </c>
      <c r="K34" s="38"/>
    </row>
    <row r="35" spans="2:11" s="1" customFormat="1" ht="14.25" customHeight="1" hidden="1">
      <c r="B35" s="34"/>
      <c r="C35" s="35"/>
      <c r="D35" s="35"/>
      <c r="E35" s="42" t="s">
        <v>45</v>
      </c>
      <c r="F35" s="114">
        <f>ROUND(SUM(BH86:BH132),2)</f>
        <v>0</v>
      </c>
      <c r="G35" s="35"/>
      <c r="H35" s="35"/>
      <c r="I35" s="115">
        <v>0.15</v>
      </c>
      <c r="J35" s="114">
        <v>0</v>
      </c>
      <c r="K35" s="38"/>
    </row>
    <row r="36" spans="2:11" s="1" customFormat="1" ht="14.25" customHeight="1" hidden="1">
      <c r="B36" s="34"/>
      <c r="C36" s="35"/>
      <c r="D36" s="35"/>
      <c r="E36" s="42" t="s">
        <v>46</v>
      </c>
      <c r="F36" s="114">
        <f>ROUND(SUM(BI86:BI132),2)</f>
        <v>0</v>
      </c>
      <c r="G36" s="35"/>
      <c r="H36" s="35"/>
      <c r="I36" s="115">
        <v>0</v>
      </c>
      <c r="J36" s="114">
        <v>0</v>
      </c>
      <c r="K36" s="38"/>
    </row>
    <row r="37" spans="2:11" s="1" customFormat="1" ht="6.75" customHeight="1">
      <c r="B37" s="34"/>
      <c r="C37" s="35"/>
      <c r="D37" s="35"/>
      <c r="E37" s="35"/>
      <c r="F37" s="35"/>
      <c r="G37" s="35"/>
      <c r="H37" s="35"/>
      <c r="I37" s="102"/>
      <c r="J37" s="35"/>
      <c r="K37" s="38"/>
    </row>
    <row r="38" spans="2:11" s="1" customFormat="1" ht="24.75" customHeight="1">
      <c r="B38" s="34"/>
      <c r="C38" s="116"/>
      <c r="D38" s="117" t="s">
        <v>47</v>
      </c>
      <c r="E38" s="65"/>
      <c r="F38" s="65"/>
      <c r="G38" s="118" t="s">
        <v>48</v>
      </c>
      <c r="H38" s="119" t="s">
        <v>49</v>
      </c>
      <c r="I38" s="120"/>
      <c r="J38" s="121">
        <f>SUM(J29:J36)</f>
        <v>0</v>
      </c>
      <c r="K38" s="122"/>
    </row>
    <row r="39" spans="2:11" s="1" customFormat="1" ht="14.25" customHeight="1">
      <c r="B39" s="49"/>
      <c r="C39" s="50"/>
      <c r="D39" s="50"/>
      <c r="E39" s="50"/>
      <c r="F39" s="50"/>
      <c r="G39" s="50"/>
      <c r="H39" s="50"/>
      <c r="I39" s="123"/>
      <c r="J39" s="50"/>
      <c r="K39" s="51"/>
    </row>
    <row r="43" spans="2:11" s="1" customFormat="1" ht="6.75" customHeight="1">
      <c r="B43" s="52"/>
      <c r="C43" s="53"/>
      <c r="D43" s="53"/>
      <c r="E43" s="53"/>
      <c r="F43" s="53"/>
      <c r="G43" s="53"/>
      <c r="H43" s="53"/>
      <c r="I43" s="124"/>
      <c r="J43" s="53"/>
      <c r="K43" s="125"/>
    </row>
    <row r="44" spans="2:11" s="1" customFormat="1" ht="36.75" customHeight="1">
      <c r="B44" s="34"/>
      <c r="C44" s="23" t="s">
        <v>102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6.75" customHeight="1">
      <c r="B45" s="34"/>
      <c r="C45" s="35"/>
      <c r="D45" s="35"/>
      <c r="E45" s="35"/>
      <c r="F45" s="35"/>
      <c r="G45" s="35"/>
      <c r="H45" s="35"/>
      <c r="I45" s="102"/>
      <c r="J45" s="35"/>
      <c r="K45" s="38"/>
    </row>
    <row r="46" spans="2:11" s="1" customFormat="1" ht="14.25" customHeight="1">
      <c r="B46" s="34"/>
      <c r="C46" s="30" t="s">
        <v>16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2.5" customHeight="1">
      <c r="B47" s="34"/>
      <c r="C47" s="35"/>
      <c r="D47" s="35"/>
      <c r="E47" s="271" t="str">
        <f>E7</f>
        <v>Stavební úpravy sociálního zařízení budovy domova mládeže SŠIS Dvůr Králové nad Labem</v>
      </c>
      <c r="F47" s="243"/>
      <c r="G47" s="243"/>
      <c r="H47" s="243"/>
      <c r="I47" s="102"/>
      <c r="J47" s="35"/>
      <c r="K47" s="38"/>
    </row>
    <row r="48" spans="2:11" ht="15">
      <c r="B48" s="21"/>
      <c r="C48" s="30" t="s">
        <v>95</v>
      </c>
      <c r="D48" s="22"/>
      <c r="E48" s="22"/>
      <c r="F48" s="22"/>
      <c r="G48" s="22"/>
      <c r="H48" s="22"/>
      <c r="I48" s="101"/>
      <c r="J48" s="22"/>
      <c r="K48" s="24"/>
    </row>
    <row r="49" spans="2:11" s="1" customFormat="1" ht="22.5" customHeight="1">
      <c r="B49" s="34"/>
      <c r="C49" s="35"/>
      <c r="D49" s="35"/>
      <c r="E49" s="271" t="s">
        <v>96</v>
      </c>
      <c r="F49" s="243"/>
      <c r="G49" s="243"/>
      <c r="H49" s="243"/>
      <c r="I49" s="102"/>
      <c r="J49" s="35"/>
      <c r="K49" s="38"/>
    </row>
    <row r="50" spans="2:11" s="1" customFormat="1" ht="14.25" customHeight="1">
      <c r="B50" s="34"/>
      <c r="C50" s="30" t="s">
        <v>97</v>
      </c>
      <c r="D50" s="35"/>
      <c r="E50" s="35"/>
      <c r="F50" s="35"/>
      <c r="G50" s="35"/>
      <c r="H50" s="35"/>
      <c r="I50" s="102"/>
      <c r="J50" s="35"/>
      <c r="K50" s="38"/>
    </row>
    <row r="51" spans="2:11" s="1" customFormat="1" ht="23.25" customHeight="1">
      <c r="B51" s="34"/>
      <c r="C51" s="35"/>
      <c r="D51" s="35"/>
      <c r="E51" s="272" t="str">
        <f>E11</f>
        <v>b - Zdravotní technika</v>
      </c>
      <c r="F51" s="243"/>
      <c r="G51" s="243"/>
      <c r="H51" s="243"/>
      <c r="I51" s="102"/>
      <c r="J51" s="35"/>
      <c r="K51" s="38"/>
    </row>
    <row r="52" spans="2:11" s="1" customFormat="1" ht="6.75" customHeight="1">
      <c r="B52" s="34"/>
      <c r="C52" s="35"/>
      <c r="D52" s="35"/>
      <c r="E52" s="35"/>
      <c r="F52" s="35"/>
      <c r="G52" s="35"/>
      <c r="H52" s="35"/>
      <c r="I52" s="102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Dvůr Králové nad Labem</v>
      </c>
      <c r="G53" s="35"/>
      <c r="H53" s="35"/>
      <c r="I53" s="103" t="s">
        <v>25</v>
      </c>
      <c r="J53" s="104" t="str">
        <f>IF(J14="","",J14)</f>
        <v>25.4.2016</v>
      </c>
      <c r="K53" s="38"/>
    </row>
    <row r="54" spans="2:11" s="1" customFormat="1" ht="6.75" customHeight="1">
      <c r="B54" s="34"/>
      <c r="C54" s="35"/>
      <c r="D54" s="35"/>
      <c r="E54" s="35"/>
      <c r="F54" s="35"/>
      <c r="G54" s="35"/>
      <c r="H54" s="35"/>
      <c r="I54" s="102"/>
      <c r="J54" s="35"/>
      <c r="K54" s="38"/>
    </row>
    <row r="55" spans="2:11" s="1" customFormat="1" ht="15">
      <c r="B55" s="34"/>
      <c r="C55" s="30" t="s">
        <v>27</v>
      </c>
      <c r="D55" s="35"/>
      <c r="E55" s="35"/>
      <c r="F55" s="28" t="str">
        <f>E17</f>
        <v>SŠIS Dvůr Králové nad Labem</v>
      </c>
      <c r="G55" s="35"/>
      <c r="H55" s="35"/>
      <c r="I55" s="103" t="s">
        <v>33</v>
      </c>
      <c r="J55" s="28" t="str">
        <f>E23</f>
        <v>Projektis s.r.o.</v>
      </c>
      <c r="K55" s="38"/>
    </row>
    <row r="56" spans="2:11" s="1" customFormat="1" ht="14.25" customHeight="1">
      <c r="B56" s="34"/>
      <c r="C56" s="30" t="s">
        <v>31</v>
      </c>
      <c r="D56" s="35"/>
      <c r="E56" s="35"/>
      <c r="F56" s="28">
        <f>IF(E20="","",E20)</f>
      </c>
      <c r="G56" s="35"/>
      <c r="H56" s="35"/>
      <c r="I56" s="102"/>
      <c r="J56" s="35"/>
      <c r="K56" s="38"/>
    </row>
    <row r="57" spans="2:11" s="1" customFormat="1" ht="9.75" customHeight="1">
      <c r="B57" s="34"/>
      <c r="C57" s="35"/>
      <c r="D57" s="35"/>
      <c r="E57" s="35"/>
      <c r="F57" s="35"/>
      <c r="G57" s="35"/>
      <c r="H57" s="35"/>
      <c r="I57" s="102"/>
      <c r="J57" s="35"/>
      <c r="K57" s="38"/>
    </row>
    <row r="58" spans="2:11" s="1" customFormat="1" ht="29.25" customHeight="1">
      <c r="B58" s="34"/>
      <c r="C58" s="126" t="s">
        <v>103</v>
      </c>
      <c r="D58" s="116"/>
      <c r="E58" s="116"/>
      <c r="F58" s="116"/>
      <c r="G58" s="116"/>
      <c r="H58" s="116"/>
      <c r="I58" s="127"/>
      <c r="J58" s="128" t="s">
        <v>104</v>
      </c>
      <c r="K58" s="129"/>
    </row>
    <row r="59" spans="2:11" s="1" customFormat="1" ht="9.75" customHeight="1">
      <c r="B59" s="34"/>
      <c r="C59" s="35"/>
      <c r="D59" s="35"/>
      <c r="E59" s="35"/>
      <c r="F59" s="35"/>
      <c r="G59" s="35"/>
      <c r="H59" s="35"/>
      <c r="I59" s="102"/>
      <c r="J59" s="35"/>
      <c r="K59" s="38"/>
    </row>
    <row r="60" spans="2:47" s="1" customFormat="1" ht="29.25" customHeight="1">
      <c r="B60" s="34"/>
      <c r="C60" s="130" t="s">
        <v>105</v>
      </c>
      <c r="D60" s="35"/>
      <c r="E60" s="35"/>
      <c r="F60" s="35"/>
      <c r="G60" s="35"/>
      <c r="H60" s="35"/>
      <c r="I60" s="102"/>
      <c r="J60" s="112">
        <f>J86</f>
        <v>0</v>
      </c>
      <c r="K60" s="38"/>
      <c r="AU60" s="17" t="s">
        <v>106</v>
      </c>
    </row>
    <row r="61" spans="2:11" s="8" customFormat="1" ht="24.75" customHeight="1">
      <c r="B61" s="131"/>
      <c r="C61" s="132"/>
      <c r="D61" s="133" t="s">
        <v>112</v>
      </c>
      <c r="E61" s="134"/>
      <c r="F61" s="134"/>
      <c r="G61" s="134"/>
      <c r="H61" s="134"/>
      <c r="I61" s="135"/>
      <c r="J61" s="136">
        <f>J87</f>
        <v>0</v>
      </c>
      <c r="K61" s="137"/>
    </row>
    <row r="62" spans="2:11" s="9" customFormat="1" ht="19.5" customHeight="1">
      <c r="B62" s="138"/>
      <c r="C62" s="139"/>
      <c r="D62" s="140" t="s">
        <v>536</v>
      </c>
      <c r="E62" s="141"/>
      <c r="F62" s="141"/>
      <c r="G62" s="141"/>
      <c r="H62" s="141"/>
      <c r="I62" s="142"/>
      <c r="J62" s="143">
        <f>J88</f>
        <v>0</v>
      </c>
      <c r="K62" s="144"/>
    </row>
    <row r="63" spans="2:11" s="9" customFormat="1" ht="19.5" customHeight="1">
      <c r="B63" s="138"/>
      <c r="C63" s="139"/>
      <c r="D63" s="140" t="s">
        <v>537</v>
      </c>
      <c r="E63" s="141"/>
      <c r="F63" s="141"/>
      <c r="G63" s="141"/>
      <c r="H63" s="141"/>
      <c r="I63" s="142"/>
      <c r="J63" s="143">
        <f>J106</f>
        <v>0</v>
      </c>
      <c r="K63" s="144"/>
    </row>
    <row r="64" spans="2:11" s="9" customFormat="1" ht="19.5" customHeight="1">
      <c r="B64" s="138"/>
      <c r="C64" s="139"/>
      <c r="D64" s="140" t="s">
        <v>114</v>
      </c>
      <c r="E64" s="141"/>
      <c r="F64" s="141"/>
      <c r="G64" s="141"/>
      <c r="H64" s="141"/>
      <c r="I64" s="142"/>
      <c r="J64" s="143">
        <f>J121</f>
        <v>0</v>
      </c>
      <c r="K64" s="144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02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23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24"/>
      <c r="J70" s="53"/>
      <c r="K70" s="53"/>
      <c r="L70" s="34"/>
    </row>
    <row r="71" spans="2:12" s="1" customFormat="1" ht="36.75" customHeight="1">
      <c r="B71" s="34"/>
      <c r="C71" s="54" t="s">
        <v>124</v>
      </c>
      <c r="I71" s="145"/>
      <c r="L71" s="34"/>
    </row>
    <row r="72" spans="2:12" s="1" customFormat="1" ht="6.75" customHeight="1">
      <c r="B72" s="34"/>
      <c r="I72" s="145"/>
      <c r="L72" s="34"/>
    </row>
    <row r="73" spans="2:12" s="1" customFormat="1" ht="14.25" customHeight="1">
      <c r="B73" s="34"/>
      <c r="C73" s="56" t="s">
        <v>16</v>
      </c>
      <c r="I73" s="145"/>
      <c r="L73" s="34"/>
    </row>
    <row r="74" spans="2:12" s="1" customFormat="1" ht="22.5" customHeight="1">
      <c r="B74" s="34"/>
      <c r="E74" s="274" t="str">
        <f>E7</f>
        <v>Stavební úpravy sociálního zařízení budovy domova mládeže SŠIS Dvůr Králové nad Labem</v>
      </c>
      <c r="F74" s="233"/>
      <c r="G74" s="233"/>
      <c r="H74" s="233"/>
      <c r="I74" s="145"/>
      <c r="L74" s="34"/>
    </row>
    <row r="75" spans="2:12" ht="15">
      <c r="B75" s="21"/>
      <c r="C75" s="56" t="s">
        <v>95</v>
      </c>
      <c r="L75" s="21"/>
    </row>
    <row r="76" spans="2:12" s="1" customFormat="1" ht="22.5" customHeight="1">
      <c r="B76" s="34"/>
      <c r="E76" s="274" t="s">
        <v>96</v>
      </c>
      <c r="F76" s="233"/>
      <c r="G76" s="233"/>
      <c r="H76" s="233"/>
      <c r="I76" s="145"/>
      <c r="L76" s="34"/>
    </row>
    <row r="77" spans="2:12" s="1" customFormat="1" ht="14.25" customHeight="1">
      <c r="B77" s="34"/>
      <c r="C77" s="56" t="s">
        <v>97</v>
      </c>
      <c r="I77" s="145"/>
      <c r="L77" s="34"/>
    </row>
    <row r="78" spans="2:12" s="1" customFormat="1" ht="23.25" customHeight="1">
      <c r="B78" s="34"/>
      <c r="E78" s="251" t="str">
        <f>E11</f>
        <v>b - Zdravotní technika</v>
      </c>
      <c r="F78" s="233"/>
      <c r="G78" s="233"/>
      <c r="H78" s="233"/>
      <c r="I78" s="145"/>
      <c r="L78" s="34"/>
    </row>
    <row r="79" spans="2:12" s="1" customFormat="1" ht="6.75" customHeight="1">
      <c r="B79" s="34"/>
      <c r="I79" s="145"/>
      <c r="L79" s="34"/>
    </row>
    <row r="80" spans="2:12" s="1" customFormat="1" ht="18" customHeight="1">
      <c r="B80" s="34"/>
      <c r="C80" s="56" t="s">
        <v>23</v>
      </c>
      <c r="F80" s="146" t="str">
        <f>F14</f>
        <v>Dvůr Králové nad Labem</v>
      </c>
      <c r="I80" s="147" t="s">
        <v>25</v>
      </c>
      <c r="J80" s="60" t="str">
        <f>IF(J14="","",J14)</f>
        <v>25.4.2016</v>
      </c>
      <c r="L80" s="34"/>
    </row>
    <row r="81" spans="2:12" s="1" customFormat="1" ht="6.75" customHeight="1">
      <c r="B81" s="34"/>
      <c r="I81" s="145"/>
      <c r="L81" s="34"/>
    </row>
    <row r="82" spans="2:12" s="1" customFormat="1" ht="15">
      <c r="B82" s="34"/>
      <c r="C82" s="56" t="s">
        <v>27</v>
      </c>
      <c r="F82" s="146" t="str">
        <f>E17</f>
        <v>SŠIS Dvůr Králové nad Labem</v>
      </c>
      <c r="I82" s="147" t="s">
        <v>33</v>
      </c>
      <c r="J82" s="146" t="str">
        <f>E23</f>
        <v>Projektis s.r.o.</v>
      </c>
      <c r="L82" s="34"/>
    </row>
    <row r="83" spans="2:12" s="1" customFormat="1" ht="14.25" customHeight="1">
      <c r="B83" s="34"/>
      <c r="C83" s="56" t="s">
        <v>31</v>
      </c>
      <c r="F83" s="146">
        <f>IF(E20="","",E20)</f>
      </c>
      <c r="I83" s="145"/>
      <c r="L83" s="34"/>
    </row>
    <row r="84" spans="2:12" s="1" customFormat="1" ht="9.75" customHeight="1">
      <c r="B84" s="34"/>
      <c r="I84" s="145"/>
      <c r="L84" s="34"/>
    </row>
    <row r="85" spans="2:20" s="10" customFormat="1" ht="29.25" customHeight="1">
      <c r="B85" s="148"/>
      <c r="C85" s="149" t="s">
        <v>125</v>
      </c>
      <c r="D85" s="150" t="s">
        <v>56</v>
      </c>
      <c r="E85" s="150" t="s">
        <v>52</v>
      </c>
      <c r="F85" s="150" t="s">
        <v>126</v>
      </c>
      <c r="G85" s="150" t="s">
        <v>127</v>
      </c>
      <c r="H85" s="150" t="s">
        <v>128</v>
      </c>
      <c r="I85" s="151" t="s">
        <v>129</v>
      </c>
      <c r="J85" s="150" t="s">
        <v>104</v>
      </c>
      <c r="K85" s="152" t="s">
        <v>130</v>
      </c>
      <c r="L85" s="148"/>
      <c r="M85" s="67" t="s">
        <v>131</v>
      </c>
      <c r="N85" s="68" t="s">
        <v>41</v>
      </c>
      <c r="O85" s="68" t="s">
        <v>132</v>
      </c>
      <c r="P85" s="68" t="s">
        <v>133</v>
      </c>
      <c r="Q85" s="68" t="s">
        <v>134</v>
      </c>
      <c r="R85" s="68" t="s">
        <v>135</v>
      </c>
      <c r="S85" s="68" t="s">
        <v>136</v>
      </c>
      <c r="T85" s="69" t="s">
        <v>137</v>
      </c>
    </row>
    <row r="86" spans="2:63" s="1" customFormat="1" ht="29.25" customHeight="1">
      <c r="B86" s="34"/>
      <c r="C86" s="71" t="s">
        <v>105</v>
      </c>
      <c r="I86" s="145"/>
      <c r="J86" s="153">
        <f>BK86</f>
        <v>0</v>
      </c>
      <c r="L86" s="34"/>
      <c r="M86" s="70"/>
      <c r="N86" s="61"/>
      <c r="O86" s="61"/>
      <c r="P86" s="154">
        <f>P87</f>
        <v>0</v>
      </c>
      <c r="Q86" s="61"/>
      <c r="R86" s="154">
        <f>R87</f>
        <v>3.3174000000000006</v>
      </c>
      <c r="S86" s="61"/>
      <c r="T86" s="155">
        <f>T87</f>
        <v>0</v>
      </c>
      <c r="AT86" s="17" t="s">
        <v>70</v>
      </c>
      <c r="AU86" s="17" t="s">
        <v>106</v>
      </c>
      <c r="BK86" s="156">
        <f>BK87</f>
        <v>0</v>
      </c>
    </row>
    <row r="87" spans="2:63" s="11" customFormat="1" ht="36.75" customHeight="1">
      <c r="B87" s="157"/>
      <c r="D87" s="158" t="s">
        <v>70</v>
      </c>
      <c r="E87" s="159" t="s">
        <v>255</v>
      </c>
      <c r="F87" s="159" t="s">
        <v>256</v>
      </c>
      <c r="I87" s="160"/>
      <c r="J87" s="161">
        <f>BK87</f>
        <v>0</v>
      </c>
      <c r="L87" s="157"/>
      <c r="M87" s="162"/>
      <c r="N87" s="163"/>
      <c r="O87" s="163"/>
      <c r="P87" s="164">
        <f>P88+P106+P121</f>
        <v>0</v>
      </c>
      <c r="Q87" s="163"/>
      <c r="R87" s="164">
        <f>R88+R106+R121</f>
        <v>3.3174000000000006</v>
      </c>
      <c r="S87" s="163"/>
      <c r="T87" s="165">
        <f>T88+T106+T121</f>
        <v>0</v>
      </c>
      <c r="AR87" s="158" t="s">
        <v>77</v>
      </c>
      <c r="AT87" s="166" t="s">
        <v>70</v>
      </c>
      <c r="AU87" s="166" t="s">
        <v>71</v>
      </c>
      <c r="AY87" s="158" t="s">
        <v>140</v>
      </c>
      <c r="BK87" s="167">
        <f>BK88+BK106+BK121</f>
        <v>0</v>
      </c>
    </row>
    <row r="88" spans="2:63" s="11" customFormat="1" ht="19.5" customHeight="1">
      <c r="B88" s="157"/>
      <c r="D88" s="168" t="s">
        <v>70</v>
      </c>
      <c r="E88" s="169" t="s">
        <v>538</v>
      </c>
      <c r="F88" s="169" t="s">
        <v>539</v>
      </c>
      <c r="I88" s="160"/>
      <c r="J88" s="170">
        <f>BK88</f>
        <v>0</v>
      </c>
      <c r="L88" s="157"/>
      <c r="M88" s="162"/>
      <c r="N88" s="163"/>
      <c r="O88" s="163"/>
      <c r="P88" s="164">
        <f>SUM(P89:P105)</f>
        <v>0</v>
      </c>
      <c r="Q88" s="163"/>
      <c r="R88" s="164">
        <f>SUM(R89:R105)</f>
        <v>0.32085</v>
      </c>
      <c r="S88" s="163"/>
      <c r="T88" s="165">
        <f>SUM(T89:T105)</f>
        <v>0</v>
      </c>
      <c r="AR88" s="158" t="s">
        <v>77</v>
      </c>
      <c r="AT88" s="166" t="s">
        <v>70</v>
      </c>
      <c r="AU88" s="166" t="s">
        <v>22</v>
      </c>
      <c r="AY88" s="158" t="s">
        <v>140</v>
      </c>
      <c r="BK88" s="167">
        <f>SUM(BK89:BK105)</f>
        <v>0</v>
      </c>
    </row>
    <row r="89" spans="2:65" s="1" customFormat="1" ht="22.5" customHeight="1">
      <c r="B89" s="171"/>
      <c r="C89" s="172" t="s">
        <v>22</v>
      </c>
      <c r="D89" s="172" t="s">
        <v>143</v>
      </c>
      <c r="E89" s="173" t="s">
        <v>540</v>
      </c>
      <c r="F89" s="174" t="s">
        <v>541</v>
      </c>
      <c r="G89" s="175" t="s">
        <v>193</v>
      </c>
      <c r="H89" s="176">
        <v>225</v>
      </c>
      <c r="I89" s="177"/>
      <c r="J89" s="178">
        <f>ROUND(I89*H89,2)</f>
        <v>0</v>
      </c>
      <c r="K89" s="174" t="s">
        <v>542</v>
      </c>
      <c r="L89" s="34"/>
      <c r="M89" s="179" t="s">
        <v>20</v>
      </c>
      <c r="N89" s="180" t="s">
        <v>42</v>
      </c>
      <c r="O89" s="35"/>
      <c r="P89" s="181">
        <f>O89*H89</f>
        <v>0</v>
      </c>
      <c r="Q89" s="181">
        <v>0.00035</v>
      </c>
      <c r="R89" s="181">
        <f>Q89*H89</f>
        <v>0.07875</v>
      </c>
      <c r="S89" s="181">
        <v>0</v>
      </c>
      <c r="T89" s="182">
        <f>S89*H89</f>
        <v>0</v>
      </c>
      <c r="AR89" s="17" t="s">
        <v>222</v>
      </c>
      <c r="AT89" s="17" t="s">
        <v>143</v>
      </c>
      <c r="AU89" s="17" t="s">
        <v>77</v>
      </c>
      <c r="AY89" s="17" t="s">
        <v>140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22</v>
      </c>
      <c r="BK89" s="183">
        <f>ROUND(I89*H89,2)</f>
        <v>0</v>
      </c>
      <c r="BL89" s="17" t="s">
        <v>222</v>
      </c>
      <c r="BM89" s="17" t="s">
        <v>543</v>
      </c>
    </row>
    <row r="90" spans="2:47" s="1" customFormat="1" ht="22.5" customHeight="1">
      <c r="B90" s="34"/>
      <c r="D90" s="194" t="s">
        <v>544</v>
      </c>
      <c r="F90" s="223" t="s">
        <v>541</v>
      </c>
      <c r="I90" s="145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544</v>
      </c>
      <c r="AU90" s="17" t="s">
        <v>77</v>
      </c>
    </row>
    <row r="91" spans="2:51" s="12" customFormat="1" ht="22.5" customHeight="1">
      <c r="B91" s="184"/>
      <c r="D91" s="185" t="s">
        <v>150</v>
      </c>
      <c r="E91" s="186" t="s">
        <v>20</v>
      </c>
      <c r="F91" s="187" t="s">
        <v>545</v>
      </c>
      <c r="H91" s="188">
        <v>225</v>
      </c>
      <c r="I91" s="189"/>
      <c r="L91" s="184"/>
      <c r="M91" s="190"/>
      <c r="N91" s="191"/>
      <c r="O91" s="191"/>
      <c r="P91" s="191"/>
      <c r="Q91" s="191"/>
      <c r="R91" s="191"/>
      <c r="S91" s="191"/>
      <c r="T91" s="192"/>
      <c r="AT91" s="193" t="s">
        <v>150</v>
      </c>
      <c r="AU91" s="193" t="s">
        <v>77</v>
      </c>
      <c r="AV91" s="12" t="s">
        <v>77</v>
      </c>
      <c r="AW91" s="12" t="s">
        <v>35</v>
      </c>
      <c r="AX91" s="12" t="s">
        <v>22</v>
      </c>
      <c r="AY91" s="193" t="s">
        <v>140</v>
      </c>
    </row>
    <row r="92" spans="2:65" s="1" customFormat="1" ht="22.5" customHeight="1">
      <c r="B92" s="171"/>
      <c r="C92" s="172" t="s">
        <v>77</v>
      </c>
      <c r="D92" s="172" t="s">
        <v>143</v>
      </c>
      <c r="E92" s="173" t="s">
        <v>546</v>
      </c>
      <c r="F92" s="174" t="s">
        <v>547</v>
      </c>
      <c r="G92" s="175" t="s">
        <v>193</v>
      </c>
      <c r="H92" s="176">
        <v>45</v>
      </c>
      <c r="I92" s="177"/>
      <c r="J92" s="178">
        <f>ROUND(I92*H92,2)</f>
        <v>0</v>
      </c>
      <c r="K92" s="174" t="s">
        <v>542</v>
      </c>
      <c r="L92" s="34"/>
      <c r="M92" s="179" t="s">
        <v>20</v>
      </c>
      <c r="N92" s="180" t="s">
        <v>42</v>
      </c>
      <c r="O92" s="35"/>
      <c r="P92" s="181">
        <f>O92*H92</f>
        <v>0</v>
      </c>
      <c r="Q92" s="181">
        <v>0.00114</v>
      </c>
      <c r="R92" s="181">
        <f>Q92*H92</f>
        <v>0.0513</v>
      </c>
      <c r="S92" s="181">
        <v>0</v>
      </c>
      <c r="T92" s="182">
        <f>S92*H92</f>
        <v>0</v>
      </c>
      <c r="AR92" s="17" t="s">
        <v>222</v>
      </c>
      <c r="AT92" s="17" t="s">
        <v>143</v>
      </c>
      <c r="AU92" s="17" t="s">
        <v>77</v>
      </c>
      <c r="AY92" s="17" t="s">
        <v>140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7" t="s">
        <v>22</v>
      </c>
      <c r="BK92" s="183">
        <f>ROUND(I92*H92,2)</f>
        <v>0</v>
      </c>
      <c r="BL92" s="17" t="s">
        <v>222</v>
      </c>
      <c r="BM92" s="17" t="s">
        <v>548</v>
      </c>
    </row>
    <row r="93" spans="2:47" s="1" customFormat="1" ht="22.5" customHeight="1">
      <c r="B93" s="34"/>
      <c r="D93" s="185" t="s">
        <v>544</v>
      </c>
      <c r="F93" s="224" t="s">
        <v>547</v>
      </c>
      <c r="I93" s="145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544</v>
      </c>
      <c r="AU93" s="17" t="s">
        <v>77</v>
      </c>
    </row>
    <row r="94" spans="2:65" s="1" customFormat="1" ht="22.5" customHeight="1">
      <c r="B94" s="171"/>
      <c r="C94" s="172" t="s">
        <v>141</v>
      </c>
      <c r="D94" s="172" t="s">
        <v>143</v>
      </c>
      <c r="E94" s="173" t="s">
        <v>549</v>
      </c>
      <c r="F94" s="174" t="s">
        <v>550</v>
      </c>
      <c r="G94" s="175" t="s">
        <v>193</v>
      </c>
      <c r="H94" s="176">
        <v>225</v>
      </c>
      <c r="I94" s="177"/>
      <c r="J94" s="178">
        <f>ROUND(I94*H94,2)</f>
        <v>0</v>
      </c>
      <c r="K94" s="174" t="s">
        <v>20</v>
      </c>
      <c r="L94" s="34"/>
      <c r="M94" s="179" t="s">
        <v>20</v>
      </c>
      <c r="N94" s="180" t="s">
        <v>42</v>
      </c>
      <c r="O94" s="35"/>
      <c r="P94" s="181">
        <f>O94*H94</f>
        <v>0</v>
      </c>
      <c r="Q94" s="181">
        <v>0.0004</v>
      </c>
      <c r="R94" s="181">
        <f>Q94*H94</f>
        <v>0.09000000000000001</v>
      </c>
      <c r="S94" s="181">
        <v>0</v>
      </c>
      <c r="T94" s="182">
        <f>S94*H94</f>
        <v>0</v>
      </c>
      <c r="AR94" s="17" t="s">
        <v>222</v>
      </c>
      <c r="AT94" s="17" t="s">
        <v>143</v>
      </c>
      <c r="AU94" s="17" t="s">
        <v>77</v>
      </c>
      <c r="AY94" s="17" t="s">
        <v>140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7" t="s">
        <v>22</v>
      </c>
      <c r="BK94" s="183">
        <f>ROUND(I94*H94,2)</f>
        <v>0</v>
      </c>
      <c r="BL94" s="17" t="s">
        <v>222</v>
      </c>
      <c r="BM94" s="17" t="s">
        <v>551</v>
      </c>
    </row>
    <row r="95" spans="2:47" s="1" customFormat="1" ht="22.5" customHeight="1">
      <c r="B95" s="34"/>
      <c r="D95" s="185" t="s">
        <v>544</v>
      </c>
      <c r="F95" s="224" t="s">
        <v>550</v>
      </c>
      <c r="I95" s="145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544</v>
      </c>
      <c r="AU95" s="17" t="s">
        <v>77</v>
      </c>
    </row>
    <row r="96" spans="2:65" s="1" customFormat="1" ht="22.5" customHeight="1">
      <c r="B96" s="171"/>
      <c r="C96" s="172" t="s">
        <v>148</v>
      </c>
      <c r="D96" s="172" t="s">
        <v>143</v>
      </c>
      <c r="E96" s="173" t="s">
        <v>552</v>
      </c>
      <c r="F96" s="174" t="s">
        <v>553</v>
      </c>
      <c r="G96" s="175" t="s">
        <v>205</v>
      </c>
      <c r="H96" s="176">
        <v>90</v>
      </c>
      <c r="I96" s="177"/>
      <c r="J96" s="178">
        <f>ROUND(I96*H96,2)</f>
        <v>0</v>
      </c>
      <c r="K96" s="174" t="s">
        <v>542</v>
      </c>
      <c r="L96" s="34"/>
      <c r="M96" s="179" t="s">
        <v>20</v>
      </c>
      <c r="N96" s="180" t="s">
        <v>42</v>
      </c>
      <c r="O96" s="35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AR96" s="17" t="s">
        <v>222</v>
      </c>
      <c r="AT96" s="17" t="s">
        <v>143</v>
      </c>
      <c r="AU96" s="17" t="s">
        <v>77</v>
      </c>
      <c r="AY96" s="17" t="s">
        <v>140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7" t="s">
        <v>22</v>
      </c>
      <c r="BK96" s="183">
        <f>ROUND(I96*H96,2)</f>
        <v>0</v>
      </c>
      <c r="BL96" s="17" t="s">
        <v>222</v>
      </c>
      <c r="BM96" s="17" t="s">
        <v>554</v>
      </c>
    </row>
    <row r="97" spans="2:47" s="1" customFormat="1" ht="22.5" customHeight="1">
      <c r="B97" s="34"/>
      <c r="D97" s="185" t="s">
        <v>544</v>
      </c>
      <c r="F97" s="224" t="s">
        <v>553</v>
      </c>
      <c r="I97" s="145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544</v>
      </c>
      <c r="AU97" s="17" t="s">
        <v>77</v>
      </c>
    </row>
    <row r="98" spans="2:65" s="1" customFormat="1" ht="22.5" customHeight="1">
      <c r="B98" s="171"/>
      <c r="C98" s="172" t="s">
        <v>165</v>
      </c>
      <c r="D98" s="172" t="s">
        <v>143</v>
      </c>
      <c r="E98" s="173" t="s">
        <v>555</v>
      </c>
      <c r="F98" s="174" t="s">
        <v>556</v>
      </c>
      <c r="G98" s="175" t="s">
        <v>205</v>
      </c>
      <c r="H98" s="176">
        <v>45</v>
      </c>
      <c r="I98" s="177"/>
      <c r="J98" s="178">
        <f>ROUND(I98*H98,2)</f>
        <v>0</v>
      </c>
      <c r="K98" s="174" t="s">
        <v>542</v>
      </c>
      <c r="L98" s="34"/>
      <c r="M98" s="179" t="s">
        <v>20</v>
      </c>
      <c r="N98" s="180" t="s">
        <v>42</v>
      </c>
      <c r="O98" s="35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17" t="s">
        <v>222</v>
      </c>
      <c r="AT98" s="17" t="s">
        <v>143</v>
      </c>
      <c r="AU98" s="17" t="s">
        <v>77</v>
      </c>
      <c r="AY98" s="17" t="s">
        <v>140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7" t="s">
        <v>22</v>
      </c>
      <c r="BK98" s="183">
        <f>ROUND(I98*H98,2)</f>
        <v>0</v>
      </c>
      <c r="BL98" s="17" t="s">
        <v>222</v>
      </c>
      <c r="BM98" s="17" t="s">
        <v>557</v>
      </c>
    </row>
    <row r="99" spans="2:47" s="1" customFormat="1" ht="22.5" customHeight="1">
      <c r="B99" s="34"/>
      <c r="D99" s="185" t="s">
        <v>544</v>
      </c>
      <c r="F99" s="224" t="s">
        <v>556</v>
      </c>
      <c r="I99" s="145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544</v>
      </c>
      <c r="AU99" s="17" t="s">
        <v>77</v>
      </c>
    </row>
    <row r="100" spans="2:65" s="1" customFormat="1" ht="22.5" customHeight="1">
      <c r="B100" s="171"/>
      <c r="C100" s="172" t="s">
        <v>156</v>
      </c>
      <c r="D100" s="172" t="s">
        <v>143</v>
      </c>
      <c r="E100" s="173" t="s">
        <v>558</v>
      </c>
      <c r="F100" s="174" t="s">
        <v>559</v>
      </c>
      <c r="G100" s="175" t="s">
        <v>205</v>
      </c>
      <c r="H100" s="176">
        <v>45</v>
      </c>
      <c r="I100" s="177"/>
      <c r="J100" s="178">
        <f>ROUND(I100*H100,2)</f>
        <v>0</v>
      </c>
      <c r="K100" s="174" t="s">
        <v>542</v>
      </c>
      <c r="L100" s="34"/>
      <c r="M100" s="179" t="s">
        <v>20</v>
      </c>
      <c r="N100" s="180" t="s">
        <v>42</v>
      </c>
      <c r="O100" s="35"/>
      <c r="P100" s="181">
        <f>O100*H100</f>
        <v>0</v>
      </c>
      <c r="Q100" s="181">
        <v>0.00112</v>
      </c>
      <c r="R100" s="181">
        <f>Q100*H100</f>
        <v>0.05039999999999999</v>
      </c>
      <c r="S100" s="181">
        <v>0</v>
      </c>
      <c r="T100" s="182">
        <f>S100*H100</f>
        <v>0</v>
      </c>
      <c r="AR100" s="17" t="s">
        <v>222</v>
      </c>
      <c r="AT100" s="17" t="s">
        <v>143</v>
      </c>
      <c r="AU100" s="17" t="s">
        <v>77</v>
      </c>
      <c r="AY100" s="17" t="s">
        <v>140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7" t="s">
        <v>22</v>
      </c>
      <c r="BK100" s="183">
        <f>ROUND(I100*H100,2)</f>
        <v>0</v>
      </c>
      <c r="BL100" s="17" t="s">
        <v>222</v>
      </c>
      <c r="BM100" s="17" t="s">
        <v>560</v>
      </c>
    </row>
    <row r="101" spans="2:47" s="1" customFormat="1" ht="22.5" customHeight="1">
      <c r="B101" s="34"/>
      <c r="D101" s="185" t="s">
        <v>544</v>
      </c>
      <c r="F101" s="224" t="s">
        <v>559</v>
      </c>
      <c r="I101" s="145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544</v>
      </c>
      <c r="AU101" s="17" t="s">
        <v>77</v>
      </c>
    </row>
    <row r="102" spans="2:65" s="1" customFormat="1" ht="22.5" customHeight="1">
      <c r="B102" s="171"/>
      <c r="C102" s="172" t="s">
        <v>174</v>
      </c>
      <c r="D102" s="172" t="s">
        <v>143</v>
      </c>
      <c r="E102" s="173" t="s">
        <v>561</v>
      </c>
      <c r="F102" s="174" t="s">
        <v>562</v>
      </c>
      <c r="G102" s="175" t="s">
        <v>205</v>
      </c>
      <c r="H102" s="176">
        <v>45</v>
      </c>
      <c r="I102" s="177"/>
      <c r="J102" s="178">
        <f>ROUND(I102*H102,2)</f>
        <v>0</v>
      </c>
      <c r="K102" s="174" t="s">
        <v>20</v>
      </c>
      <c r="L102" s="34"/>
      <c r="M102" s="179" t="s">
        <v>20</v>
      </c>
      <c r="N102" s="180" t="s">
        <v>42</v>
      </c>
      <c r="O102" s="35"/>
      <c r="P102" s="181">
        <f>O102*H102</f>
        <v>0</v>
      </c>
      <c r="Q102" s="181">
        <v>0.00112</v>
      </c>
      <c r="R102" s="181">
        <f>Q102*H102</f>
        <v>0.05039999999999999</v>
      </c>
      <c r="S102" s="181">
        <v>0</v>
      </c>
      <c r="T102" s="182">
        <f>S102*H102</f>
        <v>0</v>
      </c>
      <c r="AR102" s="17" t="s">
        <v>222</v>
      </c>
      <c r="AT102" s="17" t="s">
        <v>143</v>
      </c>
      <c r="AU102" s="17" t="s">
        <v>77</v>
      </c>
      <c r="AY102" s="17" t="s">
        <v>140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7" t="s">
        <v>22</v>
      </c>
      <c r="BK102" s="183">
        <f>ROUND(I102*H102,2)</f>
        <v>0</v>
      </c>
      <c r="BL102" s="17" t="s">
        <v>222</v>
      </c>
      <c r="BM102" s="17" t="s">
        <v>563</v>
      </c>
    </row>
    <row r="103" spans="2:47" s="1" customFormat="1" ht="22.5" customHeight="1">
      <c r="B103" s="34"/>
      <c r="D103" s="185" t="s">
        <v>544</v>
      </c>
      <c r="F103" s="224" t="s">
        <v>562</v>
      </c>
      <c r="I103" s="145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544</v>
      </c>
      <c r="AU103" s="17" t="s">
        <v>77</v>
      </c>
    </row>
    <row r="104" spans="2:65" s="1" customFormat="1" ht="22.5" customHeight="1">
      <c r="B104" s="171"/>
      <c r="C104" s="172" t="s">
        <v>180</v>
      </c>
      <c r="D104" s="172" t="s">
        <v>143</v>
      </c>
      <c r="E104" s="173" t="s">
        <v>564</v>
      </c>
      <c r="F104" s="174" t="s">
        <v>565</v>
      </c>
      <c r="G104" s="175" t="s">
        <v>237</v>
      </c>
      <c r="H104" s="176">
        <v>0.321</v>
      </c>
      <c r="I104" s="177"/>
      <c r="J104" s="178">
        <f>ROUND(I104*H104,2)</f>
        <v>0</v>
      </c>
      <c r="K104" s="174" t="s">
        <v>542</v>
      </c>
      <c r="L104" s="34"/>
      <c r="M104" s="179" t="s">
        <v>20</v>
      </c>
      <c r="N104" s="180" t="s">
        <v>42</v>
      </c>
      <c r="O104" s="35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17" t="s">
        <v>222</v>
      </c>
      <c r="AT104" s="17" t="s">
        <v>143</v>
      </c>
      <c r="AU104" s="17" t="s">
        <v>77</v>
      </c>
      <c r="AY104" s="17" t="s">
        <v>140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7" t="s">
        <v>22</v>
      </c>
      <c r="BK104" s="183">
        <f>ROUND(I104*H104,2)</f>
        <v>0</v>
      </c>
      <c r="BL104" s="17" t="s">
        <v>222</v>
      </c>
      <c r="BM104" s="17" t="s">
        <v>566</v>
      </c>
    </row>
    <row r="105" spans="2:47" s="1" customFormat="1" ht="22.5" customHeight="1">
      <c r="B105" s="34"/>
      <c r="D105" s="194" t="s">
        <v>544</v>
      </c>
      <c r="F105" s="223" t="s">
        <v>565</v>
      </c>
      <c r="I105" s="145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544</v>
      </c>
      <c r="AU105" s="17" t="s">
        <v>77</v>
      </c>
    </row>
    <row r="106" spans="2:63" s="11" customFormat="1" ht="29.25" customHeight="1">
      <c r="B106" s="157"/>
      <c r="D106" s="168" t="s">
        <v>70</v>
      </c>
      <c r="E106" s="169" t="s">
        <v>567</v>
      </c>
      <c r="F106" s="169" t="s">
        <v>568</v>
      </c>
      <c r="I106" s="160"/>
      <c r="J106" s="170">
        <f>BK106</f>
        <v>0</v>
      </c>
      <c r="L106" s="157"/>
      <c r="M106" s="162"/>
      <c r="N106" s="163"/>
      <c r="O106" s="163"/>
      <c r="P106" s="164">
        <f>SUM(P107:P120)</f>
        <v>0</v>
      </c>
      <c r="Q106" s="163"/>
      <c r="R106" s="164">
        <f>SUM(R107:R120)</f>
        <v>0.49140000000000006</v>
      </c>
      <c r="S106" s="163"/>
      <c r="T106" s="165">
        <f>SUM(T107:T120)</f>
        <v>0</v>
      </c>
      <c r="AR106" s="158" t="s">
        <v>77</v>
      </c>
      <c r="AT106" s="166" t="s">
        <v>70</v>
      </c>
      <c r="AU106" s="166" t="s">
        <v>22</v>
      </c>
      <c r="AY106" s="158" t="s">
        <v>140</v>
      </c>
      <c r="BK106" s="167">
        <f>SUM(BK107:BK120)</f>
        <v>0</v>
      </c>
    </row>
    <row r="107" spans="2:65" s="1" customFormat="1" ht="22.5" customHeight="1">
      <c r="B107" s="171"/>
      <c r="C107" s="172" t="s">
        <v>184</v>
      </c>
      <c r="D107" s="172" t="s">
        <v>143</v>
      </c>
      <c r="E107" s="173" t="s">
        <v>569</v>
      </c>
      <c r="F107" s="174" t="s">
        <v>570</v>
      </c>
      <c r="G107" s="175" t="s">
        <v>193</v>
      </c>
      <c r="H107" s="176">
        <v>450</v>
      </c>
      <c r="I107" s="177"/>
      <c r="J107" s="178">
        <f>ROUND(I107*H107,2)</f>
        <v>0</v>
      </c>
      <c r="K107" s="174" t="s">
        <v>542</v>
      </c>
      <c r="L107" s="34"/>
      <c r="M107" s="179" t="s">
        <v>20</v>
      </c>
      <c r="N107" s="180" t="s">
        <v>42</v>
      </c>
      <c r="O107" s="35"/>
      <c r="P107" s="181">
        <f>O107*H107</f>
        <v>0</v>
      </c>
      <c r="Q107" s="181">
        <v>0.00078</v>
      </c>
      <c r="R107" s="181">
        <f>Q107*H107</f>
        <v>0.351</v>
      </c>
      <c r="S107" s="181">
        <v>0</v>
      </c>
      <c r="T107" s="182">
        <f>S107*H107</f>
        <v>0</v>
      </c>
      <c r="AR107" s="17" t="s">
        <v>222</v>
      </c>
      <c r="AT107" s="17" t="s">
        <v>143</v>
      </c>
      <c r="AU107" s="17" t="s">
        <v>77</v>
      </c>
      <c r="AY107" s="17" t="s">
        <v>140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7" t="s">
        <v>22</v>
      </c>
      <c r="BK107" s="183">
        <f>ROUND(I107*H107,2)</f>
        <v>0</v>
      </c>
      <c r="BL107" s="17" t="s">
        <v>222</v>
      </c>
      <c r="BM107" s="17" t="s">
        <v>571</v>
      </c>
    </row>
    <row r="108" spans="2:47" s="1" customFormat="1" ht="22.5" customHeight="1">
      <c r="B108" s="34"/>
      <c r="D108" s="185" t="s">
        <v>544</v>
      </c>
      <c r="F108" s="224" t="s">
        <v>570</v>
      </c>
      <c r="I108" s="145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544</v>
      </c>
      <c r="AU108" s="17" t="s">
        <v>77</v>
      </c>
    </row>
    <row r="109" spans="2:65" s="1" customFormat="1" ht="22.5" customHeight="1">
      <c r="B109" s="171"/>
      <c r="C109" s="172" t="s">
        <v>190</v>
      </c>
      <c r="D109" s="172" t="s">
        <v>143</v>
      </c>
      <c r="E109" s="173" t="s">
        <v>572</v>
      </c>
      <c r="F109" s="174" t="s">
        <v>573</v>
      </c>
      <c r="G109" s="175" t="s">
        <v>283</v>
      </c>
      <c r="H109" s="176">
        <v>45</v>
      </c>
      <c r="I109" s="177"/>
      <c r="J109" s="178">
        <f>ROUND(I109*H109,2)</f>
        <v>0</v>
      </c>
      <c r="K109" s="174" t="s">
        <v>542</v>
      </c>
      <c r="L109" s="34"/>
      <c r="M109" s="179" t="s">
        <v>20</v>
      </c>
      <c r="N109" s="180" t="s">
        <v>42</v>
      </c>
      <c r="O109" s="35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7" t="s">
        <v>222</v>
      </c>
      <c r="AT109" s="17" t="s">
        <v>143</v>
      </c>
      <c r="AU109" s="17" t="s">
        <v>77</v>
      </c>
      <c r="AY109" s="17" t="s">
        <v>140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7" t="s">
        <v>22</v>
      </c>
      <c r="BK109" s="183">
        <f>ROUND(I109*H109,2)</f>
        <v>0</v>
      </c>
      <c r="BL109" s="17" t="s">
        <v>222</v>
      </c>
      <c r="BM109" s="17" t="s">
        <v>574</v>
      </c>
    </row>
    <row r="110" spans="2:47" s="1" customFormat="1" ht="22.5" customHeight="1">
      <c r="B110" s="34"/>
      <c r="D110" s="185" t="s">
        <v>544</v>
      </c>
      <c r="F110" s="224" t="s">
        <v>573</v>
      </c>
      <c r="I110" s="145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544</v>
      </c>
      <c r="AU110" s="17" t="s">
        <v>77</v>
      </c>
    </row>
    <row r="111" spans="2:65" s="1" customFormat="1" ht="31.5" customHeight="1">
      <c r="B111" s="171"/>
      <c r="C111" s="172" t="s">
        <v>196</v>
      </c>
      <c r="D111" s="172" t="s">
        <v>143</v>
      </c>
      <c r="E111" s="173" t="s">
        <v>575</v>
      </c>
      <c r="F111" s="174" t="s">
        <v>576</v>
      </c>
      <c r="G111" s="175" t="s">
        <v>193</v>
      </c>
      <c r="H111" s="176">
        <v>450</v>
      </c>
      <c r="I111" s="177"/>
      <c r="J111" s="178">
        <f>ROUND(I111*H111,2)</f>
        <v>0</v>
      </c>
      <c r="K111" s="174" t="s">
        <v>542</v>
      </c>
      <c r="L111" s="34"/>
      <c r="M111" s="179" t="s">
        <v>20</v>
      </c>
      <c r="N111" s="180" t="s">
        <v>42</v>
      </c>
      <c r="O111" s="35"/>
      <c r="P111" s="181">
        <f>O111*H111</f>
        <v>0</v>
      </c>
      <c r="Q111" s="181">
        <v>5E-05</v>
      </c>
      <c r="R111" s="181">
        <f>Q111*H111</f>
        <v>0.022500000000000003</v>
      </c>
      <c r="S111" s="181">
        <v>0</v>
      </c>
      <c r="T111" s="182">
        <f>S111*H111</f>
        <v>0</v>
      </c>
      <c r="AR111" s="17" t="s">
        <v>222</v>
      </c>
      <c r="AT111" s="17" t="s">
        <v>143</v>
      </c>
      <c r="AU111" s="17" t="s">
        <v>77</v>
      </c>
      <c r="AY111" s="17" t="s">
        <v>140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7" t="s">
        <v>22</v>
      </c>
      <c r="BK111" s="183">
        <f>ROUND(I111*H111,2)</f>
        <v>0</v>
      </c>
      <c r="BL111" s="17" t="s">
        <v>222</v>
      </c>
      <c r="BM111" s="17" t="s">
        <v>577</v>
      </c>
    </row>
    <row r="112" spans="2:65" s="1" customFormat="1" ht="22.5" customHeight="1">
      <c r="B112" s="171"/>
      <c r="C112" s="172" t="s">
        <v>202</v>
      </c>
      <c r="D112" s="172" t="s">
        <v>143</v>
      </c>
      <c r="E112" s="173" t="s">
        <v>578</v>
      </c>
      <c r="F112" s="174" t="s">
        <v>579</v>
      </c>
      <c r="G112" s="175" t="s">
        <v>205</v>
      </c>
      <c r="H112" s="176">
        <v>225</v>
      </c>
      <c r="I112" s="177"/>
      <c r="J112" s="178">
        <f>ROUND(I112*H112,2)</f>
        <v>0</v>
      </c>
      <c r="K112" s="174" t="s">
        <v>542</v>
      </c>
      <c r="L112" s="34"/>
      <c r="M112" s="179" t="s">
        <v>20</v>
      </c>
      <c r="N112" s="180" t="s">
        <v>42</v>
      </c>
      <c r="O112" s="35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17" t="s">
        <v>222</v>
      </c>
      <c r="AT112" s="17" t="s">
        <v>143</v>
      </c>
      <c r="AU112" s="17" t="s">
        <v>77</v>
      </c>
      <c r="AY112" s="17" t="s">
        <v>140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7" t="s">
        <v>22</v>
      </c>
      <c r="BK112" s="183">
        <f>ROUND(I112*H112,2)</f>
        <v>0</v>
      </c>
      <c r="BL112" s="17" t="s">
        <v>222</v>
      </c>
      <c r="BM112" s="17" t="s">
        <v>580</v>
      </c>
    </row>
    <row r="113" spans="2:47" s="1" customFormat="1" ht="22.5" customHeight="1">
      <c r="B113" s="34"/>
      <c r="D113" s="185" t="s">
        <v>544</v>
      </c>
      <c r="F113" s="224" t="s">
        <v>579</v>
      </c>
      <c r="I113" s="145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544</v>
      </c>
      <c r="AU113" s="17" t="s">
        <v>77</v>
      </c>
    </row>
    <row r="114" spans="2:65" s="1" customFormat="1" ht="22.5" customHeight="1">
      <c r="B114" s="171"/>
      <c r="C114" s="172" t="s">
        <v>207</v>
      </c>
      <c r="D114" s="172" t="s">
        <v>143</v>
      </c>
      <c r="E114" s="173" t="s">
        <v>581</v>
      </c>
      <c r="F114" s="174" t="s">
        <v>582</v>
      </c>
      <c r="G114" s="175" t="s">
        <v>205</v>
      </c>
      <c r="H114" s="176">
        <v>135</v>
      </c>
      <c r="I114" s="177"/>
      <c r="J114" s="178">
        <f>ROUND(I114*H114,2)</f>
        <v>0</v>
      </c>
      <c r="K114" s="174" t="s">
        <v>542</v>
      </c>
      <c r="L114" s="34"/>
      <c r="M114" s="179" t="s">
        <v>20</v>
      </c>
      <c r="N114" s="180" t="s">
        <v>42</v>
      </c>
      <c r="O114" s="35"/>
      <c r="P114" s="181">
        <f>O114*H114</f>
        <v>0</v>
      </c>
      <c r="Q114" s="181">
        <v>0.00017</v>
      </c>
      <c r="R114" s="181">
        <f>Q114*H114</f>
        <v>0.02295</v>
      </c>
      <c r="S114" s="181">
        <v>0</v>
      </c>
      <c r="T114" s="182">
        <f>S114*H114</f>
        <v>0</v>
      </c>
      <c r="AR114" s="17" t="s">
        <v>222</v>
      </c>
      <c r="AT114" s="17" t="s">
        <v>143</v>
      </c>
      <c r="AU114" s="17" t="s">
        <v>77</v>
      </c>
      <c r="AY114" s="17" t="s">
        <v>140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7" t="s">
        <v>22</v>
      </c>
      <c r="BK114" s="183">
        <f>ROUND(I114*H114,2)</f>
        <v>0</v>
      </c>
      <c r="BL114" s="17" t="s">
        <v>222</v>
      </c>
      <c r="BM114" s="17" t="s">
        <v>583</v>
      </c>
    </row>
    <row r="115" spans="2:47" s="1" customFormat="1" ht="22.5" customHeight="1">
      <c r="B115" s="34"/>
      <c r="D115" s="194" t="s">
        <v>544</v>
      </c>
      <c r="F115" s="223" t="s">
        <v>582</v>
      </c>
      <c r="I115" s="145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544</v>
      </c>
      <c r="AU115" s="17" t="s">
        <v>77</v>
      </c>
    </row>
    <row r="116" spans="2:51" s="12" customFormat="1" ht="22.5" customHeight="1">
      <c r="B116" s="184"/>
      <c r="D116" s="185" t="s">
        <v>150</v>
      </c>
      <c r="E116" s="186" t="s">
        <v>20</v>
      </c>
      <c r="F116" s="187" t="s">
        <v>584</v>
      </c>
      <c r="H116" s="188">
        <v>135</v>
      </c>
      <c r="I116" s="189"/>
      <c r="L116" s="184"/>
      <c r="M116" s="190"/>
      <c r="N116" s="191"/>
      <c r="O116" s="191"/>
      <c r="P116" s="191"/>
      <c r="Q116" s="191"/>
      <c r="R116" s="191"/>
      <c r="S116" s="191"/>
      <c r="T116" s="192"/>
      <c r="AT116" s="193" t="s">
        <v>150</v>
      </c>
      <c r="AU116" s="193" t="s">
        <v>77</v>
      </c>
      <c r="AV116" s="12" t="s">
        <v>77</v>
      </c>
      <c r="AW116" s="12" t="s">
        <v>35</v>
      </c>
      <c r="AX116" s="12" t="s">
        <v>22</v>
      </c>
      <c r="AY116" s="193" t="s">
        <v>140</v>
      </c>
    </row>
    <row r="117" spans="2:65" s="1" customFormat="1" ht="22.5" customHeight="1">
      <c r="B117" s="171"/>
      <c r="C117" s="172" t="s">
        <v>213</v>
      </c>
      <c r="D117" s="172" t="s">
        <v>143</v>
      </c>
      <c r="E117" s="173" t="s">
        <v>585</v>
      </c>
      <c r="F117" s="174" t="s">
        <v>586</v>
      </c>
      <c r="G117" s="175" t="s">
        <v>283</v>
      </c>
      <c r="H117" s="176">
        <v>45</v>
      </c>
      <c r="I117" s="177"/>
      <c r="J117" s="178">
        <f>ROUND(I117*H117,2)</f>
        <v>0</v>
      </c>
      <c r="K117" s="174" t="s">
        <v>542</v>
      </c>
      <c r="L117" s="34"/>
      <c r="M117" s="179" t="s">
        <v>20</v>
      </c>
      <c r="N117" s="180" t="s">
        <v>42</v>
      </c>
      <c r="O117" s="35"/>
      <c r="P117" s="181">
        <f>O117*H117</f>
        <v>0</v>
      </c>
      <c r="Q117" s="181">
        <v>0.00021</v>
      </c>
      <c r="R117" s="181">
        <f>Q117*H117</f>
        <v>0.00945</v>
      </c>
      <c r="S117" s="181">
        <v>0</v>
      </c>
      <c r="T117" s="182">
        <f>S117*H117</f>
        <v>0</v>
      </c>
      <c r="AR117" s="17" t="s">
        <v>222</v>
      </c>
      <c r="AT117" s="17" t="s">
        <v>143</v>
      </c>
      <c r="AU117" s="17" t="s">
        <v>77</v>
      </c>
      <c r="AY117" s="17" t="s">
        <v>140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7" t="s">
        <v>22</v>
      </c>
      <c r="BK117" s="183">
        <f>ROUND(I117*H117,2)</f>
        <v>0</v>
      </c>
      <c r="BL117" s="17" t="s">
        <v>222</v>
      </c>
      <c r="BM117" s="17" t="s">
        <v>587</v>
      </c>
    </row>
    <row r="118" spans="2:47" s="1" customFormat="1" ht="22.5" customHeight="1">
      <c r="B118" s="34"/>
      <c r="D118" s="185" t="s">
        <v>544</v>
      </c>
      <c r="F118" s="224" t="s">
        <v>586</v>
      </c>
      <c r="I118" s="145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544</v>
      </c>
      <c r="AU118" s="17" t="s">
        <v>77</v>
      </c>
    </row>
    <row r="119" spans="2:65" s="1" customFormat="1" ht="22.5" customHeight="1">
      <c r="B119" s="171"/>
      <c r="C119" s="172" t="s">
        <v>8</v>
      </c>
      <c r="D119" s="172" t="s">
        <v>143</v>
      </c>
      <c r="E119" s="173" t="s">
        <v>588</v>
      </c>
      <c r="F119" s="174" t="s">
        <v>589</v>
      </c>
      <c r="G119" s="175" t="s">
        <v>193</v>
      </c>
      <c r="H119" s="176">
        <v>450</v>
      </c>
      <c r="I119" s="177"/>
      <c r="J119" s="178">
        <f>ROUND(I119*H119,2)</f>
        <v>0</v>
      </c>
      <c r="K119" s="174" t="s">
        <v>542</v>
      </c>
      <c r="L119" s="34"/>
      <c r="M119" s="179" t="s">
        <v>20</v>
      </c>
      <c r="N119" s="180" t="s">
        <v>42</v>
      </c>
      <c r="O119" s="35"/>
      <c r="P119" s="181">
        <f>O119*H119</f>
        <v>0</v>
      </c>
      <c r="Q119" s="181">
        <v>0.00019</v>
      </c>
      <c r="R119" s="181">
        <f>Q119*H119</f>
        <v>0.0855</v>
      </c>
      <c r="S119" s="181">
        <v>0</v>
      </c>
      <c r="T119" s="182">
        <f>S119*H119</f>
        <v>0</v>
      </c>
      <c r="AR119" s="17" t="s">
        <v>222</v>
      </c>
      <c r="AT119" s="17" t="s">
        <v>143</v>
      </c>
      <c r="AU119" s="17" t="s">
        <v>77</v>
      </c>
      <c r="AY119" s="17" t="s">
        <v>140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7" t="s">
        <v>22</v>
      </c>
      <c r="BK119" s="183">
        <f>ROUND(I119*H119,2)</f>
        <v>0</v>
      </c>
      <c r="BL119" s="17" t="s">
        <v>222</v>
      </c>
      <c r="BM119" s="17" t="s">
        <v>590</v>
      </c>
    </row>
    <row r="120" spans="2:65" s="1" customFormat="1" ht="22.5" customHeight="1">
      <c r="B120" s="171"/>
      <c r="C120" s="172" t="s">
        <v>222</v>
      </c>
      <c r="D120" s="172" t="s">
        <v>143</v>
      </c>
      <c r="E120" s="173" t="s">
        <v>591</v>
      </c>
      <c r="F120" s="174" t="s">
        <v>592</v>
      </c>
      <c r="G120" s="175" t="s">
        <v>237</v>
      </c>
      <c r="H120" s="176">
        <v>0.491</v>
      </c>
      <c r="I120" s="177"/>
      <c r="J120" s="178">
        <f>ROUND(I120*H120,2)</f>
        <v>0</v>
      </c>
      <c r="K120" s="174" t="s">
        <v>542</v>
      </c>
      <c r="L120" s="34"/>
      <c r="M120" s="179" t="s">
        <v>20</v>
      </c>
      <c r="N120" s="180" t="s">
        <v>42</v>
      </c>
      <c r="O120" s="35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AR120" s="17" t="s">
        <v>222</v>
      </c>
      <c r="AT120" s="17" t="s">
        <v>143</v>
      </c>
      <c r="AU120" s="17" t="s">
        <v>77</v>
      </c>
      <c r="AY120" s="17" t="s">
        <v>140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7" t="s">
        <v>22</v>
      </c>
      <c r="BK120" s="183">
        <f>ROUND(I120*H120,2)</f>
        <v>0</v>
      </c>
      <c r="BL120" s="17" t="s">
        <v>222</v>
      </c>
      <c r="BM120" s="17" t="s">
        <v>593</v>
      </c>
    </row>
    <row r="121" spans="2:63" s="11" customFormat="1" ht="29.25" customHeight="1">
      <c r="B121" s="157"/>
      <c r="D121" s="168" t="s">
        <v>70</v>
      </c>
      <c r="E121" s="169" t="s">
        <v>278</v>
      </c>
      <c r="F121" s="169" t="s">
        <v>279</v>
      </c>
      <c r="I121" s="160"/>
      <c r="J121" s="170">
        <f>BK121</f>
        <v>0</v>
      </c>
      <c r="L121" s="157"/>
      <c r="M121" s="162"/>
      <c r="N121" s="163"/>
      <c r="O121" s="163"/>
      <c r="P121" s="164">
        <f>SUM(P122:P132)</f>
        <v>0</v>
      </c>
      <c r="Q121" s="163"/>
      <c r="R121" s="164">
        <f>SUM(R122:R132)</f>
        <v>2.5051500000000004</v>
      </c>
      <c r="S121" s="163"/>
      <c r="T121" s="165">
        <f>SUM(T122:T132)</f>
        <v>0</v>
      </c>
      <c r="AR121" s="158" t="s">
        <v>77</v>
      </c>
      <c r="AT121" s="166" t="s">
        <v>70</v>
      </c>
      <c r="AU121" s="166" t="s">
        <v>22</v>
      </c>
      <c r="AY121" s="158" t="s">
        <v>140</v>
      </c>
      <c r="BK121" s="167">
        <f>SUM(BK122:BK132)</f>
        <v>0</v>
      </c>
    </row>
    <row r="122" spans="2:65" s="1" customFormat="1" ht="22.5" customHeight="1">
      <c r="B122" s="171"/>
      <c r="C122" s="172" t="s">
        <v>7</v>
      </c>
      <c r="D122" s="172" t="s">
        <v>143</v>
      </c>
      <c r="E122" s="173" t="s">
        <v>594</v>
      </c>
      <c r="F122" s="174" t="s">
        <v>595</v>
      </c>
      <c r="G122" s="175" t="s">
        <v>193</v>
      </c>
      <c r="H122" s="176">
        <v>450</v>
      </c>
      <c r="I122" s="177"/>
      <c r="J122" s="178">
        <f>ROUND(I122*H122,2)</f>
        <v>0</v>
      </c>
      <c r="K122" s="174" t="s">
        <v>542</v>
      </c>
      <c r="L122" s="34"/>
      <c r="M122" s="179" t="s">
        <v>20</v>
      </c>
      <c r="N122" s="180" t="s">
        <v>42</v>
      </c>
      <c r="O122" s="35"/>
      <c r="P122" s="181">
        <f>O122*H122</f>
        <v>0</v>
      </c>
      <c r="Q122" s="181">
        <v>1E-05</v>
      </c>
      <c r="R122" s="181">
        <f>Q122*H122</f>
        <v>0.0045000000000000005</v>
      </c>
      <c r="S122" s="181">
        <v>0</v>
      </c>
      <c r="T122" s="182">
        <f>S122*H122</f>
        <v>0</v>
      </c>
      <c r="AR122" s="17" t="s">
        <v>222</v>
      </c>
      <c r="AT122" s="17" t="s">
        <v>143</v>
      </c>
      <c r="AU122" s="17" t="s">
        <v>77</v>
      </c>
      <c r="AY122" s="17" t="s">
        <v>140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7" t="s">
        <v>22</v>
      </c>
      <c r="BK122" s="183">
        <f>ROUND(I122*H122,2)</f>
        <v>0</v>
      </c>
      <c r="BL122" s="17" t="s">
        <v>222</v>
      </c>
      <c r="BM122" s="17" t="s">
        <v>596</v>
      </c>
    </row>
    <row r="123" spans="2:65" s="1" customFormat="1" ht="22.5" customHeight="1">
      <c r="B123" s="171"/>
      <c r="C123" s="172" t="s">
        <v>227</v>
      </c>
      <c r="D123" s="172" t="s">
        <v>143</v>
      </c>
      <c r="E123" s="173" t="s">
        <v>597</v>
      </c>
      <c r="F123" s="174" t="s">
        <v>598</v>
      </c>
      <c r="G123" s="175" t="s">
        <v>283</v>
      </c>
      <c r="H123" s="176">
        <v>45</v>
      </c>
      <c r="I123" s="177"/>
      <c r="J123" s="178">
        <f>ROUND(I123*H123,2)</f>
        <v>0</v>
      </c>
      <c r="K123" s="174" t="s">
        <v>542</v>
      </c>
      <c r="L123" s="34"/>
      <c r="M123" s="179" t="s">
        <v>20</v>
      </c>
      <c r="N123" s="180" t="s">
        <v>42</v>
      </c>
      <c r="O123" s="35"/>
      <c r="P123" s="181">
        <f>O123*H123</f>
        <v>0</v>
      </c>
      <c r="Q123" s="181">
        <v>0.0232</v>
      </c>
      <c r="R123" s="181">
        <f>Q123*H123</f>
        <v>1.044</v>
      </c>
      <c r="S123" s="181">
        <v>0</v>
      </c>
      <c r="T123" s="182">
        <f>S123*H123</f>
        <v>0</v>
      </c>
      <c r="AR123" s="17" t="s">
        <v>222</v>
      </c>
      <c r="AT123" s="17" t="s">
        <v>143</v>
      </c>
      <c r="AU123" s="17" t="s">
        <v>77</v>
      </c>
      <c r="AY123" s="17" t="s">
        <v>140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7" t="s">
        <v>22</v>
      </c>
      <c r="BK123" s="183">
        <f>ROUND(I123*H123,2)</f>
        <v>0</v>
      </c>
      <c r="BL123" s="17" t="s">
        <v>222</v>
      </c>
      <c r="BM123" s="17" t="s">
        <v>599</v>
      </c>
    </row>
    <row r="124" spans="2:47" s="1" customFormat="1" ht="22.5" customHeight="1">
      <c r="B124" s="34"/>
      <c r="D124" s="185" t="s">
        <v>544</v>
      </c>
      <c r="F124" s="224" t="s">
        <v>598</v>
      </c>
      <c r="I124" s="145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544</v>
      </c>
      <c r="AU124" s="17" t="s">
        <v>77</v>
      </c>
    </row>
    <row r="125" spans="2:65" s="1" customFormat="1" ht="22.5" customHeight="1">
      <c r="B125" s="171"/>
      <c r="C125" s="172" t="s">
        <v>234</v>
      </c>
      <c r="D125" s="172" t="s">
        <v>143</v>
      </c>
      <c r="E125" s="173" t="s">
        <v>600</v>
      </c>
      <c r="F125" s="174" t="s">
        <v>601</v>
      </c>
      <c r="G125" s="175" t="s">
        <v>283</v>
      </c>
      <c r="H125" s="176">
        <v>45</v>
      </c>
      <c r="I125" s="177"/>
      <c r="J125" s="178">
        <f>ROUND(I125*H125,2)</f>
        <v>0</v>
      </c>
      <c r="K125" s="174" t="s">
        <v>542</v>
      </c>
      <c r="L125" s="34"/>
      <c r="M125" s="179" t="s">
        <v>20</v>
      </c>
      <c r="N125" s="180" t="s">
        <v>42</v>
      </c>
      <c r="O125" s="35"/>
      <c r="P125" s="181">
        <f>O125*H125</f>
        <v>0</v>
      </c>
      <c r="Q125" s="181">
        <v>0.02869</v>
      </c>
      <c r="R125" s="181">
        <f>Q125*H125</f>
        <v>1.29105</v>
      </c>
      <c r="S125" s="181">
        <v>0</v>
      </c>
      <c r="T125" s="182">
        <f>S125*H125</f>
        <v>0</v>
      </c>
      <c r="AR125" s="17" t="s">
        <v>222</v>
      </c>
      <c r="AT125" s="17" t="s">
        <v>143</v>
      </c>
      <c r="AU125" s="17" t="s">
        <v>77</v>
      </c>
      <c r="AY125" s="17" t="s">
        <v>140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7" t="s">
        <v>22</v>
      </c>
      <c r="BK125" s="183">
        <f>ROUND(I125*H125,2)</f>
        <v>0</v>
      </c>
      <c r="BL125" s="17" t="s">
        <v>222</v>
      </c>
      <c r="BM125" s="17" t="s">
        <v>602</v>
      </c>
    </row>
    <row r="126" spans="2:47" s="1" customFormat="1" ht="22.5" customHeight="1">
      <c r="B126" s="34"/>
      <c r="D126" s="185" t="s">
        <v>544</v>
      </c>
      <c r="F126" s="224" t="s">
        <v>601</v>
      </c>
      <c r="I126" s="145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544</v>
      </c>
      <c r="AU126" s="17" t="s">
        <v>77</v>
      </c>
    </row>
    <row r="127" spans="2:65" s="1" customFormat="1" ht="22.5" customHeight="1">
      <c r="B127" s="171"/>
      <c r="C127" s="172" t="s">
        <v>239</v>
      </c>
      <c r="D127" s="172" t="s">
        <v>143</v>
      </c>
      <c r="E127" s="173" t="s">
        <v>603</v>
      </c>
      <c r="F127" s="174" t="s">
        <v>604</v>
      </c>
      <c r="G127" s="175" t="s">
        <v>283</v>
      </c>
      <c r="H127" s="176">
        <v>45</v>
      </c>
      <c r="I127" s="177"/>
      <c r="J127" s="178">
        <f>ROUND(I127*H127,2)</f>
        <v>0</v>
      </c>
      <c r="K127" s="174" t="s">
        <v>542</v>
      </c>
      <c r="L127" s="34"/>
      <c r="M127" s="179" t="s">
        <v>20</v>
      </c>
      <c r="N127" s="180" t="s">
        <v>42</v>
      </c>
      <c r="O127" s="35"/>
      <c r="P127" s="181">
        <f>O127*H127</f>
        <v>0</v>
      </c>
      <c r="Q127" s="181">
        <v>0.00184</v>
      </c>
      <c r="R127" s="181">
        <f>Q127*H127</f>
        <v>0.0828</v>
      </c>
      <c r="S127" s="181">
        <v>0</v>
      </c>
      <c r="T127" s="182">
        <f>S127*H127</f>
        <v>0</v>
      </c>
      <c r="AR127" s="17" t="s">
        <v>222</v>
      </c>
      <c r="AT127" s="17" t="s">
        <v>143</v>
      </c>
      <c r="AU127" s="17" t="s">
        <v>77</v>
      </c>
      <c r="AY127" s="17" t="s">
        <v>140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7" t="s">
        <v>22</v>
      </c>
      <c r="BK127" s="183">
        <f>ROUND(I127*H127,2)</f>
        <v>0</v>
      </c>
      <c r="BL127" s="17" t="s">
        <v>222</v>
      </c>
      <c r="BM127" s="17" t="s">
        <v>605</v>
      </c>
    </row>
    <row r="128" spans="2:47" s="1" customFormat="1" ht="22.5" customHeight="1">
      <c r="B128" s="34"/>
      <c r="D128" s="185" t="s">
        <v>544</v>
      </c>
      <c r="F128" s="224" t="s">
        <v>604</v>
      </c>
      <c r="I128" s="145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544</v>
      </c>
      <c r="AU128" s="17" t="s">
        <v>77</v>
      </c>
    </row>
    <row r="129" spans="2:65" s="1" customFormat="1" ht="22.5" customHeight="1">
      <c r="B129" s="171"/>
      <c r="C129" s="172" t="s">
        <v>243</v>
      </c>
      <c r="D129" s="172" t="s">
        <v>143</v>
      </c>
      <c r="E129" s="173" t="s">
        <v>606</v>
      </c>
      <c r="F129" s="174" t="s">
        <v>607</v>
      </c>
      <c r="G129" s="175" t="s">
        <v>283</v>
      </c>
      <c r="H129" s="176">
        <v>45</v>
      </c>
      <c r="I129" s="177"/>
      <c r="J129" s="178">
        <f>ROUND(I129*H129,2)</f>
        <v>0</v>
      </c>
      <c r="K129" s="174" t="s">
        <v>542</v>
      </c>
      <c r="L129" s="34"/>
      <c r="M129" s="179" t="s">
        <v>20</v>
      </c>
      <c r="N129" s="180" t="s">
        <v>42</v>
      </c>
      <c r="O129" s="35"/>
      <c r="P129" s="181">
        <f>O129*H129</f>
        <v>0</v>
      </c>
      <c r="Q129" s="181">
        <v>0.00184</v>
      </c>
      <c r="R129" s="181">
        <f>Q129*H129</f>
        <v>0.0828</v>
      </c>
      <c r="S129" s="181">
        <v>0</v>
      </c>
      <c r="T129" s="182">
        <f>S129*H129</f>
        <v>0</v>
      </c>
      <c r="AR129" s="17" t="s">
        <v>222</v>
      </c>
      <c r="AT129" s="17" t="s">
        <v>143</v>
      </c>
      <c r="AU129" s="17" t="s">
        <v>77</v>
      </c>
      <c r="AY129" s="17" t="s">
        <v>140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22</v>
      </c>
      <c r="BK129" s="183">
        <f>ROUND(I129*H129,2)</f>
        <v>0</v>
      </c>
      <c r="BL129" s="17" t="s">
        <v>222</v>
      </c>
      <c r="BM129" s="17" t="s">
        <v>608</v>
      </c>
    </row>
    <row r="130" spans="2:47" s="1" customFormat="1" ht="22.5" customHeight="1">
      <c r="B130" s="34"/>
      <c r="D130" s="185" t="s">
        <v>544</v>
      </c>
      <c r="F130" s="224" t="s">
        <v>607</v>
      </c>
      <c r="I130" s="145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544</v>
      </c>
      <c r="AU130" s="17" t="s">
        <v>77</v>
      </c>
    </row>
    <row r="131" spans="2:65" s="1" customFormat="1" ht="22.5" customHeight="1">
      <c r="B131" s="171"/>
      <c r="C131" s="172" t="s">
        <v>251</v>
      </c>
      <c r="D131" s="172" t="s">
        <v>143</v>
      </c>
      <c r="E131" s="173" t="s">
        <v>609</v>
      </c>
      <c r="F131" s="174" t="s">
        <v>610</v>
      </c>
      <c r="G131" s="175" t="s">
        <v>237</v>
      </c>
      <c r="H131" s="176">
        <v>2.505</v>
      </c>
      <c r="I131" s="177"/>
      <c r="J131" s="178">
        <f>ROUND(I131*H131,2)</f>
        <v>0</v>
      </c>
      <c r="K131" s="174" t="s">
        <v>542</v>
      </c>
      <c r="L131" s="34"/>
      <c r="M131" s="179" t="s">
        <v>20</v>
      </c>
      <c r="N131" s="180" t="s">
        <v>42</v>
      </c>
      <c r="O131" s="3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AR131" s="17" t="s">
        <v>222</v>
      </c>
      <c r="AT131" s="17" t="s">
        <v>143</v>
      </c>
      <c r="AU131" s="17" t="s">
        <v>77</v>
      </c>
      <c r="AY131" s="17" t="s">
        <v>140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7" t="s">
        <v>22</v>
      </c>
      <c r="BK131" s="183">
        <f>ROUND(I131*H131,2)</f>
        <v>0</v>
      </c>
      <c r="BL131" s="17" t="s">
        <v>222</v>
      </c>
      <c r="BM131" s="17" t="s">
        <v>611</v>
      </c>
    </row>
    <row r="132" spans="2:47" s="1" customFormat="1" ht="22.5" customHeight="1">
      <c r="B132" s="34"/>
      <c r="D132" s="194" t="s">
        <v>544</v>
      </c>
      <c r="F132" s="223" t="s">
        <v>610</v>
      </c>
      <c r="I132" s="145"/>
      <c r="L132" s="34"/>
      <c r="M132" s="225"/>
      <c r="N132" s="226"/>
      <c r="O132" s="226"/>
      <c r="P132" s="226"/>
      <c r="Q132" s="226"/>
      <c r="R132" s="226"/>
      <c r="S132" s="226"/>
      <c r="T132" s="227"/>
      <c r="AT132" s="17" t="s">
        <v>544</v>
      </c>
      <c r="AU132" s="17" t="s">
        <v>77</v>
      </c>
    </row>
    <row r="133" spans="2:12" s="1" customFormat="1" ht="6.75" customHeight="1">
      <c r="B133" s="49"/>
      <c r="C133" s="50"/>
      <c r="D133" s="50"/>
      <c r="E133" s="50"/>
      <c r="F133" s="50"/>
      <c r="G133" s="50"/>
      <c r="H133" s="50"/>
      <c r="I133" s="123"/>
      <c r="J133" s="50"/>
      <c r="K133" s="50"/>
      <c r="L133" s="34"/>
    </row>
    <row r="247" ht="13.5">
      <c r="AT247" s="222"/>
    </row>
  </sheetData>
  <sheetProtection password="CC35" sheet="1" objects="1" scenarios="1" formatColumns="0" formatRows="0" sort="0" autoFilter="0"/>
  <autoFilter ref="C85:K85"/>
  <mergeCells count="12"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8"/>
      <c r="C1" s="278"/>
      <c r="D1" s="277" t="s">
        <v>1</v>
      </c>
      <c r="E1" s="278"/>
      <c r="F1" s="279" t="s">
        <v>791</v>
      </c>
      <c r="G1" s="284" t="s">
        <v>792</v>
      </c>
      <c r="H1" s="284"/>
      <c r="I1" s="285"/>
      <c r="J1" s="279" t="s">
        <v>793</v>
      </c>
      <c r="K1" s="277" t="s">
        <v>93</v>
      </c>
      <c r="L1" s="279" t="s">
        <v>794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77</v>
      </c>
    </row>
    <row r="4" spans="2:46" ht="36.75" customHeight="1">
      <c r="B4" s="21"/>
      <c r="C4" s="22"/>
      <c r="D4" s="23" t="s">
        <v>94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2.5" customHeight="1">
      <c r="B7" s="21"/>
      <c r="C7" s="22"/>
      <c r="D7" s="22"/>
      <c r="E7" s="271" t="str">
        <f>'Rekapitulace stavby'!K6</f>
        <v>Stavební úpravy sociálního zařízení budovy domova mládeže SŠIS Dvůr Králové nad Labem</v>
      </c>
      <c r="F7" s="236"/>
      <c r="G7" s="236"/>
      <c r="H7" s="236"/>
      <c r="I7" s="101"/>
      <c r="J7" s="22"/>
      <c r="K7" s="24"/>
    </row>
    <row r="8" spans="2:11" ht="15">
      <c r="B8" s="21"/>
      <c r="C8" s="22"/>
      <c r="D8" s="30" t="s">
        <v>95</v>
      </c>
      <c r="E8" s="22"/>
      <c r="F8" s="22"/>
      <c r="G8" s="22"/>
      <c r="H8" s="22"/>
      <c r="I8" s="101"/>
      <c r="J8" s="22"/>
      <c r="K8" s="24"/>
    </row>
    <row r="9" spans="2:11" s="1" customFormat="1" ht="22.5" customHeight="1">
      <c r="B9" s="34"/>
      <c r="C9" s="35"/>
      <c r="D9" s="35"/>
      <c r="E9" s="271" t="s">
        <v>96</v>
      </c>
      <c r="F9" s="243"/>
      <c r="G9" s="243"/>
      <c r="H9" s="243"/>
      <c r="I9" s="102"/>
      <c r="J9" s="35"/>
      <c r="K9" s="38"/>
    </row>
    <row r="10" spans="2:11" s="1" customFormat="1" ht="15">
      <c r="B10" s="34"/>
      <c r="C10" s="35"/>
      <c r="D10" s="30" t="s">
        <v>97</v>
      </c>
      <c r="E10" s="35"/>
      <c r="F10" s="35"/>
      <c r="G10" s="35"/>
      <c r="H10" s="35"/>
      <c r="I10" s="102"/>
      <c r="J10" s="35"/>
      <c r="K10" s="38"/>
    </row>
    <row r="11" spans="2:11" s="1" customFormat="1" ht="36.75" customHeight="1">
      <c r="B11" s="34"/>
      <c r="C11" s="35"/>
      <c r="D11" s="35"/>
      <c r="E11" s="272" t="s">
        <v>612</v>
      </c>
      <c r="F11" s="243"/>
      <c r="G11" s="243"/>
      <c r="H11" s="243"/>
      <c r="I11" s="102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02"/>
      <c r="J12" s="35"/>
      <c r="K12" s="38"/>
    </row>
    <row r="13" spans="2:11" s="1" customFormat="1" ht="14.2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03" t="s">
        <v>21</v>
      </c>
      <c r="J13" s="28" t="s">
        <v>20</v>
      </c>
      <c r="K13" s="38"/>
    </row>
    <row r="14" spans="2:11" s="1" customFormat="1" ht="14.2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03" t="s">
        <v>25</v>
      </c>
      <c r="J14" s="104" t="str">
        <f>'Rekapitulace stavby'!AN8</f>
        <v>25.4.2016</v>
      </c>
      <c r="K14" s="38"/>
    </row>
    <row r="15" spans="2:11" s="1" customFormat="1" ht="10.5" customHeight="1">
      <c r="B15" s="34"/>
      <c r="C15" s="35"/>
      <c r="D15" s="35"/>
      <c r="E15" s="35"/>
      <c r="F15" s="35"/>
      <c r="G15" s="35"/>
      <c r="H15" s="35"/>
      <c r="I15" s="102"/>
      <c r="J15" s="35"/>
      <c r="K15" s="38"/>
    </row>
    <row r="16" spans="2:11" s="1" customFormat="1" ht="14.25" customHeight="1">
      <c r="B16" s="34"/>
      <c r="C16" s="35"/>
      <c r="D16" s="30" t="s">
        <v>27</v>
      </c>
      <c r="E16" s="35"/>
      <c r="F16" s="35"/>
      <c r="G16" s="35"/>
      <c r="H16" s="35"/>
      <c r="I16" s="103" t="s">
        <v>28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29</v>
      </c>
      <c r="F17" s="35"/>
      <c r="G17" s="35"/>
      <c r="H17" s="35"/>
      <c r="I17" s="103" t="s">
        <v>30</v>
      </c>
      <c r="J17" s="28" t="s">
        <v>20</v>
      </c>
      <c r="K17" s="38"/>
    </row>
    <row r="18" spans="2:11" s="1" customFormat="1" ht="6.75" customHeight="1">
      <c r="B18" s="34"/>
      <c r="C18" s="35"/>
      <c r="D18" s="35"/>
      <c r="E18" s="35"/>
      <c r="F18" s="35"/>
      <c r="G18" s="35"/>
      <c r="H18" s="35"/>
      <c r="I18" s="102"/>
      <c r="J18" s="35"/>
      <c r="K18" s="38"/>
    </row>
    <row r="19" spans="2:11" s="1" customFormat="1" ht="14.25" customHeight="1">
      <c r="B19" s="34"/>
      <c r="C19" s="35"/>
      <c r="D19" s="30" t="s">
        <v>31</v>
      </c>
      <c r="E19" s="35"/>
      <c r="F19" s="35"/>
      <c r="G19" s="35"/>
      <c r="H19" s="35"/>
      <c r="I19" s="103" t="s">
        <v>28</v>
      </c>
      <c r="J19" s="28">
        <f>IF('Rekapitulace stavby'!AN13="Vyplň údaj","",IF('Rekapitulace stavby'!AN13="","",'Rekapitulace stavby'!AN13))</f>
      </c>
      <c r="K19" s="38"/>
    </row>
    <row r="20" spans="2:11" s="1" customFormat="1" ht="18" customHeight="1">
      <c r="B20" s="34"/>
      <c r="C20" s="35"/>
      <c r="D20" s="35"/>
      <c r="E20" s="28">
        <f>IF('Rekapitulace stavby'!E14="Vyplň údaj","",IF('Rekapitulace stavby'!E14="","",'Rekapitulace stavby'!E14))</f>
      </c>
      <c r="F20" s="35"/>
      <c r="G20" s="35"/>
      <c r="H20" s="35"/>
      <c r="I20" s="103" t="s">
        <v>30</v>
      </c>
      <c r="J20" s="28">
        <f>IF('Rekapitulace stavby'!AN14="Vyplň údaj","",IF('Rekapitulace stavby'!AN14="","",'Rekapitulace stavby'!AN14))</f>
      </c>
      <c r="K20" s="38"/>
    </row>
    <row r="21" spans="2:11" s="1" customFormat="1" ht="6.75" customHeight="1">
      <c r="B21" s="34"/>
      <c r="C21" s="35"/>
      <c r="D21" s="35"/>
      <c r="E21" s="35"/>
      <c r="F21" s="35"/>
      <c r="G21" s="35"/>
      <c r="H21" s="35"/>
      <c r="I21" s="102"/>
      <c r="J21" s="35"/>
      <c r="K21" s="38"/>
    </row>
    <row r="22" spans="2:11" s="1" customFormat="1" ht="14.25" customHeight="1">
      <c r="B22" s="34"/>
      <c r="C22" s="35"/>
      <c r="D22" s="30" t="s">
        <v>33</v>
      </c>
      <c r="E22" s="35"/>
      <c r="F22" s="35"/>
      <c r="G22" s="35"/>
      <c r="H22" s="35"/>
      <c r="I22" s="103" t="s">
        <v>28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34</v>
      </c>
      <c r="F23" s="35"/>
      <c r="G23" s="35"/>
      <c r="H23" s="35"/>
      <c r="I23" s="103" t="s">
        <v>30</v>
      </c>
      <c r="J23" s="28" t="s">
        <v>20</v>
      </c>
      <c r="K23" s="38"/>
    </row>
    <row r="24" spans="2:11" s="1" customFormat="1" ht="6.75" customHeight="1">
      <c r="B24" s="34"/>
      <c r="C24" s="35"/>
      <c r="D24" s="35"/>
      <c r="E24" s="35"/>
      <c r="F24" s="35"/>
      <c r="G24" s="35"/>
      <c r="H24" s="35"/>
      <c r="I24" s="102"/>
      <c r="J24" s="35"/>
      <c r="K24" s="38"/>
    </row>
    <row r="25" spans="2:11" s="1" customFormat="1" ht="14.25" customHeight="1">
      <c r="B25" s="34"/>
      <c r="C25" s="35"/>
      <c r="D25" s="30" t="s">
        <v>36</v>
      </c>
      <c r="E25" s="35"/>
      <c r="F25" s="35"/>
      <c r="G25" s="35"/>
      <c r="H25" s="35"/>
      <c r="I25" s="102"/>
      <c r="J25" s="35"/>
      <c r="K25" s="38"/>
    </row>
    <row r="26" spans="2:11" s="7" customFormat="1" ht="22.5" customHeight="1">
      <c r="B26" s="105"/>
      <c r="C26" s="106"/>
      <c r="D26" s="106"/>
      <c r="E26" s="239" t="s">
        <v>20</v>
      </c>
      <c r="F26" s="273"/>
      <c r="G26" s="273"/>
      <c r="H26" s="273"/>
      <c r="I26" s="107"/>
      <c r="J26" s="106"/>
      <c r="K26" s="108"/>
    </row>
    <row r="27" spans="2:11" s="1" customFormat="1" ht="6.75" customHeight="1">
      <c r="B27" s="34"/>
      <c r="C27" s="35"/>
      <c r="D27" s="35"/>
      <c r="E27" s="35"/>
      <c r="F27" s="35"/>
      <c r="G27" s="35"/>
      <c r="H27" s="35"/>
      <c r="I27" s="102"/>
      <c r="J27" s="35"/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9"/>
      <c r="J28" s="61"/>
      <c r="K28" s="110"/>
    </row>
    <row r="29" spans="2:11" s="1" customFormat="1" ht="24.75" customHeight="1">
      <c r="B29" s="34"/>
      <c r="C29" s="35"/>
      <c r="D29" s="111" t="s">
        <v>37</v>
      </c>
      <c r="E29" s="35"/>
      <c r="F29" s="35"/>
      <c r="G29" s="35"/>
      <c r="H29" s="35"/>
      <c r="I29" s="102"/>
      <c r="J29" s="112">
        <f>ROUND(J86,2)</f>
        <v>0</v>
      </c>
      <c r="K29" s="38"/>
    </row>
    <row r="30" spans="2:11" s="1" customFormat="1" ht="6.75" customHeight="1">
      <c r="B30" s="34"/>
      <c r="C30" s="35"/>
      <c r="D30" s="61"/>
      <c r="E30" s="61"/>
      <c r="F30" s="61"/>
      <c r="G30" s="61"/>
      <c r="H30" s="61"/>
      <c r="I30" s="109"/>
      <c r="J30" s="61"/>
      <c r="K30" s="110"/>
    </row>
    <row r="31" spans="2:11" s="1" customFormat="1" ht="14.25" customHeight="1">
      <c r="B31" s="34"/>
      <c r="C31" s="35"/>
      <c r="D31" s="35"/>
      <c r="E31" s="35"/>
      <c r="F31" s="39" t="s">
        <v>39</v>
      </c>
      <c r="G31" s="35"/>
      <c r="H31" s="35"/>
      <c r="I31" s="113" t="s">
        <v>38</v>
      </c>
      <c r="J31" s="39" t="s">
        <v>40</v>
      </c>
      <c r="K31" s="38"/>
    </row>
    <row r="32" spans="2:11" s="1" customFormat="1" ht="14.25" customHeight="1">
      <c r="B32" s="34"/>
      <c r="C32" s="35"/>
      <c r="D32" s="42" t="s">
        <v>41</v>
      </c>
      <c r="E32" s="42" t="s">
        <v>42</v>
      </c>
      <c r="F32" s="114">
        <f>ROUND(SUM(BE86:BE133),2)</f>
        <v>0</v>
      </c>
      <c r="G32" s="35"/>
      <c r="H32" s="35"/>
      <c r="I32" s="115">
        <v>0.21</v>
      </c>
      <c r="J32" s="114">
        <f>ROUND(ROUND((SUM(BE86:BE133)),2)*I32,2)</f>
        <v>0</v>
      </c>
      <c r="K32" s="38"/>
    </row>
    <row r="33" spans="2:11" s="1" customFormat="1" ht="14.25" customHeight="1">
      <c r="B33" s="34"/>
      <c r="C33" s="35"/>
      <c r="D33" s="35"/>
      <c r="E33" s="42" t="s">
        <v>43</v>
      </c>
      <c r="F33" s="114">
        <f>ROUND(SUM(BF86:BF133),2)</f>
        <v>0</v>
      </c>
      <c r="G33" s="35"/>
      <c r="H33" s="35"/>
      <c r="I33" s="115">
        <v>0.15</v>
      </c>
      <c r="J33" s="114">
        <f>ROUND(ROUND((SUM(BF86:BF133)),2)*I33,2)</f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44</v>
      </c>
      <c r="F34" s="114">
        <f>ROUND(SUM(BG86:BG133),2)</f>
        <v>0</v>
      </c>
      <c r="G34" s="35"/>
      <c r="H34" s="35"/>
      <c r="I34" s="115">
        <v>0.21</v>
      </c>
      <c r="J34" s="114">
        <v>0</v>
      </c>
      <c r="K34" s="38"/>
    </row>
    <row r="35" spans="2:11" s="1" customFormat="1" ht="14.25" customHeight="1" hidden="1">
      <c r="B35" s="34"/>
      <c r="C35" s="35"/>
      <c r="D35" s="35"/>
      <c r="E35" s="42" t="s">
        <v>45</v>
      </c>
      <c r="F35" s="114">
        <f>ROUND(SUM(BH86:BH133),2)</f>
        <v>0</v>
      </c>
      <c r="G35" s="35"/>
      <c r="H35" s="35"/>
      <c r="I35" s="115">
        <v>0.15</v>
      </c>
      <c r="J35" s="114">
        <v>0</v>
      </c>
      <c r="K35" s="38"/>
    </row>
    <row r="36" spans="2:11" s="1" customFormat="1" ht="14.25" customHeight="1" hidden="1">
      <c r="B36" s="34"/>
      <c r="C36" s="35"/>
      <c r="D36" s="35"/>
      <c r="E36" s="42" t="s">
        <v>46</v>
      </c>
      <c r="F36" s="114">
        <f>ROUND(SUM(BI86:BI133),2)</f>
        <v>0</v>
      </c>
      <c r="G36" s="35"/>
      <c r="H36" s="35"/>
      <c r="I36" s="115">
        <v>0</v>
      </c>
      <c r="J36" s="114">
        <v>0</v>
      </c>
      <c r="K36" s="38"/>
    </row>
    <row r="37" spans="2:11" s="1" customFormat="1" ht="6.75" customHeight="1">
      <c r="B37" s="34"/>
      <c r="C37" s="35"/>
      <c r="D37" s="35"/>
      <c r="E37" s="35"/>
      <c r="F37" s="35"/>
      <c r="G37" s="35"/>
      <c r="H37" s="35"/>
      <c r="I37" s="102"/>
      <c r="J37" s="35"/>
      <c r="K37" s="38"/>
    </row>
    <row r="38" spans="2:11" s="1" customFormat="1" ht="24.75" customHeight="1">
      <c r="B38" s="34"/>
      <c r="C38" s="116"/>
      <c r="D38" s="117" t="s">
        <v>47</v>
      </c>
      <c r="E38" s="65"/>
      <c r="F38" s="65"/>
      <c r="G38" s="118" t="s">
        <v>48</v>
      </c>
      <c r="H38" s="119" t="s">
        <v>49</v>
      </c>
      <c r="I38" s="120"/>
      <c r="J38" s="121">
        <f>SUM(J29:J36)</f>
        <v>0</v>
      </c>
      <c r="K38" s="122"/>
    </row>
    <row r="39" spans="2:11" s="1" customFormat="1" ht="14.25" customHeight="1">
      <c r="B39" s="49"/>
      <c r="C39" s="50"/>
      <c r="D39" s="50"/>
      <c r="E39" s="50"/>
      <c r="F39" s="50"/>
      <c r="G39" s="50"/>
      <c r="H39" s="50"/>
      <c r="I39" s="123"/>
      <c r="J39" s="50"/>
      <c r="K39" s="51"/>
    </row>
    <row r="43" spans="2:11" s="1" customFormat="1" ht="6.75" customHeight="1">
      <c r="B43" s="52"/>
      <c r="C43" s="53"/>
      <c r="D43" s="53"/>
      <c r="E43" s="53"/>
      <c r="F43" s="53"/>
      <c r="G43" s="53"/>
      <c r="H43" s="53"/>
      <c r="I43" s="124"/>
      <c r="J43" s="53"/>
      <c r="K43" s="125"/>
    </row>
    <row r="44" spans="2:11" s="1" customFormat="1" ht="36.75" customHeight="1">
      <c r="B44" s="34"/>
      <c r="C44" s="23" t="s">
        <v>102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6.75" customHeight="1">
      <c r="B45" s="34"/>
      <c r="C45" s="35"/>
      <c r="D45" s="35"/>
      <c r="E45" s="35"/>
      <c r="F45" s="35"/>
      <c r="G45" s="35"/>
      <c r="H45" s="35"/>
      <c r="I45" s="102"/>
      <c r="J45" s="35"/>
      <c r="K45" s="38"/>
    </row>
    <row r="46" spans="2:11" s="1" customFormat="1" ht="14.25" customHeight="1">
      <c r="B46" s="34"/>
      <c r="C46" s="30" t="s">
        <v>16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2.5" customHeight="1">
      <c r="B47" s="34"/>
      <c r="C47" s="35"/>
      <c r="D47" s="35"/>
      <c r="E47" s="271" t="str">
        <f>E7</f>
        <v>Stavební úpravy sociálního zařízení budovy domova mládeže SŠIS Dvůr Králové nad Labem</v>
      </c>
      <c r="F47" s="243"/>
      <c r="G47" s="243"/>
      <c r="H47" s="243"/>
      <c r="I47" s="102"/>
      <c r="J47" s="35"/>
      <c r="K47" s="38"/>
    </row>
    <row r="48" spans="2:11" ht="15">
      <c r="B48" s="21"/>
      <c r="C48" s="30" t="s">
        <v>95</v>
      </c>
      <c r="D48" s="22"/>
      <c r="E48" s="22"/>
      <c r="F48" s="22"/>
      <c r="G48" s="22"/>
      <c r="H48" s="22"/>
      <c r="I48" s="101"/>
      <c r="J48" s="22"/>
      <c r="K48" s="24"/>
    </row>
    <row r="49" spans="2:11" s="1" customFormat="1" ht="22.5" customHeight="1">
      <c r="B49" s="34"/>
      <c r="C49" s="35"/>
      <c r="D49" s="35"/>
      <c r="E49" s="271" t="s">
        <v>96</v>
      </c>
      <c r="F49" s="243"/>
      <c r="G49" s="243"/>
      <c r="H49" s="243"/>
      <c r="I49" s="102"/>
      <c r="J49" s="35"/>
      <c r="K49" s="38"/>
    </row>
    <row r="50" spans="2:11" s="1" customFormat="1" ht="14.25" customHeight="1">
      <c r="B50" s="34"/>
      <c r="C50" s="30" t="s">
        <v>97</v>
      </c>
      <c r="D50" s="35"/>
      <c r="E50" s="35"/>
      <c r="F50" s="35"/>
      <c r="G50" s="35"/>
      <c r="H50" s="35"/>
      <c r="I50" s="102"/>
      <c r="J50" s="35"/>
      <c r="K50" s="38"/>
    </row>
    <row r="51" spans="2:11" s="1" customFormat="1" ht="23.25" customHeight="1">
      <c r="B51" s="34"/>
      <c r="C51" s="35"/>
      <c r="D51" s="35"/>
      <c r="E51" s="272" t="str">
        <f>E11</f>
        <v>c - Výměna vodovodních rozvodů</v>
      </c>
      <c r="F51" s="243"/>
      <c r="G51" s="243"/>
      <c r="H51" s="243"/>
      <c r="I51" s="102"/>
      <c r="J51" s="35"/>
      <c r="K51" s="38"/>
    </row>
    <row r="52" spans="2:11" s="1" customFormat="1" ht="6.75" customHeight="1">
      <c r="B52" s="34"/>
      <c r="C52" s="35"/>
      <c r="D52" s="35"/>
      <c r="E52" s="35"/>
      <c r="F52" s="35"/>
      <c r="G52" s="35"/>
      <c r="H52" s="35"/>
      <c r="I52" s="102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Dvůr Králové nad Labem</v>
      </c>
      <c r="G53" s="35"/>
      <c r="H53" s="35"/>
      <c r="I53" s="103" t="s">
        <v>25</v>
      </c>
      <c r="J53" s="104" t="str">
        <f>IF(J14="","",J14)</f>
        <v>25.4.2016</v>
      </c>
      <c r="K53" s="38"/>
    </row>
    <row r="54" spans="2:11" s="1" customFormat="1" ht="6.75" customHeight="1">
      <c r="B54" s="34"/>
      <c r="C54" s="35"/>
      <c r="D54" s="35"/>
      <c r="E54" s="35"/>
      <c r="F54" s="35"/>
      <c r="G54" s="35"/>
      <c r="H54" s="35"/>
      <c r="I54" s="102"/>
      <c r="J54" s="35"/>
      <c r="K54" s="38"/>
    </row>
    <row r="55" spans="2:11" s="1" customFormat="1" ht="15">
      <c r="B55" s="34"/>
      <c r="C55" s="30" t="s">
        <v>27</v>
      </c>
      <c r="D55" s="35"/>
      <c r="E55" s="35"/>
      <c r="F55" s="28" t="str">
        <f>E17</f>
        <v>SŠIS Dvůr Králové nad Labem</v>
      </c>
      <c r="G55" s="35"/>
      <c r="H55" s="35"/>
      <c r="I55" s="103" t="s">
        <v>33</v>
      </c>
      <c r="J55" s="28" t="str">
        <f>E23</f>
        <v>Projektis s.r.o.</v>
      </c>
      <c r="K55" s="38"/>
    </row>
    <row r="56" spans="2:11" s="1" customFormat="1" ht="14.25" customHeight="1">
      <c r="B56" s="34"/>
      <c r="C56" s="30" t="s">
        <v>31</v>
      </c>
      <c r="D56" s="35"/>
      <c r="E56" s="35"/>
      <c r="F56" s="28">
        <f>IF(E20="","",E20)</f>
      </c>
      <c r="G56" s="35"/>
      <c r="H56" s="35"/>
      <c r="I56" s="102"/>
      <c r="J56" s="35"/>
      <c r="K56" s="38"/>
    </row>
    <row r="57" spans="2:11" s="1" customFormat="1" ht="9.75" customHeight="1">
      <c r="B57" s="34"/>
      <c r="C57" s="35"/>
      <c r="D57" s="35"/>
      <c r="E57" s="35"/>
      <c r="F57" s="35"/>
      <c r="G57" s="35"/>
      <c r="H57" s="35"/>
      <c r="I57" s="102"/>
      <c r="J57" s="35"/>
      <c r="K57" s="38"/>
    </row>
    <row r="58" spans="2:11" s="1" customFormat="1" ht="29.25" customHeight="1">
      <c r="B58" s="34"/>
      <c r="C58" s="126" t="s">
        <v>103</v>
      </c>
      <c r="D58" s="116"/>
      <c r="E58" s="116"/>
      <c r="F58" s="116"/>
      <c r="G58" s="116"/>
      <c r="H58" s="116"/>
      <c r="I58" s="127"/>
      <c r="J58" s="128" t="s">
        <v>104</v>
      </c>
      <c r="K58" s="129"/>
    </row>
    <row r="59" spans="2:11" s="1" customFormat="1" ht="9.75" customHeight="1">
      <c r="B59" s="34"/>
      <c r="C59" s="35"/>
      <c r="D59" s="35"/>
      <c r="E59" s="35"/>
      <c r="F59" s="35"/>
      <c r="G59" s="35"/>
      <c r="H59" s="35"/>
      <c r="I59" s="102"/>
      <c r="J59" s="35"/>
      <c r="K59" s="38"/>
    </row>
    <row r="60" spans="2:47" s="1" customFormat="1" ht="29.25" customHeight="1">
      <c r="B60" s="34"/>
      <c r="C60" s="130" t="s">
        <v>105</v>
      </c>
      <c r="D60" s="35"/>
      <c r="E60" s="35"/>
      <c r="F60" s="35"/>
      <c r="G60" s="35"/>
      <c r="H60" s="35"/>
      <c r="I60" s="102"/>
      <c r="J60" s="112">
        <f>J86</f>
        <v>0</v>
      </c>
      <c r="K60" s="38"/>
      <c r="AU60" s="17" t="s">
        <v>106</v>
      </c>
    </row>
    <row r="61" spans="2:11" s="8" customFormat="1" ht="24.75" customHeight="1">
      <c r="B61" s="131"/>
      <c r="C61" s="132"/>
      <c r="D61" s="133" t="s">
        <v>112</v>
      </c>
      <c r="E61" s="134"/>
      <c r="F61" s="134"/>
      <c r="G61" s="134"/>
      <c r="H61" s="134"/>
      <c r="I61" s="135"/>
      <c r="J61" s="136">
        <f>J87</f>
        <v>0</v>
      </c>
      <c r="K61" s="137"/>
    </row>
    <row r="62" spans="2:11" s="9" customFormat="1" ht="19.5" customHeight="1">
      <c r="B62" s="138"/>
      <c r="C62" s="139"/>
      <c r="D62" s="140" t="s">
        <v>613</v>
      </c>
      <c r="E62" s="141"/>
      <c r="F62" s="141"/>
      <c r="G62" s="141"/>
      <c r="H62" s="141"/>
      <c r="I62" s="142"/>
      <c r="J62" s="143">
        <f>J88</f>
        <v>0</v>
      </c>
      <c r="K62" s="144"/>
    </row>
    <row r="63" spans="2:11" s="9" customFormat="1" ht="19.5" customHeight="1">
      <c r="B63" s="138"/>
      <c r="C63" s="139"/>
      <c r="D63" s="140" t="s">
        <v>537</v>
      </c>
      <c r="E63" s="141"/>
      <c r="F63" s="141"/>
      <c r="G63" s="141"/>
      <c r="H63" s="141"/>
      <c r="I63" s="142"/>
      <c r="J63" s="143">
        <f>J93</f>
        <v>0</v>
      </c>
      <c r="K63" s="144"/>
    </row>
    <row r="64" spans="2:11" s="9" customFormat="1" ht="19.5" customHeight="1">
      <c r="B64" s="138"/>
      <c r="C64" s="139"/>
      <c r="D64" s="140" t="s">
        <v>122</v>
      </c>
      <c r="E64" s="141"/>
      <c r="F64" s="141"/>
      <c r="G64" s="141"/>
      <c r="H64" s="141"/>
      <c r="I64" s="142"/>
      <c r="J64" s="143">
        <f>J130</f>
        <v>0</v>
      </c>
      <c r="K64" s="144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02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23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24"/>
      <c r="J70" s="53"/>
      <c r="K70" s="53"/>
      <c r="L70" s="34"/>
    </row>
    <row r="71" spans="2:12" s="1" customFormat="1" ht="36.75" customHeight="1">
      <c r="B71" s="34"/>
      <c r="C71" s="54" t="s">
        <v>124</v>
      </c>
      <c r="I71" s="145"/>
      <c r="L71" s="34"/>
    </row>
    <row r="72" spans="2:12" s="1" customFormat="1" ht="6.75" customHeight="1">
      <c r="B72" s="34"/>
      <c r="I72" s="145"/>
      <c r="L72" s="34"/>
    </row>
    <row r="73" spans="2:12" s="1" customFormat="1" ht="14.25" customHeight="1">
      <c r="B73" s="34"/>
      <c r="C73" s="56" t="s">
        <v>16</v>
      </c>
      <c r="I73" s="145"/>
      <c r="L73" s="34"/>
    </row>
    <row r="74" spans="2:12" s="1" customFormat="1" ht="22.5" customHeight="1">
      <c r="B74" s="34"/>
      <c r="E74" s="274" t="str">
        <f>E7</f>
        <v>Stavební úpravy sociálního zařízení budovy domova mládeže SŠIS Dvůr Králové nad Labem</v>
      </c>
      <c r="F74" s="233"/>
      <c r="G74" s="233"/>
      <c r="H74" s="233"/>
      <c r="I74" s="145"/>
      <c r="L74" s="34"/>
    </row>
    <row r="75" spans="2:12" ht="15">
      <c r="B75" s="21"/>
      <c r="C75" s="56" t="s">
        <v>95</v>
      </c>
      <c r="L75" s="21"/>
    </row>
    <row r="76" spans="2:12" s="1" customFormat="1" ht="22.5" customHeight="1">
      <c r="B76" s="34"/>
      <c r="E76" s="274" t="s">
        <v>96</v>
      </c>
      <c r="F76" s="233"/>
      <c r="G76" s="233"/>
      <c r="H76" s="233"/>
      <c r="I76" s="145"/>
      <c r="L76" s="34"/>
    </row>
    <row r="77" spans="2:12" s="1" customFormat="1" ht="14.25" customHeight="1">
      <c r="B77" s="34"/>
      <c r="C77" s="56" t="s">
        <v>97</v>
      </c>
      <c r="I77" s="145"/>
      <c r="L77" s="34"/>
    </row>
    <row r="78" spans="2:12" s="1" customFormat="1" ht="23.25" customHeight="1">
      <c r="B78" s="34"/>
      <c r="E78" s="251" t="str">
        <f>E11</f>
        <v>c - Výměna vodovodních rozvodů</v>
      </c>
      <c r="F78" s="233"/>
      <c r="G78" s="233"/>
      <c r="H78" s="233"/>
      <c r="I78" s="145"/>
      <c r="L78" s="34"/>
    </row>
    <row r="79" spans="2:12" s="1" customFormat="1" ht="6.75" customHeight="1">
      <c r="B79" s="34"/>
      <c r="I79" s="145"/>
      <c r="L79" s="34"/>
    </row>
    <row r="80" spans="2:12" s="1" customFormat="1" ht="18" customHeight="1">
      <c r="B80" s="34"/>
      <c r="C80" s="56" t="s">
        <v>23</v>
      </c>
      <c r="F80" s="146" t="str">
        <f>F14</f>
        <v>Dvůr Králové nad Labem</v>
      </c>
      <c r="I80" s="147" t="s">
        <v>25</v>
      </c>
      <c r="J80" s="60" t="str">
        <f>IF(J14="","",J14)</f>
        <v>25.4.2016</v>
      </c>
      <c r="L80" s="34"/>
    </row>
    <row r="81" spans="2:12" s="1" customFormat="1" ht="6.75" customHeight="1">
      <c r="B81" s="34"/>
      <c r="I81" s="145"/>
      <c r="L81" s="34"/>
    </row>
    <row r="82" spans="2:12" s="1" customFormat="1" ht="15">
      <c r="B82" s="34"/>
      <c r="C82" s="56" t="s">
        <v>27</v>
      </c>
      <c r="F82" s="146" t="str">
        <f>E17</f>
        <v>SŠIS Dvůr Králové nad Labem</v>
      </c>
      <c r="I82" s="147" t="s">
        <v>33</v>
      </c>
      <c r="J82" s="146" t="str">
        <f>E23</f>
        <v>Projektis s.r.o.</v>
      </c>
      <c r="L82" s="34"/>
    </row>
    <row r="83" spans="2:12" s="1" customFormat="1" ht="14.25" customHeight="1">
      <c r="B83" s="34"/>
      <c r="C83" s="56" t="s">
        <v>31</v>
      </c>
      <c r="F83" s="146">
        <f>IF(E20="","",E20)</f>
      </c>
      <c r="I83" s="145"/>
      <c r="L83" s="34"/>
    </row>
    <row r="84" spans="2:12" s="1" customFormat="1" ht="9.75" customHeight="1">
      <c r="B84" s="34"/>
      <c r="I84" s="145"/>
      <c r="L84" s="34"/>
    </row>
    <row r="85" spans="2:20" s="10" customFormat="1" ht="29.25" customHeight="1">
      <c r="B85" s="148"/>
      <c r="C85" s="149" t="s">
        <v>125</v>
      </c>
      <c r="D85" s="150" t="s">
        <v>56</v>
      </c>
      <c r="E85" s="150" t="s">
        <v>52</v>
      </c>
      <c r="F85" s="150" t="s">
        <v>126</v>
      </c>
      <c r="G85" s="150" t="s">
        <v>127</v>
      </c>
      <c r="H85" s="150" t="s">
        <v>128</v>
      </c>
      <c r="I85" s="151" t="s">
        <v>129</v>
      </c>
      <c r="J85" s="150" t="s">
        <v>104</v>
      </c>
      <c r="K85" s="152" t="s">
        <v>130</v>
      </c>
      <c r="L85" s="148"/>
      <c r="M85" s="67" t="s">
        <v>131</v>
      </c>
      <c r="N85" s="68" t="s">
        <v>41</v>
      </c>
      <c r="O85" s="68" t="s">
        <v>132</v>
      </c>
      <c r="P85" s="68" t="s">
        <v>133</v>
      </c>
      <c r="Q85" s="68" t="s">
        <v>134</v>
      </c>
      <c r="R85" s="68" t="s">
        <v>135</v>
      </c>
      <c r="S85" s="68" t="s">
        <v>136</v>
      </c>
      <c r="T85" s="69" t="s">
        <v>137</v>
      </c>
    </row>
    <row r="86" spans="2:63" s="1" customFormat="1" ht="29.25" customHeight="1">
      <c r="B86" s="34"/>
      <c r="C86" s="71" t="s">
        <v>105</v>
      </c>
      <c r="I86" s="145"/>
      <c r="J86" s="153">
        <f>BK86</f>
        <v>0</v>
      </c>
      <c r="L86" s="34"/>
      <c r="M86" s="70"/>
      <c r="N86" s="61"/>
      <c r="O86" s="61"/>
      <c r="P86" s="154">
        <f>P87</f>
        <v>0</v>
      </c>
      <c r="Q86" s="61"/>
      <c r="R86" s="154">
        <f>R87</f>
        <v>1.1919600000000001</v>
      </c>
      <c r="S86" s="61"/>
      <c r="T86" s="155">
        <f>T87</f>
        <v>0.29431999999999997</v>
      </c>
      <c r="AT86" s="17" t="s">
        <v>70</v>
      </c>
      <c r="AU86" s="17" t="s">
        <v>106</v>
      </c>
      <c r="BK86" s="156">
        <f>BK87</f>
        <v>0</v>
      </c>
    </row>
    <row r="87" spans="2:63" s="11" customFormat="1" ht="36.75" customHeight="1">
      <c r="B87" s="157"/>
      <c r="D87" s="158" t="s">
        <v>70</v>
      </c>
      <c r="E87" s="159" t="s">
        <v>255</v>
      </c>
      <c r="F87" s="159" t="s">
        <v>256</v>
      </c>
      <c r="I87" s="160"/>
      <c r="J87" s="161">
        <f>BK87</f>
        <v>0</v>
      </c>
      <c r="L87" s="157"/>
      <c r="M87" s="162"/>
      <c r="N87" s="163"/>
      <c r="O87" s="163"/>
      <c r="P87" s="164">
        <f>P88+P93+P130</f>
        <v>0</v>
      </c>
      <c r="Q87" s="163"/>
      <c r="R87" s="164">
        <f>R88+R93+R130</f>
        <v>1.1919600000000001</v>
      </c>
      <c r="S87" s="163"/>
      <c r="T87" s="165">
        <f>T88+T93+T130</f>
        <v>0.29431999999999997</v>
      </c>
      <c r="AR87" s="158" t="s">
        <v>77</v>
      </c>
      <c r="AT87" s="166" t="s">
        <v>70</v>
      </c>
      <c r="AU87" s="166" t="s">
        <v>71</v>
      </c>
      <c r="AY87" s="158" t="s">
        <v>140</v>
      </c>
      <c r="BK87" s="167">
        <f>BK88+BK93+BK130</f>
        <v>0</v>
      </c>
    </row>
    <row r="88" spans="2:63" s="11" customFormat="1" ht="19.5" customHeight="1">
      <c r="B88" s="157"/>
      <c r="D88" s="168" t="s">
        <v>70</v>
      </c>
      <c r="E88" s="169" t="s">
        <v>614</v>
      </c>
      <c r="F88" s="169" t="s">
        <v>615</v>
      </c>
      <c r="I88" s="160"/>
      <c r="J88" s="170">
        <f>BK88</f>
        <v>0</v>
      </c>
      <c r="L88" s="157"/>
      <c r="M88" s="162"/>
      <c r="N88" s="163"/>
      <c r="O88" s="163"/>
      <c r="P88" s="164">
        <f>SUM(P89:P92)</f>
        <v>0</v>
      </c>
      <c r="Q88" s="163"/>
      <c r="R88" s="164">
        <f>SUM(R89:R92)</f>
        <v>0.0702</v>
      </c>
      <c r="S88" s="163"/>
      <c r="T88" s="165">
        <f>SUM(T89:T92)</f>
        <v>0</v>
      </c>
      <c r="AR88" s="158" t="s">
        <v>77</v>
      </c>
      <c r="AT88" s="166" t="s">
        <v>70</v>
      </c>
      <c r="AU88" s="166" t="s">
        <v>22</v>
      </c>
      <c r="AY88" s="158" t="s">
        <v>140</v>
      </c>
      <c r="BK88" s="167">
        <f>SUM(BK89:BK92)</f>
        <v>0</v>
      </c>
    </row>
    <row r="89" spans="2:65" s="1" customFormat="1" ht="31.5" customHeight="1">
      <c r="B89" s="171"/>
      <c r="C89" s="172" t="s">
        <v>22</v>
      </c>
      <c r="D89" s="172" t="s">
        <v>143</v>
      </c>
      <c r="E89" s="173" t="s">
        <v>616</v>
      </c>
      <c r="F89" s="174" t="s">
        <v>617</v>
      </c>
      <c r="G89" s="175" t="s">
        <v>193</v>
      </c>
      <c r="H89" s="176">
        <v>135</v>
      </c>
      <c r="I89" s="177"/>
      <c r="J89" s="178">
        <f>ROUND(I89*H89,2)</f>
        <v>0</v>
      </c>
      <c r="K89" s="174" t="s">
        <v>20</v>
      </c>
      <c r="L89" s="34"/>
      <c r="M89" s="179" t="s">
        <v>20</v>
      </c>
      <c r="N89" s="180" t="s">
        <v>42</v>
      </c>
      <c r="O89" s="35"/>
      <c r="P89" s="181">
        <f>O89*H89</f>
        <v>0</v>
      </c>
      <c r="Q89" s="181">
        <v>0.0002</v>
      </c>
      <c r="R89" s="181">
        <f>Q89*H89</f>
        <v>0.027</v>
      </c>
      <c r="S89" s="181">
        <v>0</v>
      </c>
      <c r="T89" s="182">
        <f>S89*H89</f>
        <v>0</v>
      </c>
      <c r="AR89" s="17" t="s">
        <v>222</v>
      </c>
      <c r="AT89" s="17" t="s">
        <v>143</v>
      </c>
      <c r="AU89" s="17" t="s">
        <v>77</v>
      </c>
      <c r="AY89" s="17" t="s">
        <v>140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22</v>
      </c>
      <c r="BK89" s="183">
        <f>ROUND(I89*H89,2)</f>
        <v>0</v>
      </c>
      <c r="BL89" s="17" t="s">
        <v>222</v>
      </c>
      <c r="BM89" s="17" t="s">
        <v>618</v>
      </c>
    </row>
    <row r="90" spans="2:47" s="1" customFormat="1" ht="22.5" customHeight="1">
      <c r="B90" s="34"/>
      <c r="D90" s="185" t="s">
        <v>544</v>
      </c>
      <c r="F90" s="224" t="s">
        <v>617</v>
      </c>
      <c r="I90" s="145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544</v>
      </c>
      <c r="AU90" s="17" t="s">
        <v>77</v>
      </c>
    </row>
    <row r="91" spans="2:65" s="1" customFormat="1" ht="22.5" customHeight="1">
      <c r="B91" s="171"/>
      <c r="C91" s="206" t="s">
        <v>77</v>
      </c>
      <c r="D91" s="206" t="s">
        <v>208</v>
      </c>
      <c r="E91" s="207" t="s">
        <v>619</v>
      </c>
      <c r="F91" s="208" t="s">
        <v>620</v>
      </c>
      <c r="G91" s="209" t="s">
        <v>193</v>
      </c>
      <c r="H91" s="210">
        <v>135</v>
      </c>
      <c r="I91" s="211"/>
      <c r="J91" s="212">
        <f>ROUND(I91*H91,2)</f>
        <v>0</v>
      </c>
      <c r="K91" s="208" t="s">
        <v>621</v>
      </c>
      <c r="L91" s="213"/>
      <c r="M91" s="214" t="s">
        <v>20</v>
      </c>
      <c r="N91" s="215" t="s">
        <v>42</v>
      </c>
      <c r="O91" s="35"/>
      <c r="P91" s="181">
        <f>O91*H91</f>
        <v>0</v>
      </c>
      <c r="Q91" s="181">
        <v>0.00032</v>
      </c>
      <c r="R91" s="181">
        <f>Q91*H91</f>
        <v>0.0432</v>
      </c>
      <c r="S91" s="181">
        <v>0</v>
      </c>
      <c r="T91" s="182">
        <f>S91*H91</f>
        <v>0</v>
      </c>
      <c r="AR91" s="17" t="s">
        <v>298</v>
      </c>
      <c r="AT91" s="17" t="s">
        <v>208</v>
      </c>
      <c r="AU91" s="17" t="s">
        <v>77</v>
      </c>
      <c r="AY91" s="17" t="s">
        <v>140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7" t="s">
        <v>22</v>
      </c>
      <c r="BK91" s="183">
        <f>ROUND(I91*H91,2)</f>
        <v>0</v>
      </c>
      <c r="BL91" s="17" t="s">
        <v>222</v>
      </c>
      <c r="BM91" s="17" t="s">
        <v>622</v>
      </c>
    </row>
    <row r="92" spans="2:47" s="1" customFormat="1" ht="22.5" customHeight="1">
      <c r="B92" s="34"/>
      <c r="D92" s="194" t="s">
        <v>544</v>
      </c>
      <c r="F92" s="223" t="s">
        <v>623</v>
      </c>
      <c r="I92" s="145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544</v>
      </c>
      <c r="AU92" s="17" t="s">
        <v>77</v>
      </c>
    </row>
    <row r="93" spans="2:63" s="11" customFormat="1" ht="29.25" customHeight="1">
      <c r="B93" s="157"/>
      <c r="D93" s="168" t="s">
        <v>70</v>
      </c>
      <c r="E93" s="169" t="s">
        <v>567</v>
      </c>
      <c r="F93" s="169" t="s">
        <v>568</v>
      </c>
      <c r="I93" s="160"/>
      <c r="J93" s="170">
        <f>BK93</f>
        <v>0</v>
      </c>
      <c r="L93" s="157"/>
      <c r="M93" s="162"/>
      <c r="N93" s="163"/>
      <c r="O93" s="163"/>
      <c r="P93" s="164">
        <f>SUM(P94:P129)</f>
        <v>0</v>
      </c>
      <c r="Q93" s="163"/>
      <c r="R93" s="164">
        <f>SUM(R94:R129)</f>
        <v>1.12169</v>
      </c>
      <c r="S93" s="163"/>
      <c r="T93" s="165">
        <f>SUM(T94:T129)</f>
        <v>0.29431999999999997</v>
      </c>
      <c r="AR93" s="158" t="s">
        <v>77</v>
      </c>
      <c r="AT93" s="166" t="s">
        <v>70</v>
      </c>
      <c r="AU93" s="166" t="s">
        <v>22</v>
      </c>
      <c r="AY93" s="158" t="s">
        <v>140</v>
      </c>
      <c r="BK93" s="167">
        <f>SUM(BK94:BK129)</f>
        <v>0</v>
      </c>
    </row>
    <row r="94" spans="2:65" s="1" customFormat="1" ht="22.5" customHeight="1">
      <c r="B94" s="171"/>
      <c r="C94" s="172" t="s">
        <v>141</v>
      </c>
      <c r="D94" s="172" t="s">
        <v>143</v>
      </c>
      <c r="E94" s="173" t="s">
        <v>624</v>
      </c>
      <c r="F94" s="174" t="s">
        <v>625</v>
      </c>
      <c r="G94" s="175" t="s">
        <v>193</v>
      </c>
      <c r="H94" s="176">
        <v>1</v>
      </c>
      <c r="I94" s="177"/>
      <c r="J94" s="178">
        <f aca="true" t="shared" si="0" ref="J94:J107">ROUND(I94*H94,2)</f>
        <v>0</v>
      </c>
      <c r="K94" s="174" t="s">
        <v>542</v>
      </c>
      <c r="L94" s="34"/>
      <c r="M94" s="179" t="s">
        <v>20</v>
      </c>
      <c r="N94" s="180" t="s">
        <v>42</v>
      </c>
      <c r="O94" s="35"/>
      <c r="P94" s="181">
        <f aca="true" t="shared" si="1" ref="P94:P107">O94*H94</f>
        <v>0</v>
      </c>
      <c r="Q94" s="181">
        <v>0.00309</v>
      </c>
      <c r="R94" s="181">
        <f aca="true" t="shared" si="2" ref="R94:R107">Q94*H94</f>
        <v>0.00309</v>
      </c>
      <c r="S94" s="181">
        <v>0</v>
      </c>
      <c r="T94" s="182">
        <f aca="true" t="shared" si="3" ref="T94:T107">S94*H94</f>
        <v>0</v>
      </c>
      <c r="AR94" s="17" t="s">
        <v>222</v>
      </c>
      <c r="AT94" s="17" t="s">
        <v>143</v>
      </c>
      <c r="AU94" s="17" t="s">
        <v>77</v>
      </c>
      <c r="AY94" s="17" t="s">
        <v>140</v>
      </c>
      <c r="BE94" s="183">
        <f aca="true" t="shared" si="4" ref="BE94:BE107">IF(N94="základní",J94,0)</f>
        <v>0</v>
      </c>
      <c r="BF94" s="183">
        <f aca="true" t="shared" si="5" ref="BF94:BF107">IF(N94="snížená",J94,0)</f>
        <v>0</v>
      </c>
      <c r="BG94" s="183">
        <f aca="true" t="shared" si="6" ref="BG94:BG107">IF(N94="zákl. přenesená",J94,0)</f>
        <v>0</v>
      </c>
      <c r="BH94" s="183">
        <f aca="true" t="shared" si="7" ref="BH94:BH107">IF(N94="sníž. přenesená",J94,0)</f>
        <v>0</v>
      </c>
      <c r="BI94" s="183">
        <f aca="true" t="shared" si="8" ref="BI94:BI107">IF(N94="nulová",J94,0)</f>
        <v>0</v>
      </c>
      <c r="BJ94" s="17" t="s">
        <v>22</v>
      </c>
      <c r="BK94" s="183">
        <f aca="true" t="shared" si="9" ref="BK94:BK107">ROUND(I94*H94,2)</f>
        <v>0</v>
      </c>
      <c r="BL94" s="17" t="s">
        <v>222</v>
      </c>
      <c r="BM94" s="17" t="s">
        <v>626</v>
      </c>
    </row>
    <row r="95" spans="2:65" s="1" customFormat="1" ht="22.5" customHeight="1">
      <c r="B95" s="171"/>
      <c r="C95" s="172" t="s">
        <v>165</v>
      </c>
      <c r="D95" s="172" t="s">
        <v>143</v>
      </c>
      <c r="E95" s="173" t="s">
        <v>627</v>
      </c>
      <c r="F95" s="174" t="s">
        <v>628</v>
      </c>
      <c r="G95" s="175" t="s">
        <v>193</v>
      </c>
      <c r="H95" s="176">
        <v>1</v>
      </c>
      <c r="I95" s="177"/>
      <c r="J95" s="178">
        <f t="shared" si="0"/>
        <v>0</v>
      </c>
      <c r="K95" s="174" t="s">
        <v>542</v>
      </c>
      <c r="L95" s="34"/>
      <c r="M95" s="179" t="s">
        <v>20</v>
      </c>
      <c r="N95" s="180" t="s">
        <v>42</v>
      </c>
      <c r="O95" s="35"/>
      <c r="P95" s="181">
        <f t="shared" si="1"/>
        <v>0</v>
      </c>
      <c r="Q95" s="181">
        <v>0</v>
      </c>
      <c r="R95" s="181">
        <f t="shared" si="2"/>
        <v>0</v>
      </c>
      <c r="S95" s="181">
        <v>0.0067</v>
      </c>
      <c r="T95" s="182">
        <f t="shared" si="3"/>
        <v>0.0067</v>
      </c>
      <c r="AR95" s="17" t="s">
        <v>222</v>
      </c>
      <c r="AT95" s="17" t="s">
        <v>143</v>
      </c>
      <c r="AU95" s="17" t="s">
        <v>77</v>
      </c>
      <c r="AY95" s="17" t="s">
        <v>140</v>
      </c>
      <c r="BE95" s="183">
        <f t="shared" si="4"/>
        <v>0</v>
      </c>
      <c r="BF95" s="183">
        <f t="shared" si="5"/>
        <v>0</v>
      </c>
      <c r="BG95" s="183">
        <f t="shared" si="6"/>
        <v>0</v>
      </c>
      <c r="BH95" s="183">
        <f t="shared" si="7"/>
        <v>0</v>
      </c>
      <c r="BI95" s="183">
        <f t="shared" si="8"/>
        <v>0</v>
      </c>
      <c r="BJ95" s="17" t="s">
        <v>22</v>
      </c>
      <c r="BK95" s="183">
        <f t="shared" si="9"/>
        <v>0</v>
      </c>
      <c r="BL95" s="17" t="s">
        <v>222</v>
      </c>
      <c r="BM95" s="17" t="s">
        <v>629</v>
      </c>
    </row>
    <row r="96" spans="2:65" s="1" customFormat="1" ht="22.5" customHeight="1">
      <c r="B96" s="171"/>
      <c r="C96" s="172" t="s">
        <v>174</v>
      </c>
      <c r="D96" s="172" t="s">
        <v>143</v>
      </c>
      <c r="E96" s="173" t="s">
        <v>630</v>
      </c>
      <c r="F96" s="174" t="s">
        <v>631</v>
      </c>
      <c r="G96" s="175" t="s">
        <v>193</v>
      </c>
      <c r="H96" s="176">
        <v>150</v>
      </c>
      <c r="I96" s="177"/>
      <c r="J96" s="178">
        <f t="shared" si="0"/>
        <v>0</v>
      </c>
      <c r="K96" s="174" t="s">
        <v>542</v>
      </c>
      <c r="L96" s="34"/>
      <c r="M96" s="179" t="s">
        <v>20</v>
      </c>
      <c r="N96" s="180" t="s">
        <v>42</v>
      </c>
      <c r="O96" s="35"/>
      <c r="P96" s="181">
        <f t="shared" si="1"/>
        <v>0</v>
      </c>
      <c r="Q96" s="181">
        <v>0</v>
      </c>
      <c r="R96" s="181">
        <f t="shared" si="2"/>
        <v>0</v>
      </c>
      <c r="S96" s="181">
        <v>0.00028</v>
      </c>
      <c r="T96" s="182">
        <f t="shared" si="3"/>
        <v>0.041999999999999996</v>
      </c>
      <c r="AR96" s="17" t="s">
        <v>222</v>
      </c>
      <c r="AT96" s="17" t="s">
        <v>143</v>
      </c>
      <c r="AU96" s="17" t="s">
        <v>77</v>
      </c>
      <c r="AY96" s="17" t="s">
        <v>140</v>
      </c>
      <c r="BE96" s="183">
        <f t="shared" si="4"/>
        <v>0</v>
      </c>
      <c r="BF96" s="183">
        <f t="shared" si="5"/>
        <v>0</v>
      </c>
      <c r="BG96" s="183">
        <f t="shared" si="6"/>
        <v>0</v>
      </c>
      <c r="BH96" s="183">
        <f t="shared" si="7"/>
        <v>0</v>
      </c>
      <c r="BI96" s="183">
        <f t="shared" si="8"/>
        <v>0</v>
      </c>
      <c r="BJ96" s="17" t="s">
        <v>22</v>
      </c>
      <c r="BK96" s="183">
        <f t="shared" si="9"/>
        <v>0</v>
      </c>
      <c r="BL96" s="17" t="s">
        <v>222</v>
      </c>
      <c r="BM96" s="17" t="s">
        <v>632</v>
      </c>
    </row>
    <row r="97" spans="2:65" s="1" customFormat="1" ht="22.5" customHeight="1">
      <c r="B97" s="171"/>
      <c r="C97" s="172" t="s">
        <v>180</v>
      </c>
      <c r="D97" s="172" t="s">
        <v>143</v>
      </c>
      <c r="E97" s="173" t="s">
        <v>633</v>
      </c>
      <c r="F97" s="174" t="s">
        <v>634</v>
      </c>
      <c r="G97" s="175" t="s">
        <v>193</v>
      </c>
      <c r="H97" s="176">
        <v>300</v>
      </c>
      <c r="I97" s="177"/>
      <c r="J97" s="178">
        <f t="shared" si="0"/>
        <v>0</v>
      </c>
      <c r="K97" s="174" t="s">
        <v>542</v>
      </c>
      <c r="L97" s="34"/>
      <c r="M97" s="179" t="s">
        <v>20</v>
      </c>
      <c r="N97" s="180" t="s">
        <v>42</v>
      </c>
      <c r="O97" s="35"/>
      <c r="P97" s="181">
        <f t="shared" si="1"/>
        <v>0</v>
      </c>
      <c r="Q97" s="181">
        <v>0</v>
      </c>
      <c r="R97" s="181">
        <f t="shared" si="2"/>
        <v>0</v>
      </c>
      <c r="S97" s="181">
        <v>0.00029</v>
      </c>
      <c r="T97" s="182">
        <f t="shared" si="3"/>
        <v>0.087</v>
      </c>
      <c r="AR97" s="17" t="s">
        <v>222</v>
      </c>
      <c r="AT97" s="17" t="s">
        <v>143</v>
      </c>
      <c r="AU97" s="17" t="s">
        <v>77</v>
      </c>
      <c r="AY97" s="17" t="s">
        <v>140</v>
      </c>
      <c r="BE97" s="183">
        <f t="shared" si="4"/>
        <v>0</v>
      </c>
      <c r="BF97" s="183">
        <f t="shared" si="5"/>
        <v>0</v>
      </c>
      <c r="BG97" s="183">
        <f t="shared" si="6"/>
        <v>0</v>
      </c>
      <c r="BH97" s="183">
        <f t="shared" si="7"/>
        <v>0</v>
      </c>
      <c r="BI97" s="183">
        <f t="shared" si="8"/>
        <v>0</v>
      </c>
      <c r="BJ97" s="17" t="s">
        <v>22</v>
      </c>
      <c r="BK97" s="183">
        <f t="shared" si="9"/>
        <v>0</v>
      </c>
      <c r="BL97" s="17" t="s">
        <v>222</v>
      </c>
      <c r="BM97" s="17" t="s">
        <v>635</v>
      </c>
    </row>
    <row r="98" spans="2:65" s="1" customFormat="1" ht="22.5" customHeight="1">
      <c r="B98" s="171"/>
      <c r="C98" s="172" t="s">
        <v>190</v>
      </c>
      <c r="D98" s="172" t="s">
        <v>143</v>
      </c>
      <c r="E98" s="173" t="s">
        <v>636</v>
      </c>
      <c r="F98" s="174" t="s">
        <v>637</v>
      </c>
      <c r="G98" s="175" t="s">
        <v>205</v>
      </c>
      <c r="H98" s="176">
        <v>9</v>
      </c>
      <c r="I98" s="177"/>
      <c r="J98" s="178">
        <f t="shared" si="0"/>
        <v>0</v>
      </c>
      <c r="K98" s="174" t="s">
        <v>542</v>
      </c>
      <c r="L98" s="34"/>
      <c r="M98" s="179" t="s">
        <v>20</v>
      </c>
      <c r="N98" s="180" t="s">
        <v>42</v>
      </c>
      <c r="O98" s="35"/>
      <c r="P98" s="181">
        <f t="shared" si="1"/>
        <v>0</v>
      </c>
      <c r="Q98" s="181">
        <v>0.00081</v>
      </c>
      <c r="R98" s="181">
        <f t="shared" si="2"/>
        <v>0.00729</v>
      </c>
      <c r="S98" s="181">
        <v>0</v>
      </c>
      <c r="T98" s="182">
        <f t="shared" si="3"/>
        <v>0</v>
      </c>
      <c r="AR98" s="17" t="s">
        <v>222</v>
      </c>
      <c r="AT98" s="17" t="s">
        <v>143</v>
      </c>
      <c r="AU98" s="17" t="s">
        <v>77</v>
      </c>
      <c r="AY98" s="17" t="s">
        <v>140</v>
      </c>
      <c r="BE98" s="183">
        <f t="shared" si="4"/>
        <v>0</v>
      </c>
      <c r="BF98" s="183">
        <f t="shared" si="5"/>
        <v>0</v>
      </c>
      <c r="BG98" s="183">
        <f t="shared" si="6"/>
        <v>0</v>
      </c>
      <c r="BH98" s="183">
        <f t="shared" si="7"/>
        <v>0</v>
      </c>
      <c r="BI98" s="183">
        <f t="shared" si="8"/>
        <v>0</v>
      </c>
      <c r="BJ98" s="17" t="s">
        <v>22</v>
      </c>
      <c r="BK98" s="183">
        <f t="shared" si="9"/>
        <v>0</v>
      </c>
      <c r="BL98" s="17" t="s">
        <v>222</v>
      </c>
      <c r="BM98" s="17" t="s">
        <v>638</v>
      </c>
    </row>
    <row r="99" spans="2:65" s="1" customFormat="1" ht="22.5" customHeight="1">
      <c r="B99" s="171"/>
      <c r="C99" s="172" t="s">
        <v>196</v>
      </c>
      <c r="D99" s="172" t="s">
        <v>143</v>
      </c>
      <c r="E99" s="173" t="s">
        <v>639</v>
      </c>
      <c r="F99" s="174" t="s">
        <v>640</v>
      </c>
      <c r="G99" s="175" t="s">
        <v>205</v>
      </c>
      <c r="H99" s="176">
        <v>1</v>
      </c>
      <c r="I99" s="177"/>
      <c r="J99" s="178">
        <f t="shared" si="0"/>
        <v>0</v>
      </c>
      <c r="K99" s="174" t="s">
        <v>542</v>
      </c>
      <c r="L99" s="34"/>
      <c r="M99" s="179" t="s">
        <v>20</v>
      </c>
      <c r="N99" s="180" t="s">
        <v>42</v>
      </c>
      <c r="O99" s="35"/>
      <c r="P99" s="181">
        <f t="shared" si="1"/>
        <v>0</v>
      </c>
      <c r="Q99" s="181">
        <v>0.00108</v>
      </c>
      <c r="R99" s="181">
        <f t="shared" si="2"/>
        <v>0.00108</v>
      </c>
      <c r="S99" s="181">
        <v>0</v>
      </c>
      <c r="T99" s="182">
        <f t="shared" si="3"/>
        <v>0</v>
      </c>
      <c r="AR99" s="17" t="s">
        <v>222</v>
      </c>
      <c r="AT99" s="17" t="s">
        <v>143</v>
      </c>
      <c r="AU99" s="17" t="s">
        <v>77</v>
      </c>
      <c r="AY99" s="17" t="s">
        <v>140</v>
      </c>
      <c r="BE99" s="183">
        <f t="shared" si="4"/>
        <v>0</v>
      </c>
      <c r="BF99" s="183">
        <f t="shared" si="5"/>
        <v>0</v>
      </c>
      <c r="BG99" s="183">
        <f t="shared" si="6"/>
        <v>0</v>
      </c>
      <c r="BH99" s="183">
        <f t="shared" si="7"/>
        <v>0</v>
      </c>
      <c r="BI99" s="183">
        <f t="shared" si="8"/>
        <v>0</v>
      </c>
      <c r="BJ99" s="17" t="s">
        <v>22</v>
      </c>
      <c r="BK99" s="183">
        <f t="shared" si="9"/>
        <v>0</v>
      </c>
      <c r="BL99" s="17" t="s">
        <v>222</v>
      </c>
      <c r="BM99" s="17" t="s">
        <v>641</v>
      </c>
    </row>
    <row r="100" spans="2:65" s="1" customFormat="1" ht="22.5" customHeight="1">
      <c r="B100" s="171"/>
      <c r="C100" s="172" t="s">
        <v>202</v>
      </c>
      <c r="D100" s="172" t="s">
        <v>143</v>
      </c>
      <c r="E100" s="173" t="s">
        <v>642</v>
      </c>
      <c r="F100" s="174" t="s">
        <v>643</v>
      </c>
      <c r="G100" s="175" t="s">
        <v>205</v>
      </c>
      <c r="H100" s="176">
        <v>8</v>
      </c>
      <c r="I100" s="177"/>
      <c r="J100" s="178">
        <f t="shared" si="0"/>
        <v>0</v>
      </c>
      <c r="K100" s="174" t="s">
        <v>542</v>
      </c>
      <c r="L100" s="34"/>
      <c r="M100" s="179" t="s">
        <v>20</v>
      </c>
      <c r="N100" s="180" t="s">
        <v>42</v>
      </c>
      <c r="O100" s="35"/>
      <c r="P100" s="181">
        <f t="shared" si="1"/>
        <v>0</v>
      </c>
      <c r="Q100" s="181">
        <v>0.00145</v>
      </c>
      <c r="R100" s="181">
        <f t="shared" si="2"/>
        <v>0.0116</v>
      </c>
      <c r="S100" s="181">
        <v>0</v>
      </c>
      <c r="T100" s="182">
        <f t="shared" si="3"/>
        <v>0</v>
      </c>
      <c r="AR100" s="17" t="s">
        <v>222</v>
      </c>
      <c r="AT100" s="17" t="s">
        <v>143</v>
      </c>
      <c r="AU100" s="17" t="s">
        <v>77</v>
      </c>
      <c r="AY100" s="17" t="s">
        <v>140</v>
      </c>
      <c r="BE100" s="183">
        <f t="shared" si="4"/>
        <v>0</v>
      </c>
      <c r="BF100" s="183">
        <f t="shared" si="5"/>
        <v>0</v>
      </c>
      <c r="BG100" s="183">
        <f t="shared" si="6"/>
        <v>0</v>
      </c>
      <c r="BH100" s="183">
        <f t="shared" si="7"/>
        <v>0</v>
      </c>
      <c r="BI100" s="183">
        <f t="shared" si="8"/>
        <v>0</v>
      </c>
      <c r="BJ100" s="17" t="s">
        <v>22</v>
      </c>
      <c r="BK100" s="183">
        <f t="shared" si="9"/>
        <v>0</v>
      </c>
      <c r="BL100" s="17" t="s">
        <v>222</v>
      </c>
      <c r="BM100" s="17" t="s">
        <v>644</v>
      </c>
    </row>
    <row r="101" spans="2:65" s="1" customFormat="1" ht="22.5" customHeight="1">
      <c r="B101" s="171"/>
      <c r="C101" s="172" t="s">
        <v>207</v>
      </c>
      <c r="D101" s="172" t="s">
        <v>143</v>
      </c>
      <c r="E101" s="173" t="s">
        <v>645</v>
      </c>
      <c r="F101" s="174" t="s">
        <v>646</v>
      </c>
      <c r="G101" s="175" t="s">
        <v>193</v>
      </c>
      <c r="H101" s="176">
        <v>290</v>
      </c>
      <c r="I101" s="177"/>
      <c r="J101" s="178">
        <f t="shared" si="0"/>
        <v>0</v>
      </c>
      <c r="K101" s="174" t="s">
        <v>542</v>
      </c>
      <c r="L101" s="34"/>
      <c r="M101" s="179" t="s">
        <v>20</v>
      </c>
      <c r="N101" s="180" t="s">
        <v>42</v>
      </c>
      <c r="O101" s="35"/>
      <c r="P101" s="181">
        <f t="shared" si="1"/>
        <v>0</v>
      </c>
      <c r="Q101" s="181">
        <v>0.00033</v>
      </c>
      <c r="R101" s="181">
        <f t="shared" si="2"/>
        <v>0.0957</v>
      </c>
      <c r="S101" s="181">
        <v>0</v>
      </c>
      <c r="T101" s="182">
        <f t="shared" si="3"/>
        <v>0</v>
      </c>
      <c r="AR101" s="17" t="s">
        <v>222</v>
      </c>
      <c r="AT101" s="17" t="s">
        <v>143</v>
      </c>
      <c r="AU101" s="17" t="s">
        <v>77</v>
      </c>
      <c r="AY101" s="17" t="s">
        <v>140</v>
      </c>
      <c r="BE101" s="183">
        <f t="shared" si="4"/>
        <v>0</v>
      </c>
      <c r="BF101" s="183">
        <f t="shared" si="5"/>
        <v>0</v>
      </c>
      <c r="BG101" s="183">
        <f t="shared" si="6"/>
        <v>0</v>
      </c>
      <c r="BH101" s="183">
        <f t="shared" si="7"/>
        <v>0</v>
      </c>
      <c r="BI101" s="183">
        <f t="shared" si="8"/>
        <v>0</v>
      </c>
      <c r="BJ101" s="17" t="s">
        <v>22</v>
      </c>
      <c r="BK101" s="183">
        <f t="shared" si="9"/>
        <v>0</v>
      </c>
      <c r="BL101" s="17" t="s">
        <v>222</v>
      </c>
      <c r="BM101" s="17" t="s">
        <v>647</v>
      </c>
    </row>
    <row r="102" spans="2:65" s="1" customFormat="1" ht="22.5" customHeight="1">
      <c r="B102" s="171"/>
      <c r="C102" s="206" t="s">
        <v>213</v>
      </c>
      <c r="D102" s="206" t="s">
        <v>208</v>
      </c>
      <c r="E102" s="207" t="s">
        <v>648</v>
      </c>
      <c r="F102" s="208" t="s">
        <v>649</v>
      </c>
      <c r="G102" s="209" t="s">
        <v>193</v>
      </c>
      <c r="H102" s="210">
        <v>290</v>
      </c>
      <c r="I102" s="211"/>
      <c r="J102" s="212">
        <f t="shared" si="0"/>
        <v>0</v>
      </c>
      <c r="K102" s="208" t="s">
        <v>20</v>
      </c>
      <c r="L102" s="213"/>
      <c r="M102" s="214" t="s">
        <v>20</v>
      </c>
      <c r="N102" s="215" t="s">
        <v>42</v>
      </c>
      <c r="O102" s="35"/>
      <c r="P102" s="181">
        <f t="shared" si="1"/>
        <v>0</v>
      </c>
      <c r="Q102" s="181">
        <v>0.000187</v>
      </c>
      <c r="R102" s="181">
        <f t="shared" si="2"/>
        <v>0.05423</v>
      </c>
      <c r="S102" s="181">
        <v>0</v>
      </c>
      <c r="T102" s="182">
        <f t="shared" si="3"/>
        <v>0</v>
      </c>
      <c r="AR102" s="17" t="s">
        <v>298</v>
      </c>
      <c r="AT102" s="17" t="s">
        <v>208</v>
      </c>
      <c r="AU102" s="17" t="s">
        <v>77</v>
      </c>
      <c r="AY102" s="17" t="s">
        <v>140</v>
      </c>
      <c r="BE102" s="183">
        <f t="shared" si="4"/>
        <v>0</v>
      </c>
      <c r="BF102" s="183">
        <f t="shared" si="5"/>
        <v>0</v>
      </c>
      <c r="BG102" s="183">
        <f t="shared" si="6"/>
        <v>0</v>
      </c>
      <c r="BH102" s="183">
        <f t="shared" si="7"/>
        <v>0</v>
      </c>
      <c r="BI102" s="183">
        <f t="shared" si="8"/>
        <v>0</v>
      </c>
      <c r="BJ102" s="17" t="s">
        <v>22</v>
      </c>
      <c r="BK102" s="183">
        <f t="shared" si="9"/>
        <v>0</v>
      </c>
      <c r="BL102" s="17" t="s">
        <v>222</v>
      </c>
      <c r="BM102" s="17" t="s">
        <v>650</v>
      </c>
    </row>
    <row r="103" spans="2:65" s="1" customFormat="1" ht="22.5" customHeight="1">
      <c r="B103" s="171"/>
      <c r="C103" s="172" t="s">
        <v>8</v>
      </c>
      <c r="D103" s="172" t="s">
        <v>143</v>
      </c>
      <c r="E103" s="173" t="s">
        <v>651</v>
      </c>
      <c r="F103" s="174" t="s">
        <v>652</v>
      </c>
      <c r="G103" s="175" t="s">
        <v>193</v>
      </c>
      <c r="H103" s="176">
        <v>70</v>
      </c>
      <c r="I103" s="177"/>
      <c r="J103" s="178">
        <f t="shared" si="0"/>
        <v>0</v>
      </c>
      <c r="K103" s="174" t="s">
        <v>542</v>
      </c>
      <c r="L103" s="34"/>
      <c r="M103" s="179" t="s">
        <v>20</v>
      </c>
      <c r="N103" s="180" t="s">
        <v>42</v>
      </c>
      <c r="O103" s="35"/>
      <c r="P103" s="181">
        <f t="shared" si="1"/>
        <v>0</v>
      </c>
      <c r="Q103" s="181">
        <v>0.00042</v>
      </c>
      <c r="R103" s="181">
        <f t="shared" si="2"/>
        <v>0.029400000000000003</v>
      </c>
      <c r="S103" s="181">
        <v>0</v>
      </c>
      <c r="T103" s="182">
        <f t="shared" si="3"/>
        <v>0</v>
      </c>
      <c r="AR103" s="17" t="s">
        <v>222</v>
      </c>
      <c r="AT103" s="17" t="s">
        <v>143</v>
      </c>
      <c r="AU103" s="17" t="s">
        <v>77</v>
      </c>
      <c r="AY103" s="17" t="s">
        <v>140</v>
      </c>
      <c r="BE103" s="183">
        <f t="shared" si="4"/>
        <v>0</v>
      </c>
      <c r="BF103" s="183">
        <f t="shared" si="5"/>
        <v>0</v>
      </c>
      <c r="BG103" s="183">
        <f t="shared" si="6"/>
        <v>0</v>
      </c>
      <c r="BH103" s="183">
        <f t="shared" si="7"/>
        <v>0</v>
      </c>
      <c r="BI103" s="183">
        <f t="shared" si="8"/>
        <v>0</v>
      </c>
      <c r="BJ103" s="17" t="s">
        <v>22</v>
      </c>
      <c r="BK103" s="183">
        <f t="shared" si="9"/>
        <v>0</v>
      </c>
      <c r="BL103" s="17" t="s">
        <v>222</v>
      </c>
      <c r="BM103" s="17" t="s">
        <v>653</v>
      </c>
    </row>
    <row r="104" spans="2:65" s="1" customFormat="1" ht="22.5" customHeight="1">
      <c r="B104" s="171"/>
      <c r="C104" s="206" t="s">
        <v>222</v>
      </c>
      <c r="D104" s="206" t="s">
        <v>208</v>
      </c>
      <c r="E104" s="207" t="s">
        <v>654</v>
      </c>
      <c r="F104" s="208" t="s">
        <v>655</v>
      </c>
      <c r="G104" s="209" t="s">
        <v>193</v>
      </c>
      <c r="H104" s="210">
        <v>70</v>
      </c>
      <c r="I104" s="211"/>
      <c r="J104" s="212">
        <f t="shared" si="0"/>
        <v>0</v>
      </c>
      <c r="K104" s="208" t="s">
        <v>20</v>
      </c>
      <c r="L104" s="213"/>
      <c r="M104" s="214" t="s">
        <v>20</v>
      </c>
      <c r="N104" s="215" t="s">
        <v>42</v>
      </c>
      <c r="O104" s="35"/>
      <c r="P104" s="181">
        <f t="shared" si="1"/>
        <v>0</v>
      </c>
      <c r="Q104" s="181">
        <v>0.000298</v>
      </c>
      <c r="R104" s="181">
        <f t="shared" si="2"/>
        <v>0.02086</v>
      </c>
      <c r="S104" s="181">
        <v>0</v>
      </c>
      <c r="T104" s="182">
        <f t="shared" si="3"/>
        <v>0</v>
      </c>
      <c r="AR104" s="17" t="s">
        <v>298</v>
      </c>
      <c r="AT104" s="17" t="s">
        <v>208</v>
      </c>
      <c r="AU104" s="17" t="s">
        <v>77</v>
      </c>
      <c r="AY104" s="17" t="s">
        <v>140</v>
      </c>
      <c r="BE104" s="183">
        <f t="shared" si="4"/>
        <v>0</v>
      </c>
      <c r="BF104" s="183">
        <f t="shared" si="5"/>
        <v>0</v>
      </c>
      <c r="BG104" s="183">
        <f t="shared" si="6"/>
        <v>0</v>
      </c>
      <c r="BH104" s="183">
        <f t="shared" si="7"/>
        <v>0</v>
      </c>
      <c r="BI104" s="183">
        <f t="shared" si="8"/>
        <v>0</v>
      </c>
      <c r="BJ104" s="17" t="s">
        <v>22</v>
      </c>
      <c r="BK104" s="183">
        <f t="shared" si="9"/>
        <v>0</v>
      </c>
      <c r="BL104" s="17" t="s">
        <v>222</v>
      </c>
      <c r="BM104" s="17" t="s">
        <v>656</v>
      </c>
    </row>
    <row r="105" spans="2:65" s="1" customFormat="1" ht="22.5" customHeight="1">
      <c r="B105" s="171"/>
      <c r="C105" s="172" t="s">
        <v>227</v>
      </c>
      <c r="D105" s="172" t="s">
        <v>143</v>
      </c>
      <c r="E105" s="173" t="s">
        <v>657</v>
      </c>
      <c r="F105" s="174" t="s">
        <v>658</v>
      </c>
      <c r="G105" s="175" t="s">
        <v>193</v>
      </c>
      <c r="H105" s="176">
        <v>270</v>
      </c>
      <c r="I105" s="177"/>
      <c r="J105" s="178">
        <f t="shared" si="0"/>
        <v>0</v>
      </c>
      <c r="K105" s="174" t="s">
        <v>542</v>
      </c>
      <c r="L105" s="34"/>
      <c r="M105" s="179" t="s">
        <v>20</v>
      </c>
      <c r="N105" s="180" t="s">
        <v>42</v>
      </c>
      <c r="O105" s="35"/>
      <c r="P105" s="181">
        <f t="shared" si="1"/>
        <v>0</v>
      </c>
      <c r="Q105" s="181">
        <v>0.0005</v>
      </c>
      <c r="R105" s="181">
        <f t="shared" si="2"/>
        <v>0.135</v>
      </c>
      <c r="S105" s="181">
        <v>0</v>
      </c>
      <c r="T105" s="182">
        <f t="shared" si="3"/>
        <v>0</v>
      </c>
      <c r="AR105" s="17" t="s">
        <v>222</v>
      </c>
      <c r="AT105" s="17" t="s">
        <v>143</v>
      </c>
      <c r="AU105" s="17" t="s">
        <v>77</v>
      </c>
      <c r="AY105" s="17" t="s">
        <v>140</v>
      </c>
      <c r="BE105" s="183">
        <f t="shared" si="4"/>
        <v>0</v>
      </c>
      <c r="BF105" s="183">
        <f t="shared" si="5"/>
        <v>0</v>
      </c>
      <c r="BG105" s="183">
        <f t="shared" si="6"/>
        <v>0</v>
      </c>
      <c r="BH105" s="183">
        <f t="shared" si="7"/>
        <v>0</v>
      </c>
      <c r="BI105" s="183">
        <f t="shared" si="8"/>
        <v>0</v>
      </c>
      <c r="BJ105" s="17" t="s">
        <v>22</v>
      </c>
      <c r="BK105" s="183">
        <f t="shared" si="9"/>
        <v>0</v>
      </c>
      <c r="BL105" s="17" t="s">
        <v>222</v>
      </c>
      <c r="BM105" s="17" t="s">
        <v>659</v>
      </c>
    </row>
    <row r="106" spans="2:65" s="1" customFormat="1" ht="22.5" customHeight="1">
      <c r="B106" s="171"/>
      <c r="C106" s="206" t="s">
        <v>234</v>
      </c>
      <c r="D106" s="206" t="s">
        <v>208</v>
      </c>
      <c r="E106" s="207" t="s">
        <v>660</v>
      </c>
      <c r="F106" s="208" t="s">
        <v>661</v>
      </c>
      <c r="G106" s="209" t="s">
        <v>193</v>
      </c>
      <c r="H106" s="210">
        <v>270</v>
      </c>
      <c r="I106" s="211"/>
      <c r="J106" s="212">
        <f t="shared" si="0"/>
        <v>0</v>
      </c>
      <c r="K106" s="208" t="s">
        <v>20</v>
      </c>
      <c r="L106" s="213"/>
      <c r="M106" s="214" t="s">
        <v>20</v>
      </c>
      <c r="N106" s="215" t="s">
        <v>42</v>
      </c>
      <c r="O106" s="35"/>
      <c r="P106" s="181">
        <f t="shared" si="1"/>
        <v>0</v>
      </c>
      <c r="Q106" s="181">
        <v>0.000465</v>
      </c>
      <c r="R106" s="181">
        <f t="shared" si="2"/>
        <v>0.12555</v>
      </c>
      <c r="S106" s="181">
        <v>0</v>
      </c>
      <c r="T106" s="182">
        <f t="shared" si="3"/>
        <v>0</v>
      </c>
      <c r="AR106" s="17" t="s">
        <v>298</v>
      </c>
      <c r="AT106" s="17" t="s">
        <v>208</v>
      </c>
      <c r="AU106" s="17" t="s">
        <v>77</v>
      </c>
      <c r="AY106" s="17" t="s">
        <v>140</v>
      </c>
      <c r="BE106" s="183">
        <f t="shared" si="4"/>
        <v>0</v>
      </c>
      <c r="BF106" s="183">
        <f t="shared" si="5"/>
        <v>0</v>
      </c>
      <c r="BG106" s="183">
        <f t="shared" si="6"/>
        <v>0</v>
      </c>
      <c r="BH106" s="183">
        <f t="shared" si="7"/>
        <v>0</v>
      </c>
      <c r="BI106" s="183">
        <f t="shared" si="8"/>
        <v>0</v>
      </c>
      <c r="BJ106" s="17" t="s">
        <v>22</v>
      </c>
      <c r="BK106" s="183">
        <f t="shared" si="9"/>
        <v>0</v>
      </c>
      <c r="BL106" s="17" t="s">
        <v>222</v>
      </c>
      <c r="BM106" s="17" t="s">
        <v>662</v>
      </c>
    </row>
    <row r="107" spans="2:65" s="1" customFormat="1" ht="22.5" customHeight="1">
      <c r="B107" s="171"/>
      <c r="C107" s="206" t="s">
        <v>239</v>
      </c>
      <c r="D107" s="206" t="s">
        <v>208</v>
      </c>
      <c r="E107" s="207" t="s">
        <v>663</v>
      </c>
      <c r="F107" s="208" t="s">
        <v>664</v>
      </c>
      <c r="G107" s="209" t="s">
        <v>665</v>
      </c>
      <c r="H107" s="210">
        <v>1</v>
      </c>
      <c r="I107" s="211"/>
      <c r="J107" s="212">
        <f t="shared" si="0"/>
        <v>0</v>
      </c>
      <c r="K107" s="208" t="s">
        <v>20</v>
      </c>
      <c r="L107" s="213"/>
      <c r="M107" s="214" t="s">
        <v>20</v>
      </c>
      <c r="N107" s="215" t="s">
        <v>42</v>
      </c>
      <c r="O107" s="35"/>
      <c r="P107" s="181">
        <f t="shared" si="1"/>
        <v>0</v>
      </c>
      <c r="Q107" s="181">
        <v>0.05</v>
      </c>
      <c r="R107" s="181">
        <f t="shared" si="2"/>
        <v>0.05</v>
      </c>
      <c r="S107" s="181">
        <v>0</v>
      </c>
      <c r="T107" s="182">
        <f t="shared" si="3"/>
        <v>0</v>
      </c>
      <c r="AR107" s="17" t="s">
        <v>298</v>
      </c>
      <c r="AT107" s="17" t="s">
        <v>208</v>
      </c>
      <c r="AU107" s="17" t="s">
        <v>77</v>
      </c>
      <c r="AY107" s="17" t="s">
        <v>140</v>
      </c>
      <c r="BE107" s="183">
        <f t="shared" si="4"/>
        <v>0</v>
      </c>
      <c r="BF107" s="183">
        <f t="shared" si="5"/>
        <v>0</v>
      </c>
      <c r="BG107" s="183">
        <f t="shared" si="6"/>
        <v>0</v>
      </c>
      <c r="BH107" s="183">
        <f t="shared" si="7"/>
        <v>0</v>
      </c>
      <c r="BI107" s="183">
        <f t="shared" si="8"/>
        <v>0</v>
      </c>
      <c r="BJ107" s="17" t="s">
        <v>22</v>
      </c>
      <c r="BK107" s="183">
        <f t="shared" si="9"/>
        <v>0</v>
      </c>
      <c r="BL107" s="17" t="s">
        <v>222</v>
      </c>
      <c r="BM107" s="17" t="s">
        <v>666</v>
      </c>
    </row>
    <row r="108" spans="2:47" s="1" customFormat="1" ht="22.5" customHeight="1">
      <c r="B108" s="34"/>
      <c r="D108" s="185" t="s">
        <v>544</v>
      </c>
      <c r="F108" s="224" t="s">
        <v>664</v>
      </c>
      <c r="I108" s="145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544</v>
      </c>
      <c r="AU108" s="17" t="s">
        <v>77</v>
      </c>
    </row>
    <row r="109" spans="2:65" s="1" customFormat="1" ht="31.5" customHeight="1">
      <c r="B109" s="171"/>
      <c r="C109" s="172" t="s">
        <v>243</v>
      </c>
      <c r="D109" s="172" t="s">
        <v>143</v>
      </c>
      <c r="E109" s="173" t="s">
        <v>575</v>
      </c>
      <c r="F109" s="174" t="s">
        <v>576</v>
      </c>
      <c r="G109" s="175" t="s">
        <v>193</v>
      </c>
      <c r="H109" s="176">
        <v>130</v>
      </c>
      <c r="I109" s="177"/>
      <c r="J109" s="178">
        <f aca="true" t="shared" si="10" ref="J109:J121">ROUND(I109*H109,2)</f>
        <v>0</v>
      </c>
      <c r="K109" s="174" t="s">
        <v>542</v>
      </c>
      <c r="L109" s="34"/>
      <c r="M109" s="179" t="s">
        <v>20</v>
      </c>
      <c r="N109" s="180" t="s">
        <v>42</v>
      </c>
      <c r="O109" s="35"/>
      <c r="P109" s="181">
        <f aca="true" t="shared" si="11" ref="P109:P121">O109*H109</f>
        <v>0</v>
      </c>
      <c r="Q109" s="181">
        <v>5E-05</v>
      </c>
      <c r="R109" s="181">
        <f aca="true" t="shared" si="12" ref="R109:R121">Q109*H109</f>
        <v>0.006500000000000001</v>
      </c>
      <c r="S109" s="181">
        <v>0</v>
      </c>
      <c r="T109" s="182">
        <f aca="true" t="shared" si="13" ref="T109:T121">S109*H109</f>
        <v>0</v>
      </c>
      <c r="AR109" s="17" t="s">
        <v>222</v>
      </c>
      <c r="AT109" s="17" t="s">
        <v>143</v>
      </c>
      <c r="AU109" s="17" t="s">
        <v>77</v>
      </c>
      <c r="AY109" s="17" t="s">
        <v>140</v>
      </c>
      <c r="BE109" s="183">
        <f aca="true" t="shared" si="14" ref="BE109:BE121">IF(N109="základní",J109,0)</f>
        <v>0</v>
      </c>
      <c r="BF109" s="183">
        <f aca="true" t="shared" si="15" ref="BF109:BF121">IF(N109="snížená",J109,0)</f>
        <v>0</v>
      </c>
      <c r="BG109" s="183">
        <f aca="true" t="shared" si="16" ref="BG109:BG121">IF(N109="zákl. přenesená",J109,0)</f>
        <v>0</v>
      </c>
      <c r="BH109" s="183">
        <f aca="true" t="shared" si="17" ref="BH109:BH121">IF(N109="sníž. přenesená",J109,0)</f>
        <v>0</v>
      </c>
      <c r="BI109" s="183">
        <f aca="true" t="shared" si="18" ref="BI109:BI121">IF(N109="nulová",J109,0)</f>
        <v>0</v>
      </c>
      <c r="BJ109" s="17" t="s">
        <v>22</v>
      </c>
      <c r="BK109" s="183">
        <f aca="true" t="shared" si="19" ref="BK109:BK121">ROUND(I109*H109,2)</f>
        <v>0</v>
      </c>
      <c r="BL109" s="17" t="s">
        <v>222</v>
      </c>
      <c r="BM109" s="17" t="s">
        <v>667</v>
      </c>
    </row>
    <row r="110" spans="2:65" s="1" customFormat="1" ht="31.5" customHeight="1">
      <c r="B110" s="171"/>
      <c r="C110" s="172" t="s">
        <v>7</v>
      </c>
      <c r="D110" s="172" t="s">
        <v>143</v>
      </c>
      <c r="E110" s="173" t="s">
        <v>668</v>
      </c>
      <c r="F110" s="174" t="s">
        <v>669</v>
      </c>
      <c r="G110" s="175" t="s">
        <v>193</v>
      </c>
      <c r="H110" s="176">
        <v>35</v>
      </c>
      <c r="I110" s="177"/>
      <c r="J110" s="178">
        <f t="shared" si="10"/>
        <v>0</v>
      </c>
      <c r="K110" s="174" t="s">
        <v>542</v>
      </c>
      <c r="L110" s="34"/>
      <c r="M110" s="179" t="s">
        <v>20</v>
      </c>
      <c r="N110" s="180" t="s">
        <v>42</v>
      </c>
      <c r="O110" s="35"/>
      <c r="P110" s="181">
        <f t="shared" si="11"/>
        <v>0</v>
      </c>
      <c r="Q110" s="181">
        <v>7E-05</v>
      </c>
      <c r="R110" s="181">
        <f t="shared" si="12"/>
        <v>0.00245</v>
      </c>
      <c r="S110" s="181">
        <v>0</v>
      </c>
      <c r="T110" s="182">
        <f t="shared" si="13"/>
        <v>0</v>
      </c>
      <c r="AR110" s="17" t="s">
        <v>222</v>
      </c>
      <c r="AT110" s="17" t="s">
        <v>143</v>
      </c>
      <c r="AU110" s="17" t="s">
        <v>77</v>
      </c>
      <c r="AY110" s="17" t="s">
        <v>140</v>
      </c>
      <c r="BE110" s="183">
        <f t="shared" si="14"/>
        <v>0</v>
      </c>
      <c r="BF110" s="183">
        <f t="shared" si="15"/>
        <v>0</v>
      </c>
      <c r="BG110" s="183">
        <f t="shared" si="16"/>
        <v>0</v>
      </c>
      <c r="BH110" s="183">
        <f t="shared" si="17"/>
        <v>0</v>
      </c>
      <c r="BI110" s="183">
        <f t="shared" si="18"/>
        <v>0</v>
      </c>
      <c r="BJ110" s="17" t="s">
        <v>22</v>
      </c>
      <c r="BK110" s="183">
        <f t="shared" si="19"/>
        <v>0</v>
      </c>
      <c r="BL110" s="17" t="s">
        <v>222</v>
      </c>
      <c r="BM110" s="17" t="s">
        <v>670</v>
      </c>
    </row>
    <row r="111" spans="2:65" s="1" customFormat="1" ht="31.5" customHeight="1">
      <c r="B111" s="171"/>
      <c r="C111" s="172" t="s">
        <v>251</v>
      </c>
      <c r="D111" s="172" t="s">
        <v>143</v>
      </c>
      <c r="E111" s="173" t="s">
        <v>671</v>
      </c>
      <c r="F111" s="174" t="s">
        <v>672</v>
      </c>
      <c r="G111" s="175" t="s">
        <v>193</v>
      </c>
      <c r="H111" s="176">
        <v>160</v>
      </c>
      <c r="I111" s="177"/>
      <c r="J111" s="178">
        <f t="shared" si="10"/>
        <v>0</v>
      </c>
      <c r="K111" s="174" t="s">
        <v>542</v>
      </c>
      <c r="L111" s="34"/>
      <c r="M111" s="179" t="s">
        <v>20</v>
      </c>
      <c r="N111" s="180" t="s">
        <v>42</v>
      </c>
      <c r="O111" s="35"/>
      <c r="P111" s="181">
        <f t="shared" si="11"/>
        <v>0</v>
      </c>
      <c r="Q111" s="181">
        <v>0.00012</v>
      </c>
      <c r="R111" s="181">
        <f t="shared" si="12"/>
        <v>0.019200000000000002</v>
      </c>
      <c r="S111" s="181">
        <v>0</v>
      </c>
      <c r="T111" s="182">
        <f t="shared" si="13"/>
        <v>0</v>
      </c>
      <c r="AR111" s="17" t="s">
        <v>222</v>
      </c>
      <c r="AT111" s="17" t="s">
        <v>143</v>
      </c>
      <c r="AU111" s="17" t="s">
        <v>77</v>
      </c>
      <c r="AY111" s="17" t="s">
        <v>140</v>
      </c>
      <c r="BE111" s="183">
        <f t="shared" si="14"/>
        <v>0</v>
      </c>
      <c r="BF111" s="183">
        <f t="shared" si="15"/>
        <v>0</v>
      </c>
      <c r="BG111" s="183">
        <f t="shared" si="16"/>
        <v>0</v>
      </c>
      <c r="BH111" s="183">
        <f t="shared" si="17"/>
        <v>0</v>
      </c>
      <c r="BI111" s="183">
        <f t="shared" si="18"/>
        <v>0</v>
      </c>
      <c r="BJ111" s="17" t="s">
        <v>22</v>
      </c>
      <c r="BK111" s="183">
        <f t="shared" si="19"/>
        <v>0</v>
      </c>
      <c r="BL111" s="17" t="s">
        <v>222</v>
      </c>
      <c r="BM111" s="17" t="s">
        <v>673</v>
      </c>
    </row>
    <row r="112" spans="2:65" s="1" customFormat="1" ht="31.5" customHeight="1">
      <c r="B112" s="171"/>
      <c r="C112" s="172" t="s">
        <v>259</v>
      </c>
      <c r="D112" s="172" t="s">
        <v>143</v>
      </c>
      <c r="E112" s="173" t="s">
        <v>674</v>
      </c>
      <c r="F112" s="174" t="s">
        <v>675</v>
      </c>
      <c r="G112" s="175" t="s">
        <v>193</v>
      </c>
      <c r="H112" s="176">
        <v>135</v>
      </c>
      <c r="I112" s="177"/>
      <c r="J112" s="178">
        <f t="shared" si="10"/>
        <v>0</v>
      </c>
      <c r="K112" s="174" t="s">
        <v>542</v>
      </c>
      <c r="L112" s="34"/>
      <c r="M112" s="179" t="s">
        <v>20</v>
      </c>
      <c r="N112" s="180" t="s">
        <v>42</v>
      </c>
      <c r="O112" s="35"/>
      <c r="P112" s="181">
        <f t="shared" si="11"/>
        <v>0</v>
      </c>
      <c r="Q112" s="181">
        <v>0.00016</v>
      </c>
      <c r="R112" s="181">
        <f t="shared" si="12"/>
        <v>0.0216</v>
      </c>
      <c r="S112" s="181">
        <v>0</v>
      </c>
      <c r="T112" s="182">
        <f t="shared" si="13"/>
        <v>0</v>
      </c>
      <c r="AR112" s="17" t="s">
        <v>222</v>
      </c>
      <c r="AT112" s="17" t="s">
        <v>143</v>
      </c>
      <c r="AU112" s="17" t="s">
        <v>77</v>
      </c>
      <c r="AY112" s="17" t="s">
        <v>140</v>
      </c>
      <c r="BE112" s="183">
        <f t="shared" si="14"/>
        <v>0</v>
      </c>
      <c r="BF112" s="183">
        <f t="shared" si="15"/>
        <v>0</v>
      </c>
      <c r="BG112" s="183">
        <f t="shared" si="16"/>
        <v>0</v>
      </c>
      <c r="BH112" s="183">
        <f t="shared" si="17"/>
        <v>0</v>
      </c>
      <c r="BI112" s="183">
        <f t="shared" si="18"/>
        <v>0</v>
      </c>
      <c r="BJ112" s="17" t="s">
        <v>22</v>
      </c>
      <c r="BK112" s="183">
        <f t="shared" si="19"/>
        <v>0</v>
      </c>
      <c r="BL112" s="17" t="s">
        <v>222</v>
      </c>
      <c r="BM112" s="17" t="s">
        <v>676</v>
      </c>
    </row>
    <row r="113" spans="2:65" s="1" customFormat="1" ht="31.5" customHeight="1">
      <c r="B113" s="171"/>
      <c r="C113" s="172" t="s">
        <v>264</v>
      </c>
      <c r="D113" s="172" t="s">
        <v>143</v>
      </c>
      <c r="E113" s="173" t="s">
        <v>677</v>
      </c>
      <c r="F113" s="174" t="s">
        <v>678</v>
      </c>
      <c r="G113" s="175" t="s">
        <v>193</v>
      </c>
      <c r="H113" s="176">
        <v>35</v>
      </c>
      <c r="I113" s="177"/>
      <c r="J113" s="178">
        <f t="shared" si="10"/>
        <v>0</v>
      </c>
      <c r="K113" s="174" t="s">
        <v>542</v>
      </c>
      <c r="L113" s="34"/>
      <c r="M113" s="179" t="s">
        <v>20</v>
      </c>
      <c r="N113" s="180" t="s">
        <v>42</v>
      </c>
      <c r="O113" s="35"/>
      <c r="P113" s="181">
        <f t="shared" si="11"/>
        <v>0</v>
      </c>
      <c r="Q113" s="181">
        <v>0.00024</v>
      </c>
      <c r="R113" s="181">
        <f t="shared" si="12"/>
        <v>0.0084</v>
      </c>
      <c r="S113" s="181">
        <v>0</v>
      </c>
      <c r="T113" s="182">
        <f t="shared" si="13"/>
        <v>0</v>
      </c>
      <c r="AR113" s="17" t="s">
        <v>222</v>
      </c>
      <c r="AT113" s="17" t="s">
        <v>143</v>
      </c>
      <c r="AU113" s="17" t="s">
        <v>77</v>
      </c>
      <c r="AY113" s="17" t="s">
        <v>140</v>
      </c>
      <c r="BE113" s="183">
        <f t="shared" si="14"/>
        <v>0</v>
      </c>
      <c r="BF113" s="183">
        <f t="shared" si="15"/>
        <v>0</v>
      </c>
      <c r="BG113" s="183">
        <f t="shared" si="16"/>
        <v>0</v>
      </c>
      <c r="BH113" s="183">
        <f t="shared" si="17"/>
        <v>0</v>
      </c>
      <c r="BI113" s="183">
        <f t="shared" si="18"/>
        <v>0</v>
      </c>
      <c r="BJ113" s="17" t="s">
        <v>22</v>
      </c>
      <c r="BK113" s="183">
        <f t="shared" si="19"/>
        <v>0</v>
      </c>
      <c r="BL113" s="17" t="s">
        <v>222</v>
      </c>
      <c r="BM113" s="17" t="s">
        <v>679</v>
      </c>
    </row>
    <row r="114" spans="2:65" s="1" customFormat="1" ht="22.5" customHeight="1">
      <c r="B114" s="171"/>
      <c r="C114" s="172" t="s">
        <v>269</v>
      </c>
      <c r="D114" s="172" t="s">
        <v>143</v>
      </c>
      <c r="E114" s="173" t="s">
        <v>680</v>
      </c>
      <c r="F114" s="174" t="s">
        <v>681</v>
      </c>
      <c r="G114" s="175" t="s">
        <v>193</v>
      </c>
      <c r="H114" s="176">
        <v>450</v>
      </c>
      <c r="I114" s="177"/>
      <c r="J114" s="178">
        <f t="shared" si="10"/>
        <v>0</v>
      </c>
      <c r="K114" s="174" t="s">
        <v>542</v>
      </c>
      <c r="L114" s="34"/>
      <c r="M114" s="179" t="s">
        <v>20</v>
      </c>
      <c r="N114" s="180" t="s">
        <v>42</v>
      </c>
      <c r="O114" s="35"/>
      <c r="P114" s="181">
        <f t="shared" si="11"/>
        <v>0</v>
      </c>
      <c r="Q114" s="181">
        <v>0</v>
      </c>
      <c r="R114" s="181">
        <f t="shared" si="12"/>
        <v>0</v>
      </c>
      <c r="S114" s="181">
        <v>0.00023</v>
      </c>
      <c r="T114" s="182">
        <f t="shared" si="13"/>
        <v>0.10350000000000001</v>
      </c>
      <c r="AR114" s="17" t="s">
        <v>222</v>
      </c>
      <c r="AT114" s="17" t="s">
        <v>143</v>
      </c>
      <c r="AU114" s="17" t="s">
        <v>77</v>
      </c>
      <c r="AY114" s="17" t="s">
        <v>140</v>
      </c>
      <c r="BE114" s="183">
        <f t="shared" si="14"/>
        <v>0</v>
      </c>
      <c r="BF114" s="183">
        <f t="shared" si="15"/>
        <v>0</v>
      </c>
      <c r="BG114" s="183">
        <f t="shared" si="16"/>
        <v>0</v>
      </c>
      <c r="BH114" s="183">
        <f t="shared" si="17"/>
        <v>0</v>
      </c>
      <c r="BI114" s="183">
        <f t="shared" si="18"/>
        <v>0</v>
      </c>
      <c r="BJ114" s="17" t="s">
        <v>22</v>
      </c>
      <c r="BK114" s="183">
        <f t="shared" si="19"/>
        <v>0</v>
      </c>
      <c r="BL114" s="17" t="s">
        <v>222</v>
      </c>
      <c r="BM114" s="17" t="s">
        <v>682</v>
      </c>
    </row>
    <row r="115" spans="2:65" s="1" customFormat="1" ht="22.5" customHeight="1">
      <c r="B115" s="171"/>
      <c r="C115" s="172" t="s">
        <v>274</v>
      </c>
      <c r="D115" s="172" t="s">
        <v>143</v>
      </c>
      <c r="E115" s="173" t="s">
        <v>683</v>
      </c>
      <c r="F115" s="174" t="s">
        <v>684</v>
      </c>
      <c r="G115" s="175" t="s">
        <v>205</v>
      </c>
      <c r="H115" s="176">
        <v>104</v>
      </c>
      <c r="I115" s="177"/>
      <c r="J115" s="178">
        <f t="shared" si="10"/>
        <v>0</v>
      </c>
      <c r="K115" s="174" t="s">
        <v>542</v>
      </c>
      <c r="L115" s="34"/>
      <c r="M115" s="179" t="s">
        <v>20</v>
      </c>
      <c r="N115" s="180" t="s">
        <v>42</v>
      </c>
      <c r="O115" s="35"/>
      <c r="P115" s="181">
        <f t="shared" si="11"/>
        <v>0</v>
      </c>
      <c r="Q115" s="181">
        <v>0</v>
      </c>
      <c r="R115" s="181">
        <f t="shared" si="12"/>
        <v>0</v>
      </c>
      <c r="S115" s="181">
        <v>0.00053</v>
      </c>
      <c r="T115" s="182">
        <f t="shared" si="13"/>
        <v>0.055119999999999995</v>
      </c>
      <c r="AR115" s="17" t="s">
        <v>222</v>
      </c>
      <c r="AT115" s="17" t="s">
        <v>143</v>
      </c>
      <c r="AU115" s="17" t="s">
        <v>77</v>
      </c>
      <c r="AY115" s="17" t="s">
        <v>140</v>
      </c>
      <c r="BE115" s="183">
        <f t="shared" si="14"/>
        <v>0</v>
      </c>
      <c r="BF115" s="183">
        <f t="shared" si="15"/>
        <v>0</v>
      </c>
      <c r="BG115" s="183">
        <f t="shared" si="16"/>
        <v>0</v>
      </c>
      <c r="BH115" s="183">
        <f t="shared" si="17"/>
        <v>0</v>
      </c>
      <c r="BI115" s="183">
        <f t="shared" si="18"/>
        <v>0</v>
      </c>
      <c r="BJ115" s="17" t="s">
        <v>22</v>
      </c>
      <c r="BK115" s="183">
        <f t="shared" si="19"/>
        <v>0</v>
      </c>
      <c r="BL115" s="17" t="s">
        <v>222</v>
      </c>
      <c r="BM115" s="17" t="s">
        <v>685</v>
      </c>
    </row>
    <row r="116" spans="2:65" s="1" customFormat="1" ht="22.5" customHeight="1">
      <c r="B116" s="171"/>
      <c r="C116" s="172" t="s">
        <v>280</v>
      </c>
      <c r="D116" s="172" t="s">
        <v>143</v>
      </c>
      <c r="E116" s="173" t="s">
        <v>686</v>
      </c>
      <c r="F116" s="174" t="s">
        <v>687</v>
      </c>
      <c r="G116" s="175" t="s">
        <v>205</v>
      </c>
      <c r="H116" s="176">
        <v>58</v>
      </c>
      <c r="I116" s="177"/>
      <c r="J116" s="178">
        <f t="shared" si="10"/>
        <v>0</v>
      </c>
      <c r="K116" s="174" t="s">
        <v>542</v>
      </c>
      <c r="L116" s="34"/>
      <c r="M116" s="179" t="s">
        <v>20</v>
      </c>
      <c r="N116" s="180" t="s">
        <v>42</v>
      </c>
      <c r="O116" s="35"/>
      <c r="P116" s="181">
        <f t="shared" si="11"/>
        <v>0</v>
      </c>
      <c r="Q116" s="181">
        <v>0.00023</v>
      </c>
      <c r="R116" s="181">
        <f t="shared" si="12"/>
        <v>0.013340000000000001</v>
      </c>
      <c r="S116" s="181">
        <v>0</v>
      </c>
      <c r="T116" s="182">
        <f t="shared" si="13"/>
        <v>0</v>
      </c>
      <c r="AR116" s="17" t="s">
        <v>222</v>
      </c>
      <c r="AT116" s="17" t="s">
        <v>143</v>
      </c>
      <c r="AU116" s="17" t="s">
        <v>77</v>
      </c>
      <c r="AY116" s="17" t="s">
        <v>140</v>
      </c>
      <c r="BE116" s="183">
        <f t="shared" si="14"/>
        <v>0</v>
      </c>
      <c r="BF116" s="183">
        <f t="shared" si="15"/>
        <v>0</v>
      </c>
      <c r="BG116" s="183">
        <f t="shared" si="16"/>
        <v>0</v>
      </c>
      <c r="BH116" s="183">
        <f t="shared" si="17"/>
        <v>0</v>
      </c>
      <c r="BI116" s="183">
        <f t="shared" si="18"/>
        <v>0</v>
      </c>
      <c r="BJ116" s="17" t="s">
        <v>22</v>
      </c>
      <c r="BK116" s="183">
        <f t="shared" si="19"/>
        <v>0</v>
      </c>
      <c r="BL116" s="17" t="s">
        <v>222</v>
      </c>
      <c r="BM116" s="17" t="s">
        <v>688</v>
      </c>
    </row>
    <row r="117" spans="2:65" s="1" customFormat="1" ht="22.5" customHeight="1">
      <c r="B117" s="171"/>
      <c r="C117" s="172" t="s">
        <v>285</v>
      </c>
      <c r="D117" s="172" t="s">
        <v>143</v>
      </c>
      <c r="E117" s="173" t="s">
        <v>689</v>
      </c>
      <c r="F117" s="174" t="s">
        <v>690</v>
      </c>
      <c r="G117" s="175" t="s">
        <v>205</v>
      </c>
      <c r="H117" s="176">
        <v>92</v>
      </c>
      <c r="I117" s="177"/>
      <c r="J117" s="178">
        <f t="shared" si="10"/>
        <v>0</v>
      </c>
      <c r="K117" s="174" t="s">
        <v>542</v>
      </c>
      <c r="L117" s="34"/>
      <c r="M117" s="179" t="s">
        <v>20</v>
      </c>
      <c r="N117" s="180" t="s">
        <v>42</v>
      </c>
      <c r="O117" s="35"/>
      <c r="P117" s="181">
        <f t="shared" si="11"/>
        <v>0</v>
      </c>
      <c r="Q117" s="181">
        <v>0.00035</v>
      </c>
      <c r="R117" s="181">
        <f t="shared" si="12"/>
        <v>0.0322</v>
      </c>
      <c r="S117" s="181">
        <v>0</v>
      </c>
      <c r="T117" s="182">
        <f t="shared" si="13"/>
        <v>0</v>
      </c>
      <c r="AR117" s="17" t="s">
        <v>222</v>
      </c>
      <c r="AT117" s="17" t="s">
        <v>143</v>
      </c>
      <c r="AU117" s="17" t="s">
        <v>77</v>
      </c>
      <c r="AY117" s="17" t="s">
        <v>140</v>
      </c>
      <c r="BE117" s="183">
        <f t="shared" si="14"/>
        <v>0</v>
      </c>
      <c r="BF117" s="183">
        <f t="shared" si="15"/>
        <v>0</v>
      </c>
      <c r="BG117" s="183">
        <f t="shared" si="16"/>
        <v>0</v>
      </c>
      <c r="BH117" s="183">
        <f t="shared" si="17"/>
        <v>0</v>
      </c>
      <c r="BI117" s="183">
        <f t="shared" si="18"/>
        <v>0</v>
      </c>
      <c r="BJ117" s="17" t="s">
        <v>22</v>
      </c>
      <c r="BK117" s="183">
        <f t="shared" si="19"/>
        <v>0</v>
      </c>
      <c r="BL117" s="17" t="s">
        <v>222</v>
      </c>
      <c r="BM117" s="17" t="s">
        <v>691</v>
      </c>
    </row>
    <row r="118" spans="2:65" s="1" customFormat="1" ht="22.5" customHeight="1">
      <c r="B118" s="171"/>
      <c r="C118" s="172" t="s">
        <v>295</v>
      </c>
      <c r="D118" s="172" t="s">
        <v>143</v>
      </c>
      <c r="E118" s="173" t="s">
        <v>588</v>
      </c>
      <c r="F118" s="174" t="s">
        <v>589</v>
      </c>
      <c r="G118" s="175" t="s">
        <v>193</v>
      </c>
      <c r="H118" s="176">
        <v>631</v>
      </c>
      <c r="I118" s="177"/>
      <c r="J118" s="178">
        <f t="shared" si="10"/>
        <v>0</v>
      </c>
      <c r="K118" s="174" t="s">
        <v>542</v>
      </c>
      <c r="L118" s="34"/>
      <c r="M118" s="179" t="s">
        <v>20</v>
      </c>
      <c r="N118" s="180" t="s">
        <v>42</v>
      </c>
      <c r="O118" s="35"/>
      <c r="P118" s="181">
        <f t="shared" si="11"/>
        <v>0</v>
      </c>
      <c r="Q118" s="181">
        <v>0.00019</v>
      </c>
      <c r="R118" s="181">
        <f t="shared" si="12"/>
        <v>0.11989000000000001</v>
      </c>
      <c r="S118" s="181">
        <v>0</v>
      </c>
      <c r="T118" s="182">
        <f t="shared" si="13"/>
        <v>0</v>
      </c>
      <c r="AR118" s="17" t="s">
        <v>222</v>
      </c>
      <c r="AT118" s="17" t="s">
        <v>143</v>
      </c>
      <c r="AU118" s="17" t="s">
        <v>77</v>
      </c>
      <c r="AY118" s="17" t="s">
        <v>140</v>
      </c>
      <c r="BE118" s="183">
        <f t="shared" si="14"/>
        <v>0</v>
      </c>
      <c r="BF118" s="183">
        <f t="shared" si="15"/>
        <v>0</v>
      </c>
      <c r="BG118" s="183">
        <f t="shared" si="16"/>
        <v>0</v>
      </c>
      <c r="BH118" s="183">
        <f t="shared" si="17"/>
        <v>0</v>
      </c>
      <c r="BI118" s="183">
        <f t="shared" si="18"/>
        <v>0</v>
      </c>
      <c r="BJ118" s="17" t="s">
        <v>22</v>
      </c>
      <c r="BK118" s="183">
        <f t="shared" si="19"/>
        <v>0</v>
      </c>
      <c r="BL118" s="17" t="s">
        <v>222</v>
      </c>
      <c r="BM118" s="17" t="s">
        <v>692</v>
      </c>
    </row>
    <row r="119" spans="2:65" s="1" customFormat="1" ht="22.5" customHeight="1">
      <c r="B119" s="171"/>
      <c r="C119" s="172" t="s">
        <v>298</v>
      </c>
      <c r="D119" s="172" t="s">
        <v>143</v>
      </c>
      <c r="E119" s="173" t="s">
        <v>594</v>
      </c>
      <c r="F119" s="174" t="s">
        <v>595</v>
      </c>
      <c r="G119" s="175" t="s">
        <v>193</v>
      </c>
      <c r="H119" s="176">
        <v>631</v>
      </c>
      <c r="I119" s="177"/>
      <c r="J119" s="178">
        <f t="shared" si="10"/>
        <v>0</v>
      </c>
      <c r="K119" s="174" t="s">
        <v>542</v>
      </c>
      <c r="L119" s="34"/>
      <c r="M119" s="179" t="s">
        <v>20</v>
      </c>
      <c r="N119" s="180" t="s">
        <v>42</v>
      </c>
      <c r="O119" s="35"/>
      <c r="P119" s="181">
        <f t="shared" si="11"/>
        <v>0</v>
      </c>
      <c r="Q119" s="181">
        <v>1E-05</v>
      </c>
      <c r="R119" s="181">
        <f t="shared" si="12"/>
        <v>0.0063100000000000005</v>
      </c>
      <c r="S119" s="181">
        <v>0</v>
      </c>
      <c r="T119" s="182">
        <f t="shared" si="13"/>
        <v>0</v>
      </c>
      <c r="AR119" s="17" t="s">
        <v>222</v>
      </c>
      <c r="AT119" s="17" t="s">
        <v>143</v>
      </c>
      <c r="AU119" s="17" t="s">
        <v>77</v>
      </c>
      <c r="AY119" s="17" t="s">
        <v>140</v>
      </c>
      <c r="BE119" s="183">
        <f t="shared" si="14"/>
        <v>0</v>
      </c>
      <c r="BF119" s="183">
        <f t="shared" si="15"/>
        <v>0</v>
      </c>
      <c r="BG119" s="183">
        <f t="shared" si="16"/>
        <v>0</v>
      </c>
      <c r="BH119" s="183">
        <f t="shared" si="17"/>
        <v>0</v>
      </c>
      <c r="BI119" s="183">
        <f t="shared" si="18"/>
        <v>0</v>
      </c>
      <c r="BJ119" s="17" t="s">
        <v>22</v>
      </c>
      <c r="BK119" s="183">
        <f t="shared" si="19"/>
        <v>0</v>
      </c>
      <c r="BL119" s="17" t="s">
        <v>222</v>
      </c>
      <c r="BM119" s="17" t="s">
        <v>693</v>
      </c>
    </row>
    <row r="120" spans="2:65" s="1" customFormat="1" ht="31.5" customHeight="1">
      <c r="B120" s="171"/>
      <c r="C120" s="172" t="s">
        <v>310</v>
      </c>
      <c r="D120" s="172" t="s">
        <v>143</v>
      </c>
      <c r="E120" s="173" t="s">
        <v>694</v>
      </c>
      <c r="F120" s="174" t="s">
        <v>695</v>
      </c>
      <c r="G120" s="175" t="s">
        <v>237</v>
      </c>
      <c r="H120" s="176">
        <v>0.361</v>
      </c>
      <c r="I120" s="177"/>
      <c r="J120" s="178">
        <f t="shared" si="10"/>
        <v>0</v>
      </c>
      <c r="K120" s="174" t="s">
        <v>542</v>
      </c>
      <c r="L120" s="34"/>
      <c r="M120" s="179" t="s">
        <v>20</v>
      </c>
      <c r="N120" s="180" t="s">
        <v>42</v>
      </c>
      <c r="O120" s="35"/>
      <c r="P120" s="181">
        <f t="shared" si="11"/>
        <v>0</v>
      </c>
      <c r="Q120" s="181">
        <v>0</v>
      </c>
      <c r="R120" s="181">
        <f t="shared" si="12"/>
        <v>0</v>
      </c>
      <c r="S120" s="181">
        <v>0</v>
      </c>
      <c r="T120" s="182">
        <f t="shared" si="13"/>
        <v>0</v>
      </c>
      <c r="AR120" s="17" t="s">
        <v>222</v>
      </c>
      <c r="AT120" s="17" t="s">
        <v>143</v>
      </c>
      <c r="AU120" s="17" t="s">
        <v>77</v>
      </c>
      <c r="AY120" s="17" t="s">
        <v>140</v>
      </c>
      <c r="BE120" s="183">
        <f t="shared" si="14"/>
        <v>0</v>
      </c>
      <c r="BF120" s="183">
        <f t="shared" si="15"/>
        <v>0</v>
      </c>
      <c r="BG120" s="183">
        <f t="shared" si="16"/>
        <v>0</v>
      </c>
      <c r="BH120" s="183">
        <f t="shared" si="17"/>
        <v>0</v>
      </c>
      <c r="BI120" s="183">
        <f t="shared" si="18"/>
        <v>0</v>
      </c>
      <c r="BJ120" s="17" t="s">
        <v>22</v>
      </c>
      <c r="BK120" s="183">
        <f t="shared" si="19"/>
        <v>0</v>
      </c>
      <c r="BL120" s="17" t="s">
        <v>222</v>
      </c>
      <c r="BM120" s="17" t="s">
        <v>696</v>
      </c>
    </row>
    <row r="121" spans="2:65" s="1" customFormat="1" ht="22.5" customHeight="1">
      <c r="B121" s="171"/>
      <c r="C121" s="172" t="s">
        <v>314</v>
      </c>
      <c r="D121" s="172" t="s">
        <v>143</v>
      </c>
      <c r="E121" s="173" t="s">
        <v>697</v>
      </c>
      <c r="F121" s="174" t="s">
        <v>698</v>
      </c>
      <c r="G121" s="175" t="s">
        <v>205</v>
      </c>
      <c r="H121" s="176">
        <v>54</v>
      </c>
      <c r="I121" s="177"/>
      <c r="J121" s="178">
        <f t="shared" si="10"/>
        <v>0</v>
      </c>
      <c r="K121" s="174" t="s">
        <v>20</v>
      </c>
      <c r="L121" s="34"/>
      <c r="M121" s="179" t="s">
        <v>20</v>
      </c>
      <c r="N121" s="180" t="s">
        <v>42</v>
      </c>
      <c r="O121" s="35"/>
      <c r="P121" s="181">
        <f t="shared" si="11"/>
        <v>0</v>
      </c>
      <c r="Q121" s="181">
        <v>0.002</v>
      </c>
      <c r="R121" s="181">
        <f t="shared" si="12"/>
        <v>0.108</v>
      </c>
      <c r="S121" s="181">
        <v>0</v>
      </c>
      <c r="T121" s="182">
        <f t="shared" si="13"/>
        <v>0</v>
      </c>
      <c r="AR121" s="17" t="s">
        <v>222</v>
      </c>
      <c r="AT121" s="17" t="s">
        <v>143</v>
      </c>
      <c r="AU121" s="17" t="s">
        <v>77</v>
      </c>
      <c r="AY121" s="17" t="s">
        <v>140</v>
      </c>
      <c r="BE121" s="183">
        <f t="shared" si="14"/>
        <v>0</v>
      </c>
      <c r="BF121" s="183">
        <f t="shared" si="15"/>
        <v>0</v>
      </c>
      <c r="BG121" s="183">
        <f t="shared" si="16"/>
        <v>0</v>
      </c>
      <c r="BH121" s="183">
        <f t="shared" si="17"/>
        <v>0</v>
      </c>
      <c r="BI121" s="183">
        <f t="shared" si="18"/>
        <v>0</v>
      </c>
      <c r="BJ121" s="17" t="s">
        <v>22</v>
      </c>
      <c r="BK121" s="183">
        <f t="shared" si="19"/>
        <v>0</v>
      </c>
      <c r="BL121" s="17" t="s">
        <v>222</v>
      </c>
      <c r="BM121" s="17" t="s">
        <v>699</v>
      </c>
    </row>
    <row r="122" spans="2:47" s="1" customFormat="1" ht="22.5" customHeight="1">
      <c r="B122" s="34"/>
      <c r="D122" s="185" t="s">
        <v>544</v>
      </c>
      <c r="F122" s="224" t="s">
        <v>700</v>
      </c>
      <c r="I122" s="145"/>
      <c r="L122" s="34"/>
      <c r="M122" s="63"/>
      <c r="N122" s="35"/>
      <c r="O122" s="35"/>
      <c r="P122" s="35"/>
      <c r="Q122" s="35"/>
      <c r="R122" s="35"/>
      <c r="S122" s="35"/>
      <c r="T122" s="64"/>
      <c r="AT122" s="17" t="s">
        <v>544</v>
      </c>
      <c r="AU122" s="17" t="s">
        <v>77</v>
      </c>
    </row>
    <row r="123" spans="2:65" s="1" customFormat="1" ht="22.5" customHeight="1">
      <c r="B123" s="171"/>
      <c r="C123" s="172" t="s">
        <v>320</v>
      </c>
      <c r="D123" s="172" t="s">
        <v>143</v>
      </c>
      <c r="E123" s="173" t="s">
        <v>701</v>
      </c>
      <c r="F123" s="174" t="s">
        <v>702</v>
      </c>
      <c r="G123" s="175" t="s">
        <v>665</v>
      </c>
      <c r="H123" s="176">
        <v>1</v>
      </c>
      <c r="I123" s="177"/>
      <c r="J123" s="178">
        <f>ROUND(I123*H123,2)</f>
        <v>0</v>
      </c>
      <c r="K123" s="174" t="s">
        <v>20</v>
      </c>
      <c r="L123" s="34"/>
      <c r="M123" s="179" t="s">
        <v>20</v>
      </c>
      <c r="N123" s="180" t="s">
        <v>42</v>
      </c>
      <c r="O123" s="35"/>
      <c r="P123" s="181">
        <f>O123*H123</f>
        <v>0</v>
      </c>
      <c r="Q123" s="181">
        <v>0.05</v>
      </c>
      <c r="R123" s="181">
        <f>Q123*H123</f>
        <v>0.05</v>
      </c>
      <c r="S123" s="181">
        <v>0</v>
      </c>
      <c r="T123" s="182">
        <f>S123*H123</f>
        <v>0</v>
      </c>
      <c r="AR123" s="17" t="s">
        <v>222</v>
      </c>
      <c r="AT123" s="17" t="s">
        <v>143</v>
      </c>
      <c r="AU123" s="17" t="s">
        <v>77</v>
      </c>
      <c r="AY123" s="17" t="s">
        <v>140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7" t="s">
        <v>22</v>
      </c>
      <c r="BK123" s="183">
        <f>ROUND(I123*H123,2)</f>
        <v>0</v>
      </c>
      <c r="BL123" s="17" t="s">
        <v>222</v>
      </c>
      <c r="BM123" s="17" t="s">
        <v>703</v>
      </c>
    </row>
    <row r="124" spans="2:47" s="1" customFormat="1" ht="22.5" customHeight="1">
      <c r="B124" s="34"/>
      <c r="D124" s="185" t="s">
        <v>544</v>
      </c>
      <c r="F124" s="224" t="s">
        <v>700</v>
      </c>
      <c r="I124" s="145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544</v>
      </c>
      <c r="AU124" s="17" t="s">
        <v>77</v>
      </c>
    </row>
    <row r="125" spans="2:65" s="1" customFormat="1" ht="22.5" customHeight="1">
      <c r="B125" s="171"/>
      <c r="C125" s="172" t="s">
        <v>324</v>
      </c>
      <c r="D125" s="172" t="s">
        <v>143</v>
      </c>
      <c r="E125" s="173" t="s">
        <v>704</v>
      </c>
      <c r="F125" s="174" t="s">
        <v>705</v>
      </c>
      <c r="G125" s="175" t="s">
        <v>665</v>
      </c>
      <c r="H125" s="176">
        <v>1</v>
      </c>
      <c r="I125" s="177"/>
      <c r="J125" s="178">
        <f>ROUND(I125*H125,2)</f>
        <v>0</v>
      </c>
      <c r="K125" s="174" t="s">
        <v>20</v>
      </c>
      <c r="L125" s="34"/>
      <c r="M125" s="179" t="s">
        <v>20</v>
      </c>
      <c r="N125" s="180" t="s">
        <v>42</v>
      </c>
      <c r="O125" s="35"/>
      <c r="P125" s="181">
        <f>O125*H125</f>
        <v>0</v>
      </c>
      <c r="Q125" s="181">
        <v>0.1</v>
      </c>
      <c r="R125" s="181">
        <f>Q125*H125</f>
        <v>0.1</v>
      </c>
      <c r="S125" s="181">
        <v>0</v>
      </c>
      <c r="T125" s="182">
        <f>S125*H125</f>
        <v>0</v>
      </c>
      <c r="AR125" s="17" t="s">
        <v>222</v>
      </c>
      <c r="AT125" s="17" t="s">
        <v>143</v>
      </c>
      <c r="AU125" s="17" t="s">
        <v>77</v>
      </c>
      <c r="AY125" s="17" t="s">
        <v>140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7" t="s">
        <v>22</v>
      </c>
      <c r="BK125" s="183">
        <f>ROUND(I125*H125,2)</f>
        <v>0</v>
      </c>
      <c r="BL125" s="17" t="s">
        <v>222</v>
      </c>
      <c r="BM125" s="17" t="s">
        <v>706</v>
      </c>
    </row>
    <row r="126" spans="2:47" s="1" customFormat="1" ht="22.5" customHeight="1">
      <c r="B126" s="34"/>
      <c r="D126" s="185" t="s">
        <v>544</v>
      </c>
      <c r="F126" s="224" t="s">
        <v>700</v>
      </c>
      <c r="I126" s="145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544</v>
      </c>
      <c r="AU126" s="17" t="s">
        <v>77</v>
      </c>
    </row>
    <row r="127" spans="2:65" s="1" customFormat="1" ht="22.5" customHeight="1">
      <c r="B127" s="171"/>
      <c r="C127" s="172" t="s">
        <v>328</v>
      </c>
      <c r="D127" s="172" t="s">
        <v>143</v>
      </c>
      <c r="E127" s="173" t="s">
        <v>707</v>
      </c>
      <c r="F127" s="174" t="s">
        <v>700</v>
      </c>
      <c r="G127" s="175" t="s">
        <v>665</v>
      </c>
      <c r="H127" s="176">
        <v>1</v>
      </c>
      <c r="I127" s="177"/>
      <c r="J127" s="178">
        <f>ROUND(I127*H127,2)</f>
        <v>0</v>
      </c>
      <c r="K127" s="174" t="s">
        <v>20</v>
      </c>
      <c r="L127" s="34"/>
      <c r="M127" s="179" t="s">
        <v>20</v>
      </c>
      <c r="N127" s="180" t="s">
        <v>42</v>
      </c>
      <c r="O127" s="35"/>
      <c r="P127" s="181">
        <f>O127*H127</f>
        <v>0</v>
      </c>
      <c r="Q127" s="181">
        <v>0.1</v>
      </c>
      <c r="R127" s="181">
        <f>Q127*H127</f>
        <v>0.1</v>
      </c>
      <c r="S127" s="181">
        <v>0</v>
      </c>
      <c r="T127" s="182">
        <f>S127*H127</f>
        <v>0</v>
      </c>
      <c r="AR127" s="17" t="s">
        <v>222</v>
      </c>
      <c r="AT127" s="17" t="s">
        <v>143</v>
      </c>
      <c r="AU127" s="17" t="s">
        <v>77</v>
      </c>
      <c r="AY127" s="17" t="s">
        <v>140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7" t="s">
        <v>22</v>
      </c>
      <c r="BK127" s="183">
        <f>ROUND(I127*H127,2)</f>
        <v>0</v>
      </c>
      <c r="BL127" s="17" t="s">
        <v>222</v>
      </c>
      <c r="BM127" s="17" t="s">
        <v>708</v>
      </c>
    </row>
    <row r="128" spans="2:47" s="1" customFormat="1" ht="22.5" customHeight="1">
      <c r="B128" s="34"/>
      <c r="D128" s="185" t="s">
        <v>544</v>
      </c>
      <c r="F128" s="224" t="s">
        <v>700</v>
      </c>
      <c r="I128" s="145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544</v>
      </c>
      <c r="AU128" s="17" t="s">
        <v>77</v>
      </c>
    </row>
    <row r="129" spans="2:65" s="1" customFormat="1" ht="22.5" customHeight="1">
      <c r="B129" s="171"/>
      <c r="C129" s="172" t="s">
        <v>332</v>
      </c>
      <c r="D129" s="172" t="s">
        <v>143</v>
      </c>
      <c r="E129" s="173" t="s">
        <v>591</v>
      </c>
      <c r="F129" s="174" t="s">
        <v>592</v>
      </c>
      <c r="G129" s="175" t="s">
        <v>237</v>
      </c>
      <c r="H129" s="176">
        <v>1.122</v>
      </c>
      <c r="I129" s="177"/>
      <c r="J129" s="178">
        <f>ROUND(I129*H129,2)</f>
        <v>0</v>
      </c>
      <c r="K129" s="174" t="s">
        <v>542</v>
      </c>
      <c r="L129" s="34"/>
      <c r="M129" s="179" t="s">
        <v>20</v>
      </c>
      <c r="N129" s="180" t="s">
        <v>42</v>
      </c>
      <c r="O129" s="3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17" t="s">
        <v>222</v>
      </c>
      <c r="AT129" s="17" t="s">
        <v>143</v>
      </c>
      <c r="AU129" s="17" t="s">
        <v>77</v>
      </c>
      <c r="AY129" s="17" t="s">
        <v>140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7" t="s">
        <v>22</v>
      </c>
      <c r="BK129" s="183">
        <f>ROUND(I129*H129,2)</f>
        <v>0</v>
      </c>
      <c r="BL129" s="17" t="s">
        <v>222</v>
      </c>
      <c r="BM129" s="17" t="s">
        <v>709</v>
      </c>
    </row>
    <row r="130" spans="2:63" s="11" customFormat="1" ht="29.25" customHeight="1">
      <c r="B130" s="157"/>
      <c r="D130" s="168" t="s">
        <v>70</v>
      </c>
      <c r="E130" s="169" t="s">
        <v>512</v>
      </c>
      <c r="F130" s="169" t="s">
        <v>513</v>
      </c>
      <c r="I130" s="160"/>
      <c r="J130" s="170">
        <f>BK130</f>
        <v>0</v>
      </c>
      <c r="L130" s="157"/>
      <c r="M130" s="162"/>
      <c r="N130" s="163"/>
      <c r="O130" s="163"/>
      <c r="P130" s="164">
        <f>SUM(P131:P133)</f>
        <v>0</v>
      </c>
      <c r="Q130" s="163"/>
      <c r="R130" s="164">
        <f>SUM(R131:R133)</f>
        <v>7.000000000000001E-05</v>
      </c>
      <c r="S130" s="163"/>
      <c r="T130" s="165">
        <f>SUM(T131:T133)</f>
        <v>0</v>
      </c>
      <c r="AR130" s="158" t="s">
        <v>77</v>
      </c>
      <c r="AT130" s="166" t="s">
        <v>70</v>
      </c>
      <c r="AU130" s="166" t="s">
        <v>22</v>
      </c>
      <c r="AY130" s="158" t="s">
        <v>140</v>
      </c>
      <c r="BK130" s="167">
        <f>SUM(BK131:BK133)</f>
        <v>0</v>
      </c>
    </row>
    <row r="131" spans="2:65" s="1" customFormat="1" ht="22.5" customHeight="1">
      <c r="B131" s="171"/>
      <c r="C131" s="172" t="s">
        <v>336</v>
      </c>
      <c r="D131" s="172" t="s">
        <v>143</v>
      </c>
      <c r="E131" s="173" t="s">
        <v>710</v>
      </c>
      <c r="F131" s="174" t="s">
        <v>711</v>
      </c>
      <c r="G131" s="175" t="s">
        <v>193</v>
      </c>
      <c r="H131" s="176">
        <v>1</v>
      </c>
      <c r="I131" s="177"/>
      <c r="J131" s="178">
        <f>ROUND(I131*H131,2)</f>
        <v>0</v>
      </c>
      <c r="K131" s="174" t="s">
        <v>542</v>
      </c>
      <c r="L131" s="34"/>
      <c r="M131" s="179" t="s">
        <v>20</v>
      </c>
      <c r="N131" s="180" t="s">
        <v>42</v>
      </c>
      <c r="O131" s="35"/>
      <c r="P131" s="181">
        <f>O131*H131</f>
        <v>0</v>
      </c>
      <c r="Q131" s="181">
        <v>2E-05</v>
      </c>
      <c r="R131" s="181">
        <f>Q131*H131</f>
        <v>2E-05</v>
      </c>
      <c r="S131" s="181">
        <v>0</v>
      </c>
      <c r="T131" s="182">
        <f>S131*H131</f>
        <v>0</v>
      </c>
      <c r="AR131" s="17" t="s">
        <v>222</v>
      </c>
      <c r="AT131" s="17" t="s">
        <v>143</v>
      </c>
      <c r="AU131" s="17" t="s">
        <v>77</v>
      </c>
      <c r="AY131" s="17" t="s">
        <v>140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7" t="s">
        <v>22</v>
      </c>
      <c r="BK131" s="183">
        <f>ROUND(I131*H131,2)</f>
        <v>0</v>
      </c>
      <c r="BL131" s="17" t="s">
        <v>222</v>
      </c>
      <c r="BM131" s="17" t="s">
        <v>712</v>
      </c>
    </row>
    <row r="132" spans="2:65" s="1" customFormat="1" ht="22.5" customHeight="1">
      <c r="B132" s="171"/>
      <c r="C132" s="172" t="s">
        <v>344</v>
      </c>
      <c r="D132" s="172" t="s">
        <v>143</v>
      </c>
      <c r="E132" s="173" t="s">
        <v>713</v>
      </c>
      <c r="F132" s="174" t="s">
        <v>714</v>
      </c>
      <c r="G132" s="175" t="s">
        <v>193</v>
      </c>
      <c r="H132" s="176">
        <v>1</v>
      </c>
      <c r="I132" s="177"/>
      <c r="J132" s="178">
        <f>ROUND(I132*H132,2)</f>
        <v>0</v>
      </c>
      <c r="K132" s="174" t="s">
        <v>542</v>
      </c>
      <c r="L132" s="34"/>
      <c r="M132" s="179" t="s">
        <v>20</v>
      </c>
      <c r="N132" s="180" t="s">
        <v>42</v>
      </c>
      <c r="O132" s="35"/>
      <c r="P132" s="181">
        <f>O132*H132</f>
        <v>0</v>
      </c>
      <c r="Q132" s="181">
        <v>2E-05</v>
      </c>
      <c r="R132" s="181">
        <f>Q132*H132</f>
        <v>2E-05</v>
      </c>
      <c r="S132" s="181">
        <v>0</v>
      </c>
      <c r="T132" s="182">
        <f>S132*H132</f>
        <v>0</v>
      </c>
      <c r="AR132" s="17" t="s">
        <v>222</v>
      </c>
      <c r="AT132" s="17" t="s">
        <v>143</v>
      </c>
      <c r="AU132" s="17" t="s">
        <v>77</v>
      </c>
      <c r="AY132" s="17" t="s">
        <v>140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7" t="s">
        <v>22</v>
      </c>
      <c r="BK132" s="183">
        <f>ROUND(I132*H132,2)</f>
        <v>0</v>
      </c>
      <c r="BL132" s="17" t="s">
        <v>222</v>
      </c>
      <c r="BM132" s="17" t="s">
        <v>715</v>
      </c>
    </row>
    <row r="133" spans="2:65" s="1" customFormat="1" ht="22.5" customHeight="1">
      <c r="B133" s="171"/>
      <c r="C133" s="172" t="s">
        <v>354</v>
      </c>
      <c r="D133" s="172" t="s">
        <v>143</v>
      </c>
      <c r="E133" s="173" t="s">
        <v>716</v>
      </c>
      <c r="F133" s="174" t="s">
        <v>717</v>
      </c>
      <c r="G133" s="175" t="s">
        <v>193</v>
      </c>
      <c r="H133" s="176">
        <v>1</v>
      </c>
      <c r="I133" s="177"/>
      <c r="J133" s="178">
        <f>ROUND(I133*H133,2)</f>
        <v>0</v>
      </c>
      <c r="K133" s="174" t="s">
        <v>542</v>
      </c>
      <c r="L133" s="34"/>
      <c r="M133" s="179" t="s">
        <v>20</v>
      </c>
      <c r="N133" s="228" t="s">
        <v>42</v>
      </c>
      <c r="O133" s="226"/>
      <c r="P133" s="229">
        <f>O133*H133</f>
        <v>0</v>
      </c>
      <c r="Q133" s="229">
        <v>3E-05</v>
      </c>
      <c r="R133" s="229">
        <f>Q133*H133</f>
        <v>3E-05</v>
      </c>
      <c r="S133" s="229">
        <v>0</v>
      </c>
      <c r="T133" s="230">
        <f>S133*H133</f>
        <v>0</v>
      </c>
      <c r="AR133" s="17" t="s">
        <v>222</v>
      </c>
      <c r="AT133" s="17" t="s">
        <v>143</v>
      </c>
      <c r="AU133" s="17" t="s">
        <v>77</v>
      </c>
      <c r="AY133" s="17" t="s">
        <v>140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7" t="s">
        <v>22</v>
      </c>
      <c r="BK133" s="183">
        <f>ROUND(I133*H133,2)</f>
        <v>0</v>
      </c>
      <c r="BL133" s="17" t="s">
        <v>222</v>
      </c>
      <c r="BM133" s="17" t="s">
        <v>718</v>
      </c>
    </row>
    <row r="134" spans="2:12" s="1" customFormat="1" ht="6.75" customHeight="1">
      <c r="B134" s="49"/>
      <c r="C134" s="50"/>
      <c r="D134" s="50"/>
      <c r="E134" s="50"/>
      <c r="F134" s="50"/>
      <c r="G134" s="50"/>
      <c r="H134" s="50"/>
      <c r="I134" s="123"/>
      <c r="J134" s="50"/>
      <c r="K134" s="50"/>
      <c r="L134" s="34"/>
    </row>
    <row r="247" ht="13.5">
      <c r="AT247" s="222"/>
    </row>
  </sheetData>
  <sheetProtection password="CC35" sheet="1" objects="1" scenarios="1" formatColumns="0" formatRows="0" sort="0" autoFilter="0"/>
  <autoFilter ref="C85:K85"/>
  <mergeCells count="12"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8"/>
      <c r="C1" s="278"/>
      <c r="D1" s="277" t="s">
        <v>1</v>
      </c>
      <c r="E1" s="278"/>
      <c r="F1" s="279" t="s">
        <v>791</v>
      </c>
      <c r="G1" s="284" t="s">
        <v>792</v>
      </c>
      <c r="H1" s="284"/>
      <c r="I1" s="285"/>
      <c r="J1" s="279" t="s">
        <v>793</v>
      </c>
      <c r="K1" s="277" t="s">
        <v>93</v>
      </c>
      <c r="L1" s="279" t="s">
        <v>794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77</v>
      </c>
    </row>
    <row r="4" spans="2:46" ht="36.75" customHeight="1">
      <c r="B4" s="21"/>
      <c r="C4" s="22"/>
      <c r="D4" s="23" t="s">
        <v>94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2.5" customHeight="1">
      <c r="B7" s="21"/>
      <c r="C7" s="22"/>
      <c r="D7" s="22"/>
      <c r="E7" s="271" t="str">
        <f>'Rekapitulace stavby'!K6</f>
        <v>Stavební úpravy sociálního zařízení budovy domova mládeže SŠIS Dvůr Králové nad Labem</v>
      </c>
      <c r="F7" s="236"/>
      <c r="G7" s="236"/>
      <c r="H7" s="236"/>
      <c r="I7" s="101"/>
      <c r="J7" s="22"/>
      <c r="K7" s="24"/>
    </row>
    <row r="8" spans="2:11" ht="15">
      <c r="B8" s="21"/>
      <c r="C8" s="22"/>
      <c r="D8" s="30" t="s">
        <v>95</v>
      </c>
      <c r="E8" s="22"/>
      <c r="F8" s="22"/>
      <c r="G8" s="22"/>
      <c r="H8" s="22"/>
      <c r="I8" s="101"/>
      <c r="J8" s="22"/>
      <c r="K8" s="24"/>
    </row>
    <row r="9" spans="2:11" s="1" customFormat="1" ht="22.5" customHeight="1">
      <c r="B9" s="34"/>
      <c r="C9" s="35"/>
      <c r="D9" s="35"/>
      <c r="E9" s="271" t="s">
        <v>96</v>
      </c>
      <c r="F9" s="243"/>
      <c r="G9" s="243"/>
      <c r="H9" s="243"/>
      <c r="I9" s="102"/>
      <c r="J9" s="35"/>
      <c r="K9" s="38"/>
    </row>
    <row r="10" spans="2:11" s="1" customFormat="1" ht="15">
      <c r="B10" s="34"/>
      <c r="C10" s="35"/>
      <c r="D10" s="30" t="s">
        <v>97</v>
      </c>
      <c r="E10" s="35"/>
      <c r="F10" s="35"/>
      <c r="G10" s="35"/>
      <c r="H10" s="35"/>
      <c r="I10" s="102"/>
      <c r="J10" s="35"/>
      <c r="K10" s="38"/>
    </row>
    <row r="11" spans="2:11" s="1" customFormat="1" ht="36.75" customHeight="1">
      <c r="B11" s="34"/>
      <c r="C11" s="35"/>
      <c r="D11" s="35"/>
      <c r="E11" s="272" t="s">
        <v>719</v>
      </c>
      <c r="F11" s="243"/>
      <c r="G11" s="243"/>
      <c r="H11" s="243"/>
      <c r="I11" s="102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02"/>
      <c r="J12" s="35"/>
      <c r="K12" s="38"/>
    </row>
    <row r="13" spans="2:11" s="1" customFormat="1" ht="14.2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03" t="s">
        <v>21</v>
      </c>
      <c r="J13" s="28" t="s">
        <v>20</v>
      </c>
      <c r="K13" s="38"/>
    </row>
    <row r="14" spans="2:11" s="1" customFormat="1" ht="14.2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03" t="s">
        <v>25</v>
      </c>
      <c r="J14" s="104" t="str">
        <f>'Rekapitulace stavby'!AN8</f>
        <v>25.4.2016</v>
      </c>
      <c r="K14" s="38"/>
    </row>
    <row r="15" spans="2:11" s="1" customFormat="1" ht="10.5" customHeight="1">
      <c r="B15" s="34"/>
      <c r="C15" s="35"/>
      <c r="D15" s="35"/>
      <c r="E15" s="35"/>
      <c r="F15" s="35"/>
      <c r="G15" s="35"/>
      <c r="H15" s="35"/>
      <c r="I15" s="102"/>
      <c r="J15" s="35"/>
      <c r="K15" s="38"/>
    </row>
    <row r="16" spans="2:11" s="1" customFormat="1" ht="14.25" customHeight="1">
      <c r="B16" s="34"/>
      <c r="C16" s="35"/>
      <c r="D16" s="30" t="s">
        <v>27</v>
      </c>
      <c r="E16" s="35"/>
      <c r="F16" s="35"/>
      <c r="G16" s="35"/>
      <c r="H16" s="35"/>
      <c r="I16" s="103" t="s">
        <v>28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29</v>
      </c>
      <c r="F17" s="35"/>
      <c r="G17" s="35"/>
      <c r="H17" s="35"/>
      <c r="I17" s="103" t="s">
        <v>30</v>
      </c>
      <c r="J17" s="28" t="s">
        <v>20</v>
      </c>
      <c r="K17" s="38"/>
    </row>
    <row r="18" spans="2:11" s="1" customFormat="1" ht="6.75" customHeight="1">
      <c r="B18" s="34"/>
      <c r="C18" s="35"/>
      <c r="D18" s="35"/>
      <c r="E18" s="35"/>
      <c r="F18" s="35"/>
      <c r="G18" s="35"/>
      <c r="H18" s="35"/>
      <c r="I18" s="102"/>
      <c r="J18" s="35"/>
      <c r="K18" s="38"/>
    </row>
    <row r="19" spans="2:11" s="1" customFormat="1" ht="14.25" customHeight="1">
      <c r="B19" s="34"/>
      <c r="C19" s="35"/>
      <c r="D19" s="30" t="s">
        <v>31</v>
      </c>
      <c r="E19" s="35"/>
      <c r="F19" s="35"/>
      <c r="G19" s="35"/>
      <c r="H19" s="35"/>
      <c r="I19" s="103" t="s">
        <v>28</v>
      </c>
      <c r="J19" s="28">
        <f>IF('Rekapitulace stavby'!AN13="Vyplň údaj","",IF('Rekapitulace stavby'!AN13="","",'Rekapitulace stavby'!AN13))</f>
      </c>
      <c r="K19" s="38"/>
    </row>
    <row r="20" spans="2:11" s="1" customFormat="1" ht="18" customHeight="1">
      <c r="B20" s="34"/>
      <c r="C20" s="35"/>
      <c r="D20" s="35"/>
      <c r="E20" s="28">
        <f>IF('Rekapitulace stavby'!E14="Vyplň údaj","",IF('Rekapitulace stavby'!E14="","",'Rekapitulace stavby'!E14))</f>
      </c>
      <c r="F20" s="35"/>
      <c r="G20" s="35"/>
      <c r="H20" s="35"/>
      <c r="I20" s="103" t="s">
        <v>30</v>
      </c>
      <c r="J20" s="28">
        <f>IF('Rekapitulace stavby'!AN14="Vyplň údaj","",IF('Rekapitulace stavby'!AN14="","",'Rekapitulace stavby'!AN14))</f>
      </c>
      <c r="K20" s="38"/>
    </row>
    <row r="21" spans="2:11" s="1" customFormat="1" ht="6.75" customHeight="1">
      <c r="B21" s="34"/>
      <c r="C21" s="35"/>
      <c r="D21" s="35"/>
      <c r="E21" s="35"/>
      <c r="F21" s="35"/>
      <c r="G21" s="35"/>
      <c r="H21" s="35"/>
      <c r="I21" s="102"/>
      <c r="J21" s="35"/>
      <c r="K21" s="38"/>
    </row>
    <row r="22" spans="2:11" s="1" customFormat="1" ht="14.25" customHeight="1">
      <c r="B22" s="34"/>
      <c r="C22" s="35"/>
      <c r="D22" s="30" t="s">
        <v>33</v>
      </c>
      <c r="E22" s="35"/>
      <c r="F22" s="35"/>
      <c r="G22" s="35"/>
      <c r="H22" s="35"/>
      <c r="I22" s="103" t="s">
        <v>28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34</v>
      </c>
      <c r="F23" s="35"/>
      <c r="G23" s="35"/>
      <c r="H23" s="35"/>
      <c r="I23" s="103" t="s">
        <v>30</v>
      </c>
      <c r="J23" s="28" t="s">
        <v>20</v>
      </c>
      <c r="K23" s="38"/>
    </row>
    <row r="24" spans="2:11" s="1" customFormat="1" ht="6.75" customHeight="1">
      <c r="B24" s="34"/>
      <c r="C24" s="35"/>
      <c r="D24" s="35"/>
      <c r="E24" s="35"/>
      <c r="F24" s="35"/>
      <c r="G24" s="35"/>
      <c r="H24" s="35"/>
      <c r="I24" s="102"/>
      <c r="J24" s="35"/>
      <c r="K24" s="38"/>
    </row>
    <row r="25" spans="2:11" s="1" customFormat="1" ht="14.25" customHeight="1">
      <c r="B25" s="34"/>
      <c r="C25" s="35"/>
      <c r="D25" s="30" t="s">
        <v>36</v>
      </c>
      <c r="E25" s="35"/>
      <c r="F25" s="35"/>
      <c r="G25" s="35"/>
      <c r="H25" s="35"/>
      <c r="I25" s="102"/>
      <c r="J25" s="35"/>
      <c r="K25" s="38"/>
    </row>
    <row r="26" spans="2:11" s="7" customFormat="1" ht="22.5" customHeight="1">
      <c r="B26" s="105"/>
      <c r="C26" s="106"/>
      <c r="D26" s="106"/>
      <c r="E26" s="239" t="s">
        <v>20</v>
      </c>
      <c r="F26" s="273"/>
      <c r="G26" s="273"/>
      <c r="H26" s="273"/>
      <c r="I26" s="107"/>
      <c r="J26" s="106"/>
      <c r="K26" s="108"/>
    </row>
    <row r="27" spans="2:11" s="1" customFormat="1" ht="6.75" customHeight="1">
      <c r="B27" s="34"/>
      <c r="C27" s="35"/>
      <c r="D27" s="35"/>
      <c r="E27" s="35"/>
      <c r="F27" s="35"/>
      <c r="G27" s="35"/>
      <c r="H27" s="35"/>
      <c r="I27" s="102"/>
      <c r="J27" s="35"/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9"/>
      <c r="J28" s="61"/>
      <c r="K28" s="110"/>
    </row>
    <row r="29" spans="2:11" s="1" customFormat="1" ht="24.75" customHeight="1">
      <c r="B29" s="34"/>
      <c r="C29" s="35"/>
      <c r="D29" s="111" t="s">
        <v>37</v>
      </c>
      <c r="E29" s="35"/>
      <c r="F29" s="35"/>
      <c r="G29" s="35"/>
      <c r="H29" s="35"/>
      <c r="I29" s="102"/>
      <c r="J29" s="112">
        <f>ROUND(J84,2)</f>
        <v>0</v>
      </c>
      <c r="K29" s="38"/>
    </row>
    <row r="30" spans="2:11" s="1" customFormat="1" ht="6.75" customHeight="1">
      <c r="B30" s="34"/>
      <c r="C30" s="35"/>
      <c r="D30" s="61"/>
      <c r="E30" s="61"/>
      <c r="F30" s="61"/>
      <c r="G30" s="61"/>
      <c r="H30" s="61"/>
      <c r="I30" s="109"/>
      <c r="J30" s="61"/>
      <c r="K30" s="110"/>
    </row>
    <row r="31" spans="2:11" s="1" customFormat="1" ht="14.25" customHeight="1">
      <c r="B31" s="34"/>
      <c r="C31" s="35"/>
      <c r="D31" s="35"/>
      <c r="E31" s="35"/>
      <c r="F31" s="39" t="s">
        <v>39</v>
      </c>
      <c r="G31" s="35"/>
      <c r="H31" s="35"/>
      <c r="I31" s="113" t="s">
        <v>38</v>
      </c>
      <c r="J31" s="39" t="s">
        <v>40</v>
      </c>
      <c r="K31" s="38"/>
    </row>
    <row r="32" spans="2:11" s="1" customFormat="1" ht="14.25" customHeight="1">
      <c r="B32" s="34"/>
      <c r="C32" s="35"/>
      <c r="D32" s="42" t="s">
        <v>41</v>
      </c>
      <c r="E32" s="42" t="s">
        <v>42</v>
      </c>
      <c r="F32" s="114">
        <f>ROUND(SUM(BE84:BE88),2)</f>
        <v>0</v>
      </c>
      <c r="G32" s="35"/>
      <c r="H32" s="35"/>
      <c r="I32" s="115">
        <v>0.21</v>
      </c>
      <c r="J32" s="114">
        <f>ROUND(ROUND((SUM(BE84:BE88)),2)*I32,2)</f>
        <v>0</v>
      </c>
      <c r="K32" s="38"/>
    </row>
    <row r="33" spans="2:11" s="1" customFormat="1" ht="14.25" customHeight="1">
      <c r="B33" s="34"/>
      <c r="C33" s="35"/>
      <c r="D33" s="35"/>
      <c r="E33" s="42" t="s">
        <v>43</v>
      </c>
      <c r="F33" s="114">
        <f>ROUND(SUM(BF84:BF88),2)</f>
        <v>0</v>
      </c>
      <c r="G33" s="35"/>
      <c r="H33" s="35"/>
      <c r="I33" s="115">
        <v>0.15</v>
      </c>
      <c r="J33" s="114">
        <f>ROUND(ROUND((SUM(BF84:BF88)),2)*I33,2)</f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44</v>
      </c>
      <c r="F34" s="114">
        <f>ROUND(SUM(BG84:BG88),2)</f>
        <v>0</v>
      </c>
      <c r="G34" s="35"/>
      <c r="H34" s="35"/>
      <c r="I34" s="115">
        <v>0.21</v>
      </c>
      <c r="J34" s="114">
        <v>0</v>
      </c>
      <c r="K34" s="38"/>
    </row>
    <row r="35" spans="2:11" s="1" customFormat="1" ht="14.25" customHeight="1" hidden="1">
      <c r="B35" s="34"/>
      <c r="C35" s="35"/>
      <c r="D35" s="35"/>
      <c r="E35" s="42" t="s">
        <v>45</v>
      </c>
      <c r="F35" s="114">
        <f>ROUND(SUM(BH84:BH88),2)</f>
        <v>0</v>
      </c>
      <c r="G35" s="35"/>
      <c r="H35" s="35"/>
      <c r="I35" s="115">
        <v>0.15</v>
      </c>
      <c r="J35" s="114">
        <v>0</v>
      </c>
      <c r="K35" s="38"/>
    </row>
    <row r="36" spans="2:11" s="1" customFormat="1" ht="14.25" customHeight="1" hidden="1">
      <c r="B36" s="34"/>
      <c r="C36" s="35"/>
      <c r="D36" s="35"/>
      <c r="E36" s="42" t="s">
        <v>46</v>
      </c>
      <c r="F36" s="114">
        <f>ROUND(SUM(BI84:BI88),2)</f>
        <v>0</v>
      </c>
      <c r="G36" s="35"/>
      <c r="H36" s="35"/>
      <c r="I36" s="115">
        <v>0</v>
      </c>
      <c r="J36" s="114">
        <v>0</v>
      </c>
      <c r="K36" s="38"/>
    </row>
    <row r="37" spans="2:11" s="1" customFormat="1" ht="6.75" customHeight="1">
      <c r="B37" s="34"/>
      <c r="C37" s="35"/>
      <c r="D37" s="35"/>
      <c r="E37" s="35"/>
      <c r="F37" s="35"/>
      <c r="G37" s="35"/>
      <c r="H37" s="35"/>
      <c r="I37" s="102"/>
      <c r="J37" s="35"/>
      <c r="K37" s="38"/>
    </row>
    <row r="38" spans="2:11" s="1" customFormat="1" ht="24.75" customHeight="1">
      <c r="B38" s="34"/>
      <c r="C38" s="116"/>
      <c r="D38" s="117" t="s">
        <v>47</v>
      </c>
      <c r="E38" s="65"/>
      <c r="F38" s="65"/>
      <c r="G38" s="118" t="s">
        <v>48</v>
      </c>
      <c r="H38" s="119" t="s">
        <v>49</v>
      </c>
      <c r="I38" s="120"/>
      <c r="J38" s="121">
        <f>SUM(J29:J36)</f>
        <v>0</v>
      </c>
      <c r="K38" s="122"/>
    </row>
    <row r="39" spans="2:11" s="1" customFormat="1" ht="14.25" customHeight="1">
      <c r="B39" s="49"/>
      <c r="C39" s="50"/>
      <c r="D39" s="50"/>
      <c r="E39" s="50"/>
      <c r="F39" s="50"/>
      <c r="G39" s="50"/>
      <c r="H39" s="50"/>
      <c r="I39" s="123"/>
      <c r="J39" s="50"/>
      <c r="K39" s="51"/>
    </row>
    <row r="43" spans="2:11" s="1" customFormat="1" ht="6.75" customHeight="1">
      <c r="B43" s="52"/>
      <c r="C43" s="53"/>
      <c r="D43" s="53"/>
      <c r="E43" s="53"/>
      <c r="F43" s="53"/>
      <c r="G43" s="53"/>
      <c r="H43" s="53"/>
      <c r="I43" s="124"/>
      <c r="J43" s="53"/>
      <c r="K43" s="125"/>
    </row>
    <row r="44" spans="2:11" s="1" customFormat="1" ht="36.75" customHeight="1">
      <c r="B44" s="34"/>
      <c r="C44" s="23" t="s">
        <v>102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6.75" customHeight="1">
      <c r="B45" s="34"/>
      <c r="C45" s="35"/>
      <c r="D45" s="35"/>
      <c r="E45" s="35"/>
      <c r="F45" s="35"/>
      <c r="G45" s="35"/>
      <c r="H45" s="35"/>
      <c r="I45" s="102"/>
      <c r="J45" s="35"/>
      <c r="K45" s="38"/>
    </row>
    <row r="46" spans="2:11" s="1" customFormat="1" ht="14.25" customHeight="1">
      <c r="B46" s="34"/>
      <c r="C46" s="30" t="s">
        <v>16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2.5" customHeight="1">
      <c r="B47" s="34"/>
      <c r="C47" s="35"/>
      <c r="D47" s="35"/>
      <c r="E47" s="271" t="str">
        <f>E7</f>
        <v>Stavební úpravy sociálního zařízení budovy domova mládeže SŠIS Dvůr Králové nad Labem</v>
      </c>
      <c r="F47" s="243"/>
      <c r="G47" s="243"/>
      <c r="H47" s="243"/>
      <c r="I47" s="102"/>
      <c r="J47" s="35"/>
      <c r="K47" s="38"/>
    </row>
    <row r="48" spans="2:11" ht="15">
      <c r="B48" s="21"/>
      <c r="C48" s="30" t="s">
        <v>95</v>
      </c>
      <c r="D48" s="22"/>
      <c r="E48" s="22"/>
      <c r="F48" s="22"/>
      <c r="G48" s="22"/>
      <c r="H48" s="22"/>
      <c r="I48" s="101"/>
      <c r="J48" s="22"/>
      <c r="K48" s="24"/>
    </row>
    <row r="49" spans="2:11" s="1" customFormat="1" ht="22.5" customHeight="1">
      <c r="B49" s="34"/>
      <c r="C49" s="35"/>
      <c r="D49" s="35"/>
      <c r="E49" s="271" t="s">
        <v>96</v>
      </c>
      <c r="F49" s="243"/>
      <c r="G49" s="243"/>
      <c r="H49" s="243"/>
      <c r="I49" s="102"/>
      <c r="J49" s="35"/>
      <c r="K49" s="38"/>
    </row>
    <row r="50" spans="2:11" s="1" customFormat="1" ht="14.25" customHeight="1">
      <c r="B50" s="34"/>
      <c r="C50" s="30" t="s">
        <v>97</v>
      </c>
      <c r="D50" s="35"/>
      <c r="E50" s="35"/>
      <c r="F50" s="35"/>
      <c r="G50" s="35"/>
      <c r="H50" s="35"/>
      <c r="I50" s="102"/>
      <c r="J50" s="35"/>
      <c r="K50" s="38"/>
    </row>
    <row r="51" spans="2:11" s="1" customFormat="1" ht="23.25" customHeight="1">
      <c r="B51" s="34"/>
      <c r="C51" s="35"/>
      <c r="D51" s="35"/>
      <c r="E51" s="272" t="str">
        <f>E11</f>
        <v>e - Elektroinstalace</v>
      </c>
      <c r="F51" s="243"/>
      <c r="G51" s="243"/>
      <c r="H51" s="243"/>
      <c r="I51" s="102"/>
      <c r="J51" s="35"/>
      <c r="K51" s="38"/>
    </row>
    <row r="52" spans="2:11" s="1" customFormat="1" ht="6.75" customHeight="1">
      <c r="B52" s="34"/>
      <c r="C52" s="35"/>
      <c r="D52" s="35"/>
      <c r="E52" s="35"/>
      <c r="F52" s="35"/>
      <c r="G52" s="35"/>
      <c r="H52" s="35"/>
      <c r="I52" s="102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Dvůr Králové nad Labem</v>
      </c>
      <c r="G53" s="35"/>
      <c r="H53" s="35"/>
      <c r="I53" s="103" t="s">
        <v>25</v>
      </c>
      <c r="J53" s="104" t="str">
        <f>IF(J14="","",J14)</f>
        <v>25.4.2016</v>
      </c>
      <c r="K53" s="38"/>
    </row>
    <row r="54" spans="2:11" s="1" customFormat="1" ht="6.75" customHeight="1">
      <c r="B54" s="34"/>
      <c r="C54" s="35"/>
      <c r="D54" s="35"/>
      <c r="E54" s="35"/>
      <c r="F54" s="35"/>
      <c r="G54" s="35"/>
      <c r="H54" s="35"/>
      <c r="I54" s="102"/>
      <c r="J54" s="35"/>
      <c r="K54" s="38"/>
    </row>
    <row r="55" spans="2:11" s="1" customFormat="1" ht="15">
      <c r="B55" s="34"/>
      <c r="C55" s="30" t="s">
        <v>27</v>
      </c>
      <c r="D55" s="35"/>
      <c r="E55" s="35"/>
      <c r="F55" s="28" t="str">
        <f>E17</f>
        <v>SŠIS Dvůr Králové nad Labem</v>
      </c>
      <c r="G55" s="35"/>
      <c r="H55" s="35"/>
      <c r="I55" s="103" t="s">
        <v>33</v>
      </c>
      <c r="J55" s="28" t="str">
        <f>E23</f>
        <v>Projektis s.r.o.</v>
      </c>
      <c r="K55" s="38"/>
    </row>
    <row r="56" spans="2:11" s="1" customFormat="1" ht="14.25" customHeight="1">
      <c r="B56" s="34"/>
      <c r="C56" s="30" t="s">
        <v>31</v>
      </c>
      <c r="D56" s="35"/>
      <c r="E56" s="35"/>
      <c r="F56" s="28">
        <f>IF(E20="","",E20)</f>
      </c>
      <c r="G56" s="35"/>
      <c r="H56" s="35"/>
      <c r="I56" s="102"/>
      <c r="J56" s="35"/>
      <c r="K56" s="38"/>
    </row>
    <row r="57" spans="2:11" s="1" customFormat="1" ht="9.75" customHeight="1">
      <c r="B57" s="34"/>
      <c r="C57" s="35"/>
      <c r="D57" s="35"/>
      <c r="E57" s="35"/>
      <c r="F57" s="35"/>
      <c r="G57" s="35"/>
      <c r="H57" s="35"/>
      <c r="I57" s="102"/>
      <c r="J57" s="35"/>
      <c r="K57" s="38"/>
    </row>
    <row r="58" spans="2:11" s="1" customFormat="1" ht="29.25" customHeight="1">
      <c r="B58" s="34"/>
      <c r="C58" s="126" t="s">
        <v>103</v>
      </c>
      <c r="D58" s="116"/>
      <c r="E58" s="116"/>
      <c r="F58" s="116"/>
      <c r="G58" s="116"/>
      <c r="H58" s="116"/>
      <c r="I58" s="127"/>
      <c r="J58" s="128" t="s">
        <v>104</v>
      </c>
      <c r="K58" s="129"/>
    </row>
    <row r="59" spans="2:11" s="1" customFormat="1" ht="9.75" customHeight="1">
      <c r="B59" s="34"/>
      <c r="C59" s="35"/>
      <c r="D59" s="35"/>
      <c r="E59" s="35"/>
      <c r="F59" s="35"/>
      <c r="G59" s="35"/>
      <c r="H59" s="35"/>
      <c r="I59" s="102"/>
      <c r="J59" s="35"/>
      <c r="K59" s="38"/>
    </row>
    <row r="60" spans="2:47" s="1" customFormat="1" ht="29.25" customHeight="1">
      <c r="B60" s="34"/>
      <c r="C60" s="130" t="s">
        <v>105</v>
      </c>
      <c r="D60" s="35"/>
      <c r="E60" s="35"/>
      <c r="F60" s="35"/>
      <c r="G60" s="35"/>
      <c r="H60" s="35"/>
      <c r="I60" s="102"/>
      <c r="J60" s="112">
        <f>J84</f>
        <v>0</v>
      </c>
      <c r="K60" s="38"/>
      <c r="AU60" s="17" t="s">
        <v>106</v>
      </c>
    </row>
    <row r="61" spans="2:11" s="8" customFormat="1" ht="24.75" customHeight="1">
      <c r="B61" s="131"/>
      <c r="C61" s="132"/>
      <c r="D61" s="133" t="s">
        <v>112</v>
      </c>
      <c r="E61" s="134"/>
      <c r="F61" s="134"/>
      <c r="G61" s="134"/>
      <c r="H61" s="134"/>
      <c r="I61" s="135"/>
      <c r="J61" s="136">
        <f>J85</f>
        <v>0</v>
      </c>
      <c r="K61" s="137"/>
    </row>
    <row r="62" spans="2:11" s="9" customFormat="1" ht="19.5" customHeight="1">
      <c r="B62" s="138"/>
      <c r="C62" s="139"/>
      <c r="D62" s="140" t="s">
        <v>720</v>
      </c>
      <c r="E62" s="141"/>
      <c r="F62" s="141"/>
      <c r="G62" s="141"/>
      <c r="H62" s="141"/>
      <c r="I62" s="142"/>
      <c r="J62" s="143">
        <f>J86</f>
        <v>0</v>
      </c>
      <c r="K62" s="144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102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23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24"/>
      <c r="J68" s="53"/>
      <c r="K68" s="53"/>
      <c r="L68" s="34"/>
    </row>
    <row r="69" spans="2:12" s="1" customFormat="1" ht="36.75" customHeight="1">
      <c r="B69" s="34"/>
      <c r="C69" s="54" t="s">
        <v>124</v>
      </c>
      <c r="I69" s="145"/>
      <c r="L69" s="34"/>
    </row>
    <row r="70" spans="2:12" s="1" customFormat="1" ht="6.75" customHeight="1">
      <c r="B70" s="34"/>
      <c r="I70" s="145"/>
      <c r="L70" s="34"/>
    </row>
    <row r="71" spans="2:12" s="1" customFormat="1" ht="14.25" customHeight="1">
      <c r="B71" s="34"/>
      <c r="C71" s="56" t="s">
        <v>16</v>
      </c>
      <c r="I71" s="145"/>
      <c r="L71" s="34"/>
    </row>
    <row r="72" spans="2:12" s="1" customFormat="1" ht="22.5" customHeight="1">
      <c r="B72" s="34"/>
      <c r="E72" s="274" t="str">
        <f>E7</f>
        <v>Stavební úpravy sociálního zařízení budovy domova mládeže SŠIS Dvůr Králové nad Labem</v>
      </c>
      <c r="F72" s="233"/>
      <c r="G72" s="233"/>
      <c r="H72" s="233"/>
      <c r="I72" s="145"/>
      <c r="L72" s="34"/>
    </row>
    <row r="73" spans="2:12" ht="15">
      <c r="B73" s="21"/>
      <c r="C73" s="56" t="s">
        <v>95</v>
      </c>
      <c r="L73" s="21"/>
    </row>
    <row r="74" spans="2:12" s="1" customFormat="1" ht="22.5" customHeight="1">
      <c r="B74" s="34"/>
      <c r="E74" s="274" t="s">
        <v>96</v>
      </c>
      <c r="F74" s="233"/>
      <c r="G74" s="233"/>
      <c r="H74" s="233"/>
      <c r="I74" s="145"/>
      <c r="L74" s="34"/>
    </row>
    <row r="75" spans="2:12" s="1" customFormat="1" ht="14.25" customHeight="1">
      <c r="B75" s="34"/>
      <c r="C75" s="56" t="s">
        <v>97</v>
      </c>
      <c r="I75" s="145"/>
      <c r="L75" s="34"/>
    </row>
    <row r="76" spans="2:12" s="1" customFormat="1" ht="23.25" customHeight="1">
      <c r="B76" s="34"/>
      <c r="E76" s="251" t="str">
        <f>E11</f>
        <v>e - Elektroinstalace</v>
      </c>
      <c r="F76" s="233"/>
      <c r="G76" s="233"/>
      <c r="H76" s="233"/>
      <c r="I76" s="145"/>
      <c r="L76" s="34"/>
    </row>
    <row r="77" spans="2:12" s="1" customFormat="1" ht="6.75" customHeight="1">
      <c r="B77" s="34"/>
      <c r="I77" s="145"/>
      <c r="L77" s="34"/>
    </row>
    <row r="78" spans="2:12" s="1" customFormat="1" ht="18" customHeight="1">
      <c r="B78" s="34"/>
      <c r="C78" s="56" t="s">
        <v>23</v>
      </c>
      <c r="F78" s="146" t="str">
        <f>F14</f>
        <v>Dvůr Králové nad Labem</v>
      </c>
      <c r="I78" s="147" t="s">
        <v>25</v>
      </c>
      <c r="J78" s="60" t="str">
        <f>IF(J14="","",J14)</f>
        <v>25.4.2016</v>
      </c>
      <c r="L78" s="34"/>
    </row>
    <row r="79" spans="2:12" s="1" customFormat="1" ht="6.75" customHeight="1">
      <c r="B79" s="34"/>
      <c r="I79" s="145"/>
      <c r="L79" s="34"/>
    </row>
    <row r="80" spans="2:12" s="1" customFormat="1" ht="15">
      <c r="B80" s="34"/>
      <c r="C80" s="56" t="s">
        <v>27</v>
      </c>
      <c r="F80" s="146" t="str">
        <f>E17</f>
        <v>SŠIS Dvůr Králové nad Labem</v>
      </c>
      <c r="I80" s="147" t="s">
        <v>33</v>
      </c>
      <c r="J80" s="146" t="str">
        <f>E23</f>
        <v>Projektis s.r.o.</v>
      </c>
      <c r="L80" s="34"/>
    </row>
    <row r="81" spans="2:12" s="1" customFormat="1" ht="14.25" customHeight="1">
      <c r="B81" s="34"/>
      <c r="C81" s="56" t="s">
        <v>31</v>
      </c>
      <c r="F81" s="146">
        <f>IF(E20="","",E20)</f>
      </c>
      <c r="I81" s="145"/>
      <c r="L81" s="34"/>
    </row>
    <row r="82" spans="2:12" s="1" customFormat="1" ht="9.75" customHeight="1">
      <c r="B82" s="34"/>
      <c r="I82" s="145"/>
      <c r="L82" s="34"/>
    </row>
    <row r="83" spans="2:20" s="10" customFormat="1" ht="29.25" customHeight="1">
      <c r="B83" s="148"/>
      <c r="C83" s="149" t="s">
        <v>125</v>
      </c>
      <c r="D83" s="150" t="s">
        <v>56</v>
      </c>
      <c r="E83" s="150" t="s">
        <v>52</v>
      </c>
      <c r="F83" s="150" t="s">
        <v>126</v>
      </c>
      <c r="G83" s="150" t="s">
        <v>127</v>
      </c>
      <c r="H83" s="150" t="s">
        <v>128</v>
      </c>
      <c r="I83" s="151" t="s">
        <v>129</v>
      </c>
      <c r="J83" s="150" t="s">
        <v>104</v>
      </c>
      <c r="K83" s="152" t="s">
        <v>130</v>
      </c>
      <c r="L83" s="148"/>
      <c r="M83" s="67" t="s">
        <v>131</v>
      </c>
      <c r="N83" s="68" t="s">
        <v>41</v>
      </c>
      <c r="O83" s="68" t="s">
        <v>132</v>
      </c>
      <c r="P83" s="68" t="s">
        <v>133</v>
      </c>
      <c r="Q83" s="68" t="s">
        <v>134</v>
      </c>
      <c r="R83" s="68" t="s">
        <v>135</v>
      </c>
      <c r="S83" s="68" t="s">
        <v>136</v>
      </c>
      <c r="T83" s="69" t="s">
        <v>137</v>
      </c>
    </row>
    <row r="84" spans="2:63" s="1" customFormat="1" ht="29.25" customHeight="1">
      <c r="B84" s="34"/>
      <c r="C84" s="71" t="s">
        <v>105</v>
      </c>
      <c r="I84" s="145"/>
      <c r="J84" s="153">
        <f>BK84</f>
        <v>0</v>
      </c>
      <c r="L84" s="34"/>
      <c r="M84" s="70"/>
      <c r="N84" s="61"/>
      <c r="O84" s="61"/>
      <c r="P84" s="154">
        <f>P85</f>
        <v>0</v>
      </c>
      <c r="Q84" s="61"/>
      <c r="R84" s="154">
        <f>R85</f>
        <v>0</v>
      </c>
      <c r="S84" s="61"/>
      <c r="T84" s="155">
        <f>T85</f>
        <v>0</v>
      </c>
      <c r="AT84" s="17" t="s">
        <v>70</v>
      </c>
      <c r="AU84" s="17" t="s">
        <v>106</v>
      </c>
      <c r="BK84" s="156">
        <f>BK85</f>
        <v>0</v>
      </c>
    </row>
    <row r="85" spans="2:63" s="11" customFormat="1" ht="36.75" customHeight="1">
      <c r="B85" s="157"/>
      <c r="D85" s="158" t="s">
        <v>70</v>
      </c>
      <c r="E85" s="159" t="s">
        <v>255</v>
      </c>
      <c r="F85" s="159" t="s">
        <v>256</v>
      </c>
      <c r="I85" s="160"/>
      <c r="J85" s="161">
        <f>BK85</f>
        <v>0</v>
      </c>
      <c r="L85" s="157"/>
      <c r="M85" s="162"/>
      <c r="N85" s="163"/>
      <c r="O85" s="163"/>
      <c r="P85" s="164">
        <f>P86</f>
        <v>0</v>
      </c>
      <c r="Q85" s="163"/>
      <c r="R85" s="164">
        <f>R86</f>
        <v>0</v>
      </c>
      <c r="S85" s="163"/>
      <c r="T85" s="165">
        <f>T86</f>
        <v>0</v>
      </c>
      <c r="AR85" s="158" t="s">
        <v>77</v>
      </c>
      <c r="AT85" s="166" t="s">
        <v>70</v>
      </c>
      <c r="AU85" s="166" t="s">
        <v>71</v>
      </c>
      <c r="AY85" s="158" t="s">
        <v>140</v>
      </c>
      <c r="BK85" s="167">
        <f>BK86</f>
        <v>0</v>
      </c>
    </row>
    <row r="86" spans="2:63" s="11" customFormat="1" ht="19.5" customHeight="1">
      <c r="B86" s="157"/>
      <c r="D86" s="168" t="s">
        <v>70</v>
      </c>
      <c r="E86" s="169" t="s">
        <v>721</v>
      </c>
      <c r="F86" s="169" t="s">
        <v>722</v>
      </c>
      <c r="I86" s="160"/>
      <c r="J86" s="170">
        <f>BK86</f>
        <v>0</v>
      </c>
      <c r="L86" s="157"/>
      <c r="M86" s="162"/>
      <c r="N86" s="163"/>
      <c r="O86" s="163"/>
      <c r="P86" s="164">
        <f>SUM(P87:P88)</f>
        <v>0</v>
      </c>
      <c r="Q86" s="163"/>
      <c r="R86" s="164">
        <f>SUM(R87:R88)</f>
        <v>0</v>
      </c>
      <c r="S86" s="163"/>
      <c r="T86" s="165">
        <f>SUM(T87:T88)</f>
        <v>0</v>
      </c>
      <c r="AR86" s="158" t="s">
        <v>77</v>
      </c>
      <c r="AT86" s="166" t="s">
        <v>70</v>
      </c>
      <c r="AU86" s="166" t="s">
        <v>22</v>
      </c>
      <c r="AY86" s="158" t="s">
        <v>140</v>
      </c>
      <c r="BK86" s="167">
        <f>SUM(BK87:BK88)</f>
        <v>0</v>
      </c>
    </row>
    <row r="87" spans="2:65" s="1" customFormat="1" ht="22.5" customHeight="1">
      <c r="B87" s="171"/>
      <c r="C87" s="172" t="s">
        <v>22</v>
      </c>
      <c r="D87" s="172" t="s">
        <v>143</v>
      </c>
      <c r="E87" s="173" t="s">
        <v>723</v>
      </c>
      <c r="F87" s="174" t="s">
        <v>724</v>
      </c>
      <c r="G87" s="175" t="s">
        <v>205</v>
      </c>
      <c r="H87" s="176">
        <v>45</v>
      </c>
      <c r="I87" s="177"/>
      <c r="J87" s="178">
        <f>ROUND(I87*H87,2)</f>
        <v>0</v>
      </c>
      <c r="K87" s="174" t="s">
        <v>20</v>
      </c>
      <c r="L87" s="34"/>
      <c r="M87" s="179" t="s">
        <v>20</v>
      </c>
      <c r="N87" s="180" t="s">
        <v>42</v>
      </c>
      <c r="O87" s="35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17" t="s">
        <v>222</v>
      </c>
      <c r="AT87" s="17" t="s">
        <v>143</v>
      </c>
      <c r="AU87" s="17" t="s">
        <v>77</v>
      </c>
      <c r="AY87" s="17" t="s">
        <v>140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7" t="s">
        <v>22</v>
      </c>
      <c r="BK87" s="183">
        <f>ROUND(I87*H87,2)</f>
        <v>0</v>
      </c>
      <c r="BL87" s="17" t="s">
        <v>222</v>
      </c>
      <c r="BM87" s="17" t="s">
        <v>725</v>
      </c>
    </row>
    <row r="88" spans="2:47" s="1" customFormat="1" ht="30" customHeight="1">
      <c r="B88" s="34"/>
      <c r="D88" s="194" t="s">
        <v>544</v>
      </c>
      <c r="F88" s="223" t="s">
        <v>726</v>
      </c>
      <c r="I88" s="145"/>
      <c r="L88" s="34"/>
      <c r="M88" s="225"/>
      <c r="N88" s="226"/>
      <c r="O88" s="226"/>
      <c r="P88" s="226"/>
      <c r="Q88" s="226"/>
      <c r="R88" s="226"/>
      <c r="S88" s="226"/>
      <c r="T88" s="227"/>
      <c r="AT88" s="17" t="s">
        <v>544</v>
      </c>
      <c r="AU88" s="17" t="s">
        <v>77</v>
      </c>
    </row>
    <row r="89" spans="2:12" s="1" customFormat="1" ht="6.75" customHeight="1">
      <c r="B89" s="49"/>
      <c r="C89" s="50"/>
      <c r="D89" s="50"/>
      <c r="E89" s="50"/>
      <c r="F89" s="50"/>
      <c r="G89" s="50"/>
      <c r="H89" s="50"/>
      <c r="I89" s="123"/>
      <c r="J89" s="50"/>
      <c r="K89" s="50"/>
      <c r="L89" s="34"/>
    </row>
    <row r="247" ht="13.5">
      <c r="AT247" s="222"/>
    </row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8"/>
      <c r="C1" s="278"/>
      <c r="D1" s="277" t="s">
        <v>1</v>
      </c>
      <c r="E1" s="278"/>
      <c r="F1" s="279" t="s">
        <v>791</v>
      </c>
      <c r="G1" s="284" t="s">
        <v>792</v>
      </c>
      <c r="H1" s="284"/>
      <c r="I1" s="285"/>
      <c r="J1" s="279" t="s">
        <v>793</v>
      </c>
      <c r="K1" s="277" t="s">
        <v>93</v>
      </c>
      <c r="L1" s="279" t="s">
        <v>794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92</v>
      </c>
    </row>
    <row r="3" spans="2:46" ht="6.7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77</v>
      </c>
    </row>
    <row r="4" spans="2:46" ht="36.75" customHeight="1">
      <c r="B4" s="21"/>
      <c r="C4" s="22"/>
      <c r="D4" s="23" t="s">
        <v>94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2.5" customHeight="1">
      <c r="B7" s="21"/>
      <c r="C7" s="22"/>
      <c r="D7" s="22"/>
      <c r="E7" s="271" t="str">
        <f>'Rekapitulace stavby'!K6</f>
        <v>Stavební úpravy sociálního zařízení budovy domova mládeže SŠIS Dvůr Králové nad Labem</v>
      </c>
      <c r="F7" s="236"/>
      <c r="G7" s="236"/>
      <c r="H7" s="236"/>
      <c r="I7" s="101"/>
      <c r="J7" s="22"/>
      <c r="K7" s="24"/>
    </row>
    <row r="8" spans="2:11" s="1" customFormat="1" ht="15">
      <c r="B8" s="34"/>
      <c r="C8" s="35"/>
      <c r="D8" s="30" t="s">
        <v>95</v>
      </c>
      <c r="E8" s="35"/>
      <c r="F8" s="35"/>
      <c r="G8" s="35"/>
      <c r="H8" s="35"/>
      <c r="I8" s="102"/>
      <c r="J8" s="35"/>
      <c r="K8" s="38"/>
    </row>
    <row r="9" spans="2:11" s="1" customFormat="1" ht="36.75" customHeight="1">
      <c r="B9" s="34"/>
      <c r="C9" s="35"/>
      <c r="D9" s="35"/>
      <c r="E9" s="272" t="s">
        <v>727</v>
      </c>
      <c r="F9" s="243"/>
      <c r="G9" s="243"/>
      <c r="H9" s="243"/>
      <c r="I9" s="102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2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3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3" t="s">
        <v>25</v>
      </c>
      <c r="J12" s="104" t="str">
        <f>'Rekapitulace stavby'!AN8</f>
        <v>25.4.2016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102"/>
      <c r="J13" s="35"/>
      <c r="K13" s="38"/>
    </row>
    <row r="14" spans="2:11" s="1" customFormat="1" ht="14.25" customHeight="1">
      <c r="B14" s="34"/>
      <c r="C14" s="35"/>
      <c r="D14" s="30" t="s">
        <v>27</v>
      </c>
      <c r="E14" s="35"/>
      <c r="F14" s="35"/>
      <c r="G14" s="35"/>
      <c r="H14" s="35"/>
      <c r="I14" s="103" t="s">
        <v>28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29</v>
      </c>
      <c r="F15" s="35"/>
      <c r="G15" s="35"/>
      <c r="H15" s="35"/>
      <c r="I15" s="103" t="s">
        <v>30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102"/>
      <c r="J16" s="35"/>
      <c r="K16" s="38"/>
    </row>
    <row r="17" spans="2:11" s="1" customFormat="1" ht="14.25" customHeight="1">
      <c r="B17" s="34"/>
      <c r="C17" s="35"/>
      <c r="D17" s="30" t="s">
        <v>31</v>
      </c>
      <c r="E17" s="35"/>
      <c r="F17" s="35"/>
      <c r="G17" s="35"/>
      <c r="H17" s="35"/>
      <c r="I17" s="103" t="s">
        <v>28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103" t="s">
        <v>30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102"/>
      <c r="J19" s="35"/>
      <c r="K19" s="38"/>
    </row>
    <row r="20" spans="2:11" s="1" customFormat="1" ht="14.25" customHeight="1">
      <c r="B20" s="34"/>
      <c r="C20" s="35"/>
      <c r="D20" s="30" t="s">
        <v>33</v>
      </c>
      <c r="E20" s="35"/>
      <c r="F20" s="35"/>
      <c r="G20" s="35"/>
      <c r="H20" s="35"/>
      <c r="I20" s="103" t="s">
        <v>28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728</v>
      </c>
      <c r="F21" s="35"/>
      <c r="G21" s="35"/>
      <c r="H21" s="35"/>
      <c r="I21" s="103" t="s">
        <v>30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102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102"/>
      <c r="J23" s="35"/>
      <c r="K23" s="38"/>
    </row>
    <row r="24" spans="2:11" s="7" customFormat="1" ht="22.5" customHeight="1">
      <c r="B24" s="105"/>
      <c r="C24" s="106"/>
      <c r="D24" s="106"/>
      <c r="E24" s="239" t="s">
        <v>20</v>
      </c>
      <c r="F24" s="273"/>
      <c r="G24" s="273"/>
      <c r="H24" s="273"/>
      <c r="I24" s="107"/>
      <c r="J24" s="106"/>
      <c r="K24" s="108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102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9"/>
      <c r="J26" s="61"/>
      <c r="K26" s="110"/>
    </row>
    <row r="27" spans="2:11" s="1" customFormat="1" ht="24.75" customHeight="1">
      <c r="B27" s="34"/>
      <c r="C27" s="35"/>
      <c r="D27" s="111" t="s">
        <v>37</v>
      </c>
      <c r="E27" s="35"/>
      <c r="F27" s="35"/>
      <c r="G27" s="35"/>
      <c r="H27" s="35"/>
      <c r="I27" s="102"/>
      <c r="J27" s="112">
        <f>ROUND(J86,2)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9"/>
      <c r="J28" s="61"/>
      <c r="K28" s="110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13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14">
        <f>ROUND(SUM(BE86:BE114),2)</f>
        <v>0</v>
      </c>
      <c r="G30" s="35"/>
      <c r="H30" s="35"/>
      <c r="I30" s="115">
        <v>0.21</v>
      </c>
      <c r="J30" s="114">
        <f>ROUND(ROUND((SUM(BE86:BE114)),2)*I30,2)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14">
        <f>ROUND(SUM(BF86:BF114),2)</f>
        <v>0</v>
      </c>
      <c r="G31" s="35"/>
      <c r="H31" s="35"/>
      <c r="I31" s="115">
        <v>0.15</v>
      </c>
      <c r="J31" s="114">
        <f>ROUND(ROUND((SUM(BF86:BF114)),2)*I31,2)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14">
        <f>ROUND(SUM(BG86:BG114),2)</f>
        <v>0</v>
      </c>
      <c r="G32" s="35"/>
      <c r="H32" s="35"/>
      <c r="I32" s="115">
        <v>0.21</v>
      </c>
      <c r="J32" s="114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14">
        <f>ROUND(SUM(BH86:BH114),2)</f>
        <v>0</v>
      </c>
      <c r="G33" s="35"/>
      <c r="H33" s="35"/>
      <c r="I33" s="115">
        <v>0.15</v>
      </c>
      <c r="J33" s="114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14">
        <f>ROUND(SUM(BI86:BI114),2)</f>
        <v>0</v>
      </c>
      <c r="G34" s="35"/>
      <c r="H34" s="35"/>
      <c r="I34" s="115">
        <v>0</v>
      </c>
      <c r="J34" s="114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102"/>
      <c r="J35" s="35"/>
      <c r="K35" s="38"/>
    </row>
    <row r="36" spans="2:11" s="1" customFormat="1" ht="24.75" customHeight="1">
      <c r="B36" s="34"/>
      <c r="C36" s="116"/>
      <c r="D36" s="117" t="s">
        <v>47</v>
      </c>
      <c r="E36" s="65"/>
      <c r="F36" s="65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23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24"/>
      <c r="J41" s="53"/>
      <c r="K41" s="125"/>
    </row>
    <row r="42" spans="2:11" s="1" customFormat="1" ht="36.75" customHeight="1">
      <c r="B42" s="34"/>
      <c r="C42" s="23" t="s">
        <v>102</v>
      </c>
      <c r="D42" s="35"/>
      <c r="E42" s="35"/>
      <c r="F42" s="35"/>
      <c r="G42" s="35"/>
      <c r="H42" s="35"/>
      <c r="I42" s="102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102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22.5" customHeight="1">
      <c r="B45" s="34"/>
      <c r="C45" s="35"/>
      <c r="D45" s="35"/>
      <c r="E45" s="271" t="str">
        <f>E7</f>
        <v>Stavební úpravy sociálního zařízení budovy domova mládeže SŠIS Dvůr Králové nad Labem</v>
      </c>
      <c r="F45" s="243"/>
      <c r="G45" s="243"/>
      <c r="H45" s="243"/>
      <c r="I45" s="102"/>
      <c r="J45" s="35"/>
      <c r="K45" s="38"/>
    </row>
    <row r="46" spans="2:11" s="1" customFormat="1" ht="14.25" customHeight="1">
      <c r="B46" s="34"/>
      <c r="C46" s="30" t="s">
        <v>95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3.25" customHeight="1">
      <c r="B47" s="34"/>
      <c r="C47" s="35"/>
      <c r="D47" s="35"/>
      <c r="E47" s="272" t="str">
        <f>E9</f>
        <v>2 - Vedlejší náklady</v>
      </c>
      <c r="F47" s="243"/>
      <c r="G47" s="243"/>
      <c r="H47" s="243"/>
      <c r="I47" s="102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102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Dvůr Králové nad Labem</v>
      </c>
      <c r="G49" s="35"/>
      <c r="H49" s="35"/>
      <c r="I49" s="103" t="s">
        <v>25</v>
      </c>
      <c r="J49" s="104" t="str">
        <f>IF(J12="","",J12)</f>
        <v>25.4.2016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102"/>
      <c r="J50" s="35"/>
      <c r="K50" s="38"/>
    </row>
    <row r="51" spans="2:11" s="1" customFormat="1" ht="15">
      <c r="B51" s="34"/>
      <c r="C51" s="30" t="s">
        <v>27</v>
      </c>
      <c r="D51" s="35"/>
      <c r="E51" s="35"/>
      <c r="F51" s="28" t="str">
        <f>E15</f>
        <v>SŠIS Dvůr Králové nad Labem</v>
      </c>
      <c r="G51" s="35"/>
      <c r="H51" s="35"/>
      <c r="I51" s="103" t="s">
        <v>33</v>
      </c>
      <c r="J51" s="28" t="str">
        <f>E21</f>
        <v>Projektis s.r.o., Dvůr Králové nad Labem</v>
      </c>
      <c r="K51" s="38"/>
    </row>
    <row r="52" spans="2:11" s="1" customFormat="1" ht="14.25" customHeight="1">
      <c r="B52" s="34"/>
      <c r="C52" s="30" t="s">
        <v>31</v>
      </c>
      <c r="D52" s="35"/>
      <c r="E52" s="35"/>
      <c r="F52" s="28">
        <f>IF(E18="","",E18)</f>
      </c>
      <c r="G52" s="35"/>
      <c r="H52" s="35"/>
      <c r="I52" s="102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102"/>
      <c r="J53" s="35"/>
      <c r="K53" s="38"/>
    </row>
    <row r="54" spans="2:11" s="1" customFormat="1" ht="29.25" customHeight="1">
      <c r="B54" s="34"/>
      <c r="C54" s="126" t="s">
        <v>103</v>
      </c>
      <c r="D54" s="116"/>
      <c r="E54" s="116"/>
      <c r="F54" s="116"/>
      <c r="G54" s="116"/>
      <c r="H54" s="116"/>
      <c r="I54" s="127"/>
      <c r="J54" s="128" t="s">
        <v>104</v>
      </c>
      <c r="K54" s="12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102"/>
      <c r="J55" s="35"/>
      <c r="K55" s="38"/>
    </row>
    <row r="56" spans="2:47" s="1" customFormat="1" ht="29.25" customHeight="1">
      <c r="B56" s="34"/>
      <c r="C56" s="130" t="s">
        <v>105</v>
      </c>
      <c r="D56" s="35"/>
      <c r="E56" s="35"/>
      <c r="F56" s="35"/>
      <c r="G56" s="35"/>
      <c r="H56" s="35"/>
      <c r="I56" s="102"/>
      <c r="J56" s="112">
        <f>J86</f>
        <v>0</v>
      </c>
      <c r="K56" s="38"/>
      <c r="AU56" s="17" t="s">
        <v>106</v>
      </c>
    </row>
    <row r="57" spans="2:11" s="8" customFormat="1" ht="24.75" customHeight="1">
      <c r="B57" s="131"/>
      <c r="C57" s="132"/>
      <c r="D57" s="133" t="s">
        <v>729</v>
      </c>
      <c r="E57" s="134"/>
      <c r="F57" s="134"/>
      <c r="G57" s="134"/>
      <c r="H57" s="134"/>
      <c r="I57" s="135"/>
      <c r="J57" s="136">
        <f>J87</f>
        <v>0</v>
      </c>
      <c r="K57" s="137"/>
    </row>
    <row r="58" spans="2:11" s="9" customFormat="1" ht="19.5" customHeight="1">
      <c r="B58" s="138"/>
      <c r="C58" s="139"/>
      <c r="D58" s="140" t="s">
        <v>730</v>
      </c>
      <c r="E58" s="141"/>
      <c r="F58" s="141"/>
      <c r="G58" s="141"/>
      <c r="H58" s="141"/>
      <c r="I58" s="142"/>
      <c r="J58" s="143">
        <f>J88</f>
        <v>0</v>
      </c>
      <c r="K58" s="144"/>
    </row>
    <row r="59" spans="2:11" s="9" customFormat="1" ht="19.5" customHeight="1">
      <c r="B59" s="138"/>
      <c r="C59" s="139"/>
      <c r="D59" s="140" t="s">
        <v>731</v>
      </c>
      <c r="E59" s="141"/>
      <c r="F59" s="141"/>
      <c r="G59" s="141"/>
      <c r="H59" s="141"/>
      <c r="I59" s="142"/>
      <c r="J59" s="143">
        <f>J91</f>
        <v>0</v>
      </c>
      <c r="K59" s="144"/>
    </row>
    <row r="60" spans="2:11" s="9" customFormat="1" ht="19.5" customHeight="1">
      <c r="B60" s="138"/>
      <c r="C60" s="139"/>
      <c r="D60" s="140" t="s">
        <v>732</v>
      </c>
      <c r="E60" s="141"/>
      <c r="F60" s="141"/>
      <c r="G60" s="141"/>
      <c r="H60" s="141"/>
      <c r="I60" s="142"/>
      <c r="J60" s="143">
        <f>J94</f>
        <v>0</v>
      </c>
      <c r="K60" s="144"/>
    </row>
    <row r="61" spans="2:11" s="9" customFormat="1" ht="19.5" customHeight="1">
      <c r="B61" s="138"/>
      <c r="C61" s="139"/>
      <c r="D61" s="140" t="s">
        <v>733</v>
      </c>
      <c r="E61" s="141"/>
      <c r="F61" s="141"/>
      <c r="G61" s="141"/>
      <c r="H61" s="141"/>
      <c r="I61" s="142"/>
      <c r="J61" s="143">
        <f>J97</f>
        <v>0</v>
      </c>
      <c r="K61" s="144"/>
    </row>
    <row r="62" spans="2:11" s="9" customFormat="1" ht="19.5" customHeight="1">
      <c r="B62" s="138"/>
      <c r="C62" s="139"/>
      <c r="D62" s="140" t="s">
        <v>734</v>
      </c>
      <c r="E62" s="141"/>
      <c r="F62" s="141"/>
      <c r="G62" s="141"/>
      <c r="H62" s="141"/>
      <c r="I62" s="142"/>
      <c r="J62" s="143">
        <f>J100</f>
        <v>0</v>
      </c>
      <c r="K62" s="144"/>
    </row>
    <row r="63" spans="2:11" s="9" customFormat="1" ht="19.5" customHeight="1">
      <c r="B63" s="138"/>
      <c r="C63" s="139"/>
      <c r="D63" s="140" t="s">
        <v>735</v>
      </c>
      <c r="E63" s="141"/>
      <c r="F63" s="141"/>
      <c r="G63" s="141"/>
      <c r="H63" s="141"/>
      <c r="I63" s="142"/>
      <c r="J63" s="143">
        <f>J103</f>
        <v>0</v>
      </c>
      <c r="K63" s="144"/>
    </row>
    <row r="64" spans="2:11" s="9" customFormat="1" ht="19.5" customHeight="1">
      <c r="B64" s="138"/>
      <c r="C64" s="139"/>
      <c r="D64" s="140" t="s">
        <v>736</v>
      </c>
      <c r="E64" s="141"/>
      <c r="F64" s="141"/>
      <c r="G64" s="141"/>
      <c r="H64" s="141"/>
      <c r="I64" s="142"/>
      <c r="J64" s="143">
        <f>J106</f>
        <v>0</v>
      </c>
      <c r="K64" s="144"/>
    </row>
    <row r="65" spans="2:11" s="9" customFormat="1" ht="19.5" customHeight="1">
      <c r="B65" s="138"/>
      <c r="C65" s="139"/>
      <c r="D65" s="140" t="s">
        <v>737</v>
      </c>
      <c r="E65" s="141"/>
      <c r="F65" s="141"/>
      <c r="G65" s="141"/>
      <c r="H65" s="141"/>
      <c r="I65" s="142"/>
      <c r="J65" s="143">
        <f>J109</f>
        <v>0</v>
      </c>
      <c r="K65" s="144"/>
    </row>
    <row r="66" spans="2:11" s="9" customFormat="1" ht="19.5" customHeight="1">
      <c r="B66" s="138"/>
      <c r="C66" s="139"/>
      <c r="D66" s="140" t="s">
        <v>738</v>
      </c>
      <c r="E66" s="141"/>
      <c r="F66" s="141"/>
      <c r="G66" s="141"/>
      <c r="H66" s="141"/>
      <c r="I66" s="142"/>
      <c r="J66" s="143">
        <f>J112</f>
        <v>0</v>
      </c>
      <c r="K66" s="144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102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23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24"/>
      <c r="J72" s="53"/>
      <c r="K72" s="53"/>
      <c r="L72" s="34"/>
    </row>
    <row r="73" spans="2:12" s="1" customFormat="1" ht="36.75" customHeight="1">
      <c r="B73" s="34"/>
      <c r="C73" s="54" t="s">
        <v>124</v>
      </c>
      <c r="I73" s="145"/>
      <c r="L73" s="34"/>
    </row>
    <row r="74" spans="2:12" s="1" customFormat="1" ht="6.75" customHeight="1">
      <c r="B74" s="34"/>
      <c r="I74" s="145"/>
      <c r="L74" s="34"/>
    </row>
    <row r="75" spans="2:12" s="1" customFormat="1" ht="14.25" customHeight="1">
      <c r="B75" s="34"/>
      <c r="C75" s="56" t="s">
        <v>16</v>
      </c>
      <c r="I75" s="145"/>
      <c r="L75" s="34"/>
    </row>
    <row r="76" spans="2:12" s="1" customFormat="1" ht="22.5" customHeight="1">
      <c r="B76" s="34"/>
      <c r="E76" s="274" t="str">
        <f>E7</f>
        <v>Stavební úpravy sociálního zařízení budovy domova mládeže SŠIS Dvůr Králové nad Labem</v>
      </c>
      <c r="F76" s="233"/>
      <c r="G76" s="233"/>
      <c r="H76" s="233"/>
      <c r="I76" s="145"/>
      <c r="L76" s="34"/>
    </row>
    <row r="77" spans="2:12" s="1" customFormat="1" ht="14.25" customHeight="1">
      <c r="B77" s="34"/>
      <c r="C77" s="56" t="s">
        <v>95</v>
      </c>
      <c r="I77" s="145"/>
      <c r="L77" s="34"/>
    </row>
    <row r="78" spans="2:12" s="1" customFormat="1" ht="23.25" customHeight="1">
      <c r="B78" s="34"/>
      <c r="E78" s="251" t="str">
        <f>E9</f>
        <v>2 - Vedlejší náklady</v>
      </c>
      <c r="F78" s="233"/>
      <c r="G78" s="233"/>
      <c r="H78" s="233"/>
      <c r="I78" s="145"/>
      <c r="L78" s="34"/>
    </row>
    <row r="79" spans="2:12" s="1" customFormat="1" ht="6.75" customHeight="1">
      <c r="B79" s="34"/>
      <c r="I79" s="145"/>
      <c r="L79" s="34"/>
    </row>
    <row r="80" spans="2:12" s="1" customFormat="1" ht="18" customHeight="1">
      <c r="B80" s="34"/>
      <c r="C80" s="56" t="s">
        <v>23</v>
      </c>
      <c r="F80" s="146" t="str">
        <f>F12</f>
        <v>Dvůr Králové nad Labem</v>
      </c>
      <c r="I80" s="147" t="s">
        <v>25</v>
      </c>
      <c r="J80" s="60" t="str">
        <f>IF(J12="","",J12)</f>
        <v>25.4.2016</v>
      </c>
      <c r="L80" s="34"/>
    </row>
    <row r="81" spans="2:12" s="1" customFormat="1" ht="6.75" customHeight="1">
      <c r="B81" s="34"/>
      <c r="I81" s="145"/>
      <c r="L81" s="34"/>
    </row>
    <row r="82" spans="2:12" s="1" customFormat="1" ht="15">
      <c r="B82" s="34"/>
      <c r="C82" s="56" t="s">
        <v>27</v>
      </c>
      <c r="F82" s="146" t="str">
        <f>E15</f>
        <v>SŠIS Dvůr Králové nad Labem</v>
      </c>
      <c r="I82" s="147" t="s">
        <v>33</v>
      </c>
      <c r="J82" s="146" t="str">
        <f>E21</f>
        <v>Projektis s.r.o., Dvůr Králové nad Labem</v>
      </c>
      <c r="L82" s="34"/>
    </row>
    <row r="83" spans="2:12" s="1" customFormat="1" ht="14.25" customHeight="1">
      <c r="B83" s="34"/>
      <c r="C83" s="56" t="s">
        <v>31</v>
      </c>
      <c r="F83" s="146">
        <f>IF(E18="","",E18)</f>
      </c>
      <c r="I83" s="145"/>
      <c r="L83" s="34"/>
    </row>
    <row r="84" spans="2:12" s="1" customFormat="1" ht="9.75" customHeight="1">
      <c r="B84" s="34"/>
      <c r="I84" s="145"/>
      <c r="L84" s="34"/>
    </row>
    <row r="85" spans="2:20" s="10" customFormat="1" ht="29.25" customHeight="1">
      <c r="B85" s="148"/>
      <c r="C85" s="149" t="s">
        <v>125</v>
      </c>
      <c r="D85" s="150" t="s">
        <v>56</v>
      </c>
      <c r="E85" s="150" t="s">
        <v>52</v>
      </c>
      <c r="F85" s="150" t="s">
        <v>126</v>
      </c>
      <c r="G85" s="150" t="s">
        <v>127</v>
      </c>
      <c r="H85" s="150" t="s">
        <v>128</v>
      </c>
      <c r="I85" s="151" t="s">
        <v>129</v>
      </c>
      <c r="J85" s="150" t="s">
        <v>104</v>
      </c>
      <c r="K85" s="152" t="s">
        <v>130</v>
      </c>
      <c r="L85" s="148"/>
      <c r="M85" s="67" t="s">
        <v>131</v>
      </c>
      <c r="N85" s="68" t="s">
        <v>41</v>
      </c>
      <c r="O85" s="68" t="s">
        <v>132</v>
      </c>
      <c r="P85" s="68" t="s">
        <v>133</v>
      </c>
      <c r="Q85" s="68" t="s">
        <v>134</v>
      </c>
      <c r="R85" s="68" t="s">
        <v>135</v>
      </c>
      <c r="S85" s="68" t="s">
        <v>136</v>
      </c>
      <c r="T85" s="69" t="s">
        <v>137</v>
      </c>
    </row>
    <row r="86" spans="2:63" s="1" customFormat="1" ht="29.25" customHeight="1">
      <c r="B86" s="34"/>
      <c r="C86" s="71" t="s">
        <v>105</v>
      </c>
      <c r="I86" s="145"/>
      <c r="J86" s="153">
        <f>BK86</f>
        <v>0</v>
      </c>
      <c r="L86" s="34"/>
      <c r="M86" s="70"/>
      <c r="N86" s="61"/>
      <c r="O86" s="61"/>
      <c r="P86" s="154">
        <f>P87</f>
        <v>0</v>
      </c>
      <c r="Q86" s="61"/>
      <c r="R86" s="154">
        <f>R87</f>
        <v>0</v>
      </c>
      <c r="S86" s="61"/>
      <c r="T86" s="155">
        <f>T87</f>
        <v>0</v>
      </c>
      <c r="AT86" s="17" t="s">
        <v>70</v>
      </c>
      <c r="AU86" s="17" t="s">
        <v>106</v>
      </c>
      <c r="BK86" s="156">
        <f>BK87</f>
        <v>0</v>
      </c>
    </row>
    <row r="87" spans="2:63" s="11" customFormat="1" ht="36.75" customHeight="1">
      <c r="B87" s="157"/>
      <c r="D87" s="158" t="s">
        <v>70</v>
      </c>
      <c r="E87" s="159" t="s">
        <v>739</v>
      </c>
      <c r="F87" s="159" t="s">
        <v>740</v>
      </c>
      <c r="I87" s="160"/>
      <c r="J87" s="161">
        <f>BK87</f>
        <v>0</v>
      </c>
      <c r="L87" s="157"/>
      <c r="M87" s="162"/>
      <c r="N87" s="163"/>
      <c r="O87" s="163"/>
      <c r="P87" s="164">
        <f>P88+P91+P94+P97+P100+P103+P106+P109+P112</f>
        <v>0</v>
      </c>
      <c r="Q87" s="163"/>
      <c r="R87" s="164">
        <f>R88+R91+R94+R97+R100+R103+R106+R109+R112</f>
        <v>0</v>
      </c>
      <c r="S87" s="163"/>
      <c r="T87" s="165">
        <f>T88+T91+T94+T97+T100+T103+T106+T109+T112</f>
        <v>0</v>
      </c>
      <c r="AR87" s="158" t="s">
        <v>165</v>
      </c>
      <c r="AT87" s="166" t="s">
        <v>70</v>
      </c>
      <c r="AU87" s="166" t="s">
        <v>71</v>
      </c>
      <c r="AY87" s="158" t="s">
        <v>140</v>
      </c>
      <c r="BK87" s="167">
        <f>BK88+BK91+BK94+BK97+BK100+BK103+BK106+BK109+BK112</f>
        <v>0</v>
      </c>
    </row>
    <row r="88" spans="2:63" s="11" customFormat="1" ht="19.5" customHeight="1">
      <c r="B88" s="157"/>
      <c r="D88" s="168" t="s">
        <v>70</v>
      </c>
      <c r="E88" s="169" t="s">
        <v>741</v>
      </c>
      <c r="F88" s="169" t="s">
        <v>742</v>
      </c>
      <c r="I88" s="160"/>
      <c r="J88" s="170">
        <f>BK88</f>
        <v>0</v>
      </c>
      <c r="L88" s="157"/>
      <c r="M88" s="162"/>
      <c r="N88" s="163"/>
      <c r="O88" s="163"/>
      <c r="P88" s="164">
        <f>SUM(P89:P90)</f>
        <v>0</v>
      </c>
      <c r="Q88" s="163"/>
      <c r="R88" s="164">
        <f>SUM(R89:R90)</f>
        <v>0</v>
      </c>
      <c r="S88" s="163"/>
      <c r="T88" s="165">
        <f>SUM(T89:T90)</f>
        <v>0</v>
      </c>
      <c r="AR88" s="158" t="s">
        <v>165</v>
      </c>
      <c r="AT88" s="166" t="s">
        <v>70</v>
      </c>
      <c r="AU88" s="166" t="s">
        <v>22</v>
      </c>
      <c r="AY88" s="158" t="s">
        <v>140</v>
      </c>
      <c r="BK88" s="167">
        <f>SUM(BK89:BK90)</f>
        <v>0</v>
      </c>
    </row>
    <row r="89" spans="2:65" s="1" customFormat="1" ht="22.5" customHeight="1">
      <c r="B89" s="171"/>
      <c r="C89" s="172" t="s">
        <v>22</v>
      </c>
      <c r="D89" s="172" t="s">
        <v>143</v>
      </c>
      <c r="E89" s="173" t="s">
        <v>743</v>
      </c>
      <c r="F89" s="174" t="s">
        <v>744</v>
      </c>
      <c r="G89" s="175" t="s">
        <v>745</v>
      </c>
      <c r="H89" s="176">
        <v>1</v>
      </c>
      <c r="I89" s="177"/>
      <c r="J89" s="178">
        <f>ROUND(I89*H89,2)</f>
        <v>0</v>
      </c>
      <c r="K89" s="174" t="s">
        <v>20</v>
      </c>
      <c r="L89" s="34"/>
      <c r="M89" s="179" t="s">
        <v>20</v>
      </c>
      <c r="N89" s="180" t="s">
        <v>42</v>
      </c>
      <c r="O89" s="35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7" t="s">
        <v>746</v>
      </c>
      <c r="AT89" s="17" t="s">
        <v>143</v>
      </c>
      <c r="AU89" s="17" t="s">
        <v>77</v>
      </c>
      <c r="AY89" s="17" t="s">
        <v>140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7" t="s">
        <v>22</v>
      </c>
      <c r="BK89" s="183">
        <f>ROUND(I89*H89,2)</f>
        <v>0</v>
      </c>
      <c r="BL89" s="17" t="s">
        <v>746</v>
      </c>
      <c r="BM89" s="17" t="s">
        <v>747</v>
      </c>
    </row>
    <row r="90" spans="2:47" s="1" customFormat="1" ht="22.5" customHeight="1">
      <c r="B90" s="34"/>
      <c r="D90" s="194" t="s">
        <v>544</v>
      </c>
      <c r="F90" s="223" t="s">
        <v>744</v>
      </c>
      <c r="I90" s="145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544</v>
      </c>
      <c r="AU90" s="17" t="s">
        <v>77</v>
      </c>
    </row>
    <row r="91" spans="2:63" s="11" customFormat="1" ht="29.25" customHeight="1">
      <c r="B91" s="157"/>
      <c r="D91" s="168" t="s">
        <v>70</v>
      </c>
      <c r="E91" s="169" t="s">
        <v>748</v>
      </c>
      <c r="F91" s="169" t="s">
        <v>749</v>
      </c>
      <c r="I91" s="160"/>
      <c r="J91" s="170">
        <f>BK91</f>
        <v>0</v>
      </c>
      <c r="L91" s="157"/>
      <c r="M91" s="162"/>
      <c r="N91" s="163"/>
      <c r="O91" s="163"/>
      <c r="P91" s="164">
        <f>SUM(P92:P93)</f>
        <v>0</v>
      </c>
      <c r="Q91" s="163"/>
      <c r="R91" s="164">
        <f>SUM(R92:R93)</f>
        <v>0</v>
      </c>
      <c r="S91" s="163"/>
      <c r="T91" s="165">
        <f>SUM(T92:T93)</f>
        <v>0</v>
      </c>
      <c r="AR91" s="158" t="s">
        <v>165</v>
      </c>
      <c r="AT91" s="166" t="s">
        <v>70</v>
      </c>
      <c r="AU91" s="166" t="s">
        <v>22</v>
      </c>
      <c r="AY91" s="158" t="s">
        <v>140</v>
      </c>
      <c r="BK91" s="167">
        <f>SUM(BK92:BK93)</f>
        <v>0</v>
      </c>
    </row>
    <row r="92" spans="2:65" s="1" customFormat="1" ht="22.5" customHeight="1">
      <c r="B92" s="171"/>
      <c r="C92" s="172" t="s">
        <v>77</v>
      </c>
      <c r="D92" s="172" t="s">
        <v>143</v>
      </c>
      <c r="E92" s="173" t="s">
        <v>750</v>
      </c>
      <c r="F92" s="174" t="s">
        <v>751</v>
      </c>
      <c r="G92" s="175" t="s">
        <v>745</v>
      </c>
      <c r="H92" s="176">
        <v>1</v>
      </c>
      <c r="I92" s="177"/>
      <c r="J92" s="178">
        <f>ROUND(I92*H92,2)</f>
        <v>0</v>
      </c>
      <c r="K92" s="174" t="s">
        <v>20</v>
      </c>
      <c r="L92" s="34"/>
      <c r="M92" s="179" t="s">
        <v>20</v>
      </c>
      <c r="N92" s="180" t="s">
        <v>42</v>
      </c>
      <c r="O92" s="35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AR92" s="17" t="s">
        <v>746</v>
      </c>
      <c r="AT92" s="17" t="s">
        <v>143</v>
      </c>
      <c r="AU92" s="17" t="s">
        <v>77</v>
      </c>
      <c r="AY92" s="17" t="s">
        <v>140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7" t="s">
        <v>22</v>
      </c>
      <c r="BK92" s="183">
        <f>ROUND(I92*H92,2)</f>
        <v>0</v>
      </c>
      <c r="BL92" s="17" t="s">
        <v>746</v>
      </c>
      <c r="BM92" s="17" t="s">
        <v>752</v>
      </c>
    </row>
    <row r="93" spans="2:47" s="1" customFormat="1" ht="22.5" customHeight="1">
      <c r="B93" s="34"/>
      <c r="D93" s="194" t="s">
        <v>544</v>
      </c>
      <c r="F93" s="223" t="s">
        <v>751</v>
      </c>
      <c r="I93" s="145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544</v>
      </c>
      <c r="AU93" s="17" t="s">
        <v>77</v>
      </c>
    </row>
    <row r="94" spans="2:63" s="11" customFormat="1" ht="29.25" customHeight="1">
      <c r="B94" s="157"/>
      <c r="D94" s="168" t="s">
        <v>70</v>
      </c>
      <c r="E94" s="169" t="s">
        <v>753</v>
      </c>
      <c r="F94" s="169" t="s">
        <v>754</v>
      </c>
      <c r="I94" s="160"/>
      <c r="J94" s="170">
        <f>BK94</f>
        <v>0</v>
      </c>
      <c r="L94" s="157"/>
      <c r="M94" s="162"/>
      <c r="N94" s="163"/>
      <c r="O94" s="163"/>
      <c r="P94" s="164">
        <f>SUM(P95:P96)</f>
        <v>0</v>
      </c>
      <c r="Q94" s="163"/>
      <c r="R94" s="164">
        <f>SUM(R95:R96)</f>
        <v>0</v>
      </c>
      <c r="S94" s="163"/>
      <c r="T94" s="165">
        <f>SUM(T95:T96)</f>
        <v>0</v>
      </c>
      <c r="AR94" s="158" t="s">
        <v>165</v>
      </c>
      <c r="AT94" s="166" t="s">
        <v>70</v>
      </c>
      <c r="AU94" s="166" t="s">
        <v>22</v>
      </c>
      <c r="AY94" s="158" t="s">
        <v>140</v>
      </c>
      <c r="BK94" s="167">
        <f>SUM(BK95:BK96)</f>
        <v>0</v>
      </c>
    </row>
    <row r="95" spans="2:65" s="1" customFormat="1" ht="22.5" customHeight="1">
      <c r="B95" s="171"/>
      <c r="C95" s="172" t="s">
        <v>141</v>
      </c>
      <c r="D95" s="172" t="s">
        <v>143</v>
      </c>
      <c r="E95" s="173" t="s">
        <v>755</v>
      </c>
      <c r="F95" s="174" t="s">
        <v>756</v>
      </c>
      <c r="G95" s="175" t="s">
        <v>745</v>
      </c>
      <c r="H95" s="176">
        <v>1</v>
      </c>
      <c r="I95" s="177"/>
      <c r="J95" s="178">
        <f>ROUND(I95*H95,2)</f>
        <v>0</v>
      </c>
      <c r="K95" s="174" t="s">
        <v>20</v>
      </c>
      <c r="L95" s="34"/>
      <c r="M95" s="179" t="s">
        <v>20</v>
      </c>
      <c r="N95" s="180" t="s">
        <v>42</v>
      </c>
      <c r="O95" s="35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17" t="s">
        <v>746</v>
      </c>
      <c r="AT95" s="17" t="s">
        <v>143</v>
      </c>
      <c r="AU95" s="17" t="s">
        <v>77</v>
      </c>
      <c r="AY95" s="17" t="s">
        <v>140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7" t="s">
        <v>22</v>
      </c>
      <c r="BK95" s="183">
        <f>ROUND(I95*H95,2)</f>
        <v>0</v>
      </c>
      <c r="BL95" s="17" t="s">
        <v>746</v>
      </c>
      <c r="BM95" s="17" t="s">
        <v>757</v>
      </c>
    </row>
    <row r="96" spans="2:47" s="1" customFormat="1" ht="22.5" customHeight="1">
      <c r="B96" s="34"/>
      <c r="D96" s="194" t="s">
        <v>544</v>
      </c>
      <c r="F96" s="223" t="s">
        <v>756</v>
      </c>
      <c r="I96" s="145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544</v>
      </c>
      <c r="AU96" s="17" t="s">
        <v>77</v>
      </c>
    </row>
    <row r="97" spans="2:63" s="11" customFormat="1" ht="29.25" customHeight="1">
      <c r="B97" s="157"/>
      <c r="D97" s="168" t="s">
        <v>70</v>
      </c>
      <c r="E97" s="169" t="s">
        <v>758</v>
      </c>
      <c r="F97" s="169" t="s">
        <v>759</v>
      </c>
      <c r="I97" s="160"/>
      <c r="J97" s="170">
        <f>BK97</f>
        <v>0</v>
      </c>
      <c r="L97" s="157"/>
      <c r="M97" s="162"/>
      <c r="N97" s="163"/>
      <c r="O97" s="163"/>
      <c r="P97" s="164">
        <f>SUM(P98:P99)</f>
        <v>0</v>
      </c>
      <c r="Q97" s="163"/>
      <c r="R97" s="164">
        <f>SUM(R98:R99)</f>
        <v>0</v>
      </c>
      <c r="S97" s="163"/>
      <c r="T97" s="165">
        <f>SUM(T98:T99)</f>
        <v>0</v>
      </c>
      <c r="AR97" s="158" t="s">
        <v>165</v>
      </c>
      <c r="AT97" s="166" t="s">
        <v>70</v>
      </c>
      <c r="AU97" s="166" t="s">
        <v>22</v>
      </c>
      <c r="AY97" s="158" t="s">
        <v>140</v>
      </c>
      <c r="BK97" s="167">
        <f>SUM(BK98:BK99)</f>
        <v>0</v>
      </c>
    </row>
    <row r="98" spans="2:65" s="1" customFormat="1" ht="22.5" customHeight="1">
      <c r="B98" s="171"/>
      <c r="C98" s="172" t="s">
        <v>148</v>
      </c>
      <c r="D98" s="172" t="s">
        <v>143</v>
      </c>
      <c r="E98" s="173" t="s">
        <v>760</v>
      </c>
      <c r="F98" s="174" t="s">
        <v>761</v>
      </c>
      <c r="G98" s="175" t="s">
        <v>745</v>
      </c>
      <c r="H98" s="176">
        <v>1</v>
      </c>
      <c r="I98" s="177"/>
      <c r="J98" s="178">
        <f>ROUND(I98*H98,2)</f>
        <v>0</v>
      </c>
      <c r="K98" s="174" t="s">
        <v>20</v>
      </c>
      <c r="L98" s="34"/>
      <c r="M98" s="179" t="s">
        <v>20</v>
      </c>
      <c r="N98" s="180" t="s">
        <v>42</v>
      </c>
      <c r="O98" s="35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17" t="s">
        <v>746</v>
      </c>
      <c r="AT98" s="17" t="s">
        <v>143</v>
      </c>
      <c r="AU98" s="17" t="s">
        <v>77</v>
      </c>
      <c r="AY98" s="17" t="s">
        <v>140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7" t="s">
        <v>22</v>
      </c>
      <c r="BK98" s="183">
        <f>ROUND(I98*H98,2)</f>
        <v>0</v>
      </c>
      <c r="BL98" s="17" t="s">
        <v>746</v>
      </c>
      <c r="BM98" s="17" t="s">
        <v>762</v>
      </c>
    </row>
    <row r="99" spans="2:47" s="1" customFormat="1" ht="22.5" customHeight="1">
      <c r="B99" s="34"/>
      <c r="D99" s="194" t="s">
        <v>544</v>
      </c>
      <c r="F99" s="223" t="s">
        <v>761</v>
      </c>
      <c r="I99" s="145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544</v>
      </c>
      <c r="AU99" s="17" t="s">
        <v>77</v>
      </c>
    </row>
    <row r="100" spans="2:63" s="11" customFormat="1" ht="29.25" customHeight="1">
      <c r="B100" s="157"/>
      <c r="D100" s="168" t="s">
        <v>70</v>
      </c>
      <c r="E100" s="169" t="s">
        <v>763</v>
      </c>
      <c r="F100" s="169" t="s">
        <v>764</v>
      </c>
      <c r="I100" s="160"/>
      <c r="J100" s="170">
        <f>BK100</f>
        <v>0</v>
      </c>
      <c r="L100" s="157"/>
      <c r="M100" s="162"/>
      <c r="N100" s="163"/>
      <c r="O100" s="163"/>
      <c r="P100" s="164">
        <f>SUM(P101:P102)</f>
        <v>0</v>
      </c>
      <c r="Q100" s="163"/>
      <c r="R100" s="164">
        <f>SUM(R101:R102)</f>
        <v>0</v>
      </c>
      <c r="S100" s="163"/>
      <c r="T100" s="165">
        <f>SUM(T101:T102)</f>
        <v>0</v>
      </c>
      <c r="AR100" s="158" t="s">
        <v>165</v>
      </c>
      <c r="AT100" s="166" t="s">
        <v>70</v>
      </c>
      <c r="AU100" s="166" t="s">
        <v>22</v>
      </c>
      <c r="AY100" s="158" t="s">
        <v>140</v>
      </c>
      <c r="BK100" s="167">
        <f>SUM(BK101:BK102)</f>
        <v>0</v>
      </c>
    </row>
    <row r="101" spans="2:65" s="1" customFormat="1" ht="22.5" customHeight="1">
      <c r="B101" s="171"/>
      <c r="C101" s="172" t="s">
        <v>165</v>
      </c>
      <c r="D101" s="172" t="s">
        <v>143</v>
      </c>
      <c r="E101" s="173" t="s">
        <v>765</v>
      </c>
      <c r="F101" s="174" t="s">
        <v>766</v>
      </c>
      <c r="G101" s="175" t="s">
        <v>745</v>
      </c>
      <c r="H101" s="176">
        <v>1</v>
      </c>
      <c r="I101" s="177"/>
      <c r="J101" s="178">
        <f>ROUND(I101*H101,2)</f>
        <v>0</v>
      </c>
      <c r="K101" s="174" t="s">
        <v>20</v>
      </c>
      <c r="L101" s="34"/>
      <c r="M101" s="179" t="s">
        <v>20</v>
      </c>
      <c r="N101" s="180" t="s">
        <v>42</v>
      </c>
      <c r="O101" s="35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AR101" s="17" t="s">
        <v>746</v>
      </c>
      <c r="AT101" s="17" t="s">
        <v>143</v>
      </c>
      <c r="AU101" s="17" t="s">
        <v>77</v>
      </c>
      <c r="AY101" s="17" t="s">
        <v>140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7" t="s">
        <v>22</v>
      </c>
      <c r="BK101" s="183">
        <f>ROUND(I101*H101,2)</f>
        <v>0</v>
      </c>
      <c r="BL101" s="17" t="s">
        <v>746</v>
      </c>
      <c r="BM101" s="17" t="s">
        <v>767</v>
      </c>
    </row>
    <row r="102" spans="2:47" s="1" customFormat="1" ht="22.5" customHeight="1">
      <c r="B102" s="34"/>
      <c r="D102" s="194" t="s">
        <v>544</v>
      </c>
      <c r="F102" s="223" t="s">
        <v>766</v>
      </c>
      <c r="I102" s="145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544</v>
      </c>
      <c r="AU102" s="17" t="s">
        <v>77</v>
      </c>
    </row>
    <row r="103" spans="2:63" s="11" customFormat="1" ht="29.25" customHeight="1">
      <c r="B103" s="157"/>
      <c r="D103" s="168" t="s">
        <v>70</v>
      </c>
      <c r="E103" s="169" t="s">
        <v>768</v>
      </c>
      <c r="F103" s="169" t="s">
        <v>769</v>
      </c>
      <c r="I103" s="160"/>
      <c r="J103" s="170">
        <f>BK103</f>
        <v>0</v>
      </c>
      <c r="L103" s="157"/>
      <c r="M103" s="162"/>
      <c r="N103" s="163"/>
      <c r="O103" s="163"/>
      <c r="P103" s="164">
        <f>SUM(P104:P105)</f>
        <v>0</v>
      </c>
      <c r="Q103" s="163"/>
      <c r="R103" s="164">
        <f>SUM(R104:R105)</f>
        <v>0</v>
      </c>
      <c r="S103" s="163"/>
      <c r="T103" s="165">
        <f>SUM(T104:T105)</f>
        <v>0</v>
      </c>
      <c r="AR103" s="158" t="s">
        <v>165</v>
      </c>
      <c r="AT103" s="166" t="s">
        <v>70</v>
      </c>
      <c r="AU103" s="166" t="s">
        <v>22</v>
      </c>
      <c r="AY103" s="158" t="s">
        <v>140</v>
      </c>
      <c r="BK103" s="167">
        <f>SUM(BK104:BK105)</f>
        <v>0</v>
      </c>
    </row>
    <row r="104" spans="2:65" s="1" customFormat="1" ht="22.5" customHeight="1">
      <c r="B104" s="171"/>
      <c r="C104" s="172" t="s">
        <v>156</v>
      </c>
      <c r="D104" s="172" t="s">
        <v>143</v>
      </c>
      <c r="E104" s="173" t="s">
        <v>770</v>
      </c>
      <c r="F104" s="174" t="s">
        <v>771</v>
      </c>
      <c r="G104" s="175" t="s">
        <v>745</v>
      </c>
      <c r="H104" s="176">
        <v>1</v>
      </c>
      <c r="I104" s="177"/>
      <c r="J104" s="178">
        <f>ROUND(I104*H104,2)</f>
        <v>0</v>
      </c>
      <c r="K104" s="174" t="s">
        <v>20</v>
      </c>
      <c r="L104" s="34"/>
      <c r="M104" s="179" t="s">
        <v>20</v>
      </c>
      <c r="N104" s="180" t="s">
        <v>42</v>
      </c>
      <c r="O104" s="35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17" t="s">
        <v>746</v>
      </c>
      <c r="AT104" s="17" t="s">
        <v>143</v>
      </c>
      <c r="AU104" s="17" t="s">
        <v>77</v>
      </c>
      <c r="AY104" s="17" t="s">
        <v>140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7" t="s">
        <v>22</v>
      </c>
      <c r="BK104" s="183">
        <f>ROUND(I104*H104,2)</f>
        <v>0</v>
      </c>
      <c r="BL104" s="17" t="s">
        <v>746</v>
      </c>
      <c r="BM104" s="17" t="s">
        <v>772</v>
      </c>
    </row>
    <row r="105" spans="2:47" s="1" customFormat="1" ht="22.5" customHeight="1">
      <c r="B105" s="34"/>
      <c r="D105" s="194" t="s">
        <v>544</v>
      </c>
      <c r="F105" s="223" t="s">
        <v>771</v>
      </c>
      <c r="I105" s="145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544</v>
      </c>
      <c r="AU105" s="17" t="s">
        <v>77</v>
      </c>
    </row>
    <row r="106" spans="2:63" s="11" customFormat="1" ht="29.25" customHeight="1">
      <c r="B106" s="157"/>
      <c r="D106" s="168" t="s">
        <v>70</v>
      </c>
      <c r="E106" s="169" t="s">
        <v>773</v>
      </c>
      <c r="F106" s="169" t="s">
        <v>774</v>
      </c>
      <c r="I106" s="160"/>
      <c r="J106" s="170">
        <f>BK106</f>
        <v>0</v>
      </c>
      <c r="L106" s="157"/>
      <c r="M106" s="162"/>
      <c r="N106" s="163"/>
      <c r="O106" s="163"/>
      <c r="P106" s="164">
        <f>SUM(P107:P108)</f>
        <v>0</v>
      </c>
      <c r="Q106" s="163"/>
      <c r="R106" s="164">
        <f>SUM(R107:R108)</f>
        <v>0</v>
      </c>
      <c r="S106" s="163"/>
      <c r="T106" s="165">
        <f>SUM(T107:T108)</f>
        <v>0</v>
      </c>
      <c r="AR106" s="158" t="s">
        <v>165</v>
      </c>
      <c r="AT106" s="166" t="s">
        <v>70</v>
      </c>
      <c r="AU106" s="166" t="s">
        <v>22</v>
      </c>
      <c r="AY106" s="158" t="s">
        <v>140</v>
      </c>
      <c r="BK106" s="167">
        <f>SUM(BK107:BK108)</f>
        <v>0</v>
      </c>
    </row>
    <row r="107" spans="2:65" s="1" customFormat="1" ht="22.5" customHeight="1">
      <c r="B107" s="171"/>
      <c r="C107" s="172" t="s">
        <v>174</v>
      </c>
      <c r="D107" s="172" t="s">
        <v>143</v>
      </c>
      <c r="E107" s="173" t="s">
        <v>775</v>
      </c>
      <c r="F107" s="174" t="s">
        <v>776</v>
      </c>
      <c r="G107" s="175" t="s">
        <v>745</v>
      </c>
      <c r="H107" s="176">
        <v>1</v>
      </c>
      <c r="I107" s="177"/>
      <c r="J107" s="178">
        <f>ROUND(I107*H107,2)</f>
        <v>0</v>
      </c>
      <c r="K107" s="174" t="s">
        <v>20</v>
      </c>
      <c r="L107" s="34"/>
      <c r="M107" s="179" t="s">
        <v>20</v>
      </c>
      <c r="N107" s="180" t="s">
        <v>42</v>
      </c>
      <c r="O107" s="35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7" t="s">
        <v>746</v>
      </c>
      <c r="AT107" s="17" t="s">
        <v>143</v>
      </c>
      <c r="AU107" s="17" t="s">
        <v>77</v>
      </c>
      <c r="AY107" s="17" t="s">
        <v>140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7" t="s">
        <v>22</v>
      </c>
      <c r="BK107" s="183">
        <f>ROUND(I107*H107,2)</f>
        <v>0</v>
      </c>
      <c r="BL107" s="17" t="s">
        <v>746</v>
      </c>
      <c r="BM107" s="17" t="s">
        <v>777</v>
      </c>
    </row>
    <row r="108" spans="2:47" s="1" customFormat="1" ht="22.5" customHeight="1">
      <c r="B108" s="34"/>
      <c r="D108" s="194" t="s">
        <v>544</v>
      </c>
      <c r="F108" s="223" t="s">
        <v>776</v>
      </c>
      <c r="I108" s="145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544</v>
      </c>
      <c r="AU108" s="17" t="s">
        <v>77</v>
      </c>
    </row>
    <row r="109" spans="2:63" s="11" customFormat="1" ht="29.25" customHeight="1">
      <c r="B109" s="157"/>
      <c r="D109" s="168" t="s">
        <v>70</v>
      </c>
      <c r="E109" s="169" t="s">
        <v>778</v>
      </c>
      <c r="F109" s="169" t="s">
        <v>779</v>
      </c>
      <c r="I109" s="160"/>
      <c r="J109" s="170">
        <f>BK109</f>
        <v>0</v>
      </c>
      <c r="L109" s="157"/>
      <c r="M109" s="162"/>
      <c r="N109" s="163"/>
      <c r="O109" s="163"/>
      <c r="P109" s="164">
        <f>SUM(P110:P111)</f>
        <v>0</v>
      </c>
      <c r="Q109" s="163"/>
      <c r="R109" s="164">
        <f>SUM(R110:R111)</f>
        <v>0</v>
      </c>
      <c r="S109" s="163"/>
      <c r="T109" s="165">
        <f>SUM(T110:T111)</f>
        <v>0</v>
      </c>
      <c r="AR109" s="158" t="s">
        <v>165</v>
      </c>
      <c r="AT109" s="166" t="s">
        <v>70</v>
      </c>
      <c r="AU109" s="166" t="s">
        <v>22</v>
      </c>
      <c r="AY109" s="158" t="s">
        <v>140</v>
      </c>
      <c r="BK109" s="167">
        <f>SUM(BK110:BK111)</f>
        <v>0</v>
      </c>
    </row>
    <row r="110" spans="2:65" s="1" customFormat="1" ht="22.5" customHeight="1">
      <c r="B110" s="171"/>
      <c r="C110" s="172" t="s">
        <v>180</v>
      </c>
      <c r="D110" s="172" t="s">
        <v>143</v>
      </c>
      <c r="E110" s="173" t="s">
        <v>780</v>
      </c>
      <c r="F110" s="174" t="s">
        <v>781</v>
      </c>
      <c r="G110" s="175" t="s">
        <v>745</v>
      </c>
      <c r="H110" s="176">
        <v>1</v>
      </c>
      <c r="I110" s="177"/>
      <c r="J110" s="178">
        <f>ROUND(I110*H110,2)</f>
        <v>0</v>
      </c>
      <c r="K110" s="174" t="s">
        <v>20</v>
      </c>
      <c r="L110" s="34"/>
      <c r="M110" s="179" t="s">
        <v>20</v>
      </c>
      <c r="N110" s="180" t="s">
        <v>42</v>
      </c>
      <c r="O110" s="35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AR110" s="17" t="s">
        <v>746</v>
      </c>
      <c r="AT110" s="17" t="s">
        <v>143</v>
      </c>
      <c r="AU110" s="17" t="s">
        <v>77</v>
      </c>
      <c r="AY110" s="17" t="s">
        <v>140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7" t="s">
        <v>22</v>
      </c>
      <c r="BK110" s="183">
        <f>ROUND(I110*H110,2)</f>
        <v>0</v>
      </c>
      <c r="BL110" s="17" t="s">
        <v>746</v>
      </c>
      <c r="BM110" s="17" t="s">
        <v>782</v>
      </c>
    </row>
    <row r="111" spans="2:47" s="1" customFormat="1" ht="22.5" customHeight="1">
      <c r="B111" s="34"/>
      <c r="D111" s="194" t="s">
        <v>544</v>
      </c>
      <c r="F111" s="223" t="s">
        <v>781</v>
      </c>
      <c r="I111" s="145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544</v>
      </c>
      <c r="AU111" s="17" t="s">
        <v>77</v>
      </c>
    </row>
    <row r="112" spans="2:63" s="11" customFormat="1" ht="29.25" customHeight="1">
      <c r="B112" s="157"/>
      <c r="D112" s="168" t="s">
        <v>70</v>
      </c>
      <c r="E112" s="169" t="s">
        <v>783</v>
      </c>
      <c r="F112" s="169" t="s">
        <v>784</v>
      </c>
      <c r="I112" s="160"/>
      <c r="J112" s="170">
        <f>BK112</f>
        <v>0</v>
      </c>
      <c r="L112" s="157"/>
      <c r="M112" s="162"/>
      <c r="N112" s="163"/>
      <c r="O112" s="163"/>
      <c r="P112" s="164">
        <f>SUM(P113:P114)</f>
        <v>0</v>
      </c>
      <c r="Q112" s="163"/>
      <c r="R112" s="164">
        <f>SUM(R113:R114)</f>
        <v>0</v>
      </c>
      <c r="S112" s="163"/>
      <c r="T112" s="165">
        <f>SUM(T113:T114)</f>
        <v>0</v>
      </c>
      <c r="AR112" s="158" t="s">
        <v>165</v>
      </c>
      <c r="AT112" s="166" t="s">
        <v>70</v>
      </c>
      <c r="AU112" s="166" t="s">
        <v>22</v>
      </c>
      <c r="AY112" s="158" t="s">
        <v>140</v>
      </c>
      <c r="BK112" s="167">
        <f>SUM(BK113:BK114)</f>
        <v>0</v>
      </c>
    </row>
    <row r="113" spans="2:65" s="1" customFormat="1" ht="22.5" customHeight="1">
      <c r="B113" s="171"/>
      <c r="C113" s="172" t="s">
        <v>184</v>
      </c>
      <c r="D113" s="172" t="s">
        <v>143</v>
      </c>
      <c r="E113" s="173" t="s">
        <v>785</v>
      </c>
      <c r="F113" s="174" t="s">
        <v>786</v>
      </c>
      <c r="G113" s="175" t="s">
        <v>745</v>
      </c>
      <c r="H113" s="176">
        <v>1</v>
      </c>
      <c r="I113" s="177"/>
      <c r="J113" s="178">
        <f>ROUND(I113*H113,2)</f>
        <v>0</v>
      </c>
      <c r="K113" s="174" t="s">
        <v>20</v>
      </c>
      <c r="L113" s="34"/>
      <c r="M113" s="179" t="s">
        <v>20</v>
      </c>
      <c r="N113" s="180" t="s">
        <v>42</v>
      </c>
      <c r="O113" s="35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7" t="s">
        <v>746</v>
      </c>
      <c r="AT113" s="17" t="s">
        <v>143</v>
      </c>
      <c r="AU113" s="17" t="s">
        <v>77</v>
      </c>
      <c r="AY113" s="17" t="s">
        <v>140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7" t="s">
        <v>22</v>
      </c>
      <c r="BK113" s="183">
        <f>ROUND(I113*H113,2)</f>
        <v>0</v>
      </c>
      <c r="BL113" s="17" t="s">
        <v>746</v>
      </c>
      <c r="BM113" s="17" t="s">
        <v>787</v>
      </c>
    </row>
    <row r="114" spans="2:47" s="1" customFormat="1" ht="22.5" customHeight="1">
      <c r="B114" s="34"/>
      <c r="D114" s="194" t="s">
        <v>544</v>
      </c>
      <c r="F114" s="223" t="s">
        <v>786</v>
      </c>
      <c r="I114" s="145"/>
      <c r="L114" s="34"/>
      <c r="M114" s="225"/>
      <c r="N114" s="226"/>
      <c r="O114" s="226"/>
      <c r="P114" s="226"/>
      <c r="Q114" s="226"/>
      <c r="R114" s="226"/>
      <c r="S114" s="226"/>
      <c r="T114" s="227"/>
      <c r="AT114" s="17" t="s">
        <v>544</v>
      </c>
      <c r="AU114" s="17" t="s">
        <v>77</v>
      </c>
    </row>
    <row r="115" spans="2:12" s="1" customFormat="1" ht="6.75" customHeight="1">
      <c r="B115" s="49"/>
      <c r="C115" s="50"/>
      <c r="D115" s="50"/>
      <c r="E115" s="50"/>
      <c r="F115" s="50"/>
      <c r="G115" s="50"/>
      <c r="H115" s="50"/>
      <c r="I115" s="123"/>
      <c r="J115" s="50"/>
      <c r="K115" s="50"/>
      <c r="L115" s="34"/>
    </row>
    <row r="247" ht="13.5">
      <c r="AT247" s="222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86" customWidth="1"/>
    <col min="2" max="2" width="1.421875" style="286" customWidth="1"/>
    <col min="3" max="4" width="4.28125" style="286" customWidth="1"/>
    <col min="5" max="5" width="10.00390625" style="286" customWidth="1"/>
    <col min="6" max="6" width="7.8515625" style="286" customWidth="1"/>
    <col min="7" max="7" width="4.28125" style="286" customWidth="1"/>
    <col min="8" max="8" width="66.7109375" style="286" customWidth="1"/>
    <col min="9" max="10" width="17.140625" style="286" customWidth="1"/>
    <col min="11" max="11" width="1.421875" style="286" customWidth="1"/>
    <col min="12" max="16384" width="9.14062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293" customFormat="1" ht="45" customHeight="1">
      <c r="B3" s="290"/>
      <c r="C3" s="291" t="s">
        <v>795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4"/>
      <c r="C4" s="295" t="s">
        <v>796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797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798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300"/>
      <c r="D8" s="300"/>
      <c r="E8" s="300"/>
      <c r="F8" s="300"/>
      <c r="G8" s="300"/>
      <c r="H8" s="300"/>
      <c r="I8" s="300"/>
      <c r="J8" s="300"/>
      <c r="K8" s="296"/>
    </row>
    <row r="9" spans="2:11" ht="15" customHeight="1">
      <c r="B9" s="299"/>
      <c r="C9" s="298" t="s">
        <v>799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300"/>
      <c r="D10" s="298" t="s">
        <v>800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1"/>
      <c r="D11" s="298" t="s">
        <v>801</v>
      </c>
      <c r="E11" s="298"/>
      <c r="F11" s="298"/>
      <c r="G11" s="298"/>
      <c r="H11" s="298"/>
      <c r="I11" s="298"/>
      <c r="J11" s="298"/>
      <c r="K11" s="296"/>
    </row>
    <row r="12" spans="2:11" ht="12.75" customHeight="1">
      <c r="B12" s="299"/>
      <c r="C12" s="301"/>
      <c r="D12" s="301"/>
      <c r="E12" s="301"/>
      <c r="F12" s="301"/>
      <c r="G12" s="301"/>
      <c r="H12" s="301"/>
      <c r="I12" s="301"/>
      <c r="J12" s="301"/>
      <c r="K12" s="296"/>
    </row>
    <row r="13" spans="2:11" ht="15" customHeight="1">
      <c r="B13" s="299"/>
      <c r="C13" s="301"/>
      <c r="D13" s="298" t="s">
        <v>802</v>
      </c>
      <c r="E13" s="298"/>
      <c r="F13" s="298"/>
      <c r="G13" s="298"/>
      <c r="H13" s="298"/>
      <c r="I13" s="298"/>
      <c r="J13" s="298"/>
      <c r="K13" s="296"/>
    </row>
    <row r="14" spans="2:11" ht="15" customHeight="1">
      <c r="B14" s="299"/>
      <c r="C14" s="301"/>
      <c r="D14" s="298" t="s">
        <v>803</v>
      </c>
      <c r="E14" s="298"/>
      <c r="F14" s="298"/>
      <c r="G14" s="298"/>
      <c r="H14" s="298"/>
      <c r="I14" s="298"/>
      <c r="J14" s="298"/>
      <c r="K14" s="296"/>
    </row>
    <row r="15" spans="2:11" ht="15" customHeight="1">
      <c r="B15" s="299"/>
      <c r="C15" s="301"/>
      <c r="D15" s="298" t="s">
        <v>804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1"/>
      <c r="D16" s="301"/>
      <c r="E16" s="302" t="s">
        <v>75</v>
      </c>
      <c r="F16" s="298" t="s">
        <v>805</v>
      </c>
      <c r="G16" s="298"/>
      <c r="H16" s="298"/>
      <c r="I16" s="298"/>
      <c r="J16" s="298"/>
      <c r="K16" s="296"/>
    </row>
    <row r="17" spans="2:11" ht="15" customHeight="1">
      <c r="B17" s="299"/>
      <c r="C17" s="301"/>
      <c r="D17" s="301"/>
      <c r="E17" s="302" t="s">
        <v>806</v>
      </c>
      <c r="F17" s="298" t="s">
        <v>807</v>
      </c>
      <c r="G17" s="298"/>
      <c r="H17" s="298"/>
      <c r="I17" s="298"/>
      <c r="J17" s="298"/>
      <c r="K17" s="296"/>
    </row>
    <row r="18" spans="2:11" ht="15" customHeight="1">
      <c r="B18" s="299"/>
      <c r="C18" s="301"/>
      <c r="D18" s="301"/>
      <c r="E18" s="302" t="s">
        <v>808</v>
      </c>
      <c r="F18" s="298" t="s">
        <v>809</v>
      </c>
      <c r="G18" s="298"/>
      <c r="H18" s="298"/>
      <c r="I18" s="298"/>
      <c r="J18" s="298"/>
      <c r="K18" s="296"/>
    </row>
    <row r="19" spans="2:11" ht="15" customHeight="1">
      <c r="B19" s="299"/>
      <c r="C19" s="301"/>
      <c r="D19" s="301"/>
      <c r="E19" s="302" t="s">
        <v>810</v>
      </c>
      <c r="F19" s="298" t="s">
        <v>811</v>
      </c>
      <c r="G19" s="298"/>
      <c r="H19" s="298"/>
      <c r="I19" s="298"/>
      <c r="J19" s="298"/>
      <c r="K19" s="296"/>
    </row>
    <row r="20" spans="2:11" ht="15" customHeight="1">
      <c r="B20" s="299"/>
      <c r="C20" s="301"/>
      <c r="D20" s="301"/>
      <c r="E20" s="302" t="s">
        <v>812</v>
      </c>
      <c r="F20" s="298" t="s">
        <v>813</v>
      </c>
      <c r="G20" s="298"/>
      <c r="H20" s="298"/>
      <c r="I20" s="298"/>
      <c r="J20" s="298"/>
      <c r="K20" s="296"/>
    </row>
    <row r="21" spans="2:11" ht="15" customHeight="1">
      <c r="B21" s="299"/>
      <c r="C21" s="301"/>
      <c r="D21" s="301"/>
      <c r="E21" s="302" t="s">
        <v>80</v>
      </c>
      <c r="F21" s="298" t="s">
        <v>814</v>
      </c>
      <c r="G21" s="298"/>
      <c r="H21" s="298"/>
      <c r="I21" s="298"/>
      <c r="J21" s="298"/>
      <c r="K21" s="296"/>
    </row>
    <row r="22" spans="2:11" ht="12.75" customHeight="1">
      <c r="B22" s="299"/>
      <c r="C22" s="301"/>
      <c r="D22" s="301"/>
      <c r="E22" s="301"/>
      <c r="F22" s="301"/>
      <c r="G22" s="301"/>
      <c r="H22" s="301"/>
      <c r="I22" s="301"/>
      <c r="J22" s="301"/>
      <c r="K22" s="296"/>
    </row>
    <row r="23" spans="2:11" ht="15" customHeight="1">
      <c r="B23" s="299"/>
      <c r="C23" s="298" t="s">
        <v>815</v>
      </c>
      <c r="D23" s="298"/>
      <c r="E23" s="298"/>
      <c r="F23" s="298"/>
      <c r="G23" s="298"/>
      <c r="H23" s="298"/>
      <c r="I23" s="298"/>
      <c r="J23" s="298"/>
      <c r="K23" s="296"/>
    </row>
    <row r="24" spans="2:11" ht="15" customHeight="1">
      <c r="B24" s="299"/>
      <c r="C24" s="298" t="s">
        <v>816</v>
      </c>
      <c r="D24" s="298"/>
      <c r="E24" s="298"/>
      <c r="F24" s="298"/>
      <c r="G24" s="298"/>
      <c r="H24" s="298"/>
      <c r="I24" s="298"/>
      <c r="J24" s="298"/>
      <c r="K24" s="296"/>
    </row>
    <row r="25" spans="2:11" ht="15" customHeight="1">
      <c r="B25" s="299"/>
      <c r="C25" s="300"/>
      <c r="D25" s="298" t="s">
        <v>817</v>
      </c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301"/>
      <c r="D26" s="298" t="s">
        <v>818</v>
      </c>
      <c r="E26" s="298"/>
      <c r="F26" s="298"/>
      <c r="G26" s="298"/>
      <c r="H26" s="298"/>
      <c r="I26" s="298"/>
      <c r="J26" s="298"/>
      <c r="K26" s="296"/>
    </row>
    <row r="27" spans="2:11" ht="12.75" customHeight="1">
      <c r="B27" s="299"/>
      <c r="C27" s="301"/>
      <c r="D27" s="301"/>
      <c r="E27" s="301"/>
      <c r="F27" s="301"/>
      <c r="G27" s="301"/>
      <c r="H27" s="301"/>
      <c r="I27" s="301"/>
      <c r="J27" s="301"/>
      <c r="K27" s="296"/>
    </row>
    <row r="28" spans="2:11" ht="15" customHeight="1">
      <c r="B28" s="299"/>
      <c r="C28" s="301"/>
      <c r="D28" s="298" t="s">
        <v>819</v>
      </c>
      <c r="E28" s="298"/>
      <c r="F28" s="298"/>
      <c r="G28" s="298"/>
      <c r="H28" s="298"/>
      <c r="I28" s="298"/>
      <c r="J28" s="298"/>
      <c r="K28" s="296"/>
    </row>
    <row r="29" spans="2:11" ht="15" customHeight="1">
      <c r="B29" s="299"/>
      <c r="C29" s="301"/>
      <c r="D29" s="298" t="s">
        <v>820</v>
      </c>
      <c r="E29" s="298"/>
      <c r="F29" s="298"/>
      <c r="G29" s="298"/>
      <c r="H29" s="298"/>
      <c r="I29" s="298"/>
      <c r="J29" s="298"/>
      <c r="K29" s="296"/>
    </row>
    <row r="30" spans="2:11" ht="12.75" customHeight="1">
      <c r="B30" s="299"/>
      <c r="C30" s="301"/>
      <c r="D30" s="301"/>
      <c r="E30" s="301"/>
      <c r="F30" s="301"/>
      <c r="G30" s="301"/>
      <c r="H30" s="301"/>
      <c r="I30" s="301"/>
      <c r="J30" s="301"/>
      <c r="K30" s="296"/>
    </row>
    <row r="31" spans="2:11" ht="15" customHeight="1">
      <c r="B31" s="299"/>
      <c r="C31" s="301"/>
      <c r="D31" s="298" t="s">
        <v>821</v>
      </c>
      <c r="E31" s="298"/>
      <c r="F31" s="298"/>
      <c r="G31" s="298"/>
      <c r="H31" s="298"/>
      <c r="I31" s="298"/>
      <c r="J31" s="298"/>
      <c r="K31" s="296"/>
    </row>
    <row r="32" spans="2:11" ht="15" customHeight="1">
      <c r="B32" s="299"/>
      <c r="C32" s="301"/>
      <c r="D32" s="298" t="s">
        <v>822</v>
      </c>
      <c r="E32" s="298"/>
      <c r="F32" s="298"/>
      <c r="G32" s="298"/>
      <c r="H32" s="298"/>
      <c r="I32" s="298"/>
      <c r="J32" s="298"/>
      <c r="K32" s="296"/>
    </row>
    <row r="33" spans="2:11" ht="15" customHeight="1">
      <c r="B33" s="299"/>
      <c r="C33" s="301"/>
      <c r="D33" s="298" t="s">
        <v>823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1"/>
      <c r="D34" s="300"/>
      <c r="E34" s="303" t="s">
        <v>125</v>
      </c>
      <c r="F34" s="300"/>
      <c r="G34" s="298" t="s">
        <v>824</v>
      </c>
      <c r="H34" s="298"/>
      <c r="I34" s="298"/>
      <c r="J34" s="298"/>
      <c r="K34" s="296"/>
    </row>
    <row r="35" spans="2:11" ht="30.75" customHeight="1">
      <c r="B35" s="299"/>
      <c r="C35" s="301"/>
      <c r="D35" s="300"/>
      <c r="E35" s="303" t="s">
        <v>825</v>
      </c>
      <c r="F35" s="300"/>
      <c r="G35" s="298" t="s">
        <v>826</v>
      </c>
      <c r="H35" s="298"/>
      <c r="I35" s="298"/>
      <c r="J35" s="298"/>
      <c r="K35" s="296"/>
    </row>
    <row r="36" spans="2:11" ht="15" customHeight="1">
      <c r="B36" s="299"/>
      <c r="C36" s="301"/>
      <c r="D36" s="300"/>
      <c r="E36" s="303" t="s">
        <v>52</v>
      </c>
      <c r="F36" s="300"/>
      <c r="G36" s="298" t="s">
        <v>827</v>
      </c>
      <c r="H36" s="298"/>
      <c r="I36" s="298"/>
      <c r="J36" s="298"/>
      <c r="K36" s="296"/>
    </row>
    <row r="37" spans="2:11" ht="15" customHeight="1">
      <c r="B37" s="299"/>
      <c r="C37" s="301"/>
      <c r="D37" s="300"/>
      <c r="E37" s="303" t="s">
        <v>126</v>
      </c>
      <c r="F37" s="300"/>
      <c r="G37" s="298" t="s">
        <v>828</v>
      </c>
      <c r="H37" s="298"/>
      <c r="I37" s="298"/>
      <c r="J37" s="298"/>
      <c r="K37" s="296"/>
    </row>
    <row r="38" spans="2:11" ht="15" customHeight="1">
      <c r="B38" s="299"/>
      <c r="C38" s="301"/>
      <c r="D38" s="300"/>
      <c r="E38" s="303" t="s">
        <v>127</v>
      </c>
      <c r="F38" s="300"/>
      <c r="G38" s="298" t="s">
        <v>829</v>
      </c>
      <c r="H38" s="298"/>
      <c r="I38" s="298"/>
      <c r="J38" s="298"/>
      <c r="K38" s="296"/>
    </row>
    <row r="39" spans="2:11" ht="15" customHeight="1">
      <c r="B39" s="299"/>
      <c r="C39" s="301"/>
      <c r="D39" s="300"/>
      <c r="E39" s="303" t="s">
        <v>128</v>
      </c>
      <c r="F39" s="300"/>
      <c r="G39" s="298" t="s">
        <v>830</v>
      </c>
      <c r="H39" s="298"/>
      <c r="I39" s="298"/>
      <c r="J39" s="298"/>
      <c r="K39" s="296"/>
    </row>
    <row r="40" spans="2:11" ht="15" customHeight="1">
      <c r="B40" s="299"/>
      <c r="C40" s="301"/>
      <c r="D40" s="300"/>
      <c r="E40" s="303" t="s">
        <v>831</v>
      </c>
      <c r="F40" s="300"/>
      <c r="G40" s="298" t="s">
        <v>832</v>
      </c>
      <c r="H40" s="298"/>
      <c r="I40" s="298"/>
      <c r="J40" s="298"/>
      <c r="K40" s="296"/>
    </row>
    <row r="41" spans="2:11" ht="15" customHeight="1">
      <c r="B41" s="299"/>
      <c r="C41" s="301"/>
      <c r="D41" s="300"/>
      <c r="E41" s="303"/>
      <c r="F41" s="300"/>
      <c r="G41" s="298" t="s">
        <v>833</v>
      </c>
      <c r="H41" s="298"/>
      <c r="I41" s="298"/>
      <c r="J41" s="298"/>
      <c r="K41" s="296"/>
    </row>
    <row r="42" spans="2:11" ht="15" customHeight="1">
      <c r="B42" s="299"/>
      <c r="C42" s="301"/>
      <c r="D42" s="300"/>
      <c r="E42" s="303" t="s">
        <v>834</v>
      </c>
      <c r="F42" s="300"/>
      <c r="G42" s="298" t="s">
        <v>835</v>
      </c>
      <c r="H42" s="298"/>
      <c r="I42" s="298"/>
      <c r="J42" s="298"/>
      <c r="K42" s="296"/>
    </row>
    <row r="43" spans="2:11" ht="15" customHeight="1">
      <c r="B43" s="299"/>
      <c r="C43" s="301"/>
      <c r="D43" s="300"/>
      <c r="E43" s="303" t="s">
        <v>130</v>
      </c>
      <c r="F43" s="300"/>
      <c r="G43" s="298" t="s">
        <v>836</v>
      </c>
      <c r="H43" s="298"/>
      <c r="I43" s="298"/>
      <c r="J43" s="298"/>
      <c r="K43" s="296"/>
    </row>
    <row r="44" spans="2:11" ht="12.75" customHeight="1">
      <c r="B44" s="299"/>
      <c r="C44" s="301"/>
      <c r="D44" s="300"/>
      <c r="E44" s="300"/>
      <c r="F44" s="300"/>
      <c r="G44" s="300"/>
      <c r="H44" s="300"/>
      <c r="I44" s="300"/>
      <c r="J44" s="300"/>
      <c r="K44" s="296"/>
    </row>
    <row r="45" spans="2:11" ht="15" customHeight="1">
      <c r="B45" s="299"/>
      <c r="C45" s="301"/>
      <c r="D45" s="298" t="s">
        <v>837</v>
      </c>
      <c r="E45" s="298"/>
      <c r="F45" s="298"/>
      <c r="G45" s="298"/>
      <c r="H45" s="298"/>
      <c r="I45" s="298"/>
      <c r="J45" s="298"/>
      <c r="K45" s="296"/>
    </row>
    <row r="46" spans="2:11" ht="15" customHeight="1">
      <c r="B46" s="299"/>
      <c r="C46" s="301"/>
      <c r="D46" s="301"/>
      <c r="E46" s="298" t="s">
        <v>838</v>
      </c>
      <c r="F46" s="298"/>
      <c r="G46" s="298"/>
      <c r="H46" s="298"/>
      <c r="I46" s="298"/>
      <c r="J46" s="298"/>
      <c r="K46" s="296"/>
    </row>
    <row r="47" spans="2:11" ht="15" customHeight="1">
      <c r="B47" s="299"/>
      <c r="C47" s="301"/>
      <c r="D47" s="301"/>
      <c r="E47" s="298" t="s">
        <v>839</v>
      </c>
      <c r="F47" s="298"/>
      <c r="G47" s="298"/>
      <c r="H47" s="298"/>
      <c r="I47" s="298"/>
      <c r="J47" s="298"/>
      <c r="K47" s="296"/>
    </row>
    <row r="48" spans="2:11" ht="15" customHeight="1">
      <c r="B48" s="299"/>
      <c r="C48" s="301"/>
      <c r="D48" s="301"/>
      <c r="E48" s="298" t="s">
        <v>840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1"/>
      <c r="D49" s="298" t="s">
        <v>841</v>
      </c>
      <c r="E49" s="298"/>
      <c r="F49" s="298"/>
      <c r="G49" s="298"/>
      <c r="H49" s="298"/>
      <c r="I49" s="298"/>
      <c r="J49" s="298"/>
      <c r="K49" s="296"/>
    </row>
    <row r="50" spans="2:11" ht="25.5" customHeight="1">
      <c r="B50" s="294"/>
      <c r="C50" s="295" t="s">
        <v>842</v>
      </c>
      <c r="D50" s="295"/>
      <c r="E50" s="295"/>
      <c r="F50" s="295"/>
      <c r="G50" s="295"/>
      <c r="H50" s="295"/>
      <c r="I50" s="295"/>
      <c r="J50" s="295"/>
      <c r="K50" s="296"/>
    </row>
    <row r="51" spans="2:1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4"/>
      <c r="C52" s="298" t="s">
        <v>843</v>
      </c>
      <c r="D52" s="298"/>
      <c r="E52" s="298"/>
      <c r="F52" s="298"/>
      <c r="G52" s="298"/>
      <c r="H52" s="298"/>
      <c r="I52" s="298"/>
      <c r="J52" s="298"/>
      <c r="K52" s="296"/>
    </row>
    <row r="53" spans="2:11" ht="15" customHeight="1">
      <c r="B53" s="294"/>
      <c r="C53" s="298" t="s">
        <v>844</v>
      </c>
      <c r="D53" s="298"/>
      <c r="E53" s="298"/>
      <c r="F53" s="298"/>
      <c r="G53" s="298"/>
      <c r="H53" s="298"/>
      <c r="I53" s="298"/>
      <c r="J53" s="298"/>
      <c r="K53" s="296"/>
    </row>
    <row r="54" spans="2:11" ht="12.75" customHeight="1">
      <c r="B54" s="294"/>
      <c r="C54" s="300"/>
      <c r="D54" s="300"/>
      <c r="E54" s="300"/>
      <c r="F54" s="300"/>
      <c r="G54" s="300"/>
      <c r="H54" s="300"/>
      <c r="I54" s="300"/>
      <c r="J54" s="300"/>
      <c r="K54" s="296"/>
    </row>
    <row r="55" spans="2:11" ht="15" customHeight="1">
      <c r="B55" s="294"/>
      <c r="C55" s="298" t="s">
        <v>845</v>
      </c>
      <c r="D55" s="298"/>
      <c r="E55" s="298"/>
      <c r="F55" s="298"/>
      <c r="G55" s="298"/>
      <c r="H55" s="298"/>
      <c r="I55" s="298"/>
      <c r="J55" s="298"/>
      <c r="K55" s="296"/>
    </row>
    <row r="56" spans="2:11" ht="15" customHeight="1">
      <c r="B56" s="294"/>
      <c r="C56" s="301"/>
      <c r="D56" s="298" t="s">
        <v>846</v>
      </c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301"/>
      <c r="D57" s="298" t="s">
        <v>847</v>
      </c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1"/>
      <c r="D58" s="298" t="s">
        <v>848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1"/>
      <c r="D59" s="298" t="s">
        <v>849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1"/>
      <c r="D60" s="304" t="s">
        <v>850</v>
      </c>
      <c r="E60" s="304"/>
      <c r="F60" s="304"/>
      <c r="G60" s="304"/>
      <c r="H60" s="304"/>
      <c r="I60" s="304"/>
      <c r="J60" s="304"/>
      <c r="K60" s="296"/>
    </row>
    <row r="61" spans="2:11" ht="15" customHeight="1">
      <c r="B61" s="294"/>
      <c r="C61" s="301"/>
      <c r="D61" s="298" t="s">
        <v>851</v>
      </c>
      <c r="E61" s="298"/>
      <c r="F61" s="298"/>
      <c r="G61" s="298"/>
      <c r="H61" s="298"/>
      <c r="I61" s="298"/>
      <c r="J61" s="298"/>
      <c r="K61" s="296"/>
    </row>
    <row r="62" spans="2:11" ht="12.75" customHeight="1">
      <c r="B62" s="294"/>
      <c r="C62" s="301"/>
      <c r="D62" s="301"/>
      <c r="E62" s="305"/>
      <c r="F62" s="301"/>
      <c r="G62" s="301"/>
      <c r="H62" s="301"/>
      <c r="I62" s="301"/>
      <c r="J62" s="301"/>
      <c r="K62" s="296"/>
    </row>
    <row r="63" spans="2:11" ht="15" customHeight="1">
      <c r="B63" s="294"/>
      <c r="C63" s="301"/>
      <c r="D63" s="298" t="s">
        <v>852</v>
      </c>
      <c r="E63" s="298"/>
      <c r="F63" s="298"/>
      <c r="G63" s="298"/>
      <c r="H63" s="298"/>
      <c r="I63" s="298"/>
      <c r="J63" s="298"/>
      <c r="K63" s="296"/>
    </row>
    <row r="64" spans="2:11" ht="15" customHeight="1">
      <c r="B64" s="294"/>
      <c r="C64" s="301"/>
      <c r="D64" s="304" t="s">
        <v>853</v>
      </c>
      <c r="E64" s="304"/>
      <c r="F64" s="304"/>
      <c r="G64" s="304"/>
      <c r="H64" s="304"/>
      <c r="I64" s="304"/>
      <c r="J64" s="304"/>
      <c r="K64" s="296"/>
    </row>
    <row r="65" spans="2:11" ht="15" customHeight="1">
      <c r="B65" s="294"/>
      <c r="C65" s="301"/>
      <c r="D65" s="298" t="s">
        <v>854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1"/>
      <c r="D66" s="298" t="s">
        <v>855</v>
      </c>
      <c r="E66" s="298"/>
      <c r="F66" s="298"/>
      <c r="G66" s="298"/>
      <c r="H66" s="298"/>
      <c r="I66" s="298"/>
      <c r="J66" s="298"/>
      <c r="K66" s="296"/>
    </row>
    <row r="67" spans="2:11" ht="15" customHeight="1">
      <c r="B67" s="294"/>
      <c r="C67" s="301"/>
      <c r="D67" s="298" t="s">
        <v>856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1"/>
      <c r="D68" s="298" t="s">
        <v>857</v>
      </c>
      <c r="E68" s="298"/>
      <c r="F68" s="298"/>
      <c r="G68" s="298"/>
      <c r="H68" s="298"/>
      <c r="I68" s="298"/>
      <c r="J68" s="298"/>
      <c r="K68" s="296"/>
    </row>
    <row r="69" spans="2:11" ht="12.75" customHeight="1">
      <c r="B69" s="306"/>
      <c r="C69" s="307"/>
      <c r="D69" s="307"/>
      <c r="E69" s="307"/>
      <c r="F69" s="307"/>
      <c r="G69" s="307"/>
      <c r="H69" s="307"/>
      <c r="I69" s="307"/>
      <c r="J69" s="307"/>
      <c r="K69" s="308"/>
    </row>
    <row r="70" spans="2:11" ht="18.75" customHeight="1">
      <c r="B70" s="309"/>
      <c r="C70" s="309"/>
      <c r="D70" s="309"/>
      <c r="E70" s="309"/>
      <c r="F70" s="309"/>
      <c r="G70" s="309"/>
      <c r="H70" s="309"/>
      <c r="I70" s="309"/>
      <c r="J70" s="309"/>
      <c r="K70" s="310"/>
    </row>
    <row r="71" spans="2:11" ht="18.75" customHeight="1"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2:11" ht="7.5" customHeight="1">
      <c r="B72" s="311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45" customHeight="1">
      <c r="B73" s="314"/>
      <c r="C73" s="315" t="s">
        <v>794</v>
      </c>
      <c r="D73" s="315"/>
      <c r="E73" s="315"/>
      <c r="F73" s="315"/>
      <c r="G73" s="315"/>
      <c r="H73" s="315"/>
      <c r="I73" s="315"/>
      <c r="J73" s="315"/>
      <c r="K73" s="316"/>
    </row>
    <row r="74" spans="2:11" ht="17.25" customHeight="1">
      <c r="B74" s="314"/>
      <c r="C74" s="317" t="s">
        <v>858</v>
      </c>
      <c r="D74" s="317"/>
      <c r="E74" s="317"/>
      <c r="F74" s="317" t="s">
        <v>859</v>
      </c>
      <c r="G74" s="318"/>
      <c r="H74" s="317" t="s">
        <v>126</v>
      </c>
      <c r="I74" s="317" t="s">
        <v>56</v>
      </c>
      <c r="J74" s="317" t="s">
        <v>860</v>
      </c>
      <c r="K74" s="316"/>
    </row>
    <row r="75" spans="2:11" ht="17.25" customHeight="1">
      <c r="B75" s="314"/>
      <c r="C75" s="319" t="s">
        <v>861</v>
      </c>
      <c r="D75" s="319"/>
      <c r="E75" s="319"/>
      <c r="F75" s="320" t="s">
        <v>862</v>
      </c>
      <c r="G75" s="321"/>
      <c r="H75" s="319"/>
      <c r="I75" s="319"/>
      <c r="J75" s="319" t="s">
        <v>863</v>
      </c>
      <c r="K75" s="316"/>
    </row>
    <row r="76" spans="2:11" ht="5.25" customHeight="1">
      <c r="B76" s="314"/>
      <c r="C76" s="322"/>
      <c r="D76" s="322"/>
      <c r="E76" s="322"/>
      <c r="F76" s="322"/>
      <c r="G76" s="323"/>
      <c r="H76" s="322"/>
      <c r="I76" s="322"/>
      <c r="J76" s="322"/>
      <c r="K76" s="316"/>
    </row>
    <row r="77" spans="2:11" ht="15" customHeight="1">
      <c r="B77" s="314"/>
      <c r="C77" s="303" t="s">
        <v>52</v>
      </c>
      <c r="D77" s="322"/>
      <c r="E77" s="322"/>
      <c r="F77" s="324" t="s">
        <v>864</v>
      </c>
      <c r="G77" s="323"/>
      <c r="H77" s="303" t="s">
        <v>865</v>
      </c>
      <c r="I77" s="303" t="s">
        <v>866</v>
      </c>
      <c r="J77" s="303">
        <v>20</v>
      </c>
      <c r="K77" s="316"/>
    </row>
    <row r="78" spans="2:11" ht="15" customHeight="1">
      <c r="B78" s="314"/>
      <c r="C78" s="303" t="s">
        <v>867</v>
      </c>
      <c r="D78" s="303"/>
      <c r="E78" s="303"/>
      <c r="F78" s="324" t="s">
        <v>864</v>
      </c>
      <c r="G78" s="323"/>
      <c r="H78" s="303" t="s">
        <v>868</v>
      </c>
      <c r="I78" s="303" t="s">
        <v>866</v>
      </c>
      <c r="J78" s="303">
        <v>120</v>
      </c>
      <c r="K78" s="316"/>
    </row>
    <row r="79" spans="2:11" ht="15" customHeight="1">
      <c r="B79" s="325"/>
      <c r="C79" s="303" t="s">
        <v>869</v>
      </c>
      <c r="D79" s="303"/>
      <c r="E79" s="303"/>
      <c r="F79" s="324" t="s">
        <v>870</v>
      </c>
      <c r="G79" s="323"/>
      <c r="H79" s="303" t="s">
        <v>871</v>
      </c>
      <c r="I79" s="303" t="s">
        <v>866</v>
      </c>
      <c r="J79" s="303">
        <v>50</v>
      </c>
      <c r="K79" s="316"/>
    </row>
    <row r="80" spans="2:11" ht="15" customHeight="1">
      <c r="B80" s="325"/>
      <c r="C80" s="303" t="s">
        <v>872</v>
      </c>
      <c r="D80" s="303"/>
      <c r="E80" s="303"/>
      <c r="F80" s="324" t="s">
        <v>864</v>
      </c>
      <c r="G80" s="323"/>
      <c r="H80" s="303" t="s">
        <v>873</v>
      </c>
      <c r="I80" s="303" t="s">
        <v>874</v>
      </c>
      <c r="J80" s="303"/>
      <c r="K80" s="316"/>
    </row>
    <row r="81" spans="2:11" ht="15" customHeight="1">
      <c r="B81" s="325"/>
      <c r="C81" s="326" t="s">
        <v>875</v>
      </c>
      <c r="D81" s="326"/>
      <c r="E81" s="326"/>
      <c r="F81" s="327" t="s">
        <v>870</v>
      </c>
      <c r="G81" s="326"/>
      <c r="H81" s="326" t="s">
        <v>876</v>
      </c>
      <c r="I81" s="326" t="s">
        <v>866</v>
      </c>
      <c r="J81" s="326">
        <v>15</v>
      </c>
      <c r="K81" s="316"/>
    </row>
    <row r="82" spans="2:11" ht="15" customHeight="1">
      <c r="B82" s="325"/>
      <c r="C82" s="326" t="s">
        <v>877</v>
      </c>
      <c r="D82" s="326"/>
      <c r="E82" s="326"/>
      <c r="F82" s="327" t="s">
        <v>870</v>
      </c>
      <c r="G82" s="326"/>
      <c r="H82" s="326" t="s">
        <v>878</v>
      </c>
      <c r="I82" s="326" t="s">
        <v>866</v>
      </c>
      <c r="J82" s="326">
        <v>15</v>
      </c>
      <c r="K82" s="316"/>
    </row>
    <row r="83" spans="2:11" ht="15" customHeight="1">
      <c r="B83" s="325"/>
      <c r="C83" s="326" t="s">
        <v>879</v>
      </c>
      <c r="D83" s="326"/>
      <c r="E83" s="326"/>
      <c r="F83" s="327" t="s">
        <v>870</v>
      </c>
      <c r="G83" s="326"/>
      <c r="H83" s="326" t="s">
        <v>880</v>
      </c>
      <c r="I83" s="326" t="s">
        <v>866</v>
      </c>
      <c r="J83" s="326">
        <v>20</v>
      </c>
      <c r="K83" s="316"/>
    </row>
    <row r="84" spans="2:11" ht="15" customHeight="1">
      <c r="B84" s="325"/>
      <c r="C84" s="326" t="s">
        <v>881</v>
      </c>
      <c r="D84" s="326"/>
      <c r="E84" s="326"/>
      <c r="F84" s="327" t="s">
        <v>870</v>
      </c>
      <c r="G84" s="326"/>
      <c r="H84" s="326" t="s">
        <v>882</v>
      </c>
      <c r="I84" s="326" t="s">
        <v>866</v>
      </c>
      <c r="J84" s="326">
        <v>20</v>
      </c>
      <c r="K84" s="316"/>
    </row>
    <row r="85" spans="2:11" ht="15" customHeight="1">
      <c r="B85" s="325"/>
      <c r="C85" s="303" t="s">
        <v>883</v>
      </c>
      <c r="D85" s="303"/>
      <c r="E85" s="303"/>
      <c r="F85" s="324" t="s">
        <v>870</v>
      </c>
      <c r="G85" s="323"/>
      <c r="H85" s="303" t="s">
        <v>884</v>
      </c>
      <c r="I85" s="303" t="s">
        <v>866</v>
      </c>
      <c r="J85" s="303">
        <v>50</v>
      </c>
      <c r="K85" s="316"/>
    </row>
    <row r="86" spans="2:11" ht="15" customHeight="1">
      <c r="B86" s="325"/>
      <c r="C86" s="303" t="s">
        <v>885</v>
      </c>
      <c r="D86" s="303"/>
      <c r="E86" s="303"/>
      <c r="F86" s="324" t="s">
        <v>870</v>
      </c>
      <c r="G86" s="323"/>
      <c r="H86" s="303" t="s">
        <v>886</v>
      </c>
      <c r="I86" s="303" t="s">
        <v>866</v>
      </c>
      <c r="J86" s="303">
        <v>20</v>
      </c>
      <c r="K86" s="316"/>
    </row>
    <row r="87" spans="2:11" ht="15" customHeight="1">
      <c r="B87" s="325"/>
      <c r="C87" s="303" t="s">
        <v>887</v>
      </c>
      <c r="D87" s="303"/>
      <c r="E87" s="303"/>
      <c r="F87" s="324" t="s">
        <v>870</v>
      </c>
      <c r="G87" s="323"/>
      <c r="H87" s="303" t="s">
        <v>888</v>
      </c>
      <c r="I87" s="303" t="s">
        <v>866</v>
      </c>
      <c r="J87" s="303">
        <v>20</v>
      </c>
      <c r="K87" s="316"/>
    </row>
    <row r="88" spans="2:11" ht="15" customHeight="1">
      <c r="B88" s="325"/>
      <c r="C88" s="303" t="s">
        <v>889</v>
      </c>
      <c r="D88" s="303"/>
      <c r="E88" s="303"/>
      <c r="F88" s="324" t="s">
        <v>870</v>
      </c>
      <c r="G88" s="323"/>
      <c r="H88" s="303" t="s">
        <v>890</v>
      </c>
      <c r="I88" s="303" t="s">
        <v>866</v>
      </c>
      <c r="J88" s="303">
        <v>50</v>
      </c>
      <c r="K88" s="316"/>
    </row>
    <row r="89" spans="2:11" ht="15" customHeight="1">
      <c r="B89" s="325"/>
      <c r="C89" s="303" t="s">
        <v>891</v>
      </c>
      <c r="D89" s="303"/>
      <c r="E89" s="303"/>
      <c r="F89" s="324" t="s">
        <v>870</v>
      </c>
      <c r="G89" s="323"/>
      <c r="H89" s="303" t="s">
        <v>891</v>
      </c>
      <c r="I89" s="303" t="s">
        <v>866</v>
      </c>
      <c r="J89" s="303">
        <v>50</v>
      </c>
      <c r="K89" s="316"/>
    </row>
    <row r="90" spans="2:11" ht="15" customHeight="1">
      <c r="B90" s="325"/>
      <c r="C90" s="303" t="s">
        <v>131</v>
      </c>
      <c r="D90" s="303"/>
      <c r="E90" s="303"/>
      <c r="F90" s="324" t="s">
        <v>870</v>
      </c>
      <c r="G90" s="323"/>
      <c r="H90" s="303" t="s">
        <v>892</v>
      </c>
      <c r="I90" s="303" t="s">
        <v>866</v>
      </c>
      <c r="J90" s="303">
        <v>255</v>
      </c>
      <c r="K90" s="316"/>
    </row>
    <row r="91" spans="2:11" ht="15" customHeight="1">
      <c r="B91" s="325"/>
      <c r="C91" s="303" t="s">
        <v>893</v>
      </c>
      <c r="D91" s="303"/>
      <c r="E91" s="303"/>
      <c r="F91" s="324" t="s">
        <v>864</v>
      </c>
      <c r="G91" s="323"/>
      <c r="H91" s="303" t="s">
        <v>894</v>
      </c>
      <c r="I91" s="303" t="s">
        <v>895</v>
      </c>
      <c r="J91" s="303"/>
      <c r="K91" s="316"/>
    </row>
    <row r="92" spans="2:11" ht="15" customHeight="1">
      <c r="B92" s="325"/>
      <c r="C92" s="303" t="s">
        <v>896</v>
      </c>
      <c r="D92" s="303"/>
      <c r="E92" s="303"/>
      <c r="F92" s="324" t="s">
        <v>864</v>
      </c>
      <c r="G92" s="323"/>
      <c r="H92" s="303" t="s">
        <v>897</v>
      </c>
      <c r="I92" s="303" t="s">
        <v>898</v>
      </c>
      <c r="J92" s="303"/>
      <c r="K92" s="316"/>
    </row>
    <row r="93" spans="2:11" ht="15" customHeight="1">
      <c r="B93" s="325"/>
      <c r="C93" s="303" t="s">
        <v>899</v>
      </c>
      <c r="D93" s="303"/>
      <c r="E93" s="303"/>
      <c r="F93" s="324" t="s">
        <v>864</v>
      </c>
      <c r="G93" s="323"/>
      <c r="H93" s="303" t="s">
        <v>899</v>
      </c>
      <c r="I93" s="303" t="s">
        <v>898</v>
      </c>
      <c r="J93" s="303"/>
      <c r="K93" s="316"/>
    </row>
    <row r="94" spans="2:11" ht="15" customHeight="1">
      <c r="B94" s="325"/>
      <c r="C94" s="303" t="s">
        <v>37</v>
      </c>
      <c r="D94" s="303"/>
      <c r="E94" s="303"/>
      <c r="F94" s="324" t="s">
        <v>864</v>
      </c>
      <c r="G94" s="323"/>
      <c r="H94" s="303" t="s">
        <v>900</v>
      </c>
      <c r="I94" s="303" t="s">
        <v>898</v>
      </c>
      <c r="J94" s="303"/>
      <c r="K94" s="316"/>
    </row>
    <row r="95" spans="2:11" ht="15" customHeight="1">
      <c r="B95" s="325"/>
      <c r="C95" s="303" t="s">
        <v>47</v>
      </c>
      <c r="D95" s="303"/>
      <c r="E95" s="303"/>
      <c r="F95" s="324" t="s">
        <v>864</v>
      </c>
      <c r="G95" s="323"/>
      <c r="H95" s="303" t="s">
        <v>901</v>
      </c>
      <c r="I95" s="303" t="s">
        <v>898</v>
      </c>
      <c r="J95" s="303"/>
      <c r="K95" s="316"/>
    </row>
    <row r="96" spans="2:11" ht="15" customHeight="1">
      <c r="B96" s="328"/>
      <c r="C96" s="329"/>
      <c r="D96" s="329"/>
      <c r="E96" s="329"/>
      <c r="F96" s="329"/>
      <c r="G96" s="329"/>
      <c r="H96" s="329"/>
      <c r="I96" s="329"/>
      <c r="J96" s="329"/>
      <c r="K96" s="330"/>
    </row>
    <row r="97" spans="2:11" ht="18.75" customHeight="1">
      <c r="B97" s="331"/>
      <c r="C97" s="332"/>
      <c r="D97" s="332"/>
      <c r="E97" s="332"/>
      <c r="F97" s="332"/>
      <c r="G97" s="332"/>
      <c r="H97" s="332"/>
      <c r="I97" s="332"/>
      <c r="J97" s="332"/>
      <c r="K97" s="331"/>
    </row>
    <row r="98" spans="2:11" ht="18.75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</row>
    <row r="99" spans="2:11" ht="7.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3"/>
    </row>
    <row r="100" spans="2:11" ht="45" customHeight="1">
      <c r="B100" s="314"/>
      <c r="C100" s="315" t="s">
        <v>902</v>
      </c>
      <c r="D100" s="315"/>
      <c r="E100" s="315"/>
      <c r="F100" s="315"/>
      <c r="G100" s="315"/>
      <c r="H100" s="315"/>
      <c r="I100" s="315"/>
      <c r="J100" s="315"/>
      <c r="K100" s="316"/>
    </row>
    <row r="101" spans="2:11" ht="17.25" customHeight="1">
      <c r="B101" s="314"/>
      <c r="C101" s="317" t="s">
        <v>858</v>
      </c>
      <c r="D101" s="317"/>
      <c r="E101" s="317"/>
      <c r="F101" s="317" t="s">
        <v>859</v>
      </c>
      <c r="G101" s="318"/>
      <c r="H101" s="317" t="s">
        <v>126</v>
      </c>
      <c r="I101" s="317" t="s">
        <v>56</v>
      </c>
      <c r="J101" s="317" t="s">
        <v>860</v>
      </c>
      <c r="K101" s="316"/>
    </row>
    <row r="102" spans="2:11" ht="17.25" customHeight="1">
      <c r="B102" s="314"/>
      <c r="C102" s="319" t="s">
        <v>861</v>
      </c>
      <c r="D102" s="319"/>
      <c r="E102" s="319"/>
      <c r="F102" s="320" t="s">
        <v>862</v>
      </c>
      <c r="G102" s="321"/>
      <c r="H102" s="319"/>
      <c r="I102" s="319"/>
      <c r="J102" s="319" t="s">
        <v>863</v>
      </c>
      <c r="K102" s="316"/>
    </row>
    <row r="103" spans="2:11" ht="5.25" customHeight="1">
      <c r="B103" s="314"/>
      <c r="C103" s="317"/>
      <c r="D103" s="317"/>
      <c r="E103" s="317"/>
      <c r="F103" s="317"/>
      <c r="G103" s="333"/>
      <c r="H103" s="317"/>
      <c r="I103" s="317"/>
      <c r="J103" s="317"/>
      <c r="K103" s="316"/>
    </row>
    <row r="104" spans="2:11" ht="15" customHeight="1">
      <c r="B104" s="314"/>
      <c r="C104" s="303" t="s">
        <v>52</v>
      </c>
      <c r="D104" s="322"/>
      <c r="E104" s="322"/>
      <c r="F104" s="324" t="s">
        <v>864</v>
      </c>
      <c r="G104" s="333"/>
      <c r="H104" s="303" t="s">
        <v>903</v>
      </c>
      <c r="I104" s="303" t="s">
        <v>866</v>
      </c>
      <c r="J104" s="303">
        <v>20</v>
      </c>
      <c r="K104" s="316"/>
    </row>
    <row r="105" spans="2:11" ht="15" customHeight="1">
      <c r="B105" s="314"/>
      <c r="C105" s="303" t="s">
        <v>867</v>
      </c>
      <c r="D105" s="303"/>
      <c r="E105" s="303"/>
      <c r="F105" s="324" t="s">
        <v>864</v>
      </c>
      <c r="G105" s="303"/>
      <c r="H105" s="303" t="s">
        <v>903</v>
      </c>
      <c r="I105" s="303" t="s">
        <v>866</v>
      </c>
      <c r="J105" s="303">
        <v>120</v>
      </c>
      <c r="K105" s="316"/>
    </row>
    <row r="106" spans="2:11" ht="15" customHeight="1">
      <c r="B106" s="325"/>
      <c r="C106" s="303" t="s">
        <v>869</v>
      </c>
      <c r="D106" s="303"/>
      <c r="E106" s="303"/>
      <c r="F106" s="324" t="s">
        <v>870</v>
      </c>
      <c r="G106" s="303"/>
      <c r="H106" s="303" t="s">
        <v>903</v>
      </c>
      <c r="I106" s="303" t="s">
        <v>866</v>
      </c>
      <c r="J106" s="303">
        <v>50</v>
      </c>
      <c r="K106" s="316"/>
    </row>
    <row r="107" spans="2:11" ht="15" customHeight="1">
      <c r="B107" s="325"/>
      <c r="C107" s="303" t="s">
        <v>872</v>
      </c>
      <c r="D107" s="303"/>
      <c r="E107" s="303"/>
      <c r="F107" s="324" t="s">
        <v>864</v>
      </c>
      <c r="G107" s="303"/>
      <c r="H107" s="303" t="s">
        <v>903</v>
      </c>
      <c r="I107" s="303" t="s">
        <v>874</v>
      </c>
      <c r="J107" s="303"/>
      <c r="K107" s="316"/>
    </row>
    <row r="108" spans="2:11" ht="15" customHeight="1">
      <c r="B108" s="325"/>
      <c r="C108" s="303" t="s">
        <v>883</v>
      </c>
      <c r="D108" s="303"/>
      <c r="E108" s="303"/>
      <c r="F108" s="324" t="s">
        <v>870</v>
      </c>
      <c r="G108" s="303"/>
      <c r="H108" s="303" t="s">
        <v>903</v>
      </c>
      <c r="I108" s="303" t="s">
        <v>866</v>
      </c>
      <c r="J108" s="303">
        <v>50</v>
      </c>
      <c r="K108" s="316"/>
    </row>
    <row r="109" spans="2:11" ht="15" customHeight="1">
      <c r="B109" s="325"/>
      <c r="C109" s="303" t="s">
        <v>891</v>
      </c>
      <c r="D109" s="303"/>
      <c r="E109" s="303"/>
      <c r="F109" s="324" t="s">
        <v>870</v>
      </c>
      <c r="G109" s="303"/>
      <c r="H109" s="303" t="s">
        <v>903</v>
      </c>
      <c r="I109" s="303" t="s">
        <v>866</v>
      </c>
      <c r="J109" s="303">
        <v>50</v>
      </c>
      <c r="K109" s="316"/>
    </row>
    <row r="110" spans="2:11" ht="15" customHeight="1">
      <c r="B110" s="325"/>
      <c r="C110" s="303" t="s">
        <v>889</v>
      </c>
      <c r="D110" s="303"/>
      <c r="E110" s="303"/>
      <c r="F110" s="324" t="s">
        <v>870</v>
      </c>
      <c r="G110" s="303"/>
      <c r="H110" s="303" t="s">
        <v>903</v>
      </c>
      <c r="I110" s="303" t="s">
        <v>866</v>
      </c>
      <c r="J110" s="303">
        <v>50</v>
      </c>
      <c r="K110" s="316"/>
    </row>
    <row r="111" spans="2:11" ht="15" customHeight="1">
      <c r="B111" s="325"/>
      <c r="C111" s="303" t="s">
        <v>52</v>
      </c>
      <c r="D111" s="303"/>
      <c r="E111" s="303"/>
      <c r="F111" s="324" t="s">
        <v>864</v>
      </c>
      <c r="G111" s="303"/>
      <c r="H111" s="303" t="s">
        <v>904</v>
      </c>
      <c r="I111" s="303" t="s">
        <v>866</v>
      </c>
      <c r="J111" s="303">
        <v>20</v>
      </c>
      <c r="K111" s="316"/>
    </row>
    <row r="112" spans="2:11" ht="15" customHeight="1">
      <c r="B112" s="325"/>
      <c r="C112" s="303" t="s">
        <v>905</v>
      </c>
      <c r="D112" s="303"/>
      <c r="E112" s="303"/>
      <c r="F112" s="324" t="s">
        <v>864</v>
      </c>
      <c r="G112" s="303"/>
      <c r="H112" s="303" t="s">
        <v>906</v>
      </c>
      <c r="I112" s="303" t="s">
        <v>866</v>
      </c>
      <c r="J112" s="303">
        <v>120</v>
      </c>
      <c r="K112" s="316"/>
    </row>
    <row r="113" spans="2:11" ht="15" customHeight="1">
      <c r="B113" s="325"/>
      <c r="C113" s="303" t="s">
        <v>37</v>
      </c>
      <c r="D113" s="303"/>
      <c r="E113" s="303"/>
      <c r="F113" s="324" t="s">
        <v>864</v>
      </c>
      <c r="G113" s="303"/>
      <c r="H113" s="303" t="s">
        <v>907</v>
      </c>
      <c r="I113" s="303" t="s">
        <v>898</v>
      </c>
      <c r="J113" s="303"/>
      <c r="K113" s="316"/>
    </row>
    <row r="114" spans="2:11" ht="15" customHeight="1">
      <c r="B114" s="325"/>
      <c r="C114" s="303" t="s">
        <v>47</v>
      </c>
      <c r="D114" s="303"/>
      <c r="E114" s="303"/>
      <c r="F114" s="324" t="s">
        <v>864</v>
      </c>
      <c r="G114" s="303"/>
      <c r="H114" s="303" t="s">
        <v>908</v>
      </c>
      <c r="I114" s="303" t="s">
        <v>898</v>
      </c>
      <c r="J114" s="303"/>
      <c r="K114" s="316"/>
    </row>
    <row r="115" spans="2:11" ht="15" customHeight="1">
      <c r="B115" s="325"/>
      <c r="C115" s="303" t="s">
        <v>56</v>
      </c>
      <c r="D115" s="303"/>
      <c r="E115" s="303"/>
      <c r="F115" s="324" t="s">
        <v>864</v>
      </c>
      <c r="G115" s="303"/>
      <c r="H115" s="303" t="s">
        <v>909</v>
      </c>
      <c r="I115" s="303" t="s">
        <v>910</v>
      </c>
      <c r="J115" s="303"/>
      <c r="K115" s="316"/>
    </row>
    <row r="116" spans="2:11" ht="15" customHeight="1">
      <c r="B116" s="328"/>
      <c r="C116" s="334"/>
      <c r="D116" s="334"/>
      <c r="E116" s="334"/>
      <c r="F116" s="334"/>
      <c r="G116" s="334"/>
      <c r="H116" s="334"/>
      <c r="I116" s="334"/>
      <c r="J116" s="334"/>
      <c r="K116" s="330"/>
    </row>
    <row r="117" spans="2:11" ht="18.75" customHeight="1">
      <c r="B117" s="335"/>
      <c r="C117" s="300"/>
      <c r="D117" s="300"/>
      <c r="E117" s="300"/>
      <c r="F117" s="336"/>
      <c r="G117" s="300"/>
      <c r="H117" s="300"/>
      <c r="I117" s="300"/>
      <c r="J117" s="300"/>
      <c r="K117" s="335"/>
    </row>
    <row r="118" spans="2:11" ht="18.75" customHeight="1"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</row>
    <row r="119" spans="2:11" ht="7.5" customHeight="1">
      <c r="B119" s="337"/>
      <c r="C119" s="338"/>
      <c r="D119" s="338"/>
      <c r="E119" s="338"/>
      <c r="F119" s="338"/>
      <c r="G119" s="338"/>
      <c r="H119" s="338"/>
      <c r="I119" s="338"/>
      <c r="J119" s="338"/>
      <c r="K119" s="339"/>
    </row>
    <row r="120" spans="2:11" ht="45" customHeight="1">
      <c r="B120" s="340"/>
      <c r="C120" s="291" t="s">
        <v>911</v>
      </c>
      <c r="D120" s="291"/>
      <c r="E120" s="291"/>
      <c r="F120" s="291"/>
      <c r="G120" s="291"/>
      <c r="H120" s="291"/>
      <c r="I120" s="291"/>
      <c r="J120" s="291"/>
      <c r="K120" s="341"/>
    </row>
    <row r="121" spans="2:11" ht="17.25" customHeight="1">
      <c r="B121" s="342"/>
      <c r="C121" s="317" t="s">
        <v>858</v>
      </c>
      <c r="D121" s="317"/>
      <c r="E121" s="317"/>
      <c r="F121" s="317" t="s">
        <v>859</v>
      </c>
      <c r="G121" s="318"/>
      <c r="H121" s="317" t="s">
        <v>126</v>
      </c>
      <c r="I121" s="317" t="s">
        <v>56</v>
      </c>
      <c r="J121" s="317" t="s">
        <v>860</v>
      </c>
      <c r="K121" s="343"/>
    </row>
    <row r="122" spans="2:11" ht="17.25" customHeight="1">
      <c r="B122" s="342"/>
      <c r="C122" s="319" t="s">
        <v>861</v>
      </c>
      <c r="D122" s="319"/>
      <c r="E122" s="319"/>
      <c r="F122" s="320" t="s">
        <v>862</v>
      </c>
      <c r="G122" s="321"/>
      <c r="H122" s="319"/>
      <c r="I122" s="319"/>
      <c r="J122" s="319" t="s">
        <v>863</v>
      </c>
      <c r="K122" s="343"/>
    </row>
    <row r="123" spans="2:11" ht="5.25" customHeight="1">
      <c r="B123" s="344"/>
      <c r="C123" s="322"/>
      <c r="D123" s="322"/>
      <c r="E123" s="322"/>
      <c r="F123" s="322"/>
      <c r="G123" s="303"/>
      <c r="H123" s="322"/>
      <c r="I123" s="322"/>
      <c r="J123" s="322"/>
      <c r="K123" s="345"/>
    </row>
    <row r="124" spans="2:11" ht="15" customHeight="1">
      <c r="B124" s="344"/>
      <c r="C124" s="303" t="s">
        <v>867</v>
      </c>
      <c r="D124" s="322"/>
      <c r="E124" s="322"/>
      <c r="F124" s="324" t="s">
        <v>864</v>
      </c>
      <c r="G124" s="303"/>
      <c r="H124" s="303" t="s">
        <v>903</v>
      </c>
      <c r="I124" s="303" t="s">
        <v>866</v>
      </c>
      <c r="J124" s="303">
        <v>120</v>
      </c>
      <c r="K124" s="346"/>
    </row>
    <row r="125" spans="2:11" ht="15" customHeight="1">
      <c r="B125" s="344"/>
      <c r="C125" s="303" t="s">
        <v>912</v>
      </c>
      <c r="D125" s="303"/>
      <c r="E125" s="303"/>
      <c r="F125" s="324" t="s">
        <v>864</v>
      </c>
      <c r="G125" s="303"/>
      <c r="H125" s="303" t="s">
        <v>913</v>
      </c>
      <c r="I125" s="303" t="s">
        <v>866</v>
      </c>
      <c r="J125" s="303" t="s">
        <v>914</v>
      </c>
      <c r="K125" s="346"/>
    </row>
    <row r="126" spans="2:11" ht="15" customHeight="1">
      <c r="B126" s="344"/>
      <c r="C126" s="303" t="s">
        <v>80</v>
      </c>
      <c r="D126" s="303"/>
      <c r="E126" s="303"/>
      <c r="F126" s="324" t="s">
        <v>864</v>
      </c>
      <c r="G126" s="303"/>
      <c r="H126" s="303" t="s">
        <v>915</v>
      </c>
      <c r="I126" s="303" t="s">
        <v>866</v>
      </c>
      <c r="J126" s="303" t="s">
        <v>914</v>
      </c>
      <c r="K126" s="346"/>
    </row>
    <row r="127" spans="2:11" ht="15" customHeight="1">
      <c r="B127" s="344"/>
      <c r="C127" s="303" t="s">
        <v>875</v>
      </c>
      <c r="D127" s="303"/>
      <c r="E127" s="303"/>
      <c r="F127" s="324" t="s">
        <v>870</v>
      </c>
      <c r="G127" s="303"/>
      <c r="H127" s="303" t="s">
        <v>876</v>
      </c>
      <c r="I127" s="303" t="s">
        <v>866</v>
      </c>
      <c r="J127" s="303">
        <v>15</v>
      </c>
      <c r="K127" s="346"/>
    </row>
    <row r="128" spans="2:11" ht="15" customHeight="1">
      <c r="B128" s="344"/>
      <c r="C128" s="326" t="s">
        <v>877</v>
      </c>
      <c r="D128" s="326"/>
      <c r="E128" s="326"/>
      <c r="F128" s="327" t="s">
        <v>870</v>
      </c>
      <c r="G128" s="326"/>
      <c r="H128" s="326" t="s">
        <v>878</v>
      </c>
      <c r="I128" s="326" t="s">
        <v>866</v>
      </c>
      <c r="J128" s="326">
        <v>15</v>
      </c>
      <c r="K128" s="346"/>
    </row>
    <row r="129" spans="2:11" ht="15" customHeight="1">
      <c r="B129" s="344"/>
      <c r="C129" s="326" t="s">
        <v>879</v>
      </c>
      <c r="D129" s="326"/>
      <c r="E129" s="326"/>
      <c r="F129" s="327" t="s">
        <v>870</v>
      </c>
      <c r="G129" s="326"/>
      <c r="H129" s="326" t="s">
        <v>880</v>
      </c>
      <c r="I129" s="326" t="s">
        <v>866</v>
      </c>
      <c r="J129" s="326">
        <v>20</v>
      </c>
      <c r="K129" s="346"/>
    </row>
    <row r="130" spans="2:11" ht="15" customHeight="1">
      <c r="B130" s="344"/>
      <c r="C130" s="326" t="s">
        <v>881</v>
      </c>
      <c r="D130" s="326"/>
      <c r="E130" s="326"/>
      <c r="F130" s="327" t="s">
        <v>870</v>
      </c>
      <c r="G130" s="326"/>
      <c r="H130" s="326" t="s">
        <v>882</v>
      </c>
      <c r="I130" s="326" t="s">
        <v>866</v>
      </c>
      <c r="J130" s="326">
        <v>20</v>
      </c>
      <c r="K130" s="346"/>
    </row>
    <row r="131" spans="2:11" ht="15" customHeight="1">
      <c r="B131" s="344"/>
      <c r="C131" s="303" t="s">
        <v>869</v>
      </c>
      <c r="D131" s="303"/>
      <c r="E131" s="303"/>
      <c r="F131" s="324" t="s">
        <v>870</v>
      </c>
      <c r="G131" s="303"/>
      <c r="H131" s="303" t="s">
        <v>903</v>
      </c>
      <c r="I131" s="303" t="s">
        <v>866</v>
      </c>
      <c r="J131" s="303">
        <v>50</v>
      </c>
      <c r="K131" s="346"/>
    </row>
    <row r="132" spans="2:11" ht="15" customHeight="1">
      <c r="B132" s="344"/>
      <c r="C132" s="303" t="s">
        <v>883</v>
      </c>
      <c r="D132" s="303"/>
      <c r="E132" s="303"/>
      <c r="F132" s="324" t="s">
        <v>870</v>
      </c>
      <c r="G132" s="303"/>
      <c r="H132" s="303" t="s">
        <v>903</v>
      </c>
      <c r="I132" s="303" t="s">
        <v>866</v>
      </c>
      <c r="J132" s="303">
        <v>50</v>
      </c>
      <c r="K132" s="346"/>
    </row>
    <row r="133" spans="2:11" ht="15" customHeight="1">
      <c r="B133" s="344"/>
      <c r="C133" s="303" t="s">
        <v>889</v>
      </c>
      <c r="D133" s="303"/>
      <c r="E133" s="303"/>
      <c r="F133" s="324" t="s">
        <v>870</v>
      </c>
      <c r="G133" s="303"/>
      <c r="H133" s="303" t="s">
        <v>903</v>
      </c>
      <c r="I133" s="303" t="s">
        <v>866</v>
      </c>
      <c r="J133" s="303">
        <v>50</v>
      </c>
      <c r="K133" s="346"/>
    </row>
    <row r="134" spans="2:11" ht="15" customHeight="1">
      <c r="B134" s="344"/>
      <c r="C134" s="303" t="s">
        <v>891</v>
      </c>
      <c r="D134" s="303"/>
      <c r="E134" s="303"/>
      <c r="F134" s="324" t="s">
        <v>870</v>
      </c>
      <c r="G134" s="303"/>
      <c r="H134" s="303" t="s">
        <v>903</v>
      </c>
      <c r="I134" s="303" t="s">
        <v>866</v>
      </c>
      <c r="J134" s="303">
        <v>50</v>
      </c>
      <c r="K134" s="346"/>
    </row>
    <row r="135" spans="2:11" ht="15" customHeight="1">
      <c r="B135" s="344"/>
      <c r="C135" s="303" t="s">
        <v>131</v>
      </c>
      <c r="D135" s="303"/>
      <c r="E135" s="303"/>
      <c r="F135" s="324" t="s">
        <v>870</v>
      </c>
      <c r="G135" s="303"/>
      <c r="H135" s="303" t="s">
        <v>916</v>
      </c>
      <c r="I135" s="303" t="s">
        <v>866</v>
      </c>
      <c r="J135" s="303">
        <v>255</v>
      </c>
      <c r="K135" s="346"/>
    </row>
    <row r="136" spans="2:11" ht="15" customHeight="1">
      <c r="B136" s="344"/>
      <c r="C136" s="303" t="s">
        <v>893</v>
      </c>
      <c r="D136" s="303"/>
      <c r="E136" s="303"/>
      <c r="F136" s="324" t="s">
        <v>864</v>
      </c>
      <c r="G136" s="303"/>
      <c r="H136" s="303" t="s">
        <v>917</v>
      </c>
      <c r="I136" s="303" t="s">
        <v>895</v>
      </c>
      <c r="J136" s="303"/>
      <c r="K136" s="346"/>
    </row>
    <row r="137" spans="2:11" ht="15" customHeight="1">
      <c r="B137" s="344"/>
      <c r="C137" s="303" t="s">
        <v>896</v>
      </c>
      <c r="D137" s="303"/>
      <c r="E137" s="303"/>
      <c r="F137" s="324" t="s">
        <v>864</v>
      </c>
      <c r="G137" s="303"/>
      <c r="H137" s="303" t="s">
        <v>918</v>
      </c>
      <c r="I137" s="303" t="s">
        <v>898</v>
      </c>
      <c r="J137" s="303"/>
      <c r="K137" s="346"/>
    </row>
    <row r="138" spans="2:11" ht="15" customHeight="1">
      <c r="B138" s="344"/>
      <c r="C138" s="303" t="s">
        <v>899</v>
      </c>
      <c r="D138" s="303"/>
      <c r="E138" s="303"/>
      <c r="F138" s="324" t="s">
        <v>864</v>
      </c>
      <c r="G138" s="303"/>
      <c r="H138" s="303" t="s">
        <v>899</v>
      </c>
      <c r="I138" s="303" t="s">
        <v>898</v>
      </c>
      <c r="J138" s="303"/>
      <c r="K138" s="346"/>
    </row>
    <row r="139" spans="2:11" ht="15" customHeight="1">
      <c r="B139" s="344"/>
      <c r="C139" s="303" t="s">
        <v>37</v>
      </c>
      <c r="D139" s="303"/>
      <c r="E139" s="303"/>
      <c r="F139" s="324" t="s">
        <v>864</v>
      </c>
      <c r="G139" s="303"/>
      <c r="H139" s="303" t="s">
        <v>919</v>
      </c>
      <c r="I139" s="303" t="s">
        <v>898</v>
      </c>
      <c r="J139" s="303"/>
      <c r="K139" s="346"/>
    </row>
    <row r="140" spans="2:11" ht="15" customHeight="1">
      <c r="B140" s="344"/>
      <c r="C140" s="303" t="s">
        <v>920</v>
      </c>
      <c r="D140" s="303"/>
      <c r="E140" s="303"/>
      <c r="F140" s="324" t="s">
        <v>864</v>
      </c>
      <c r="G140" s="303"/>
      <c r="H140" s="303" t="s">
        <v>921</v>
      </c>
      <c r="I140" s="303" t="s">
        <v>898</v>
      </c>
      <c r="J140" s="303"/>
      <c r="K140" s="346"/>
    </row>
    <row r="141" spans="2:11" ht="15" customHeight="1">
      <c r="B141" s="347"/>
      <c r="C141" s="348"/>
      <c r="D141" s="348"/>
      <c r="E141" s="348"/>
      <c r="F141" s="348"/>
      <c r="G141" s="348"/>
      <c r="H141" s="348"/>
      <c r="I141" s="348"/>
      <c r="J141" s="348"/>
      <c r="K141" s="349"/>
    </row>
    <row r="142" spans="2:11" ht="18.75" customHeight="1">
      <c r="B142" s="300"/>
      <c r="C142" s="300"/>
      <c r="D142" s="300"/>
      <c r="E142" s="300"/>
      <c r="F142" s="336"/>
      <c r="G142" s="300"/>
      <c r="H142" s="300"/>
      <c r="I142" s="300"/>
      <c r="J142" s="300"/>
      <c r="K142" s="300"/>
    </row>
    <row r="143" spans="2:11" ht="18.75" customHeight="1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2:11" ht="7.5" customHeight="1">
      <c r="B144" s="311"/>
      <c r="C144" s="312"/>
      <c r="D144" s="312"/>
      <c r="E144" s="312"/>
      <c r="F144" s="312"/>
      <c r="G144" s="312"/>
      <c r="H144" s="312"/>
      <c r="I144" s="312"/>
      <c r="J144" s="312"/>
      <c r="K144" s="313"/>
    </row>
    <row r="145" spans="2:11" ht="45" customHeight="1">
      <c r="B145" s="314"/>
      <c r="C145" s="315" t="s">
        <v>922</v>
      </c>
      <c r="D145" s="315"/>
      <c r="E145" s="315"/>
      <c r="F145" s="315"/>
      <c r="G145" s="315"/>
      <c r="H145" s="315"/>
      <c r="I145" s="315"/>
      <c r="J145" s="315"/>
      <c r="K145" s="316"/>
    </row>
    <row r="146" spans="2:11" ht="17.25" customHeight="1">
      <c r="B146" s="314"/>
      <c r="C146" s="317" t="s">
        <v>858</v>
      </c>
      <c r="D146" s="317"/>
      <c r="E146" s="317"/>
      <c r="F146" s="317" t="s">
        <v>859</v>
      </c>
      <c r="G146" s="318"/>
      <c r="H146" s="317" t="s">
        <v>126</v>
      </c>
      <c r="I146" s="317" t="s">
        <v>56</v>
      </c>
      <c r="J146" s="317" t="s">
        <v>860</v>
      </c>
      <c r="K146" s="316"/>
    </row>
    <row r="147" spans="2:11" ht="17.25" customHeight="1">
      <c r="B147" s="314"/>
      <c r="C147" s="319" t="s">
        <v>861</v>
      </c>
      <c r="D147" s="319"/>
      <c r="E147" s="319"/>
      <c r="F147" s="320" t="s">
        <v>862</v>
      </c>
      <c r="G147" s="321"/>
      <c r="H147" s="319"/>
      <c r="I147" s="319"/>
      <c r="J147" s="319" t="s">
        <v>863</v>
      </c>
      <c r="K147" s="316"/>
    </row>
    <row r="148" spans="2:11" ht="5.25" customHeight="1">
      <c r="B148" s="325"/>
      <c r="C148" s="322"/>
      <c r="D148" s="322"/>
      <c r="E148" s="322"/>
      <c r="F148" s="322"/>
      <c r="G148" s="323"/>
      <c r="H148" s="322"/>
      <c r="I148" s="322"/>
      <c r="J148" s="322"/>
      <c r="K148" s="346"/>
    </row>
    <row r="149" spans="2:11" ht="15" customHeight="1">
      <c r="B149" s="325"/>
      <c r="C149" s="350" t="s">
        <v>867</v>
      </c>
      <c r="D149" s="303"/>
      <c r="E149" s="303"/>
      <c r="F149" s="351" t="s">
        <v>864</v>
      </c>
      <c r="G149" s="303"/>
      <c r="H149" s="350" t="s">
        <v>903</v>
      </c>
      <c r="I149" s="350" t="s">
        <v>866</v>
      </c>
      <c r="J149" s="350">
        <v>120</v>
      </c>
      <c r="K149" s="346"/>
    </row>
    <row r="150" spans="2:11" ht="15" customHeight="1">
      <c r="B150" s="325"/>
      <c r="C150" s="350" t="s">
        <v>912</v>
      </c>
      <c r="D150" s="303"/>
      <c r="E150" s="303"/>
      <c r="F150" s="351" t="s">
        <v>864</v>
      </c>
      <c r="G150" s="303"/>
      <c r="H150" s="350" t="s">
        <v>923</v>
      </c>
      <c r="I150" s="350" t="s">
        <v>866</v>
      </c>
      <c r="J150" s="350" t="s">
        <v>914</v>
      </c>
      <c r="K150" s="346"/>
    </row>
    <row r="151" spans="2:11" ht="15" customHeight="1">
      <c r="B151" s="325"/>
      <c r="C151" s="350" t="s">
        <v>80</v>
      </c>
      <c r="D151" s="303"/>
      <c r="E151" s="303"/>
      <c r="F151" s="351" t="s">
        <v>864</v>
      </c>
      <c r="G151" s="303"/>
      <c r="H151" s="350" t="s">
        <v>924</v>
      </c>
      <c r="I151" s="350" t="s">
        <v>866</v>
      </c>
      <c r="J151" s="350" t="s">
        <v>914</v>
      </c>
      <c r="K151" s="346"/>
    </row>
    <row r="152" spans="2:11" ht="15" customHeight="1">
      <c r="B152" s="325"/>
      <c r="C152" s="350" t="s">
        <v>869</v>
      </c>
      <c r="D152" s="303"/>
      <c r="E152" s="303"/>
      <c r="F152" s="351" t="s">
        <v>870</v>
      </c>
      <c r="G152" s="303"/>
      <c r="H152" s="350" t="s">
        <v>903</v>
      </c>
      <c r="I152" s="350" t="s">
        <v>866</v>
      </c>
      <c r="J152" s="350">
        <v>50</v>
      </c>
      <c r="K152" s="346"/>
    </row>
    <row r="153" spans="2:11" ht="15" customHeight="1">
      <c r="B153" s="325"/>
      <c r="C153" s="350" t="s">
        <v>872</v>
      </c>
      <c r="D153" s="303"/>
      <c r="E153" s="303"/>
      <c r="F153" s="351" t="s">
        <v>864</v>
      </c>
      <c r="G153" s="303"/>
      <c r="H153" s="350" t="s">
        <v>903</v>
      </c>
      <c r="I153" s="350" t="s">
        <v>874</v>
      </c>
      <c r="J153" s="350"/>
      <c r="K153" s="346"/>
    </row>
    <row r="154" spans="2:11" ht="15" customHeight="1">
      <c r="B154" s="325"/>
      <c r="C154" s="350" t="s">
        <v>883</v>
      </c>
      <c r="D154" s="303"/>
      <c r="E154" s="303"/>
      <c r="F154" s="351" t="s">
        <v>870</v>
      </c>
      <c r="G154" s="303"/>
      <c r="H154" s="350" t="s">
        <v>903</v>
      </c>
      <c r="I154" s="350" t="s">
        <v>866</v>
      </c>
      <c r="J154" s="350">
        <v>50</v>
      </c>
      <c r="K154" s="346"/>
    </row>
    <row r="155" spans="2:11" ht="15" customHeight="1">
      <c r="B155" s="325"/>
      <c r="C155" s="350" t="s">
        <v>891</v>
      </c>
      <c r="D155" s="303"/>
      <c r="E155" s="303"/>
      <c r="F155" s="351" t="s">
        <v>870</v>
      </c>
      <c r="G155" s="303"/>
      <c r="H155" s="350" t="s">
        <v>903</v>
      </c>
      <c r="I155" s="350" t="s">
        <v>866</v>
      </c>
      <c r="J155" s="350">
        <v>50</v>
      </c>
      <c r="K155" s="346"/>
    </row>
    <row r="156" spans="2:11" ht="15" customHeight="1">
      <c r="B156" s="325"/>
      <c r="C156" s="350" t="s">
        <v>889</v>
      </c>
      <c r="D156" s="303"/>
      <c r="E156" s="303"/>
      <c r="F156" s="351" t="s">
        <v>870</v>
      </c>
      <c r="G156" s="303"/>
      <c r="H156" s="350" t="s">
        <v>903</v>
      </c>
      <c r="I156" s="350" t="s">
        <v>866</v>
      </c>
      <c r="J156" s="350">
        <v>50</v>
      </c>
      <c r="K156" s="346"/>
    </row>
    <row r="157" spans="2:11" ht="15" customHeight="1">
      <c r="B157" s="325"/>
      <c r="C157" s="350" t="s">
        <v>103</v>
      </c>
      <c r="D157" s="303"/>
      <c r="E157" s="303"/>
      <c r="F157" s="351" t="s">
        <v>864</v>
      </c>
      <c r="G157" s="303"/>
      <c r="H157" s="350" t="s">
        <v>925</v>
      </c>
      <c r="I157" s="350" t="s">
        <v>866</v>
      </c>
      <c r="J157" s="350" t="s">
        <v>926</v>
      </c>
      <c r="K157" s="346"/>
    </row>
    <row r="158" spans="2:11" ht="15" customHeight="1">
      <c r="B158" s="325"/>
      <c r="C158" s="350" t="s">
        <v>927</v>
      </c>
      <c r="D158" s="303"/>
      <c r="E158" s="303"/>
      <c r="F158" s="351" t="s">
        <v>864</v>
      </c>
      <c r="G158" s="303"/>
      <c r="H158" s="350" t="s">
        <v>928</v>
      </c>
      <c r="I158" s="350" t="s">
        <v>898</v>
      </c>
      <c r="J158" s="350"/>
      <c r="K158" s="346"/>
    </row>
    <row r="159" spans="2:11" ht="15" customHeight="1">
      <c r="B159" s="352"/>
      <c r="C159" s="334"/>
      <c r="D159" s="334"/>
      <c r="E159" s="334"/>
      <c r="F159" s="334"/>
      <c r="G159" s="334"/>
      <c r="H159" s="334"/>
      <c r="I159" s="334"/>
      <c r="J159" s="334"/>
      <c r="K159" s="353"/>
    </row>
    <row r="160" spans="2:11" ht="18.75" customHeight="1">
      <c r="B160" s="300"/>
      <c r="C160" s="303"/>
      <c r="D160" s="303"/>
      <c r="E160" s="303"/>
      <c r="F160" s="324"/>
      <c r="G160" s="303"/>
      <c r="H160" s="303"/>
      <c r="I160" s="303"/>
      <c r="J160" s="303"/>
      <c r="K160" s="300"/>
    </row>
    <row r="161" spans="2:11" ht="18.75" customHeight="1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929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7" t="s">
        <v>858</v>
      </c>
      <c r="D164" s="317"/>
      <c r="E164" s="317"/>
      <c r="F164" s="317" t="s">
        <v>859</v>
      </c>
      <c r="G164" s="354"/>
      <c r="H164" s="355" t="s">
        <v>126</v>
      </c>
      <c r="I164" s="355" t="s">
        <v>56</v>
      </c>
      <c r="J164" s="317" t="s">
        <v>860</v>
      </c>
      <c r="K164" s="292"/>
    </row>
    <row r="165" spans="2:11" ht="17.25" customHeight="1">
      <c r="B165" s="294"/>
      <c r="C165" s="319" t="s">
        <v>861</v>
      </c>
      <c r="D165" s="319"/>
      <c r="E165" s="319"/>
      <c r="F165" s="320" t="s">
        <v>862</v>
      </c>
      <c r="G165" s="356"/>
      <c r="H165" s="357"/>
      <c r="I165" s="357"/>
      <c r="J165" s="319" t="s">
        <v>863</v>
      </c>
      <c r="K165" s="296"/>
    </row>
    <row r="166" spans="2:11" ht="5.25" customHeight="1">
      <c r="B166" s="325"/>
      <c r="C166" s="322"/>
      <c r="D166" s="322"/>
      <c r="E166" s="322"/>
      <c r="F166" s="322"/>
      <c r="G166" s="323"/>
      <c r="H166" s="322"/>
      <c r="I166" s="322"/>
      <c r="J166" s="322"/>
      <c r="K166" s="346"/>
    </row>
    <row r="167" spans="2:11" ht="15" customHeight="1">
      <c r="B167" s="325"/>
      <c r="C167" s="303" t="s">
        <v>867</v>
      </c>
      <c r="D167" s="303"/>
      <c r="E167" s="303"/>
      <c r="F167" s="324" t="s">
        <v>864</v>
      </c>
      <c r="G167" s="303"/>
      <c r="H167" s="303" t="s">
        <v>903</v>
      </c>
      <c r="I167" s="303" t="s">
        <v>866</v>
      </c>
      <c r="J167" s="303">
        <v>120</v>
      </c>
      <c r="K167" s="346"/>
    </row>
    <row r="168" spans="2:11" ht="15" customHeight="1">
      <c r="B168" s="325"/>
      <c r="C168" s="303" t="s">
        <v>912</v>
      </c>
      <c r="D168" s="303"/>
      <c r="E168" s="303"/>
      <c r="F168" s="324" t="s">
        <v>864</v>
      </c>
      <c r="G168" s="303"/>
      <c r="H168" s="303" t="s">
        <v>913</v>
      </c>
      <c r="I168" s="303" t="s">
        <v>866</v>
      </c>
      <c r="J168" s="303" t="s">
        <v>914</v>
      </c>
      <c r="K168" s="346"/>
    </row>
    <row r="169" spans="2:11" ht="15" customHeight="1">
      <c r="B169" s="325"/>
      <c r="C169" s="303" t="s">
        <v>80</v>
      </c>
      <c r="D169" s="303"/>
      <c r="E169" s="303"/>
      <c r="F169" s="324" t="s">
        <v>864</v>
      </c>
      <c r="G169" s="303"/>
      <c r="H169" s="303" t="s">
        <v>930</v>
      </c>
      <c r="I169" s="303" t="s">
        <v>866</v>
      </c>
      <c r="J169" s="303" t="s">
        <v>914</v>
      </c>
      <c r="K169" s="346"/>
    </row>
    <row r="170" spans="2:11" ht="15" customHeight="1">
      <c r="B170" s="325"/>
      <c r="C170" s="303" t="s">
        <v>869</v>
      </c>
      <c r="D170" s="303"/>
      <c r="E170" s="303"/>
      <c r="F170" s="324" t="s">
        <v>870</v>
      </c>
      <c r="G170" s="303"/>
      <c r="H170" s="303" t="s">
        <v>930</v>
      </c>
      <c r="I170" s="303" t="s">
        <v>866</v>
      </c>
      <c r="J170" s="303">
        <v>50</v>
      </c>
      <c r="K170" s="346"/>
    </row>
    <row r="171" spans="2:11" ht="15" customHeight="1">
      <c r="B171" s="325"/>
      <c r="C171" s="303" t="s">
        <v>872</v>
      </c>
      <c r="D171" s="303"/>
      <c r="E171" s="303"/>
      <c r="F171" s="324" t="s">
        <v>864</v>
      </c>
      <c r="G171" s="303"/>
      <c r="H171" s="303" t="s">
        <v>930</v>
      </c>
      <c r="I171" s="303" t="s">
        <v>874</v>
      </c>
      <c r="J171" s="303"/>
      <c r="K171" s="346"/>
    </row>
    <row r="172" spans="2:11" ht="15" customHeight="1">
      <c r="B172" s="325"/>
      <c r="C172" s="303" t="s">
        <v>883</v>
      </c>
      <c r="D172" s="303"/>
      <c r="E172" s="303"/>
      <c r="F172" s="324" t="s">
        <v>870</v>
      </c>
      <c r="G172" s="303"/>
      <c r="H172" s="303" t="s">
        <v>930</v>
      </c>
      <c r="I172" s="303" t="s">
        <v>866</v>
      </c>
      <c r="J172" s="303">
        <v>50</v>
      </c>
      <c r="K172" s="346"/>
    </row>
    <row r="173" spans="2:11" ht="15" customHeight="1">
      <c r="B173" s="325"/>
      <c r="C173" s="303" t="s">
        <v>891</v>
      </c>
      <c r="D173" s="303"/>
      <c r="E173" s="303"/>
      <c r="F173" s="324" t="s">
        <v>870</v>
      </c>
      <c r="G173" s="303"/>
      <c r="H173" s="303" t="s">
        <v>930</v>
      </c>
      <c r="I173" s="303" t="s">
        <v>866</v>
      </c>
      <c r="J173" s="303">
        <v>50</v>
      </c>
      <c r="K173" s="346"/>
    </row>
    <row r="174" spans="2:11" ht="15" customHeight="1">
      <c r="B174" s="325"/>
      <c r="C174" s="303" t="s">
        <v>889</v>
      </c>
      <c r="D174" s="303"/>
      <c r="E174" s="303"/>
      <c r="F174" s="324" t="s">
        <v>870</v>
      </c>
      <c r="G174" s="303"/>
      <c r="H174" s="303" t="s">
        <v>930</v>
      </c>
      <c r="I174" s="303" t="s">
        <v>866</v>
      </c>
      <c r="J174" s="303">
        <v>50</v>
      </c>
      <c r="K174" s="346"/>
    </row>
    <row r="175" spans="2:11" ht="15" customHeight="1">
      <c r="B175" s="325"/>
      <c r="C175" s="303" t="s">
        <v>125</v>
      </c>
      <c r="D175" s="303"/>
      <c r="E175" s="303"/>
      <c r="F175" s="324" t="s">
        <v>864</v>
      </c>
      <c r="G175" s="303"/>
      <c r="H175" s="303" t="s">
        <v>931</v>
      </c>
      <c r="I175" s="303" t="s">
        <v>932</v>
      </c>
      <c r="J175" s="303"/>
      <c r="K175" s="346"/>
    </row>
    <row r="176" spans="2:11" ht="15" customHeight="1">
      <c r="B176" s="325"/>
      <c r="C176" s="303" t="s">
        <v>56</v>
      </c>
      <c r="D176" s="303"/>
      <c r="E176" s="303"/>
      <c r="F176" s="324" t="s">
        <v>864</v>
      </c>
      <c r="G176" s="303"/>
      <c r="H176" s="303" t="s">
        <v>933</v>
      </c>
      <c r="I176" s="303" t="s">
        <v>934</v>
      </c>
      <c r="J176" s="303">
        <v>1</v>
      </c>
      <c r="K176" s="346"/>
    </row>
    <row r="177" spans="2:11" ht="15" customHeight="1">
      <c r="B177" s="325"/>
      <c r="C177" s="303" t="s">
        <v>52</v>
      </c>
      <c r="D177" s="303"/>
      <c r="E177" s="303"/>
      <c r="F177" s="324" t="s">
        <v>864</v>
      </c>
      <c r="G177" s="303"/>
      <c r="H177" s="303" t="s">
        <v>935</v>
      </c>
      <c r="I177" s="303" t="s">
        <v>866</v>
      </c>
      <c r="J177" s="303">
        <v>20</v>
      </c>
      <c r="K177" s="346"/>
    </row>
    <row r="178" spans="2:11" ht="15" customHeight="1">
      <c r="B178" s="325"/>
      <c r="C178" s="303" t="s">
        <v>126</v>
      </c>
      <c r="D178" s="303"/>
      <c r="E178" s="303"/>
      <c r="F178" s="324" t="s">
        <v>864</v>
      </c>
      <c r="G178" s="303"/>
      <c r="H178" s="303" t="s">
        <v>936</v>
      </c>
      <c r="I178" s="303" t="s">
        <v>866</v>
      </c>
      <c r="J178" s="303">
        <v>255</v>
      </c>
      <c r="K178" s="346"/>
    </row>
    <row r="179" spans="2:11" ht="15" customHeight="1">
      <c r="B179" s="325"/>
      <c r="C179" s="303" t="s">
        <v>127</v>
      </c>
      <c r="D179" s="303"/>
      <c r="E179" s="303"/>
      <c r="F179" s="324" t="s">
        <v>864</v>
      </c>
      <c r="G179" s="303"/>
      <c r="H179" s="303" t="s">
        <v>829</v>
      </c>
      <c r="I179" s="303" t="s">
        <v>866</v>
      </c>
      <c r="J179" s="303">
        <v>10</v>
      </c>
      <c r="K179" s="346"/>
    </row>
    <row r="180" spans="2:11" ht="15" customHeight="1">
      <c r="B180" s="325"/>
      <c r="C180" s="303" t="s">
        <v>128</v>
      </c>
      <c r="D180" s="303"/>
      <c r="E180" s="303"/>
      <c r="F180" s="324" t="s">
        <v>864</v>
      </c>
      <c r="G180" s="303"/>
      <c r="H180" s="303" t="s">
        <v>937</v>
      </c>
      <c r="I180" s="303" t="s">
        <v>898</v>
      </c>
      <c r="J180" s="303"/>
      <c r="K180" s="346"/>
    </row>
    <row r="181" spans="2:11" ht="15" customHeight="1">
      <c r="B181" s="325"/>
      <c r="C181" s="303" t="s">
        <v>938</v>
      </c>
      <c r="D181" s="303"/>
      <c r="E181" s="303"/>
      <c r="F181" s="324" t="s">
        <v>864</v>
      </c>
      <c r="G181" s="303"/>
      <c r="H181" s="303" t="s">
        <v>939</v>
      </c>
      <c r="I181" s="303" t="s">
        <v>898</v>
      </c>
      <c r="J181" s="303"/>
      <c r="K181" s="346"/>
    </row>
    <row r="182" spans="2:11" ht="15" customHeight="1">
      <c r="B182" s="325"/>
      <c r="C182" s="303" t="s">
        <v>927</v>
      </c>
      <c r="D182" s="303"/>
      <c r="E182" s="303"/>
      <c r="F182" s="324" t="s">
        <v>864</v>
      </c>
      <c r="G182" s="303"/>
      <c r="H182" s="303" t="s">
        <v>940</v>
      </c>
      <c r="I182" s="303" t="s">
        <v>898</v>
      </c>
      <c r="J182" s="303"/>
      <c r="K182" s="346"/>
    </row>
    <row r="183" spans="2:11" ht="15" customHeight="1">
      <c r="B183" s="325"/>
      <c r="C183" s="303" t="s">
        <v>130</v>
      </c>
      <c r="D183" s="303"/>
      <c r="E183" s="303"/>
      <c r="F183" s="324" t="s">
        <v>870</v>
      </c>
      <c r="G183" s="303"/>
      <c r="H183" s="303" t="s">
        <v>941</v>
      </c>
      <c r="I183" s="303" t="s">
        <v>866</v>
      </c>
      <c r="J183" s="303">
        <v>50</v>
      </c>
      <c r="K183" s="346"/>
    </row>
    <row r="184" spans="2:11" ht="15" customHeight="1">
      <c r="B184" s="325"/>
      <c r="C184" s="303" t="s">
        <v>942</v>
      </c>
      <c r="D184" s="303"/>
      <c r="E184" s="303"/>
      <c r="F184" s="324" t="s">
        <v>870</v>
      </c>
      <c r="G184" s="303"/>
      <c r="H184" s="303" t="s">
        <v>943</v>
      </c>
      <c r="I184" s="303" t="s">
        <v>944</v>
      </c>
      <c r="J184" s="303"/>
      <c r="K184" s="346"/>
    </row>
    <row r="185" spans="2:11" ht="15" customHeight="1">
      <c r="B185" s="325"/>
      <c r="C185" s="303" t="s">
        <v>945</v>
      </c>
      <c r="D185" s="303"/>
      <c r="E185" s="303"/>
      <c r="F185" s="324" t="s">
        <v>870</v>
      </c>
      <c r="G185" s="303"/>
      <c r="H185" s="303" t="s">
        <v>946</v>
      </c>
      <c r="I185" s="303" t="s">
        <v>944</v>
      </c>
      <c r="J185" s="303"/>
      <c r="K185" s="346"/>
    </row>
    <row r="186" spans="2:11" ht="15" customHeight="1">
      <c r="B186" s="325"/>
      <c r="C186" s="303" t="s">
        <v>947</v>
      </c>
      <c r="D186" s="303"/>
      <c r="E186" s="303"/>
      <c r="F186" s="324" t="s">
        <v>870</v>
      </c>
      <c r="G186" s="303"/>
      <c r="H186" s="303" t="s">
        <v>948</v>
      </c>
      <c r="I186" s="303" t="s">
        <v>944</v>
      </c>
      <c r="J186" s="303"/>
      <c r="K186" s="346"/>
    </row>
    <row r="187" spans="2:11" ht="15" customHeight="1">
      <c r="B187" s="325"/>
      <c r="C187" s="358" t="s">
        <v>949</v>
      </c>
      <c r="D187" s="303"/>
      <c r="E187" s="303"/>
      <c r="F187" s="324" t="s">
        <v>870</v>
      </c>
      <c r="G187" s="303"/>
      <c r="H187" s="303" t="s">
        <v>950</v>
      </c>
      <c r="I187" s="303" t="s">
        <v>951</v>
      </c>
      <c r="J187" s="359" t="s">
        <v>952</v>
      </c>
      <c r="K187" s="346"/>
    </row>
    <row r="188" spans="2:11" ht="15" customHeight="1">
      <c r="B188" s="352"/>
      <c r="C188" s="360"/>
      <c r="D188" s="334"/>
      <c r="E188" s="334"/>
      <c r="F188" s="334"/>
      <c r="G188" s="334"/>
      <c r="H188" s="334"/>
      <c r="I188" s="334"/>
      <c r="J188" s="334"/>
      <c r="K188" s="353"/>
    </row>
    <row r="189" spans="2:11" ht="18.75" customHeight="1">
      <c r="B189" s="361"/>
      <c r="C189" s="362"/>
      <c r="D189" s="362"/>
      <c r="E189" s="362"/>
      <c r="F189" s="363"/>
      <c r="G189" s="303"/>
      <c r="H189" s="303"/>
      <c r="I189" s="303"/>
      <c r="J189" s="303"/>
      <c r="K189" s="300"/>
    </row>
    <row r="190" spans="2:11" ht="18.75" customHeight="1">
      <c r="B190" s="300"/>
      <c r="C190" s="303"/>
      <c r="D190" s="303"/>
      <c r="E190" s="303"/>
      <c r="F190" s="324"/>
      <c r="G190" s="303"/>
      <c r="H190" s="303"/>
      <c r="I190" s="303"/>
      <c r="J190" s="303"/>
      <c r="K190" s="300"/>
    </row>
    <row r="191" spans="2:11" ht="18.75" customHeight="1"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</row>
    <row r="192" spans="2:11" ht="13.5">
      <c r="B192" s="287"/>
      <c r="C192" s="288"/>
      <c r="D192" s="288"/>
      <c r="E192" s="288"/>
      <c r="F192" s="288"/>
      <c r="G192" s="288"/>
      <c r="H192" s="288"/>
      <c r="I192" s="288"/>
      <c r="J192" s="288"/>
      <c r="K192" s="289"/>
    </row>
    <row r="193" spans="2:11" ht="21">
      <c r="B193" s="290"/>
      <c r="C193" s="291" t="s">
        <v>953</v>
      </c>
      <c r="D193" s="291"/>
      <c r="E193" s="291"/>
      <c r="F193" s="291"/>
      <c r="G193" s="291"/>
      <c r="H193" s="291"/>
      <c r="I193" s="291"/>
      <c r="J193" s="291"/>
      <c r="K193" s="292"/>
    </row>
    <row r="194" spans="2:11" ht="25.5" customHeight="1">
      <c r="B194" s="290"/>
      <c r="C194" s="364" t="s">
        <v>954</v>
      </c>
      <c r="D194" s="364"/>
      <c r="E194" s="364"/>
      <c r="F194" s="364" t="s">
        <v>955</v>
      </c>
      <c r="G194" s="365"/>
      <c r="H194" s="366" t="s">
        <v>956</v>
      </c>
      <c r="I194" s="366"/>
      <c r="J194" s="366"/>
      <c r="K194" s="292"/>
    </row>
    <row r="195" spans="2:11" ht="5.25" customHeight="1">
      <c r="B195" s="325"/>
      <c r="C195" s="322"/>
      <c r="D195" s="322"/>
      <c r="E195" s="322"/>
      <c r="F195" s="322"/>
      <c r="G195" s="303"/>
      <c r="H195" s="322"/>
      <c r="I195" s="322"/>
      <c r="J195" s="322"/>
      <c r="K195" s="346"/>
    </row>
    <row r="196" spans="2:11" ht="15" customHeight="1">
      <c r="B196" s="325"/>
      <c r="C196" s="303" t="s">
        <v>957</v>
      </c>
      <c r="D196" s="303"/>
      <c r="E196" s="303"/>
      <c r="F196" s="324" t="s">
        <v>42</v>
      </c>
      <c r="G196" s="303"/>
      <c r="H196" s="367" t="s">
        <v>958</v>
      </c>
      <c r="I196" s="367"/>
      <c r="J196" s="367"/>
      <c r="K196" s="346"/>
    </row>
    <row r="197" spans="2:11" ht="15" customHeight="1">
      <c r="B197" s="325"/>
      <c r="C197" s="331"/>
      <c r="D197" s="303"/>
      <c r="E197" s="303"/>
      <c r="F197" s="324" t="s">
        <v>43</v>
      </c>
      <c r="G197" s="303"/>
      <c r="H197" s="367" t="s">
        <v>959</v>
      </c>
      <c r="I197" s="367"/>
      <c r="J197" s="367"/>
      <c r="K197" s="346"/>
    </row>
    <row r="198" spans="2:11" ht="15" customHeight="1">
      <c r="B198" s="325"/>
      <c r="C198" s="331"/>
      <c r="D198" s="303"/>
      <c r="E198" s="303"/>
      <c r="F198" s="324" t="s">
        <v>46</v>
      </c>
      <c r="G198" s="303"/>
      <c r="H198" s="367" t="s">
        <v>960</v>
      </c>
      <c r="I198" s="367"/>
      <c r="J198" s="367"/>
      <c r="K198" s="346"/>
    </row>
    <row r="199" spans="2:11" ht="15" customHeight="1">
      <c r="B199" s="325"/>
      <c r="C199" s="303"/>
      <c r="D199" s="303"/>
      <c r="E199" s="303"/>
      <c r="F199" s="324" t="s">
        <v>44</v>
      </c>
      <c r="G199" s="303"/>
      <c r="H199" s="367" t="s">
        <v>961</v>
      </c>
      <c r="I199" s="367"/>
      <c r="J199" s="367"/>
      <c r="K199" s="346"/>
    </row>
    <row r="200" spans="2:11" ht="15" customHeight="1">
      <c r="B200" s="325"/>
      <c r="C200" s="303"/>
      <c r="D200" s="303"/>
      <c r="E200" s="303"/>
      <c r="F200" s="324" t="s">
        <v>45</v>
      </c>
      <c r="G200" s="303"/>
      <c r="H200" s="367" t="s">
        <v>962</v>
      </c>
      <c r="I200" s="367"/>
      <c r="J200" s="367"/>
      <c r="K200" s="346"/>
    </row>
    <row r="201" spans="2:11" ht="15" customHeight="1">
      <c r="B201" s="325"/>
      <c r="C201" s="303"/>
      <c r="D201" s="303"/>
      <c r="E201" s="303"/>
      <c r="F201" s="324"/>
      <c r="G201" s="303"/>
      <c r="H201" s="303"/>
      <c r="I201" s="303"/>
      <c r="J201" s="303"/>
      <c r="K201" s="346"/>
    </row>
    <row r="202" spans="2:11" ht="15" customHeight="1">
      <c r="B202" s="325"/>
      <c r="C202" s="303" t="s">
        <v>910</v>
      </c>
      <c r="D202" s="303"/>
      <c r="E202" s="303"/>
      <c r="F202" s="324" t="s">
        <v>75</v>
      </c>
      <c r="G202" s="303"/>
      <c r="H202" s="367" t="s">
        <v>963</v>
      </c>
      <c r="I202" s="367"/>
      <c r="J202" s="367"/>
      <c r="K202" s="346"/>
    </row>
    <row r="203" spans="2:11" ht="15" customHeight="1">
      <c r="B203" s="325"/>
      <c r="C203" s="331"/>
      <c r="D203" s="303"/>
      <c r="E203" s="303"/>
      <c r="F203" s="324" t="s">
        <v>808</v>
      </c>
      <c r="G203" s="303"/>
      <c r="H203" s="367" t="s">
        <v>809</v>
      </c>
      <c r="I203" s="367"/>
      <c r="J203" s="367"/>
      <c r="K203" s="346"/>
    </row>
    <row r="204" spans="2:11" ht="15" customHeight="1">
      <c r="B204" s="325"/>
      <c r="C204" s="303"/>
      <c r="D204" s="303"/>
      <c r="E204" s="303"/>
      <c r="F204" s="324" t="s">
        <v>806</v>
      </c>
      <c r="G204" s="303"/>
      <c r="H204" s="367" t="s">
        <v>964</v>
      </c>
      <c r="I204" s="367"/>
      <c r="J204" s="367"/>
      <c r="K204" s="346"/>
    </row>
    <row r="205" spans="2:11" ht="15" customHeight="1">
      <c r="B205" s="368"/>
      <c r="C205" s="331"/>
      <c r="D205" s="331"/>
      <c r="E205" s="331"/>
      <c r="F205" s="324" t="s">
        <v>810</v>
      </c>
      <c r="G205" s="309"/>
      <c r="H205" s="369" t="s">
        <v>811</v>
      </c>
      <c r="I205" s="369"/>
      <c r="J205" s="369"/>
      <c r="K205" s="370"/>
    </row>
    <row r="206" spans="2:11" ht="15" customHeight="1">
      <c r="B206" s="368"/>
      <c r="C206" s="331"/>
      <c r="D206" s="331"/>
      <c r="E206" s="331"/>
      <c r="F206" s="324" t="s">
        <v>812</v>
      </c>
      <c r="G206" s="309"/>
      <c r="H206" s="369" t="s">
        <v>786</v>
      </c>
      <c r="I206" s="369"/>
      <c r="J206" s="369"/>
      <c r="K206" s="370"/>
    </row>
    <row r="207" spans="2:11" ht="15" customHeight="1">
      <c r="B207" s="368"/>
      <c r="C207" s="331"/>
      <c r="D207" s="331"/>
      <c r="E207" s="331"/>
      <c r="F207" s="371"/>
      <c r="G207" s="309"/>
      <c r="H207" s="372"/>
      <c r="I207" s="372"/>
      <c r="J207" s="372"/>
      <c r="K207" s="370"/>
    </row>
    <row r="208" spans="2:11" ht="15" customHeight="1">
      <c r="B208" s="368"/>
      <c r="C208" s="303" t="s">
        <v>934</v>
      </c>
      <c r="D208" s="331"/>
      <c r="E208" s="331"/>
      <c r="F208" s="324">
        <v>1</v>
      </c>
      <c r="G208" s="309"/>
      <c r="H208" s="369" t="s">
        <v>965</v>
      </c>
      <c r="I208" s="369"/>
      <c r="J208" s="369"/>
      <c r="K208" s="370"/>
    </row>
    <row r="209" spans="2:11" ht="15" customHeight="1">
      <c r="B209" s="368"/>
      <c r="C209" s="331"/>
      <c r="D209" s="331"/>
      <c r="E209" s="331"/>
      <c r="F209" s="324">
        <v>2</v>
      </c>
      <c r="G209" s="309"/>
      <c r="H209" s="369" t="s">
        <v>966</v>
      </c>
      <c r="I209" s="369"/>
      <c r="J209" s="369"/>
      <c r="K209" s="370"/>
    </row>
    <row r="210" spans="2:11" ht="15" customHeight="1">
      <c r="B210" s="368"/>
      <c r="C210" s="331"/>
      <c r="D210" s="331"/>
      <c r="E210" s="331"/>
      <c r="F210" s="324">
        <v>3</v>
      </c>
      <c r="G210" s="309"/>
      <c r="H210" s="369" t="s">
        <v>967</v>
      </c>
      <c r="I210" s="369"/>
      <c r="J210" s="369"/>
      <c r="K210" s="370"/>
    </row>
    <row r="211" spans="2:11" ht="15" customHeight="1">
      <c r="B211" s="368"/>
      <c r="C211" s="331"/>
      <c r="D211" s="331"/>
      <c r="E211" s="331"/>
      <c r="F211" s="324">
        <v>4</v>
      </c>
      <c r="G211" s="309"/>
      <c r="H211" s="369" t="s">
        <v>968</v>
      </c>
      <c r="I211" s="369"/>
      <c r="J211" s="369"/>
      <c r="K211" s="370"/>
    </row>
    <row r="212" spans="2:11" ht="12.75" customHeight="1">
      <c r="B212" s="373"/>
      <c r="C212" s="374"/>
      <c r="D212" s="374"/>
      <c r="E212" s="374"/>
      <c r="F212" s="374"/>
      <c r="G212" s="374"/>
      <c r="H212" s="374"/>
      <c r="I212" s="374"/>
      <c r="J212" s="374"/>
      <c r="K212" s="37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Míra</dc:creator>
  <cp:keywords/>
  <dc:description/>
  <cp:lastModifiedBy>User</cp:lastModifiedBy>
  <dcterms:created xsi:type="dcterms:W3CDTF">2017-04-26T07:22:55Z</dcterms:created>
  <dcterms:modified xsi:type="dcterms:W3CDTF">2017-04-26T07:23:09Z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