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135" windowHeight="11088" activeTab="1"/>
  </bookViews>
  <sheets>
    <sheet name="Rekapitulace stavby" sheetId="1" r:id="rId1"/>
    <sheet name="Vybavení (nábytek)" sheetId="2" r:id="rId2"/>
  </sheets>
  <definedNames>
    <definedName name="_xlnm.Print_Area" localSheetId="0">'Rekapitulace stavby'!$C$4:$AP$70,'Rekapitulace stavby'!$C$76:$AP$93</definedName>
    <definedName name="_xlnm.Print_Area" localSheetId="1">'Vybavení (nábytek)'!$C$4:$Q$70,'Vybavení (nábytek)'!$C$76:$Q$94,'Vybavení (nábytek)'!$C$100:$Q$170</definedName>
    <definedName name="_xlnm.Print_Titles" localSheetId="0">'Rekapitulace stavby'!$85:$85</definedName>
    <definedName name="_xlnm.Print_Titles" localSheetId="1">'Vybavení (nábytek)'!$111:$111</definedName>
  </definedNames>
  <calcPr calcId="152511"/>
</workbook>
</file>

<file path=xl/sharedStrings.xml><?xml version="1.0" encoding="utf-8"?>
<sst xmlns="http://schemas.openxmlformats.org/spreadsheetml/2006/main" count="850" uniqueCount="198">
  <si>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</si>
  <si>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</si>
  <si>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</si>
  <si>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</si>
  <si>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</si>
  <si>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</si>
  <si>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</si>
  <si>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</si>
  <si>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</si>
  <si>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</si>
  <si>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</si>
  <si>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</si>
  <si>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</si>
  <si>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</si>
  <si>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</si>
  <si>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</si>
  <si>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17-SO006</t>
  </si>
  <si>
    <t>Stavba:</t>
  </si>
  <si>
    <t>Modernizace střediska praktického vyučování v Chlumci nad Cidlinou</t>
  </si>
  <si>
    <t>JKSO:</t>
  </si>
  <si>
    <t>CC-CZ:</t>
  </si>
  <si>
    <t>Místo:</t>
  </si>
  <si>
    <t>Chlumec nad Cidlinou</t>
  </si>
  <si>
    <t>Datum:</t>
  </si>
  <si>
    <t>Objednatel:</t>
  </si>
  <si>
    <t>IČ:</t>
  </si>
  <si>
    <t>Královéhradecký kraj</t>
  </si>
  <si>
    <t>DIČ:</t>
  </si>
  <si>
    <t>Zhotovitel:</t>
  </si>
  <si>
    <t>Projektant:</t>
  </si>
  <si>
    <t>PROMED Brno spol.s.r.o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</si>
  <si>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</si>
  <si>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</si>
  <si>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</si>
  <si>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</si>
  <si>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</si>
  <si>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</si>
  <si>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</si>
  <si>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</si>
  <si>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</si>
  <si>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</si>
  <si>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</si>
  <si>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</si>
  <si>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</si>
  <si>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</si>
  <si>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</si>
  <si>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</si>
  <si>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</si>
  <si>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</si>
  <si>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</si>
  <si>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</si>
  <si>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</si>
  <si>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</si>
  <si>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</si>
  <si>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</si>
  <si>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</si>
  <si>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</si>
  <si>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</si>
  <si>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</si>
  <si>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</si>
  <si>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</si>
  <si>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</si>
  <si>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</si>
  <si>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</si>
  <si>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</si>
  <si>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</si>
  <si>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</si>
  <si>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</si>
  <si>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</si>
  <si>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</si>
  <si>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</si>
  <si>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</si>
  <si>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</si>
  <si>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</si>
  <si>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</si>
  <si>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</si>
  <si>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</si>
  <si>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{a6d6782c-6538-4ea2-beb2-b021c67a9476}</t>
  </si>
  <si>
    <t>{00000000-0000-0000-0000-000000000000}</t>
  </si>
  <si>
    <t>17-SO 006-01</t>
  </si>
  <si>
    <t>1</t>
  </si>
  <si>
    <t>{647b4e3d-a2d5-4636-bc95-d0969dfbdef3}</t>
  </si>
  <si>
    <t>/</t>
  </si>
  <si>
    <t>2</t>
  </si>
  <si>
    <t>{1ab5ef82-544f-4967-9ed1-d07c9873b39c}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</si>
  <si>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</si>
  <si>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</si>
  <si>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</si>
  <si>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</si>
  <si>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</si>
  <si>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</si>
  <si>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</si>
  <si>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</si>
  <si>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</si>
  <si>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</si>
  <si>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</si>
  <si>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</si>
  <si>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</si>
  <si>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</si>
  <si>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</si>
  <si>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</si>
  <si>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</si>
  <si>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</si>
  <si>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</si>
  <si>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OST - Ostatní - Interiérové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</si>
  <si>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</si>
  <si>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</si>
  <si>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</si>
  <si>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</si>
  <si>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</si>
  <si>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</si>
  <si>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</si>
  <si>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</si>
  <si>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</si>
  <si>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</si>
  <si>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</si>
  <si>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</si>
  <si>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</si>
  <si>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</si>
  <si>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</si>
  <si>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</si>
  <si>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</si>
  <si>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</si>
  <si>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</si>
  <si>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3</t>
  </si>
  <si>
    <t>5</t>
  </si>
  <si>
    <t>6</t>
  </si>
  <si>
    <t>8</t>
  </si>
  <si>
    <t>kus</t>
  </si>
  <si>
    <t>20</t>
  </si>
  <si>
    <t>30</t>
  </si>
  <si>
    <t>35</t>
  </si>
  <si>
    <t>60</t>
  </si>
  <si>
    <t>001-J01</t>
  </si>
  <si>
    <t>Jídelní set - stůl 1200x800mm + 4Ks židlí (plastový sedák)</t>
  </si>
  <si>
    <t>512</t>
  </si>
  <si>
    <t>1461855113</t>
  </si>
  <si>
    <t>podrobný popis viz interiérové vybavení</t>
  </si>
  <si>
    <t>001-J02</t>
  </si>
  <si>
    <t>Stůl do denní místnosti - rozměr 800x800mm</t>
  </si>
  <si>
    <t>-355280565</t>
  </si>
  <si>
    <t>001-L01</t>
  </si>
  <si>
    <t>Studentská lavice - 2 místná, rozměr 1300x500mm, velikost XL</t>
  </si>
  <si>
    <t>457145917</t>
  </si>
  <si>
    <t>001-L02</t>
  </si>
  <si>
    <t>Stůl učitelský - délka 1300mm, hloubku stolu přizpůsobit navazující gastro technologii</t>
  </si>
  <si>
    <t>-1867884154</t>
  </si>
  <si>
    <t>001-L03</t>
  </si>
  <si>
    <t>Kancelářský stůl - rozměr 1250x 800mm</t>
  </si>
  <si>
    <t>-1021831026</t>
  </si>
  <si>
    <t>001-L04</t>
  </si>
  <si>
    <t>Stůl počítačový 750x800mm</t>
  </si>
  <si>
    <t>75902785</t>
  </si>
  <si>
    <t>001-L05</t>
  </si>
  <si>
    <t>Studentská lavice výškově nastavitelná - 2místná, rozměr 1300x500mm, velikost XL</t>
  </si>
  <si>
    <t>2116257421</t>
  </si>
  <si>
    <t>001-S01</t>
  </si>
  <si>
    <t>Skříň dvoudveřová 600x2000mm z laminovaných dřevotřískových desek, záda pevná</t>
  </si>
  <si>
    <t>-1157325380</t>
  </si>
  <si>
    <t>001-S02</t>
  </si>
  <si>
    <t>Skříň  s policemi uzamykatelná dvoudveřová 1200x500x2000mm z laminovaných dřevotřískových desek, záda pevná</t>
  </si>
  <si>
    <t>1523955517</t>
  </si>
  <si>
    <t>001-S03</t>
  </si>
  <si>
    <t>Skříň  prosklená dvoudveřová 1100x450x2000mm z laminovaných dřevotřískových desek, záda pevná</t>
  </si>
  <si>
    <t>-738221947</t>
  </si>
  <si>
    <t>001-S04</t>
  </si>
  <si>
    <t>Police z laminovaných dřevotřískových desek 2360x450mm</t>
  </si>
  <si>
    <t>1518419497</t>
  </si>
  <si>
    <t>001-Š01</t>
  </si>
  <si>
    <t>Skříňky do šatna, celokovová konstrukce na soklu, rozměr 300x500x1800mm</t>
  </si>
  <si>
    <t>-1763314787</t>
  </si>
  <si>
    <t>001-Š02</t>
  </si>
  <si>
    <t>Lavice do šatny , rozměr 350x1200mm, provedení bez opěrky</t>
  </si>
  <si>
    <t>1252589797</t>
  </si>
  <si>
    <t>001-T01</t>
  </si>
  <si>
    <t>Pojízdná magnetická tabule bílá 1500/1000mm</t>
  </si>
  <si>
    <t>-1888331929</t>
  </si>
  <si>
    <t>001-Ž01</t>
  </si>
  <si>
    <t>Stohovatelné žákovské židle výškově nastavitelné, velikost XL</t>
  </si>
  <si>
    <t>1954442762</t>
  </si>
  <si>
    <t>001-Ž02</t>
  </si>
  <si>
    <t>Stohovatelné učitelská židle výškově nastavitelné, velikost XL</t>
  </si>
  <si>
    <t>1720928217</t>
  </si>
  <si>
    <t>001-Ž03</t>
  </si>
  <si>
    <t>Kancekářská židle se síťovaným opěrákem</t>
  </si>
  <si>
    <t>-538755005</t>
  </si>
  <si>
    <t>001-Ž04</t>
  </si>
  <si>
    <t>877550680</t>
  </si>
  <si>
    <t>001-Ž05</t>
  </si>
  <si>
    <t>Židle do denní místnosti, sedák i opěrák z bukové překližky</t>
  </si>
  <si>
    <t>372007713</t>
  </si>
  <si>
    <t>17-SO 006-01 - Změna stavby před dokončením - vybavení (nábytek)</t>
  </si>
  <si>
    <t>17-SO006-01.1 - Vybavení (nábytek)</t>
  </si>
  <si>
    <t>Změna stavby před dokončením - vybavení (nábytek)</t>
  </si>
  <si>
    <t>Vybavení (nábytek)</t>
  </si>
  <si>
    <t>17-SO 006-01 - Změna stavby před dokončením - nábytek</t>
  </si>
  <si>
    <t>Soupis prací je sestaven za využití položek Cenové soustavy ÚRS 2017 01. Cenové a technické podmínky položek Cenové soustavy ÚRS, které jsou uvedeny v soupisu prací ( tzn. úvodní části katalogů ) jsou neomezeně dálkově k dispozici na www.cs-urs.cz. Položky soupisu prací, které nemají ve sloupci "Cenová soustava" uveden žádný údaj, nepochází z Cenové soustavy ÚRS.
Výkaz výměr - podklady viz výkresová část a technická zpráva.</t>
  </si>
  <si>
    <t>Cenová soustava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</si>
</sst>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0"/>
      <color rgb="FFFF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0" fillId="0" borderId="0" xfId="0" applyNumberFormat="1"/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4" fillId="2" borderId="0" xfId="2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4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25" fillId="4" borderId="0" xfId="0" applyFont="1" applyFill="1" applyBorder="1" applyAlignment="1" applyProtection="1">
      <alignment horizontal="left"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4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6" borderId="0" xfId="0" applyFont="1" applyFill="1" applyBorder="1" applyAlignment="1">
      <alignment horizontal="left" vertical="center"/>
    </xf>
    <xf numFmtId="0" fontId="0" fillId="6" borderId="0" xfId="0" applyFill="1" applyBorder="1"/>
    <xf numFmtId="4" fontId="0" fillId="6" borderId="25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4"/>
  <sheetViews>
    <sheetView showGridLines="0" workbookViewId="0" topLeftCell="A1">
      <pane ySplit="1" topLeftCell="A2" activePane="bottomLeft" state="frozen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7" width="2.5" style="0" customWidth="1"/>
    <col min="8" max="8" width="9.16015625" style="0" customWidth="1"/>
    <col min="9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4.33203125" style="0" customWidth="1"/>
    <col min="42" max="42" width="4.16015625" style="0" customWidth="1"/>
    <col min="43" max="43" width="8.1601562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58" width="20.66015625" style="0" hidden="1" customWidth="1"/>
    <col min="59" max="59" width="30.83203125" style="0" hidden="1" customWidth="1"/>
    <col min="71" max="89" width="9.33203125" style="0" hidden="1" customWidth="1"/>
  </cols>
  <sheetData>
    <row r="1" spans="1:73" ht="21.3" customHeight="1">
      <c r="A1" s="7" t="s">
        <v>0</v>
      </c>
      <c r="B1" s="8"/>
      <c r="C1" s="8"/>
      <c r="D1" s="9" t="s">
        <v>1</v>
      </c>
      <c r="E1" s="8"/>
      <c r="F1" s="8"/>
      <c r="G1" s="8"/>
      <c r="H1" s="8"/>
      <c r="I1" s="8"/>
      <c r="J1" s="8"/>
      <c r="K1" s="10" t="s">
        <v>2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3</v>
      </c>
      <c r="X1" s="10"/>
      <c r="Y1" s="10"/>
      <c r="Z1" s="10"/>
      <c r="AA1" s="10"/>
      <c r="AB1" s="10"/>
      <c r="AC1" s="10"/>
      <c r="AD1" s="10"/>
      <c r="AE1" s="10"/>
      <c r="AF1" s="10"/>
      <c r="AG1" s="8"/>
      <c r="AH1" s="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 t="s">
        <v>4</v>
      </c>
      <c r="BB1" s="12" t="s">
        <v>5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6</v>
      </c>
      <c r="BU1" s="13" t="s">
        <v>6</v>
      </c>
    </row>
    <row r="2" spans="3:72" ht="37" customHeight="1">
      <c r="C2" s="142" t="s">
        <v>7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R2" s="106" t="s">
        <v>8</v>
      </c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S2" s="14" t="s">
        <v>9</v>
      </c>
      <c r="BT2" s="14" t="s">
        <v>10</v>
      </c>
    </row>
    <row r="3" spans="2:72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7" customHeight="1">
      <c r="B4" s="18"/>
      <c r="C4" s="135" t="s">
        <v>12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9"/>
      <c r="AS4" s="20" t="s">
        <v>13</v>
      </c>
      <c r="BS4" s="14" t="s">
        <v>14</v>
      </c>
    </row>
    <row r="5" spans="2:71" ht="14.4" customHeight="1">
      <c r="B5" s="18"/>
      <c r="C5" s="21"/>
      <c r="D5" s="22" t="s">
        <v>15</v>
      </c>
      <c r="E5" s="21"/>
      <c r="F5" s="21"/>
      <c r="G5" s="21"/>
      <c r="H5" s="21"/>
      <c r="I5" s="21"/>
      <c r="J5" s="21"/>
      <c r="K5" s="144" t="s">
        <v>16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21"/>
      <c r="AQ5" s="19"/>
      <c r="BS5" s="14" t="s">
        <v>9</v>
      </c>
    </row>
    <row r="6" spans="2:71" ht="37" customHeight="1">
      <c r="B6" s="18"/>
      <c r="C6" s="21"/>
      <c r="D6" s="24" t="s">
        <v>17</v>
      </c>
      <c r="E6" s="21"/>
      <c r="F6" s="21"/>
      <c r="G6" s="21"/>
      <c r="H6" s="21"/>
      <c r="I6" s="21"/>
      <c r="J6" s="21"/>
      <c r="K6" s="145" t="s">
        <v>18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21"/>
      <c r="AQ6" s="19"/>
      <c r="BS6" s="14" t="s">
        <v>9</v>
      </c>
    </row>
    <row r="7" spans="2:71" ht="14.4" customHeight="1">
      <c r="B7" s="18"/>
      <c r="C7" s="21"/>
      <c r="D7" s="25" t="s">
        <v>19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20</v>
      </c>
      <c r="AL7" s="21"/>
      <c r="AM7" s="21"/>
      <c r="AN7" s="23" t="s">
        <v>5</v>
      </c>
      <c r="AO7" s="21"/>
      <c r="AP7" s="21"/>
      <c r="AQ7" s="19"/>
      <c r="BS7" s="14" t="s">
        <v>9</v>
      </c>
    </row>
    <row r="8" spans="2:71" ht="14.4" customHeight="1">
      <c r="B8" s="18"/>
      <c r="C8" s="21"/>
      <c r="D8" s="25" t="s">
        <v>21</v>
      </c>
      <c r="E8" s="21"/>
      <c r="F8" s="21"/>
      <c r="G8" s="21"/>
      <c r="H8" s="21"/>
      <c r="I8" s="21"/>
      <c r="J8" s="21"/>
      <c r="K8" s="23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23</v>
      </c>
      <c r="AL8" s="21"/>
      <c r="AM8" s="21"/>
      <c r="AN8" s="299"/>
      <c r="AO8" s="21"/>
      <c r="AP8" s="21"/>
      <c r="AQ8" s="19"/>
      <c r="BS8" s="14" t="s">
        <v>9</v>
      </c>
    </row>
    <row r="9" spans="2:71" ht="14.4" customHeight="1"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S9" s="14" t="s">
        <v>9</v>
      </c>
    </row>
    <row r="10" spans="2:71" ht="14.4" customHeight="1">
      <c r="B10" s="18"/>
      <c r="C10" s="21"/>
      <c r="D10" s="25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25</v>
      </c>
      <c r="AL10" s="21"/>
      <c r="AM10" s="21"/>
      <c r="AN10" s="23" t="s">
        <v>5</v>
      </c>
      <c r="AO10" s="21"/>
      <c r="AP10" s="21"/>
      <c r="AQ10" s="19"/>
      <c r="BS10" s="14" t="s">
        <v>9</v>
      </c>
    </row>
    <row r="11" spans="2:71" ht="18.5" customHeight="1">
      <c r="B11" s="18"/>
      <c r="C11" s="21"/>
      <c r="D11" s="21"/>
      <c r="E11" s="23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27</v>
      </c>
      <c r="AL11" s="21"/>
      <c r="AM11" s="21"/>
      <c r="AN11" s="23" t="s">
        <v>5</v>
      </c>
      <c r="AO11" s="21"/>
      <c r="AP11" s="21"/>
      <c r="AQ11" s="19"/>
      <c r="BS11" s="14" t="s">
        <v>9</v>
      </c>
    </row>
    <row r="12" spans="2:71" ht="6.9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S12" s="14" t="s">
        <v>9</v>
      </c>
    </row>
    <row r="13" spans="2:71" ht="14.4" customHeight="1">
      <c r="B13" s="18"/>
      <c r="C13" s="21"/>
      <c r="D13" s="25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25</v>
      </c>
      <c r="AL13" s="21"/>
      <c r="AM13" s="21"/>
      <c r="AN13" s="299" t="s">
        <v>5</v>
      </c>
      <c r="AO13" s="21"/>
      <c r="AP13" s="21"/>
      <c r="AQ13" s="19"/>
      <c r="BS13" s="14" t="s">
        <v>9</v>
      </c>
    </row>
    <row r="14" spans="2:71" ht="13.5">
      <c r="B14" s="18"/>
      <c r="C14" s="21"/>
      <c r="D14" s="21"/>
      <c r="E14" s="299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5" t="s">
        <v>27</v>
      </c>
      <c r="AL14" s="21"/>
      <c r="AM14" s="21"/>
      <c r="AN14" s="299" t="s">
        <v>5</v>
      </c>
      <c r="AO14" s="21"/>
      <c r="AP14" s="21"/>
      <c r="AQ14" s="19"/>
      <c r="BS14" s="14" t="s">
        <v>9</v>
      </c>
    </row>
    <row r="15" spans="2:71" ht="6.9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S15" s="14" t="s">
        <v>6</v>
      </c>
    </row>
    <row r="16" spans="2:71" ht="14.4" customHeight="1">
      <c r="B16" s="18"/>
      <c r="C16" s="21"/>
      <c r="D16" s="25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25</v>
      </c>
      <c r="AL16" s="21"/>
      <c r="AM16" s="21"/>
      <c r="AN16" s="23" t="s">
        <v>5</v>
      </c>
      <c r="AO16" s="21"/>
      <c r="AP16" s="21"/>
      <c r="AQ16" s="19"/>
      <c r="BS16" s="14" t="s">
        <v>6</v>
      </c>
    </row>
    <row r="17" spans="2:71" ht="18.5" customHeight="1">
      <c r="B17" s="18"/>
      <c r="C17" s="21"/>
      <c r="D17" s="21"/>
      <c r="E17" s="23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27</v>
      </c>
      <c r="AL17" s="21"/>
      <c r="AM17" s="21"/>
      <c r="AN17" s="23" t="s">
        <v>5</v>
      </c>
      <c r="AO17" s="21"/>
      <c r="AP17" s="21"/>
      <c r="AQ17" s="19"/>
      <c r="BS17" s="14" t="s">
        <v>31</v>
      </c>
    </row>
    <row r="18" spans="2:71" ht="6.9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S18" s="14" t="s">
        <v>9</v>
      </c>
    </row>
    <row r="19" spans="2:71" ht="14.4" customHeight="1">
      <c r="B19" s="18"/>
      <c r="C19" s="21"/>
      <c r="D19" s="25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25</v>
      </c>
      <c r="AL19" s="21"/>
      <c r="AM19" s="21"/>
      <c r="AN19" s="23" t="s">
        <v>5</v>
      </c>
      <c r="AO19" s="21"/>
      <c r="AP19" s="21"/>
      <c r="AQ19" s="19"/>
      <c r="BS19" s="14" t="s">
        <v>9</v>
      </c>
    </row>
    <row r="20" spans="2:43" ht="18.5" customHeight="1">
      <c r="B20" s="18"/>
      <c r="C20" s="21"/>
      <c r="D20" s="21"/>
      <c r="E20" s="23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27</v>
      </c>
      <c r="AL20" s="21"/>
      <c r="AM20" s="21"/>
      <c r="AN20" s="23" t="s">
        <v>5</v>
      </c>
      <c r="AO20" s="21"/>
      <c r="AP20" s="21"/>
      <c r="AQ20" s="19"/>
    </row>
    <row r="21" spans="2:43" ht="6.9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</row>
    <row r="22" spans="2:43" ht="13.5">
      <c r="B22" s="18"/>
      <c r="C22" s="21"/>
      <c r="D22" s="25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</row>
    <row r="23" spans="2:43" ht="22.6" customHeight="1">
      <c r="B23" s="18"/>
      <c r="C23" s="21"/>
      <c r="D23" s="21"/>
      <c r="E23" s="146" t="s">
        <v>5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21"/>
      <c r="AP23" s="21"/>
      <c r="AQ23" s="19"/>
    </row>
    <row r="24" spans="2:43" ht="6.9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</row>
    <row r="25" spans="2:43" ht="6.9" customHeight="1">
      <c r="B25" s="18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1"/>
      <c r="AQ25" s="19"/>
    </row>
    <row r="26" spans="2:43" ht="14.4" customHeight="1">
      <c r="B26" s="18"/>
      <c r="C26" s="21"/>
      <c r="D26" s="27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18">
        <f>ROUND(AG87,2)</f>
        <v>0</v>
      </c>
      <c r="AL26" s="119"/>
      <c r="AM26" s="119"/>
      <c r="AN26" s="119"/>
      <c r="AO26" s="119"/>
      <c r="AP26" s="21"/>
      <c r="AQ26" s="19"/>
    </row>
    <row r="27" spans="2:43" ht="14.4" customHeight="1">
      <c r="B27" s="18"/>
      <c r="C27" s="21"/>
      <c r="D27" s="27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18">
        <f>ROUND(AG91,2)</f>
        <v>0</v>
      </c>
      <c r="AL27" s="118"/>
      <c r="AM27" s="118"/>
      <c r="AN27" s="118"/>
      <c r="AO27" s="118"/>
      <c r="AP27" s="21"/>
      <c r="AQ27" s="19"/>
    </row>
    <row r="28" spans="2:43" s="1" customFormat="1" ht="6.9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6.05" customHeight="1">
      <c r="B29" s="28"/>
      <c r="C29" s="29"/>
      <c r="D29" s="31" t="s">
        <v>37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20">
        <f>ROUND(AK26+AK27,2)</f>
        <v>0</v>
      </c>
      <c r="AL29" s="121"/>
      <c r="AM29" s="121"/>
      <c r="AN29" s="121"/>
      <c r="AO29" s="121"/>
      <c r="AP29" s="29"/>
      <c r="AQ29" s="30"/>
    </row>
    <row r="30" spans="2:43" s="1" customFormat="1" ht="6.9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4" customHeight="1">
      <c r="B31" s="33"/>
      <c r="C31" s="34"/>
      <c r="D31" s="35" t="s">
        <v>38</v>
      </c>
      <c r="E31" s="34"/>
      <c r="F31" s="35" t="s">
        <v>39</v>
      </c>
      <c r="G31" s="34"/>
      <c r="H31" s="34"/>
      <c r="I31" s="34"/>
      <c r="J31" s="34"/>
      <c r="K31" s="34"/>
      <c r="L31" s="139">
        <v>0.21</v>
      </c>
      <c r="M31" s="140"/>
      <c r="N31" s="140"/>
      <c r="O31" s="140"/>
      <c r="P31" s="34"/>
      <c r="Q31" s="34"/>
      <c r="R31" s="34"/>
      <c r="S31" s="34"/>
      <c r="T31" s="36" t="s">
        <v>40</v>
      </c>
      <c r="U31" s="34"/>
      <c r="V31" s="34"/>
      <c r="W31" s="141">
        <f>ROUND(AZ87+SUM(CD92),2)</f>
        <v>0</v>
      </c>
      <c r="X31" s="140"/>
      <c r="Y31" s="140"/>
      <c r="Z31" s="140"/>
      <c r="AA31" s="140"/>
      <c r="AB31" s="140"/>
      <c r="AC31" s="140"/>
      <c r="AD31" s="140"/>
      <c r="AE31" s="140"/>
      <c r="AF31" s="34"/>
      <c r="AG31" s="34"/>
      <c r="AH31" s="34"/>
      <c r="AI31" s="34"/>
      <c r="AJ31" s="34"/>
      <c r="AK31" s="141">
        <f>ROUND(AV87+SUM(BY92),2)</f>
        <v>0</v>
      </c>
      <c r="AL31" s="140"/>
      <c r="AM31" s="140"/>
      <c r="AN31" s="140"/>
      <c r="AO31" s="140"/>
      <c r="AP31" s="34"/>
      <c r="AQ31" s="37"/>
    </row>
    <row r="32" spans="2:43" s="2" customFormat="1" ht="14.4" customHeight="1">
      <c r="B32" s="33"/>
      <c r="C32" s="34"/>
      <c r="D32" s="34"/>
      <c r="E32" s="34"/>
      <c r="F32" s="35" t="s">
        <v>41</v>
      </c>
      <c r="G32" s="34"/>
      <c r="H32" s="34"/>
      <c r="I32" s="34"/>
      <c r="J32" s="34"/>
      <c r="K32" s="34"/>
      <c r="L32" s="139">
        <v>0.15</v>
      </c>
      <c r="M32" s="140"/>
      <c r="N32" s="140"/>
      <c r="O32" s="140"/>
      <c r="P32" s="34"/>
      <c r="Q32" s="34"/>
      <c r="R32" s="34"/>
      <c r="S32" s="34"/>
      <c r="T32" s="36" t="s">
        <v>40</v>
      </c>
      <c r="U32" s="34"/>
      <c r="V32" s="34"/>
      <c r="W32" s="141">
        <f>ROUND(BA87+SUM(CE92),2)</f>
        <v>0</v>
      </c>
      <c r="X32" s="140"/>
      <c r="Y32" s="140"/>
      <c r="Z32" s="140"/>
      <c r="AA32" s="140"/>
      <c r="AB32" s="140"/>
      <c r="AC32" s="140"/>
      <c r="AD32" s="140"/>
      <c r="AE32" s="140"/>
      <c r="AF32" s="34"/>
      <c r="AG32" s="34"/>
      <c r="AH32" s="34"/>
      <c r="AI32" s="34"/>
      <c r="AJ32" s="34"/>
      <c r="AK32" s="141">
        <f>ROUND(AW87+SUM(BZ92),2)</f>
        <v>0</v>
      </c>
      <c r="AL32" s="140"/>
      <c r="AM32" s="140"/>
      <c r="AN32" s="140"/>
      <c r="AO32" s="140"/>
      <c r="AP32" s="34"/>
      <c r="AQ32" s="37"/>
    </row>
    <row r="33" spans="2:43" s="2" customFormat="1" ht="14.4" customHeight="1" hidden="1">
      <c r="B33" s="33"/>
      <c r="C33" s="34"/>
      <c r="D33" s="34"/>
      <c r="E33" s="34"/>
      <c r="F33" s="35" t="s">
        <v>42</v>
      </c>
      <c r="G33" s="34"/>
      <c r="H33" s="34"/>
      <c r="I33" s="34"/>
      <c r="J33" s="34"/>
      <c r="K33" s="34"/>
      <c r="L33" s="139">
        <v>0.21</v>
      </c>
      <c r="M33" s="140"/>
      <c r="N33" s="140"/>
      <c r="O33" s="140"/>
      <c r="P33" s="34"/>
      <c r="Q33" s="34"/>
      <c r="R33" s="34"/>
      <c r="S33" s="34"/>
      <c r="T33" s="36" t="s">
        <v>40</v>
      </c>
      <c r="U33" s="34"/>
      <c r="V33" s="34"/>
      <c r="W33" s="141">
        <f>ROUND(BB87+SUM(CF92),2)</f>
        <v>0</v>
      </c>
      <c r="X33" s="140"/>
      <c r="Y33" s="140"/>
      <c r="Z33" s="140"/>
      <c r="AA33" s="140"/>
      <c r="AB33" s="140"/>
      <c r="AC33" s="140"/>
      <c r="AD33" s="140"/>
      <c r="AE33" s="140"/>
      <c r="AF33" s="34"/>
      <c r="AG33" s="34"/>
      <c r="AH33" s="34"/>
      <c r="AI33" s="34"/>
      <c r="AJ33" s="34"/>
      <c r="AK33" s="141">
        <v>0</v>
      </c>
      <c r="AL33" s="140"/>
      <c r="AM33" s="140"/>
      <c r="AN33" s="140"/>
      <c r="AO33" s="140"/>
      <c r="AP33" s="34"/>
      <c r="AQ33" s="37"/>
    </row>
    <row r="34" spans="2:43" s="2" customFormat="1" ht="14.4" customHeight="1" hidden="1">
      <c r="B34" s="33"/>
      <c r="C34" s="34"/>
      <c r="D34" s="34"/>
      <c r="E34" s="34"/>
      <c r="F34" s="35" t="s">
        <v>43</v>
      </c>
      <c r="G34" s="34"/>
      <c r="H34" s="34"/>
      <c r="I34" s="34"/>
      <c r="J34" s="34"/>
      <c r="K34" s="34"/>
      <c r="L34" s="139">
        <v>0.15</v>
      </c>
      <c r="M34" s="140"/>
      <c r="N34" s="140"/>
      <c r="O34" s="140"/>
      <c r="P34" s="34"/>
      <c r="Q34" s="34"/>
      <c r="R34" s="34"/>
      <c r="S34" s="34"/>
      <c r="T34" s="36" t="s">
        <v>40</v>
      </c>
      <c r="U34" s="34"/>
      <c r="V34" s="34"/>
      <c r="W34" s="141">
        <f>ROUND(BC87+SUM(CG92),2)</f>
        <v>0</v>
      </c>
      <c r="X34" s="140"/>
      <c r="Y34" s="140"/>
      <c r="Z34" s="140"/>
      <c r="AA34" s="140"/>
      <c r="AB34" s="140"/>
      <c r="AC34" s="140"/>
      <c r="AD34" s="140"/>
      <c r="AE34" s="140"/>
      <c r="AF34" s="34"/>
      <c r="AG34" s="34"/>
      <c r="AH34" s="34"/>
      <c r="AI34" s="34"/>
      <c r="AJ34" s="34"/>
      <c r="AK34" s="141">
        <v>0</v>
      </c>
      <c r="AL34" s="140"/>
      <c r="AM34" s="140"/>
      <c r="AN34" s="140"/>
      <c r="AO34" s="140"/>
      <c r="AP34" s="34"/>
      <c r="AQ34" s="37"/>
    </row>
    <row r="35" spans="2:43" s="2" customFormat="1" ht="14.4" customHeight="1" hidden="1">
      <c r="B35" s="33"/>
      <c r="C35" s="34"/>
      <c r="D35" s="34"/>
      <c r="E35" s="34"/>
      <c r="F35" s="35" t="s">
        <v>44</v>
      </c>
      <c r="G35" s="34"/>
      <c r="H35" s="34"/>
      <c r="I35" s="34"/>
      <c r="J35" s="34"/>
      <c r="K35" s="34"/>
      <c r="L35" s="139">
        <v>0</v>
      </c>
      <c r="M35" s="140"/>
      <c r="N35" s="140"/>
      <c r="O35" s="140"/>
      <c r="P35" s="34"/>
      <c r="Q35" s="34"/>
      <c r="R35" s="34"/>
      <c r="S35" s="34"/>
      <c r="T35" s="36" t="s">
        <v>40</v>
      </c>
      <c r="U35" s="34"/>
      <c r="V35" s="34"/>
      <c r="W35" s="141">
        <f>ROUND(BD87+SUM(CH92),2)</f>
        <v>0</v>
      </c>
      <c r="X35" s="140"/>
      <c r="Y35" s="140"/>
      <c r="Z35" s="140"/>
      <c r="AA35" s="140"/>
      <c r="AB35" s="140"/>
      <c r="AC35" s="140"/>
      <c r="AD35" s="140"/>
      <c r="AE35" s="140"/>
      <c r="AF35" s="34"/>
      <c r="AG35" s="34"/>
      <c r="AH35" s="34"/>
      <c r="AI35" s="34"/>
      <c r="AJ35" s="34"/>
      <c r="AK35" s="141">
        <v>0</v>
      </c>
      <c r="AL35" s="140"/>
      <c r="AM35" s="140"/>
      <c r="AN35" s="140"/>
      <c r="AO35" s="140"/>
      <c r="AP35" s="34"/>
      <c r="AQ35" s="37"/>
    </row>
    <row r="36" spans="2:43" s="1" customFormat="1" ht="6.9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6.05" customHeight="1">
      <c r="B37" s="28"/>
      <c r="C37" s="38"/>
      <c r="D37" s="39" t="s">
        <v>45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46</v>
      </c>
      <c r="U37" s="40"/>
      <c r="V37" s="40"/>
      <c r="W37" s="40"/>
      <c r="X37" s="131" t="s">
        <v>47</v>
      </c>
      <c r="Y37" s="132"/>
      <c r="Z37" s="132"/>
      <c r="AA37" s="132"/>
      <c r="AB37" s="132"/>
      <c r="AC37" s="40"/>
      <c r="AD37" s="40"/>
      <c r="AE37" s="40"/>
      <c r="AF37" s="40"/>
      <c r="AG37" s="40"/>
      <c r="AH37" s="40"/>
      <c r="AI37" s="40"/>
      <c r="AJ37" s="40"/>
      <c r="AK37" s="133">
        <f>SUM(AK29:AK35)</f>
        <v>0</v>
      </c>
      <c r="AL37" s="132"/>
      <c r="AM37" s="132"/>
      <c r="AN37" s="132"/>
      <c r="AO37" s="134"/>
      <c r="AP37" s="38"/>
      <c r="AQ37" s="30"/>
    </row>
    <row r="38" spans="2:43" s="1" customFormat="1" ht="14.4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43" ht="13.5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43" ht="13.5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43" ht="13.5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43" ht="13.5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43" ht="13.5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43" ht="13.5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43" ht="13.5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43" ht="13.5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43" ht="13.5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4.4">
      <c r="B49" s="28"/>
      <c r="C49" s="29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9"/>
      <c r="AB49" s="29"/>
      <c r="AC49" s="42" t="s">
        <v>49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9"/>
      <c r="AQ49" s="30"/>
    </row>
    <row r="50" spans="2:43" ht="13.5">
      <c r="B50" s="18"/>
      <c r="C50" s="21"/>
      <c r="D50" s="4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6"/>
      <c r="AA50" s="21"/>
      <c r="AB50" s="21"/>
      <c r="AC50" s="45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6"/>
      <c r="AP50" s="21"/>
      <c r="AQ50" s="19"/>
    </row>
    <row r="51" spans="2:43" ht="13.5">
      <c r="B51" s="18"/>
      <c r="C51" s="21"/>
      <c r="D51" s="4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6"/>
      <c r="AA51" s="21"/>
      <c r="AB51" s="21"/>
      <c r="AC51" s="45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6"/>
      <c r="AP51" s="21"/>
      <c r="AQ51" s="19"/>
    </row>
    <row r="52" spans="2:43" ht="13.5">
      <c r="B52" s="18"/>
      <c r="C52" s="21"/>
      <c r="D52" s="4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6"/>
      <c r="AA52" s="21"/>
      <c r="AB52" s="21"/>
      <c r="AC52" s="4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6"/>
      <c r="AP52" s="21"/>
      <c r="AQ52" s="19"/>
    </row>
    <row r="53" spans="2:43" ht="13.5">
      <c r="B53" s="18"/>
      <c r="C53" s="21"/>
      <c r="D53" s="4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6"/>
      <c r="AA53" s="21"/>
      <c r="AB53" s="21"/>
      <c r="AC53" s="45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6"/>
      <c r="AP53" s="21"/>
      <c r="AQ53" s="19"/>
    </row>
    <row r="54" spans="2:43" ht="13.5">
      <c r="B54" s="18"/>
      <c r="C54" s="21"/>
      <c r="D54" s="4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6"/>
      <c r="AA54" s="21"/>
      <c r="AB54" s="21"/>
      <c r="AC54" s="4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6"/>
      <c r="AP54" s="21"/>
      <c r="AQ54" s="19"/>
    </row>
    <row r="55" spans="2:43" ht="13.5">
      <c r="B55" s="18"/>
      <c r="C55" s="21"/>
      <c r="D55" s="4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6"/>
      <c r="AA55" s="21"/>
      <c r="AB55" s="21"/>
      <c r="AC55" s="45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6"/>
      <c r="AP55" s="21"/>
      <c r="AQ55" s="19"/>
    </row>
    <row r="56" spans="2:43" ht="13.5">
      <c r="B56" s="18"/>
      <c r="C56" s="21"/>
      <c r="D56" s="4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21"/>
      <c r="AB56" s="21"/>
      <c r="AC56" s="45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6"/>
      <c r="AP56" s="21"/>
      <c r="AQ56" s="19"/>
    </row>
    <row r="57" spans="2:43" ht="13.5">
      <c r="B57" s="18"/>
      <c r="C57" s="21"/>
      <c r="D57" s="4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6"/>
      <c r="AA57" s="21"/>
      <c r="AB57" s="21"/>
      <c r="AC57" s="45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6"/>
      <c r="AP57" s="21"/>
      <c r="AQ57" s="19"/>
    </row>
    <row r="58" spans="2:43" s="1" customFormat="1" ht="14.4">
      <c r="B58" s="28"/>
      <c r="C58" s="29"/>
      <c r="D58" s="47" t="s">
        <v>50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51</v>
      </c>
      <c r="S58" s="48"/>
      <c r="T58" s="48"/>
      <c r="U58" s="48"/>
      <c r="V58" s="48"/>
      <c r="W58" s="48"/>
      <c r="X58" s="48"/>
      <c r="Y58" s="48"/>
      <c r="Z58" s="50"/>
      <c r="AA58" s="29"/>
      <c r="AB58" s="29"/>
      <c r="AC58" s="47" t="s">
        <v>50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51</v>
      </c>
      <c r="AN58" s="48"/>
      <c r="AO58" s="50"/>
      <c r="AP58" s="29"/>
      <c r="AQ58" s="30"/>
    </row>
    <row r="59" spans="2:43" ht="13.5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4.4">
      <c r="B60" s="28"/>
      <c r="C60" s="29"/>
      <c r="D60" s="42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9"/>
      <c r="AB60" s="29"/>
      <c r="AC60" s="42" t="s">
        <v>53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9"/>
      <c r="AQ60" s="30"/>
    </row>
    <row r="61" spans="2:43" ht="13.5">
      <c r="B61" s="18"/>
      <c r="C61" s="21"/>
      <c r="D61" s="4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6"/>
      <c r="AA61" s="21"/>
      <c r="AB61" s="21"/>
      <c r="AC61" s="45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6"/>
      <c r="AP61" s="21"/>
      <c r="AQ61" s="19"/>
    </row>
    <row r="62" spans="2:43" ht="13.5">
      <c r="B62" s="18"/>
      <c r="C62" s="21"/>
      <c r="D62" s="4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6"/>
      <c r="AA62" s="21"/>
      <c r="AB62" s="21"/>
      <c r="AC62" s="45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6"/>
      <c r="AP62" s="21"/>
      <c r="AQ62" s="19"/>
    </row>
    <row r="63" spans="2:43" ht="13.5">
      <c r="B63" s="18"/>
      <c r="C63" s="21"/>
      <c r="D63" s="4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6"/>
      <c r="AA63" s="21"/>
      <c r="AB63" s="21"/>
      <c r="AC63" s="45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6"/>
      <c r="AP63" s="21"/>
      <c r="AQ63" s="19"/>
    </row>
    <row r="64" spans="2:43" ht="13.5">
      <c r="B64" s="18"/>
      <c r="C64" s="21"/>
      <c r="D64" s="4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6"/>
      <c r="AA64" s="21"/>
      <c r="AB64" s="21"/>
      <c r="AC64" s="45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6"/>
      <c r="AP64" s="21"/>
      <c r="AQ64" s="19"/>
    </row>
    <row r="65" spans="2:43" ht="13.5">
      <c r="B65" s="18"/>
      <c r="C65" s="21"/>
      <c r="D65" s="4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6"/>
      <c r="AA65" s="21"/>
      <c r="AB65" s="21"/>
      <c r="AC65" s="45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6"/>
      <c r="AP65" s="21"/>
      <c r="AQ65" s="19"/>
    </row>
    <row r="66" spans="2:43" ht="13.5">
      <c r="B66" s="18"/>
      <c r="C66" s="21"/>
      <c r="D66" s="4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6"/>
      <c r="AA66" s="21"/>
      <c r="AB66" s="21"/>
      <c r="AC66" s="45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6"/>
      <c r="AP66" s="21"/>
      <c r="AQ66" s="19"/>
    </row>
    <row r="67" spans="2:43" ht="13.5">
      <c r="B67" s="18"/>
      <c r="C67" s="21"/>
      <c r="D67" s="4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6"/>
      <c r="AA67" s="21"/>
      <c r="AB67" s="21"/>
      <c r="AC67" s="45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6"/>
      <c r="AP67" s="21"/>
      <c r="AQ67" s="19"/>
    </row>
    <row r="68" spans="2:43" ht="13.5">
      <c r="B68" s="18"/>
      <c r="C68" s="21"/>
      <c r="D68" s="4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6"/>
      <c r="AA68" s="21"/>
      <c r="AB68" s="21"/>
      <c r="AC68" s="45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6"/>
      <c r="AP68" s="21"/>
      <c r="AQ68" s="19"/>
    </row>
    <row r="69" spans="2:43" s="1" customFormat="1" ht="14.4">
      <c r="B69" s="28"/>
      <c r="C69" s="29"/>
      <c r="D69" s="47" t="s">
        <v>50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51</v>
      </c>
      <c r="S69" s="48"/>
      <c r="T69" s="48"/>
      <c r="U69" s="48"/>
      <c r="V69" s="48"/>
      <c r="W69" s="48"/>
      <c r="X69" s="48"/>
      <c r="Y69" s="48"/>
      <c r="Z69" s="50"/>
      <c r="AA69" s="29"/>
      <c r="AB69" s="29"/>
      <c r="AC69" s="47" t="s">
        <v>50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51</v>
      </c>
      <c r="AN69" s="48"/>
      <c r="AO69" s="50"/>
      <c r="AP69" s="29"/>
      <c r="AQ69" s="30"/>
    </row>
    <row r="70" spans="2:43" s="1" customFormat="1" ht="6.9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7" customHeight="1">
      <c r="B76" s="28"/>
      <c r="C76" s="135" t="s">
        <v>54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30"/>
    </row>
    <row r="77" spans="2:43" s="3" customFormat="1" ht="14.4" customHeight="1">
      <c r="B77" s="57"/>
      <c r="C77" s="25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17-SO006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7" customHeight="1">
      <c r="B78" s="60"/>
      <c r="C78" s="61" t="s">
        <v>17</v>
      </c>
      <c r="D78" s="62"/>
      <c r="E78" s="62"/>
      <c r="F78" s="62"/>
      <c r="G78" s="62"/>
      <c r="H78" s="62"/>
      <c r="I78" s="62"/>
      <c r="J78" s="62"/>
      <c r="K78" s="62"/>
      <c r="L78" s="137" t="str">
        <f>K6</f>
        <v>Modernizace střediska praktického vyučování v Chlumci nad Cidlinou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62"/>
      <c r="AQ78" s="63"/>
    </row>
    <row r="79" spans="2:43" s="1" customFormat="1" ht="6.9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3.5">
      <c r="B80" s="28"/>
      <c r="C80" s="25" t="s">
        <v>21</v>
      </c>
      <c r="D80" s="29"/>
      <c r="E80" s="29"/>
      <c r="F80" s="29"/>
      <c r="G80" s="29"/>
      <c r="H80" s="29"/>
      <c r="I80" s="29"/>
      <c r="J80" s="29"/>
      <c r="K80" s="29"/>
      <c r="L80" s="64" t="str">
        <f>IF(K8="","",K8)</f>
        <v>Chlumec nad Cidlinou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23</v>
      </c>
      <c r="AJ80" s="29"/>
      <c r="AK80" s="29"/>
      <c r="AL80" s="29"/>
      <c r="AM80" s="65" t="str">
        <f>IF(AN8="","",AN8)</f>
        <v/>
      </c>
      <c r="AN80" s="29"/>
      <c r="AO80" s="29"/>
      <c r="AP80" s="29"/>
      <c r="AQ80" s="30"/>
    </row>
    <row r="81" spans="2:43" s="1" customFormat="1" ht="6.9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3.5">
      <c r="B82" s="28"/>
      <c r="C82" s="25" t="s">
        <v>24</v>
      </c>
      <c r="D82" s="29"/>
      <c r="E82" s="29"/>
      <c r="F82" s="29"/>
      <c r="G82" s="29"/>
      <c r="H82" s="29"/>
      <c r="I82" s="29"/>
      <c r="J82" s="29"/>
      <c r="K82" s="29"/>
      <c r="L82" s="58" t="str">
        <f>IF(E11="","",E11)</f>
        <v>Královéhradecký kraj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29</v>
      </c>
      <c r="AJ82" s="29"/>
      <c r="AK82" s="29"/>
      <c r="AL82" s="29"/>
      <c r="AM82" s="117" t="str">
        <f>IF(E17="","",E17)</f>
        <v>PROMED Brno spol.s.r.o</v>
      </c>
      <c r="AN82" s="117"/>
      <c r="AO82" s="117"/>
      <c r="AP82" s="117"/>
      <c r="AQ82" s="30"/>
      <c r="AS82" s="113" t="s">
        <v>55</v>
      </c>
      <c r="AT82" s="114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3.5">
      <c r="B83" s="28"/>
      <c r="C83" s="25" t="s">
        <v>28</v>
      </c>
      <c r="D83" s="29"/>
      <c r="E83" s="29"/>
      <c r="F83" s="29"/>
      <c r="G83" s="29"/>
      <c r="H83" s="29"/>
      <c r="I83" s="29"/>
      <c r="J83" s="29"/>
      <c r="K83" s="29"/>
      <c r="L83" s="58" t="str">
        <f>IF(E14="","",E14)</f>
        <v/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32</v>
      </c>
      <c r="AJ83" s="29"/>
      <c r="AK83" s="29"/>
      <c r="AL83" s="29"/>
      <c r="AM83" s="117" t="str">
        <f>IF(E20="","",E20)</f>
        <v xml:space="preserve"> </v>
      </c>
      <c r="AN83" s="117"/>
      <c r="AO83" s="117"/>
      <c r="AP83" s="117"/>
      <c r="AQ83" s="30"/>
      <c r="AS83" s="115"/>
      <c r="AT83" s="116"/>
      <c r="AU83" s="29"/>
      <c r="AV83" s="29"/>
      <c r="AW83" s="29"/>
      <c r="AX83" s="29"/>
      <c r="AY83" s="29"/>
      <c r="AZ83" s="29"/>
      <c r="BA83" s="29"/>
      <c r="BB83" s="29"/>
      <c r="BC83" s="29"/>
      <c r="BD83" s="66"/>
    </row>
    <row r="84" spans="2:56" s="1" customFormat="1" ht="10.8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115"/>
      <c r="AT84" s="116"/>
      <c r="AU84" s="29"/>
      <c r="AV84" s="29"/>
      <c r="AW84" s="29"/>
      <c r="AX84" s="29"/>
      <c r="AY84" s="29"/>
      <c r="AZ84" s="29"/>
      <c r="BA84" s="29"/>
      <c r="BB84" s="29"/>
      <c r="BC84" s="29"/>
      <c r="BD84" s="66"/>
    </row>
    <row r="85" spans="2:56" s="1" customFormat="1" ht="29.3" customHeight="1">
      <c r="B85" s="28"/>
      <c r="C85" s="127" t="s">
        <v>56</v>
      </c>
      <c r="D85" s="128"/>
      <c r="E85" s="128"/>
      <c r="F85" s="128"/>
      <c r="G85" s="128"/>
      <c r="H85" s="67"/>
      <c r="I85" s="129" t="s">
        <v>57</v>
      </c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9" t="s">
        <v>58</v>
      </c>
      <c r="AH85" s="128"/>
      <c r="AI85" s="128"/>
      <c r="AJ85" s="128"/>
      <c r="AK85" s="128"/>
      <c r="AL85" s="128"/>
      <c r="AM85" s="128"/>
      <c r="AN85" s="129" t="s">
        <v>59</v>
      </c>
      <c r="AO85" s="128"/>
      <c r="AP85" s="130"/>
      <c r="AQ85" s="30"/>
      <c r="AS85" s="68" t="s">
        <v>60</v>
      </c>
      <c r="AT85" s="69" t="s">
        <v>61</v>
      </c>
      <c r="AU85" s="69" t="s">
        <v>62</v>
      </c>
      <c r="AV85" s="69" t="s">
        <v>63</v>
      </c>
      <c r="AW85" s="69" t="s">
        <v>64</v>
      </c>
      <c r="AX85" s="69" t="s">
        <v>65</v>
      </c>
      <c r="AY85" s="69" t="s">
        <v>66</v>
      </c>
      <c r="AZ85" s="69" t="s">
        <v>67</v>
      </c>
      <c r="BA85" s="69" t="s">
        <v>68</v>
      </c>
      <c r="BB85" s="69" t="s">
        <v>69</v>
      </c>
      <c r="BC85" s="69" t="s">
        <v>70</v>
      </c>
      <c r="BD85" s="70" t="s">
        <v>71</v>
      </c>
    </row>
    <row r="86" spans="2:56" s="1" customFormat="1" ht="10.8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4" customHeight="1">
      <c r="B87" s="60"/>
      <c r="C87" s="72" t="s">
        <v>72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08">
        <f>ROUND(AG88,2)</f>
        <v>0</v>
      </c>
      <c r="AH87" s="108"/>
      <c r="AI87" s="108"/>
      <c r="AJ87" s="108"/>
      <c r="AK87" s="108"/>
      <c r="AL87" s="108"/>
      <c r="AM87" s="108"/>
      <c r="AN87" s="109">
        <f aca="true" t="shared" si="0" ref="AN87:AN89">SUM(AG87,AT87)</f>
        <v>0</v>
      </c>
      <c r="AO87" s="109"/>
      <c r="AP87" s="109"/>
      <c r="AQ87" s="63"/>
      <c r="AS87" s="74">
        <f>ROUND(AS88,2)</f>
        <v>0</v>
      </c>
      <c r="AT87" s="75">
        <f>ROUND(SUM(AV87:AW87),2)</f>
        <v>0</v>
      </c>
      <c r="AU87" s="76">
        <f>ROUND(AU88,5)</f>
        <v>0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73</v>
      </c>
      <c r="BT87" s="78" t="s">
        <v>74</v>
      </c>
      <c r="BU87" s="79" t="s">
        <v>75</v>
      </c>
      <c r="BV87" s="78" t="s">
        <v>76</v>
      </c>
      <c r="BW87" s="78" t="s">
        <v>77</v>
      </c>
      <c r="BX87" s="78" t="s">
        <v>78</v>
      </c>
    </row>
    <row r="88" spans="2:76" s="5" customFormat="1" ht="35.05" customHeight="1">
      <c r="B88" s="80"/>
      <c r="C88" s="81"/>
      <c r="D88" s="123" t="s">
        <v>79</v>
      </c>
      <c r="E88" s="123"/>
      <c r="F88" s="123"/>
      <c r="G88" s="123"/>
      <c r="H88" s="123"/>
      <c r="I88" s="82"/>
      <c r="J88" s="123" t="s">
        <v>193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12">
        <f>ROUND(SUM(AG89:AG89),2)</f>
        <v>0</v>
      </c>
      <c r="AH88" s="111"/>
      <c r="AI88" s="111"/>
      <c r="AJ88" s="111"/>
      <c r="AK88" s="111"/>
      <c r="AL88" s="111"/>
      <c r="AM88" s="111"/>
      <c r="AN88" s="110">
        <f t="shared" si="0"/>
        <v>0</v>
      </c>
      <c r="AO88" s="111"/>
      <c r="AP88" s="111"/>
      <c r="AQ88" s="83"/>
      <c r="AS88" s="84">
        <f>ROUND(SUM(AS89:AS89),2)</f>
        <v>0</v>
      </c>
      <c r="AT88" s="85">
        <f aca="true" t="shared" si="1" ref="AT88:AT89">ROUND(SUM(AV88:AW88),2)</f>
        <v>0</v>
      </c>
      <c r="AU88" s="86">
        <v>0</v>
      </c>
      <c r="AV88" s="85">
        <f>ROUND(AZ88*L31,2)</f>
        <v>0</v>
      </c>
      <c r="AW88" s="85">
        <f>ROUND(BA88*L32,2)</f>
        <v>0</v>
      </c>
      <c r="AX88" s="85">
        <f>ROUND(BB88*L31,2)</f>
        <v>0</v>
      </c>
      <c r="AY88" s="85">
        <f>ROUND(BC88*L32,2)</f>
        <v>0</v>
      </c>
      <c r="AZ88" s="85">
        <f>ROUND(SUM(AZ89:AZ89),2)</f>
        <v>0</v>
      </c>
      <c r="BA88" s="85">
        <f>ROUND(SUM(BA89:BA89),2)</f>
        <v>0</v>
      </c>
      <c r="BB88" s="85">
        <f>ROUND(SUM(BB89:BB89),2)</f>
        <v>0</v>
      </c>
      <c r="BC88" s="85">
        <f>ROUND(SUM(BC89:BC89),2)</f>
        <v>0</v>
      </c>
      <c r="BD88" s="87">
        <f>ROUND(SUM(BD89:BD89),2)</f>
        <v>0</v>
      </c>
      <c r="BG88" s="102"/>
      <c r="BS88" s="88" t="s">
        <v>73</v>
      </c>
      <c r="BT88" s="88" t="s">
        <v>80</v>
      </c>
      <c r="BU88" s="88" t="s">
        <v>75</v>
      </c>
      <c r="BV88" s="88" t="s">
        <v>76</v>
      </c>
      <c r="BW88" s="88" t="s">
        <v>81</v>
      </c>
      <c r="BX88" s="88" t="s">
        <v>77</v>
      </c>
    </row>
    <row r="89" spans="1:76" s="6" customFormat="1" ht="35.05" customHeight="1">
      <c r="A89" s="89" t="s">
        <v>82</v>
      </c>
      <c r="B89" s="90"/>
      <c r="C89" s="91"/>
      <c r="D89" s="91"/>
      <c r="E89" s="126" t="s">
        <v>194</v>
      </c>
      <c r="F89" s="126"/>
      <c r="G89" s="126"/>
      <c r="H89" s="126"/>
      <c r="I89" s="126"/>
      <c r="J89" s="91"/>
      <c r="K89" s="126" t="s">
        <v>194</v>
      </c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4">
        <f>'Vybavení (nábytek)'!M31</f>
        <v>0</v>
      </c>
      <c r="AH89" s="125"/>
      <c r="AI89" s="125"/>
      <c r="AJ89" s="125"/>
      <c r="AK89" s="125"/>
      <c r="AL89" s="125"/>
      <c r="AM89" s="125"/>
      <c r="AN89" s="124">
        <f t="shared" si="0"/>
        <v>0</v>
      </c>
      <c r="AO89" s="125"/>
      <c r="AP89" s="125"/>
      <c r="AQ89" s="92"/>
      <c r="AS89" s="93">
        <f>'Vybavení (nábytek)'!M29</f>
        <v>0</v>
      </c>
      <c r="AT89" s="94">
        <f t="shared" si="1"/>
        <v>0</v>
      </c>
      <c r="AU89" s="95">
        <v>0</v>
      </c>
      <c r="AV89" s="94">
        <f>'Vybavení (nábytek)'!M33</f>
        <v>0</v>
      </c>
      <c r="AW89" s="94">
        <f>'Vybavení (nábytek)'!M34</f>
        <v>0</v>
      </c>
      <c r="AX89" s="94">
        <f>'Vybavení (nábytek)'!M35</f>
        <v>0</v>
      </c>
      <c r="AY89" s="94">
        <f>'Vybavení (nábytek)'!M36</f>
        <v>0</v>
      </c>
      <c r="AZ89" s="94">
        <f>'Vybavení (nábytek)'!H33</f>
        <v>0</v>
      </c>
      <c r="BA89" s="94">
        <f>'Vybavení (nábytek)'!H34</f>
        <v>0</v>
      </c>
      <c r="BB89" s="94">
        <f>'Vybavení (nábytek)'!H35</f>
        <v>0</v>
      </c>
      <c r="BC89" s="94">
        <f>'Vybavení (nábytek)'!H36</f>
        <v>0</v>
      </c>
      <c r="BD89" s="96">
        <f>'Vybavení (nábytek)'!H37</f>
        <v>0</v>
      </c>
      <c r="BG89" s="103"/>
      <c r="BT89" s="97" t="s">
        <v>83</v>
      </c>
      <c r="BV89" s="97" t="s">
        <v>76</v>
      </c>
      <c r="BW89" s="97" t="s">
        <v>84</v>
      </c>
      <c r="BX89" s="97" t="s">
        <v>81</v>
      </c>
    </row>
    <row r="90" spans="2:59" ht="13.5">
      <c r="B90" s="1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9"/>
      <c r="BG90" s="105"/>
    </row>
    <row r="91" spans="2:59" s="1" customFormat="1" ht="30" customHeight="1">
      <c r="B91" s="28"/>
      <c r="C91" s="72" t="s">
        <v>85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109">
        <v>0</v>
      </c>
      <c r="AH91" s="109"/>
      <c r="AI91" s="109"/>
      <c r="AJ91" s="109"/>
      <c r="AK91" s="109"/>
      <c r="AL91" s="109"/>
      <c r="AM91" s="109"/>
      <c r="AN91" s="109">
        <v>0</v>
      </c>
      <c r="AO91" s="109"/>
      <c r="AP91" s="109"/>
      <c r="AQ91" s="30"/>
      <c r="AS91" s="68" t="s">
        <v>86</v>
      </c>
      <c r="AT91" s="69" t="s">
        <v>87</v>
      </c>
      <c r="AU91" s="69" t="s">
        <v>38</v>
      </c>
      <c r="AV91" s="70" t="s">
        <v>61</v>
      </c>
      <c r="BG91" s="104"/>
    </row>
    <row r="92" spans="2:48" s="1" customFormat="1" ht="10.8" customHeight="1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30"/>
      <c r="AS92" s="98"/>
      <c r="AT92" s="48"/>
      <c r="AU92" s="48"/>
      <c r="AV92" s="50"/>
    </row>
    <row r="93" spans="2:43" s="1" customFormat="1" ht="30" customHeight="1">
      <c r="B93" s="28"/>
      <c r="C93" s="99" t="s">
        <v>88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22">
        <f>ROUND(AG87+AG91,2)</f>
        <v>0</v>
      </c>
      <c r="AH93" s="122"/>
      <c r="AI93" s="122"/>
      <c r="AJ93" s="122"/>
      <c r="AK93" s="122"/>
      <c r="AL93" s="122"/>
      <c r="AM93" s="122"/>
      <c r="AN93" s="122">
        <f>AN87+AN91</f>
        <v>0</v>
      </c>
      <c r="AO93" s="122"/>
      <c r="AP93" s="122"/>
      <c r="AQ93" s="30"/>
    </row>
    <row r="94" spans="2:43" s="1" customFormat="1" ht="6.9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sheetProtection algorithmName="SHA-512" hashValue="w6IeyEXcxch3ur4XN+ChxBc6gNqsI4JLGHZeqdg8zcVPGvlIT/HppG1cSP7LV+KMcxhXZ3FdF9SntLn+0CWegg==" saltValue="Bf5gn9Vy+qyh3SkyYkYXtw==" spinCount="100000" sheet="1" objects="1" scenarios="1"/>
  <protectedRanges>
    <protectedRange sqref="AN8 E14 AN13 AN14" name="Oblast1"/>
  </protectedRanges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D88:H88"/>
    <mergeCell ref="J88:AF88"/>
    <mergeCell ref="AN89:AP89"/>
    <mergeCell ref="AG89:AM89"/>
    <mergeCell ref="E89:I89"/>
    <mergeCell ref="K89:AF89"/>
    <mergeCell ref="AR2:BE2"/>
    <mergeCell ref="AG87:AM87"/>
    <mergeCell ref="AN87:AP87"/>
    <mergeCell ref="AG91:AM91"/>
    <mergeCell ref="AN91:AP91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9" location="'17-SO006-01.1 - D.1.1 Arc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71"/>
  <sheetViews>
    <sheetView showGridLines="0" tabSelected="1" workbookViewId="0" topLeftCell="A1">
      <pane ySplit="1" topLeftCell="A101" activePane="bottomLeft" state="frozen"/>
      <selection pane="bottomLeft" activeCell="L114" sqref="L114:M114"/>
    </sheetView>
  </sheetViews>
  <sheetFormatPr defaultColWidth="9.33203125" defaultRowHeight="13.5"/>
  <cols>
    <col min="1" max="1" width="8.33203125" style="148" customWidth="1"/>
    <col min="2" max="2" width="1.66796875" style="148" customWidth="1"/>
    <col min="3" max="3" width="4.16015625" style="148" customWidth="1"/>
    <col min="4" max="4" width="4.33203125" style="148" customWidth="1"/>
    <col min="5" max="5" width="17.16015625" style="148" customWidth="1"/>
    <col min="6" max="7" width="11.16015625" style="148" customWidth="1"/>
    <col min="8" max="8" width="12.5" style="148" customWidth="1"/>
    <col min="9" max="9" width="7" style="148" customWidth="1"/>
    <col min="10" max="10" width="5.16015625" style="148" customWidth="1"/>
    <col min="11" max="11" width="11.5" style="148" customWidth="1"/>
    <col min="12" max="12" width="12" style="148" customWidth="1"/>
    <col min="13" max="14" width="6" style="148" customWidth="1"/>
    <col min="15" max="15" width="2" style="148" customWidth="1"/>
    <col min="16" max="16" width="12.5" style="148" customWidth="1"/>
    <col min="17" max="17" width="4.16015625" style="148" customWidth="1"/>
    <col min="18" max="18" width="15.83203125" style="148" customWidth="1"/>
    <col min="19" max="19" width="1.66796875" style="148" customWidth="1"/>
    <col min="20" max="20" width="8.16015625" style="148" customWidth="1"/>
    <col min="21" max="21" width="29.66015625" style="148" hidden="1" customWidth="1"/>
    <col min="22" max="22" width="16.33203125" style="148" hidden="1" customWidth="1"/>
    <col min="23" max="23" width="12.33203125" style="148" hidden="1" customWidth="1"/>
    <col min="24" max="24" width="16.33203125" style="148" hidden="1" customWidth="1"/>
    <col min="25" max="25" width="12.16015625" style="148" hidden="1" customWidth="1"/>
    <col min="26" max="26" width="15" style="148" hidden="1" customWidth="1"/>
    <col min="27" max="27" width="11" style="148" hidden="1" customWidth="1"/>
    <col min="28" max="28" width="15" style="148" hidden="1" customWidth="1"/>
    <col min="29" max="29" width="16.33203125" style="148" hidden="1" customWidth="1"/>
    <col min="30" max="30" width="11" style="148" customWidth="1"/>
    <col min="31" max="31" width="15" style="148" hidden="1" customWidth="1"/>
    <col min="32" max="32" width="16.33203125" style="148" hidden="1" customWidth="1"/>
    <col min="33" max="63" width="9.33203125" style="148" hidden="1" customWidth="1"/>
    <col min="64" max="64" width="15.5" style="148" hidden="1" customWidth="1"/>
    <col min="65" max="67" width="9.33203125" style="148" hidden="1" customWidth="1"/>
    <col min="68" max="16384" width="9.33203125" style="148" customWidth="1"/>
  </cols>
  <sheetData>
    <row r="1" spans="1:67" ht="21.8" customHeight="1">
      <c r="A1" s="101"/>
      <c r="B1" s="8"/>
      <c r="C1" s="8"/>
      <c r="D1" s="9" t="s">
        <v>1</v>
      </c>
      <c r="E1" s="8"/>
      <c r="F1" s="10" t="s">
        <v>89</v>
      </c>
      <c r="G1" s="10"/>
      <c r="H1" s="147" t="s">
        <v>90</v>
      </c>
      <c r="I1" s="147"/>
      <c r="J1" s="147"/>
      <c r="K1" s="147"/>
      <c r="L1" s="10" t="s">
        <v>91</v>
      </c>
      <c r="M1" s="8"/>
      <c r="N1" s="8"/>
      <c r="O1" s="9" t="s">
        <v>92</v>
      </c>
      <c r="P1" s="8"/>
      <c r="Q1" s="8"/>
      <c r="R1" s="8"/>
      <c r="S1" s="8"/>
      <c r="T1" s="10" t="s">
        <v>93</v>
      </c>
      <c r="U1" s="10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</row>
    <row r="2" spans="3:47" ht="37" customHeight="1">
      <c r="C2" s="149" t="s">
        <v>7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T2" s="152" t="s">
        <v>8</v>
      </c>
      <c r="U2" s="153"/>
      <c r="V2" s="153"/>
      <c r="W2" s="153"/>
      <c r="X2" s="153"/>
      <c r="Y2" s="153"/>
      <c r="Z2" s="153"/>
      <c r="AA2" s="153"/>
      <c r="AB2" s="153"/>
      <c r="AC2" s="153"/>
      <c r="AD2" s="153"/>
      <c r="AU2" s="154" t="s">
        <v>84</v>
      </c>
    </row>
    <row r="3" spans="2:47" ht="6.9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AU3" s="154" t="s">
        <v>83</v>
      </c>
    </row>
    <row r="4" spans="2:47" ht="37" customHeight="1">
      <c r="B4" s="158"/>
      <c r="C4" s="159" t="s">
        <v>94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62"/>
      <c r="U4" s="163" t="s">
        <v>13</v>
      </c>
      <c r="AU4" s="154" t="s">
        <v>6</v>
      </c>
    </row>
    <row r="5" spans="2:19" ht="6.9" customHeight="1">
      <c r="B5" s="158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2"/>
    </row>
    <row r="6" spans="2:19" ht="25.4" customHeight="1">
      <c r="B6" s="158"/>
      <c r="C6" s="164"/>
      <c r="D6" s="165" t="s">
        <v>17</v>
      </c>
      <c r="E6" s="164"/>
      <c r="F6" s="166" t="str">
        <f>'Rekapitulace stavby'!K6</f>
        <v>Modernizace střediska praktického vyučování v Chlumci nad Cidlinou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4"/>
      <c r="R6" s="164"/>
      <c r="S6" s="162"/>
    </row>
    <row r="7" spans="2:19" ht="25.4" customHeight="1">
      <c r="B7" s="158"/>
      <c r="C7" s="164"/>
      <c r="D7" s="165" t="s">
        <v>95</v>
      </c>
      <c r="E7" s="164"/>
      <c r="F7" s="166" t="s">
        <v>191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4"/>
      <c r="R7" s="164"/>
      <c r="S7" s="162"/>
    </row>
    <row r="8" spans="2:19" s="169" customFormat="1" ht="25.05" customHeight="1">
      <c r="B8" s="170"/>
      <c r="C8" s="171"/>
      <c r="D8" s="172" t="s">
        <v>96</v>
      </c>
      <c r="E8" s="171"/>
      <c r="F8" s="173" t="s">
        <v>192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1"/>
      <c r="R8" s="171"/>
      <c r="S8" s="175"/>
    </row>
    <row r="9" spans="2:19" s="169" customFormat="1" ht="14.4" customHeight="1">
      <c r="B9" s="170"/>
      <c r="C9" s="171"/>
      <c r="D9" s="165" t="s">
        <v>19</v>
      </c>
      <c r="E9" s="171"/>
      <c r="F9" s="176" t="s">
        <v>5</v>
      </c>
      <c r="G9" s="171"/>
      <c r="H9" s="171"/>
      <c r="I9" s="171"/>
      <c r="J9" s="171"/>
      <c r="K9" s="171"/>
      <c r="L9" s="171"/>
      <c r="M9" s="165" t="s">
        <v>20</v>
      </c>
      <c r="N9" s="171"/>
      <c r="O9" s="176" t="s">
        <v>5</v>
      </c>
      <c r="P9" s="171"/>
      <c r="Q9" s="171"/>
      <c r="R9" s="171"/>
      <c r="S9" s="175"/>
    </row>
    <row r="10" spans="2:19" s="169" customFormat="1" ht="14.4" customHeight="1">
      <c r="B10" s="170"/>
      <c r="C10" s="171"/>
      <c r="D10" s="165" t="s">
        <v>21</v>
      </c>
      <c r="E10" s="171"/>
      <c r="F10" s="176" t="s">
        <v>22</v>
      </c>
      <c r="G10" s="171"/>
      <c r="H10" s="171"/>
      <c r="I10" s="171"/>
      <c r="J10" s="171"/>
      <c r="K10" s="171"/>
      <c r="L10" s="171"/>
      <c r="M10" s="165" t="s">
        <v>23</v>
      </c>
      <c r="N10" s="171"/>
      <c r="O10" s="177">
        <f>'Rekapitulace stavby'!AN8</f>
        <v>0</v>
      </c>
      <c r="P10" s="177"/>
      <c r="Q10" s="171"/>
      <c r="R10" s="171"/>
      <c r="S10" s="175"/>
    </row>
    <row r="11" spans="2:19" s="169" customFormat="1" ht="10.8" customHeight="1"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5"/>
    </row>
    <row r="12" spans="2:19" s="169" customFormat="1" ht="14.4" customHeight="1">
      <c r="B12" s="170"/>
      <c r="C12" s="171"/>
      <c r="D12" s="165" t="s">
        <v>24</v>
      </c>
      <c r="E12" s="171"/>
      <c r="F12" s="171"/>
      <c r="G12" s="171"/>
      <c r="H12" s="171"/>
      <c r="I12" s="171"/>
      <c r="J12" s="171"/>
      <c r="K12" s="171"/>
      <c r="L12" s="171"/>
      <c r="M12" s="165" t="s">
        <v>25</v>
      </c>
      <c r="N12" s="171"/>
      <c r="O12" s="178" t="s">
        <v>5</v>
      </c>
      <c r="P12" s="178"/>
      <c r="Q12" s="171"/>
      <c r="R12" s="171"/>
      <c r="S12" s="175"/>
    </row>
    <row r="13" spans="2:19" s="169" customFormat="1" ht="18" customHeight="1">
      <c r="B13" s="170"/>
      <c r="C13" s="171"/>
      <c r="D13" s="171"/>
      <c r="E13" s="176" t="s">
        <v>26</v>
      </c>
      <c r="F13" s="171"/>
      <c r="G13" s="171"/>
      <c r="H13" s="171"/>
      <c r="I13" s="171"/>
      <c r="J13" s="171"/>
      <c r="K13" s="171"/>
      <c r="L13" s="171"/>
      <c r="M13" s="165" t="s">
        <v>27</v>
      </c>
      <c r="N13" s="171"/>
      <c r="O13" s="178" t="s">
        <v>5</v>
      </c>
      <c r="P13" s="178"/>
      <c r="Q13" s="171"/>
      <c r="R13" s="171"/>
      <c r="S13" s="175"/>
    </row>
    <row r="14" spans="2:19" s="169" customFormat="1" ht="6.9" customHeight="1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5"/>
    </row>
    <row r="15" spans="2:19" s="169" customFormat="1" ht="14.4" customHeight="1">
      <c r="B15" s="170"/>
      <c r="C15" s="171"/>
      <c r="D15" s="165" t="s">
        <v>28</v>
      </c>
      <c r="E15" s="171"/>
      <c r="F15" s="171"/>
      <c r="G15" s="171"/>
      <c r="H15" s="171"/>
      <c r="I15" s="171"/>
      <c r="J15" s="171"/>
      <c r="K15" s="171"/>
      <c r="L15" s="171"/>
      <c r="M15" s="165" t="s">
        <v>25</v>
      </c>
      <c r="N15" s="171"/>
      <c r="O15" s="178" t="str">
        <f>+'Rekapitulace stavby'!AN13</f>
        <v/>
      </c>
      <c r="P15" s="178"/>
      <c r="Q15" s="171"/>
      <c r="R15" s="171"/>
      <c r="S15" s="175"/>
    </row>
    <row r="16" spans="2:19" s="169" customFormat="1" ht="18" customHeight="1">
      <c r="B16" s="170"/>
      <c r="C16" s="171"/>
      <c r="D16" s="171"/>
      <c r="E16" s="176">
        <f>+'Rekapitulace stavby'!E14</f>
        <v>0</v>
      </c>
      <c r="F16" s="171"/>
      <c r="G16" s="171"/>
      <c r="H16" s="171"/>
      <c r="I16" s="171"/>
      <c r="J16" s="171"/>
      <c r="K16" s="171"/>
      <c r="L16" s="171"/>
      <c r="M16" s="165" t="s">
        <v>27</v>
      </c>
      <c r="N16" s="171"/>
      <c r="O16" s="178" t="str">
        <f>+'Rekapitulace stavby'!AN14</f>
        <v/>
      </c>
      <c r="P16" s="178"/>
      <c r="Q16" s="171"/>
      <c r="R16" s="171"/>
      <c r="S16" s="175"/>
    </row>
    <row r="17" spans="2:19" s="169" customFormat="1" ht="6.9" customHeight="1"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5"/>
    </row>
    <row r="18" spans="2:19" s="169" customFormat="1" ht="14.4" customHeight="1">
      <c r="B18" s="170"/>
      <c r="C18" s="171"/>
      <c r="D18" s="165" t="s">
        <v>29</v>
      </c>
      <c r="E18" s="171"/>
      <c r="F18" s="171"/>
      <c r="G18" s="171"/>
      <c r="H18" s="171"/>
      <c r="I18" s="171"/>
      <c r="J18" s="171"/>
      <c r="K18" s="171"/>
      <c r="L18" s="171"/>
      <c r="M18" s="165" t="s">
        <v>25</v>
      </c>
      <c r="N18" s="171"/>
      <c r="O18" s="178" t="s">
        <v>5</v>
      </c>
      <c r="P18" s="178"/>
      <c r="Q18" s="171"/>
      <c r="R18" s="171"/>
      <c r="S18" s="175"/>
    </row>
    <row r="19" spans="2:19" s="169" customFormat="1" ht="18" customHeight="1">
      <c r="B19" s="170"/>
      <c r="C19" s="171"/>
      <c r="D19" s="171"/>
      <c r="E19" s="176" t="s">
        <v>30</v>
      </c>
      <c r="F19" s="171"/>
      <c r="G19" s="171"/>
      <c r="H19" s="171"/>
      <c r="I19" s="171"/>
      <c r="J19" s="171"/>
      <c r="K19" s="171"/>
      <c r="L19" s="171"/>
      <c r="M19" s="165" t="s">
        <v>27</v>
      </c>
      <c r="N19" s="171"/>
      <c r="O19" s="178" t="s">
        <v>5</v>
      </c>
      <c r="P19" s="178"/>
      <c r="Q19" s="171"/>
      <c r="R19" s="171"/>
      <c r="S19" s="175"/>
    </row>
    <row r="20" spans="2:19" s="169" customFormat="1" ht="6.9" customHeight="1"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5"/>
    </row>
    <row r="21" spans="2:19" s="169" customFormat="1" ht="14.4" customHeight="1">
      <c r="B21" s="170"/>
      <c r="C21" s="171"/>
      <c r="D21" s="165" t="s">
        <v>32</v>
      </c>
      <c r="E21" s="171"/>
      <c r="F21" s="171"/>
      <c r="G21" s="171"/>
      <c r="H21" s="171"/>
      <c r="I21" s="171"/>
      <c r="J21" s="171"/>
      <c r="K21" s="171"/>
      <c r="L21" s="171"/>
      <c r="M21" s="165" t="s">
        <v>25</v>
      </c>
      <c r="N21" s="171"/>
      <c r="O21" s="178" t="str">
        <f>IF('Rekapitulace stavby'!AN19="","",'Rekapitulace stavby'!AN19)</f>
        <v/>
      </c>
      <c r="P21" s="178"/>
      <c r="Q21" s="171"/>
      <c r="R21" s="171"/>
      <c r="S21" s="175"/>
    </row>
    <row r="22" spans="2:19" s="169" customFormat="1" ht="15.05" customHeight="1">
      <c r="B22" s="170"/>
      <c r="C22" s="171"/>
      <c r="D22" s="171"/>
      <c r="E22" s="176" t="str">
        <f>IF('Rekapitulace stavby'!E20="","",'Rekapitulace stavby'!E20)</f>
        <v xml:space="preserve"> </v>
      </c>
      <c r="F22" s="171"/>
      <c r="G22" s="171"/>
      <c r="H22" s="171"/>
      <c r="I22" s="171"/>
      <c r="J22" s="171"/>
      <c r="K22" s="171"/>
      <c r="L22" s="171"/>
      <c r="M22" s="165" t="s">
        <v>27</v>
      </c>
      <c r="N22" s="171"/>
      <c r="O22" s="178" t="str">
        <f>IF('Rekapitulace stavby'!AN20="","",'Rekapitulace stavby'!AN20)</f>
        <v/>
      </c>
      <c r="P22" s="178"/>
      <c r="Q22" s="171"/>
      <c r="R22" s="171"/>
      <c r="S22" s="175"/>
    </row>
    <row r="23" spans="2:19" s="169" customFormat="1" ht="6.9" customHeight="1"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5"/>
    </row>
    <row r="24" spans="2:19" s="169" customFormat="1" ht="14.4" customHeight="1">
      <c r="B24" s="170"/>
      <c r="C24" s="171"/>
      <c r="D24" s="165" t="s">
        <v>34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5"/>
    </row>
    <row r="25" spans="2:19" s="169" customFormat="1" ht="90" customHeight="1">
      <c r="B25" s="170"/>
      <c r="C25" s="171"/>
      <c r="D25" s="171"/>
      <c r="E25" s="179" t="s">
        <v>196</v>
      </c>
      <c r="F25" s="179"/>
      <c r="G25" s="179"/>
      <c r="H25" s="179"/>
      <c r="I25" s="179"/>
      <c r="J25" s="179"/>
      <c r="K25" s="179"/>
      <c r="L25" s="179"/>
      <c r="M25" s="171"/>
      <c r="N25" s="171"/>
      <c r="O25" s="171"/>
      <c r="P25" s="171"/>
      <c r="Q25" s="171"/>
      <c r="R25" s="171"/>
      <c r="S25" s="175"/>
    </row>
    <row r="26" spans="2:19" s="169" customFormat="1" ht="6.9" customHeight="1"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5"/>
    </row>
    <row r="27" spans="2:19" s="169" customFormat="1" ht="6.9" customHeight="1">
      <c r="B27" s="170"/>
      <c r="C27" s="171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71"/>
      <c r="R27" s="171"/>
      <c r="S27" s="175"/>
    </row>
    <row r="28" spans="2:19" s="169" customFormat="1" ht="14.4" customHeight="1">
      <c r="B28" s="170"/>
      <c r="C28" s="171"/>
      <c r="D28" s="181" t="s">
        <v>97</v>
      </c>
      <c r="E28" s="171"/>
      <c r="F28" s="171"/>
      <c r="G28" s="171"/>
      <c r="H28" s="171"/>
      <c r="I28" s="171"/>
      <c r="J28" s="171"/>
      <c r="K28" s="171"/>
      <c r="L28" s="171"/>
      <c r="M28" s="182">
        <f>N89</f>
        <v>0</v>
      </c>
      <c r="N28" s="182"/>
      <c r="O28" s="182"/>
      <c r="P28" s="182"/>
      <c r="Q28" s="171"/>
      <c r="R28" s="171"/>
      <c r="S28" s="175"/>
    </row>
    <row r="29" spans="2:19" s="169" customFormat="1" ht="14.4" customHeight="1">
      <c r="B29" s="170"/>
      <c r="C29" s="171"/>
      <c r="D29" s="183" t="s">
        <v>98</v>
      </c>
      <c r="E29" s="171"/>
      <c r="F29" s="171"/>
      <c r="G29" s="171"/>
      <c r="H29" s="171"/>
      <c r="I29" s="171"/>
      <c r="J29" s="171"/>
      <c r="K29" s="171"/>
      <c r="L29" s="171"/>
      <c r="M29" s="182">
        <f>N92</f>
        <v>0</v>
      </c>
      <c r="N29" s="182"/>
      <c r="O29" s="182"/>
      <c r="P29" s="182"/>
      <c r="Q29" s="171"/>
      <c r="R29" s="171"/>
      <c r="S29" s="175"/>
    </row>
    <row r="30" spans="2:19" s="169" customFormat="1" ht="6.9" customHeight="1"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5"/>
    </row>
    <row r="31" spans="2:19" s="169" customFormat="1" ht="25.4" customHeight="1">
      <c r="B31" s="170"/>
      <c r="C31" s="171"/>
      <c r="D31" s="184" t="s">
        <v>37</v>
      </c>
      <c r="E31" s="171"/>
      <c r="F31" s="171"/>
      <c r="G31" s="171"/>
      <c r="H31" s="171"/>
      <c r="I31" s="171"/>
      <c r="J31" s="171"/>
      <c r="K31" s="171"/>
      <c r="L31" s="171"/>
      <c r="M31" s="185">
        <f>ROUND(M28+M29,2)</f>
        <v>0</v>
      </c>
      <c r="N31" s="174"/>
      <c r="O31" s="174"/>
      <c r="P31" s="174"/>
      <c r="Q31" s="171"/>
      <c r="R31" s="171"/>
      <c r="S31" s="175"/>
    </row>
    <row r="32" spans="2:19" s="169" customFormat="1" ht="6.9" customHeight="1">
      <c r="B32" s="170"/>
      <c r="C32" s="171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71"/>
      <c r="R32" s="171"/>
      <c r="S32" s="175"/>
    </row>
    <row r="33" spans="2:19" s="169" customFormat="1" ht="14.4" customHeight="1">
      <c r="B33" s="170"/>
      <c r="C33" s="171"/>
      <c r="D33" s="186" t="s">
        <v>38</v>
      </c>
      <c r="E33" s="186" t="s">
        <v>39</v>
      </c>
      <c r="F33" s="187">
        <v>0.21</v>
      </c>
      <c r="G33" s="188" t="s">
        <v>40</v>
      </c>
      <c r="H33" s="189">
        <f>ROUND((SUM(BF92:BF93)+SUM(BF112:BF170)),2)</f>
        <v>0</v>
      </c>
      <c r="I33" s="174"/>
      <c r="J33" s="174"/>
      <c r="K33" s="171"/>
      <c r="L33" s="171"/>
      <c r="M33" s="189">
        <f>ROUND(ROUND((SUM(BF92:BF93)+SUM(BF112:BF170)),2)*F33,2)</f>
        <v>0</v>
      </c>
      <c r="N33" s="174"/>
      <c r="O33" s="174"/>
      <c r="P33" s="174"/>
      <c r="Q33" s="171"/>
      <c r="R33" s="171"/>
      <c r="S33" s="175"/>
    </row>
    <row r="34" spans="2:19" s="169" customFormat="1" ht="14.4" customHeight="1">
      <c r="B34" s="170"/>
      <c r="C34" s="171"/>
      <c r="D34" s="171"/>
      <c r="E34" s="186" t="s">
        <v>41</v>
      </c>
      <c r="F34" s="187">
        <v>0.15</v>
      </c>
      <c r="G34" s="188" t="s">
        <v>40</v>
      </c>
      <c r="H34" s="189">
        <f>ROUND((SUM(BG92:BG93)+SUM(BG112:BG170)),2)</f>
        <v>0</v>
      </c>
      <c r="I34" s="174"/>
      <c r="J34" s="174"/>
      <c r="K34" s="171"/>
      <c r="L34" s="171"/>
      <c r="M34" s="189">
        <f>ROUND(ROUND((SUM(BG92:BG93)+SUM(BG112:BG170)),2)*F34,2)</f>
        <v>0</v>
      </c>
      <c r="N34" s="174"/>
      <c r="O34" s="174"/>
      <c r="P34" s="174"/>
      <c r="Q34" s="171"/>
      <c r="R34" s="171"/>
      <c r="S34" s="175"/>
    </row>
    <row r="35" spans="2:19" s="169" customFormat="1" ht="14.4" customHeight="1" hidden="1">
      <c r="B35" s="170"/>
      <c r="C35" s="171"/>
      <c r="D35" s="171"/>
      <c r="E35" s="186" t="s">
        <v>42</v>
      </c>
      <c r="F35" s="187">
        <v>0.21</v>
      </c>
      <c r="G35" s="188" t="s">
        <v>40</v>
      </c>
      <c r="H35" s="189">
        <f>ROUND((SUM(BH92:BH93)+SUM(BH112:BH170)),2)</f>
        <v>0</v>
      </c>
      <c r="I35" s="174"/>
      <c r="J35" s="174"/>
      <c r="K35" s="171"/>
      <c r="L35" s="171"/>
      <c r="M35" s="189">
        <v>0</v>
      </c>
      <c r="N35" s="174"/>
      <c r="O35" s="174"/>
      <c r="P35" s="174"/>
      <c r="Q35" s="171"/>
      <c r="R35" s="171"/>
      <c r="S35" s="175"/>
    </row>
    <row r="36" spans="2:19" s="169" customFormat="1" ht="14.4" customHeight="1" hidden="1">
      <c r="B36" s="170"/>
      <c r="C36" s="171"/>
      <c r="D36" s="171"/>
      <c r="E36" s="186" t="s">
        <v>43</v>
      </c>
      <c r="F36" s="187">
        <v>0.15</v>
      </c>
      <c r="G36" s="188" t="s">
        <v>40</v>
      </c>
      <c r="H36" s="189">
        <f>ROUND((SUM(BI92:BI93)+SUM(BI112:BI170)),2)</f>
        <v>0</v>
      </c>
      <c r="I36" s="174"/>
      <c r="J36" s="174"/>
      <c r="K36" s="171"/>
      <c r="L36" s="171"/>
      <c r="M36" s="189">
        <v>0</v>
      </c>
      <c r="N36" s="174"/>
      <c r="O36" s="174"/>
      <c r="P36" s="174"/>
      <c r="Q36" s="171"/>
      <c r="R36" s="171"/>
      <c r="S36" s="175"/>
    </row>
    <row r="37" spans="2:19" s="169" customFormat="1" ht="14.4" customHeight="1" hidden="1">
      <c r="B37" s="170"/>
      <c r="C37" s="171"/>
      <c r="D37" s="171"/>
      <c r="E37" s="186" t="s">
        <v>44</v>
      </c>
      <c r="F37" s="187">
        <v>0</v>
      </c>
      <c r="G37" s="188" t="s">
        <v>40</v>
      </c>
      <c r="H37" s="189">
        <f>ROUND((SUM(BJ92:BJ93)+SUM(BJ112:BJ170)),2)</f>
        <v>0</v>
      </c>
      <c r="I37" s="174"/>
      <c r="J37" s="174"/>
      <c r="K37" s="171"/>
      <c r="L37" s="171"/>
      <c r="M37" s="189">
        <v>0</v>
      </c>
      <c r="N37" s="174"/>
      <c r="O37" s="174"/>
      <c r="P37" s="174"/>
      <c r="Q37" s="171"/>
      <c r="R37" s="171"/>
      <c r="S37" s="175"/>
    </row>
    <row r="38" spans="2:19" s="169" customFormat="1" ht="6.9" customHeight="1"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5"/>
    </row>
    <row r="39" spans="2:19" s="169" customFormat="1" ht="25.4" customHeight="1">
      <c r="B39" s="170"/>
      <c r="C39" s="190"/>
      <c r="D39" s="191" t="s">
        <v>45</v>
      </c>
      <c r="E39" s="192"/>
      <c r="F39" s="192"/>
      <c r="G39" s="193" t="s">
        <v>46</v>
      </c>
      <c r="H39" s="194" t="s">
        <v>47</v>
      </c>
      <c r="I39" s="192"/>
      <c r="J39" s="192"/>
      <c r="K39" s="192"/>
      <c r="L39" s="195">
        <f>SUM(M31:M37)</f>
        <v>0</v>
      </c>
      <c r="M39" s="195"/>
      <c r="N39" s="195"/>
      <c r="O39" s="195"/>
      <c r="P39" s="196"/>
      <c r="Q39" s="190"/>
      <c r="R39" s="190"/>
      <c r="S39" s="175"/>
    </row>
    <row r="40" spans="2:19" s="169" customFormat="1" ht="14.4" customHeight="1" hidden="1"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5"/>
    </row>
    <row r="41" spans="2:19" s="169" customFormat="1" ht="14.4" customHeight="1" hidden="1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5"/>
    </row>
    <row r="42" spans="2:19" ht="13.5" hidden="1">
      <c r="B42" s="158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2"/>
    </row>
    <row r="43" spans="2:19" ht="13.5" hidden="1">
      <c r="B43" s="158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2"/>
    </row>
    <row r="44" spans="2:19" ht="13.5" hidden="1">
      <c r="B44" s="158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2"/>
    </row>
    <row r="45" spans="2:19" ht="13.5" hidden="1">
      <c r="B45" s="158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2"/>
    </row>
    <row r="46" spans="2:19" ht="13.5" hidden="1">
      <c r="B46" s="158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2"/>
    </row>
    <row r="47" spans="2:19" ht="13.5">
      <c r="B47" s="158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2"/>
    </row>
    <row r="48" spans="2:19" ht="13.5">
      <c r="B48" s="158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2"/>
    </row>
    <row r="49" spans="2:19" ht="13.5">
      <c r="B49" s="158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2"/>
    </row>
    <row r="50" spans="2:19" s="169" customFormat="1" ht="14.4">
      <c r="B50" s="170"/>
      <c r="C50" s="171"/>
      <c r="D50" s="197" t="s">
        <v>48</v>
      </c>
      <c r="E50" s="180"/>
      <c r="F50" s="180"/>
      <c r="G50" s="180"/>
      <c r="H50" s="198"/>
      <c r="I50" s="171"/>
      <c r="J50" s="197" t="s">
        <v>49</v>
      </c>
      <c r="K50" s="180"/>
      <c r="L50" s="180"/>
      <c r="M50" s="180"/>
      <c r="N50" s="180"/>
      <c r="O50" s="180"/>
      <c r="P50" s="198"/>
      <c r="Q50" s="171"/>
      <c r="R50" s="171"/>
      <c r="S50" s="175"/>
    </row>
    <row r="51" spans="2:19" ht="13.5">
      <c r="B51" s="158"/>
      <c r="C51" s="164"/>
      <c r="D51" s="199"/>
      <c r="E51" s="164"/>
      <c r="F51" s="164"/>
      <c r="G51" s="164"/>
      <c r="H51" s="200"/>
      <c r="I51" s="164"/>
      <c r="J51" s="199"/>
      <c r="K51" s="164"/>
      <c r="L51" s="164"/>
      <c r="M51" s="164"/>
      <c r="N51" s="164"/>
      <c r="O51" s="164"/>
      <c r="P51" s="200"/>
      <c r="Q51" s="164"/>
      <c r="R51" s="164"/>
      <c r="S51" s="162"/>
    </row>
    <row r="52" spans="2:19" ht="13.5">
      <c r="B52" s="158"/>
      <c r="C52" s="164"/>
      <c r="D52" s="199"/>
      <c r="E52" s="164"/>
      <c r="F52" s="164"/>
      <c r="G52" s="164"/>
      <c r="H52" s="200"/>
      <c r="I52" s="164"/>
      <c r="J52" s="199"/>
      <c r="K52" s="164"/>
      <c r="L52" s="164"/>
      <c r="M52" s="164"/>
      <c r="N52" s="164"/>
      <c r="O52" s="164"/>
      <c r="P52" s="200"/>
      <c r="Q52" s="164"/>
      <c r="R52" s="164"/>
      <c r="S52" s="162"/>
    </row>
    <row r="53" spans="2:19" ht="13.5">
      <c r="B53" s="158"/>
      <c r="C53" s="164"/>
      <c r="D53" s="199"/>
      <c r="E53" s="164"/>
      <c r="F53" s="164"/>
      <c r="G53" s="164"/>
      <c r="H53" s="200"/>
      <c r="I53" s="164"/>
      <c r="J53" s="199"/>
      <c r="K53" s="164"/>
      <c r="L53" s="164"/>
      <c r="M53" s="164"/>
      <c r="N53" s="164"/>
      <c r="O53" s="164"/>
      <c r="P53" s="200"/>
      <c r="Q53" s="164"/>
      <c r="R53" s="164"/>
      <c r="S53" s="162"/>
    </row>
    <row r="54" spans="2:19" ht="13.5">
      <c r="B54" s="158"/>
      <c r="C54" s="164"/>
      <c r="D54" s="199"/>
      <c r="E54" s="164"/>
      <c r="F54" s="164"/>
      <c r="G54" s="164"/>
      <c r="H54" s="200"/>
      <c r="I54" s="164"/>
      <c r="J54" s="199"/>
      <c r="K54" s="164"/>
      <c r="L54" s="164"/>
      <c r="M54" s="164"/>
      <c r="N54" s="164"/>
      <c r="O54" s="164"/>
      <c r="P54" s="200"/>
      <c r="Q54" s="164"/>
      <c r="R54" s="164"/>
      <c r="S54" s="162"/>
    </row>
    <row r="55" spans="2:19" ht="13.5">
      <c r="B55" s="158"/>
      <c r="C55" s="164"/>
      <c r="D55" s="199"/>
      <c r="E55" s="164"/>
      <c r="F55" s="164"/>
      <c r="G55" s="164"/>
      <c r="H55" s="200"/>
      <c r="I55" s="164"/>
      <c r="J55" s="199"/>
      <c r="K55" s="164"/>
      <c r="L55" s="164"/>
      <c r="M55" s="164"/>
      <c r="N55" s="164"/>
      <c r="O55" s="164"/>
      <c r="P55" s="200"/>
      <c r="Q55" s="164"/>
      <c r="R55" s="164"/>
      <c r="S55" s="162"/>
    </row>
    <row r="56" spans="2:19" ht="13.5">
      <c r="B56" s="158"/>
      <c r="C56" s="164"/>
      <c r="D56" s="199"/>
      <c r="E56" s="164"/>
      <c r="F56" s="164"/>
      <c r="G56" s="164"/>
      <c r="H56" s="200"/>
      <c r="I56" s="164"/>
      <c r="J56" s="199"/>
      <c r="K56" s="164"/>
      <c r="L56" s="164"/>
      <c r="M56" s="164"/>
      <c r="N56" s="164"/>
      <c r="O56" s="164"/>
      <c r="P56" s="200"/>
      <c r="Q56" s="164"/>
      <c r="R56" s="164"/>
      <c r="S56" s="162"/>
    </row>
    <row r="57" spans="2:19" ht="13.5">
      <c r="B57" s="158"/>
      <c r="C57" s="164"/>
      <c r="D57" s="199"/>
      <c r="E57" s="164"/>
      <c r="F57" s="164"/>
      <c r="G57" s="164"/>
      <c r="H57" s="200"/>
      <c r="I57" s="164"/>
      <c r="J57" s="199"/>
      <c r="K57" s="164"/>
      <c r="L57" s="164"/>
      <c r="M57" s="164"/>
      <c r="N57" s="164"/>
      <c r="O57" s="164"/>
      <c r="P57" s="200"/>
      <c r="Q57" s="164"/>
      <c r="R57" s="164"/>
      <c r="S57" s="162"/>
    </row>
    <row r="58" spans="2:19" ht="13.5">
      <c r="B58" s="158"/>
      <c r="C58" s="164"/>
      <c r="D58" s="199"/>
      <c r="E58" s="164"/>
      <c r="F58" s="164"/>
      <c r="G58" s="164"/>
      <c r="H58" s="200"/>
      <c r="I58" s="164"/>
      <c r="J58" s="199"/>
      <c r="K58" s="164"/>
      <c r="L58" s="164"/>
      <c r="M58" s="164"/>
      <c r="N58" s="164"/>
      <c r="O58" s="164"/>
      <c r="P58" s="200"/>
      <c r="Q58" s="164"/>
      <c r="R58" s="164"/>
      <c r="S58" s="162"/>
    </row>
    <row r="59" spans="2:19" s="169" customFormat="1" ht="14.4">
      <c r="B59" s="170"/>
      <c r="C59" s="171"/>
      <c r="D59" s="201" t="s">
        <v>50</v>
      </c>
      <c r="E59" s="202"/>
      <c r="F59" s="202"/>
      <c r="G59" s="203" t="s">
        <v>51</v>
      </c>
      <c r="H59" s="204"/>
      <c r="I59" s="171"/>
      <c r="J59" s="201" t="s">
        <v>50</v>
      </c>
      <c r="K59" s="202"/>
      <c r="L59" s="202"/>
      <c r="M59" s="202"/>
      <c r="N59" s="203" t="s">
        <v>51</v>
      </c>
      <c r="O59" s="202"/>
      <c r="P59" s="204"/>
      <c r="Q59" s="171"/>
      <c r="R59" s="171"/>
      <c r="S59" s="175"/>
    </row>
    <row r="60" spans="2:19" ht="13.5">
      <c r="B60" s="158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2"/>
    </row>
    <row r="61" spans="2:19" s="169" customFormat="1" ht="14.4">
      <c r="B61" s="170"/>
      <c r="C61" s="171"/>
      <c r="D61" s="197" t="s">
        <v>52</v>
      </c>
      <c r="E61" s="180"/>
      <c r="F61" s="180"/>
      <c r="G61" s="180"/>
      <c r="H61" s="198"/>
      <c r="I61" s="171"/>
      <c r="J61" s="197" t="s">
        <v>53</v>
      </c>
      <c r="K61" s="180"/>
      <c r="L61" s="180"/>
      <c r="M61" s="180"/>
      <c r="N61" s="180"/>
      <c r="O61" s="180"/>
      <c r="P61" s="198"/>
      <c r="Q61" s="171"/>
      <c r="R61" s="171"/>
      <c r="S61" s="175"/>
    </row>
    <row r="62" spans="2:19" ht="13.5">
      <c r="B62" s="158"/>
      <c r="C62" s="164"/>
      <c r="D62" s="199"/>
      <c r="E62" s="164"/>
      <c r="F62" s="164"/>
      <c r="G62" s="164"/>
      <c r="H62" s="200"/>
      <c r="I62" s="164"/>
      <c r="J62" s="199"/>
      <c r="K62" s="164"/>
      <c r="L62" s="164"/>
      <c r="M62" s="164"/>
      <c r="N62" s="164"/>
      <c r="O62" s="164"/>
      <c r="P62" s="200"/>
      <c r="Q62" s="164"/>
      <c r="R62" s="164"/>
      <c r="S62" s="162"/>
    </row>
    <row r="63" spans="2:19" ht="13.5">
      <c r="B63" s="158"/>
      <c r="C63" s="164"/>
      <c r="D63" s="199"/>
      <c r="E63" s="164"/>
      <c r="F63" s="164"/>
      <c r="G63" s="164"/>
      <c r="H63" s="200"/>
      <c r="I63" s="164"/>
      <c r="J63" s="199"/>
      <c r="K63" s="164"/>
      <c r="L63" s="164"/>
      <c r="M63" s="164"/>
      <c r="N63" s="164"/>
      <c r="O63" s="164"/>
      <c r="P63" s="200"/>
      <c r="Q63" s="164"/>
      <c r="R63" s="164"/>
      <c r="S63" s="162"/>
    </row>
    <row r="64" spans="2:19" ht="13.5">
      <c r="B64" s="158"/>
      <c r="C64" s="164"/>
      <c r="D64" s="199"/>
      <c r="E64" s="164"/>
      <c r="F64" s="164"/>
      <c r="G64" s="164"/>
      <c r="H64" s="200"/>
      <c r="I64" s="164"/>
      <c r="J64" s="199"/>
      <c r="K64" s="164"/>
      <c r="L64" s="164"/>
      <c r="M64" s="164"/>
      <c r="N64" s="164"/>
      <c r="O64" s="164"/>
      <c r="P64" s="200"/>
      <c r="Q64" s="164"/>
      <c r="R64" s="164"/>
      <c r="S64" s="162"/>
    </row>
    <row r="65" spans="2:19" ht="13.5">
      <c r="B65" s="158"/>
      <c r="C65" s="164"/>
      <c r="D65" s="199"/>
      <c r="E65" s="164"/>
      <c r="F65" s="164"/>
      <c r="G65" s="164"/>
      <c r="H65" s="200"/>
      <c r="I65" s="164"/>
      <c r="J65" s="199"/>
      <c r="K65" s="164"/>
      <c r="L65" s="164"/>
      <c r="M65" s="164"/>
      <c r="N65" s="164"/>
      <c r="O65" s="164"/>
      <c r="P65" s="200"/>
      <c r="Q65" s="164"/>
      <c r="R65" s="164"/>
      <c r="S65" s="162"/>
    </row>
    <row r="66" spans="2:19" ht="13.5">
      <c r="B66" s="158"/>
      <c r="C66" s="164"/>
      <c r="D66" s="199"/>
      <c r="E66" s="164"/>
      <c r="F66" s="164"/>
      <c r="G66" s="164"/>
      <c r="H66" s="200"/>
      <c r="I66" s="164"/>
      <c r="J66" s="199"/>
      <c r="K66" s="164"/>
      <c r="L66" s="164"/>
      <c r="M66" s="164"/>
      <c r="N66" s="164"/>
      <c r="O66" s="164"/>
      <c r="P66" s="200"/>
      <c r="Q66" s="164"/>
      <c r="R66" s="164"/>
      <c r="S66" s="162"/>
    </row>
    <row r="67" spans="2:19" ht="13.5">
      <c r="B67" s="158"/>
      <c r="C67" s="164"/>
      <c r="D67" s="199"/>
      <c r="E67" s="164"/>
      <c r="F67" s="164"/>
      <c r="G67" s="164"/>
      <c r="H67" s="200"/>
      <c r="I67" s="164"/>
      <c r="J67" s="199"/>
      <c r="K67" s="164"/>
      <c r="L67" s="164"/>
      <c r="M67" s="164"/>
      <c r="N67" s="164"/>
      <c r="O67" s="164"/>
      <c r="P67" s="200"/>
      <c r="Q67" s="164"/>
      <c r="R67" s="164"/>
      <c r="S67" s="162"/>
    </row>
    <row r="68" spans="2:19" ht="13.5">
      <c r="B68" s="158"/>
      <c r="C68" s="164"/>
      <c r="D68" s="199"/>
      <c r="E68" s="164"/>
      <c r="F68" s="164"/>
      <c r="G68" s="164"/>
      <c r="H68" s="200"/>
      <c r="I68" s="164"/>
      <c r="J68" s="199"/>
      <c r="K68" s="164"/>
      <c r="L68" s="164"/>
      <c r="M68" s="164"/>
      <c r="N68" s="164"/>
      <c r="O68" s="164"/>
      <c r="P68" s="200"/>
      <c r="Q68" s="164"/>
      <c r="R68" s="164"/>
      <c r="S68" s="162"/>
    </row>
    <row r="69" spans="2:19" ht="13.5">
      <c r="B69" s="158"/>
      <c r="C69" s="164"/>
      <c r="D69" s="199"/>
      <c r="E69" s="164"/>
      <c r="F69" s="164"/>
      <c r="G69" s="164"/>
      <c r="H69" s="200"/>
      <c r="I69" s="164"/>
      <c r="J69" s="199"/>
      <c r="K69" s="164"/>
      <c r="L69" s="164"/>
      <c r="M69" s="164"/>
      <c r="N69" s="164"/>
      <c r="O69" s="164"/>
      <c r="P69" s="200"/>
      <c r="Q69" s="164"/>
      <c r="R69" s="164"/>
      <c r="S69" s="162"/>
    </row>
    <row r="70" spans="2:19" s="169" customFormat="1" ht="14.4">
      <c r="B70" s="170"/>
      <c r="C70" s="171"/>
      <c r="D70" s="201" t="s">
        <v>50</v>
      </c>
      <c r="E70" s="202"/>
      <c r="F70" s="202"/>
      <c r="G70" s="203" t="s">
        <v>51</v>
      </c>
      <c r="H70" s="204"/>
      <c r="I70" s="171"/>
      <c r="J70" s="201" t="s">
        <v>50</v>
      </c>
      <c r="K70" s="202"/>
      <c r="L70" s="202"/>
      <c r="M70" s="202"/>
      <c r="N70" s="203" t="s">
        <v>51</v>
      </c>
      <c r="O70" s="202"/>
      <c r="P70" s="204"/>
      <c r="Q70" s="171"/>
      <c r="R70" s="171"/>
      <c r="S70" s="175"/>
    </row>
    <row r="71" spans="2:19" s="169" customFormat="1" ht="14.4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7"/>
    </row>
    <row r="75" spans="2:19" s="169" customFormat="1" ht="6.9" customHeight="1">
      <c r="B75" s="208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10"/>
    </row>
    <row r="76" spans="2:19" s="169" customFormat="1" ht="37" customHeight="1">
      <c r="B76" s="170"/>
      <c r="C76" s="159" t="s">
        <v>99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1"/>
      <c r="S76" s="175"/>
    </row>
    <row r="77" spans="2:19" s="169" customFormat="1" ht="6.9" customHeight="1"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5"/>
    </row>
    <row r="78" spans="2:19" s="169" customFormat="1" ht="30" customHeight="1">
      <c r="B78" s="170"/>
      <c r="C78" s="165" t="s">
        <v>17</v>
      </c>
      <c r="D78" s="171"/>
      <c r="E78" s="171"/>
      <c r="F78" s="166" t="str">
        <f>F6</f>
        <v>Modernizace střediska praktického vyučování v Chlumci nad Cidlinou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71"/>
      <c r="R78" s="171"/>
      <c r="S78" s="175"/>
    </row>
    <row r="79" spans="2:19" ht="30" customHeight="1">
      <c r="B79" s="158"/>
      <c r="C79" s="165" t="s">
        <v>95</v>
      </c>
      <c r="D79" s="164"/>
      <c r="E79" s="164"/>
      <c r="F79" s="166" t="s">
        <v>195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4"/>
      <c r="R79" s="164"/>
      <c r="S79" s="162"/>
    </row>
    <row r="80" spans="2:19" s="169" customFormat="1" ht="37" customHeight="1">
      <c r="B80" s="170"/>
      <c r="C80" s="211" t="s">
        <v>96</v>
      </c>
      <c r="D80" s="171"/>
      <c r="E80" s="171"/>
      <c r="F80" s="212" t="str">
        <f>F8</f>
        <v>17-SO006-01.1 - Vybavení (nábytek)</v>
      </c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1"/>
      <c r="R80" s="171"/>
      <c r="S80" s="175"/>
    </row>
    <row r="81" spans="2:19" s="169" customFormat="1" ht="6.9" customHeight="1"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5"/>
    </row>
    <row r="82" spans="2:19" s="169" customFormat="1" ht="18" customHeight="1">
      <c r="B82" s="170"/>
      <c r="C82" s="165" t="s">
        <v>21</v>
      </c>
      <c r="D82" s="171"/>
      <c r="E82" s="171"/>
      <c r="F82" s="176" t="str">
        <f>F10</f>
        <v>Chlumec nad Cidlinou</v>
      </c>
      <c r="G82" s="171"/>
      <c r="H82" s="171"/>
      <c r="I82" s="171"/>
      <c r="J82" s="171"/>
      <c r="K82" s="165" t="s">
        <v>23</v>
      </c>
      <c r="L82" s="171"/>
      <c r="M82" s="177">
        <f>IF(O10="","",O10)</f>
        <v>0</v>
      </c>
      <c r="N82" s="177"/>
      <c r="O82" s="177"/>
      <c r="P82" s="177"/>
      <c r="Q82" s="171"/>
      <c r="R82" s="171"/>
      <c r="S82" s="175"/>
    </row>
    <row r="83" spans="2:19" s="169" customFormat="1" ht="6.9" customHeight="1">
      <c r="B83" s="170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5"/>
    </row>
    <row r="84" spans="2:19" s="169" customFormat="1" ht="13.5">
      <c r="B84" s="170"/>
      <c r="C84" s="165" t="s">
        <v>24</v>
      </c>
      <c r="D84" s="171"/>
      <c r="E84" s="171"/>
      <c r="F84" s="176" t="str">
        <f>E13</f>
        <v>Královéhradecký kraj</v>
      </c>
      <c r="G84" s="171"/>
      <c r="H84" s="171"/>
      <c r="I84" s="171"/>
      <c r="J84" s="171"/>
      <c r="K84" s="165" t="s">
        <v>29</v>
      </c>
      <c r="L84" s="171"/>
      <c r="M84" s="178" t="str">
        <f>E19</f>
        <v>PROMED Brno spol.s.r.o</v>
      </c>
      <c r="N84" s="178"/>
      <c r="O84" s="178"/>
      <c r="P84" s="178"/>
      <c r="Q84" s="178"/>
      <c r="R84" s="176"/>
      <c r="S84" s="175"/>
    </row>
    <row r="85" spans="2:19" s="169" customFormat="1" ht="14.4" customHeight="1">
      <c r="B85" s="170"/>
      <c r="C85" s="165" t="s">
        <v>28</v>
      </c>
      <c r="D85" s="171"/>
      <c r="E85" s="171"/>
      <c r="F85" s="176">
        <f>IF(E16="","",E16)</f>
        <v>0</v>
      </c>
      <c r="G85" s="171"/>
      <c r="H85" s="171"/>
      <c r="I85" s="171"/>
      <c r="J85" s="171"/>
      <c r="K85" s="165" t="s">
        <v>32</v>
      </c>
      <c r="L85" s="171"/>
      <c r="M85" s="178" t="str">
        <f>E22</f>
        <v xml:space="preserve"> </v>
      </c>
      <c r="N85" s="178"/>
      <c r="O85" s="178"/>
      <c r="P85" s="178"/>
      <c r="Q85" s="178"/>
      <c r="R85" s="176"/>
      <c r="S85" s="175"/>
    </row>
    <row r="86" spans="2:19" s="169" customFormat="1" ht="10.35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5"/>
    </row>
    <row r="87" spans="2:19" s="169" customFormat="1" ht="29.3" customHeight="1">
      <c r="B87" s="170"/>
      <c r="C87" s="213" t="s">
        <v>100</v>
      </c>
      <c r="D87" s="214"/>
      <c r="E87" s="214"/>
      <c r="F87" s="214"/>
      <c r="G87" s="214"/>
      <c r="H87" s="190"/>
      <c r="I87" s="190"/>
      <c r="J87" s="190"/>
      <c r="K87" s="190"/>
      <c r="L87" s="190"/>
      <c r="M87" s="190"/>
      <c r="N87" s="213" t="s">
        <v>101</v>
      </c>
      <c r="O87" s="214"/>
      <c r="P87" s="214"/>
      <c r="Q87" s="214"/>
      <c r="R87" s="190"/>
      <c r="S87" s="175"/>
    </row>
    <row r="88" spans="2:19" s="169" customFormat="1" ht="10.35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5"/>
    </row>
    <row r="89" spans="2:48" s="169" customFormat="1" ht="29.3" customHeight="1">
      <c r="B89" s="170"/>
      <c r="C89" s="215" t="s">
        <v>102</v>
      </c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216">
        <f>N112</f>
        <v>0</v>
      </c>
      <c r="O89" s="217"/>
      <c r="P89" s="217"/>
      <c r="Q89" s="217"/>
      <c r="R89" s="218"/>
      <c r="S89" s="175"/>
      <c r="AV89" s="154" t="s">
        <v>103</v>
      </c>
    </row>
    <row r="90" spans="2:19" s="225" customFormat="1" ht="24.9" customHeight="1">
      <c r="B90" s="219"/>
      <c r="C90" s="220"/>
      <c r="D90" s="221" t="s">
        <v>104</v>
      </c>
      <c r="E90" s="220"/>
      <c r="F90" s="220"/>
      <c r="G90" s="220"/>
      <c r="H90" s="220"/>
      <c r="I90" s="220"/>
      <c r="J90" s="220"/>
      <c r="K90" s="220"/>
      <c r="L90" s="220"/>
      <c r="M90" s="220"/>
      <c r="N90" s="222">
        <f>N113</f>
        <v>0</v>
      </c>
      <c r="O90" s="223"/>
      <c r="P90" s="223"/>
      <c r="Q90" s="223"/>
      <c r="R90" s="220"/>
      <c r="S90" s="224"/>
    </row>
    <row r="91" spans="2:19" s="169" customFormat="1" ht="21.8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5"/>
    </row>
    <row r="92" spans="2:22" s="169" customFormat="1" ht="29.3" customHeight="1">
      <c r="B92" s="170"/>
      <c r="C92" s="215" t="s">
        <v>105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217">
        <v>0</v>
      </c>
      <c r="O92" s="226"/>
      <c r="P92" s="226"/>
      <c r="Q92" s="226"/>
      <c r="R92" s="227"/>
      <c r="S92" s="175"/>
      <c r="U92" s="228"/>
      <c r="V92" s="229" t="s">
        <v>38</v>
      </c>
    </row>
    <row r="93" spans="2:19" s="169" customFormat="1" ht="18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5"/>
    </row>
    <row r="94" spans="2:19" s="169" customFormat="1" ht="29.3" customHeight="1">
      <c r="B94" s="170"/>
      <c r="C94" s="230" t="s">
        <v>88</v>
      </c>
      <c r="D94" s="190"/>
      <c r="E94" s="190"/>
      <c r="F94" s="190"/>
      <c r="G94" s="190"/>
      <c r="H94" s="190"/>
      <c r="I94" s="190"/>
      <c r="J94" s="190"/>
      <c r="K94" s="190"/>
      <c r="L94" s="231">
        <f>ROUND(SUM(N89+N92),2)</f>
        <v>0</v>
      </c>
      <c r="M94" s="231"/>
      <c r="N94" s="231"/>
      <c r="O94" s="231"/>
      <c r="P94" s="231"/>
      <c r="Q94" s="231"/>
      <c r="R94" s="232"/>
      <c r="S94" s="175"/>
    </row>
    <row r="95" spans="2:19" s="169" customFormat="1" ht="6.9" customHeight="1"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7"/>
    </row>
    <row r="99" spans="2:19" s="169" customFormat="1" ht="6.9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10"/>
    </row>
    <row r="100" spans="2:19" s="169" customFormat="1" ht="37" customHeight="1">
      <c r="B100" s="170"/>
      <c r="C100" s="159" t="s">
        <v>106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1"/>
      <c r="S100" s="175"/>
    </row>
    <row r="101" spans="2:19" s="169" customFormat="1" ht="6.9" customHeight="1"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5"/>
    </row>
    <row r="102" spans="2:19" s="169" customFormat="1" ht="30" customHeight="1">
      <c r="B102" s="170"/>
      <c r="C102" s="165" t="s">
        <v>17</v>
      </c>
      <c r="D102" s="171"/>
      <c r="E102" s="171"/>
      <c r="F102" s="166" t="str">
        <f>F6</f>
        <v>Modernizace střediska praktického vyučování v Chlumci nad Cidlinou</v>
      </c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71"/>
      <c r="R102" s="171"/>
      <c r="S102" s="175"/>
    </row>
    <row r="103" spans="2:19" ht="30" customHeight="1">
      <c r="B103" s="158"/>
      <c r="C103" s="165" t="s">
        <v>95</v>
      </c>
      <c r="D103" s="164"/>
      <c r="E103" s="164"/>
      <c r="F103" s="166" t="s">
        <v>195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4"/>
      <c r="R103" s="164"/>
      <c r="S103" s="162"/>
    </row>
    <row r="104" spans="2:19" s="169" customFormat="1" ht="37" customHeight="1">
      <c r="B104" s="170"/>
      <c r="C104" s="211" t="s">
        <v>96</v>
      </c>
      <c r="D104" s="171"/>
      <c r="E104" s="171"/>
      <c r="F104" s="212" t="str">
        <f>F8</f>
        <v>17-SO006-01.1 - Vybavení (nábytek)</v>
      </c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1"/>
      <c r="R104" s="171"/>
      <c r="S104" s="175"/>
    </row>
    <row r="105" spans="2:19" s="169" customFormat="1" ht="6.9" customHeight="1">
      <c r="B105" s="170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5"/>
    </row>
    <row r="106" spans="2:19" s="169" customFormat="1" ht="18" customHeight="1">
      <c r="B106" s="170"/>
      <c r="C106" s="165" t="s">
        <v>21</v>
      </c>
      <c r="D106" s="171"/>
      <c r="E106" s="171"/>
      <c r="F106" s="176" t="str">
        <f>F10</f>
        <v>Chlumec nad Cidlinou</v>
      </c>
      <c r="G106" s="171"/>
      <c r="H106" s="171"/>
      <c r="I106" s="171"/>
      <c r="J106" s="171"/>
      <c r="K106" s="165" t="s">
        <v>23</v>
      </c>
      <c r="L106" s="171"/>
      <c r="M106" s="177">
        <f>IF(O10="","",O10)</f>
        <v>0</v>
      </c>
      <c r="N106" s="177"/>
      <c r="O106" s="177"/>
      <c r="P106" s="177"/>
      <c r="Q106" s="171"/>
      <c r="R106" s="171"/>
      <c r="S106" s="175"/>
    </row>
    <row r="107" spans="2:19" s="169" customFormat="1" ht="6.9" customHeight="1">
      <c r="B107" s="17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5"/>
    </row>
    <row r="108" spans="2:19" s="169" customFormat="1" ht="13.5">
      <c r="B108" s="170"/>
      <c r="C108" s="165" t="s">
        <v>24</v>
      </c>
      <c r="D108" s="171"/>
      <c r="E108" s="171"/>
      <c r="F108" s="176" t="str">
        <f>E13</f>
        <v>Královéhradecký kraj</v>
      </c>
      <c r="G108" s="171"/>
      <c r="H108" s="171"/>
      <c r="I108" s="171"/>
      <c r="J108" s="171"/>
      <c r="K108" s="165" t="s">
        <v>29</v>
      </c>
      <c r="L108" s="171"/>
      <c r="M108" s="178" t="str">
        <f>E19</f>
        <v>PROMED Brno spol.s.r.o</v>
      </c>
      <c r="N108" s="178"/>
      <c r="O108" s="178"/>
      <c r="P108" s="178"/>
      <c r="Q108" s="178"/>
      <c r="R108" s="176"/>
      <c r="S108" s="175"/>
    </row>
    <row r="109" spans="2:19" s="169" customFormat="1" ht="14.4" customHeight="1">
      <c r="B109" s="170"/>
      <c r="C109" s="165" t="s">
        <v>28</v>
      </c>
      <c r="D109" s="171"/>
      <c r="E109" s="171"/>
      <c r="F109" s="176">
        <f>IF(E16="","",E16)</f>
        <v>0</v>
      </c>
      <c r="G109" s="171"/>
      <c r="H109" s="171"/>
      <c r="I109" s="171"/>
      <c r="J109" s="171"/>
      <c r="K109" s="165" t="s">
        <v>32</v>
      </c>
      <c r="L109" s="171"/>
      <c r="M109" s="178" t="str">
        <f>E22</f>
        <v xml:space="preserve"> </v>
      </c>
      <c r="N109" s="178"/>
      <c r="O109" s="178"/>
      <c r="P109" s="178"/>
      <c r="Q109" s="178"/>
      <c r="R109" s="176"/>
      <c r="S109" s="175"/>
    </row>
    <row r="110" spans="2:19" s="169" customFormat="1" ht="10.35" customHeight="1"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5"/>
    </row>
    <row r="111" spans="2:28" s="240" customFormat="1" ht="29.3" customHeight="1">
      <c r="B111" s="233"/>
      <c r="C111" s="234" t="s">
        <v>107</v>
      </c>
      <c r="D111" s="235" t="s">
        <v>108</v>
      </c>
      <c r="E111" s="235" t="s">
        <v>56</v>
      </c>
      <c r="F111" s="236" t="s">
        <v>109</v>
      </c>
      <c r="G111" s="236"/>
      <c r="H111" s="236"/>
      <c r="I111" s="236"/>
      <c r="J111" s="235" t="s">
        <v>110</v>
      </c>
      <c r="K111" s="235" t="s">
        <v>111</v>
      </c>
      <c r="L111" s="237" t="s">
        <v>112</v>
      </c>
      <c r="M111" s="237"/>
      <c r="N111" s="236" t="s">
        <v>101</v>
      </c>
      <c r="O111" s="236"/>
      <c r="P111" s="236"/>
      <c r="Q111" s="236"/>
      <c r="R111" s="238" t="s">
        <v>197</v>
      </c>
      <c r="S111" s="239"/>
      <c r="U111" s="241" t="s">
        <v>113</v>
      </c>
      <c r="V111" s="242" t="s">
        <v>38</v>
      </c>
      <c r="W111" s="242" t="s">
        <v>114</v>
      </c>
      <c r="X111" s="242" t="s">
        <v>115</v>
      </c>
      <c r="Y111" s="242" t="s">
        <v>116</v>
      </c>
      <c r="Z111" s="242" t="s">
        <v>117</v>
      </c>
      <c r="AA111" s="242" t="s">
        <v>118</v>
      </c>
      <c r="AB111" s="243" t="s">
        <v>119</v>
      </c>
    </row>
    <row r="112" spans="2:64" s="169" customFormat="1" ht="29.3" customHeight="1">
      <c r="B112" s="170"/>
      <c r="C112" s="244" t="s">
        <v>97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245">
        <f>BL112</f>
        <v>0</v>
      </c>
      <c r="O112" s="246"/>
      <c r="P112" s="246"/>
      <c r="Q112" s="246"/>
      <c r="R112" s="247"/>
      <c r="S112" s="175"/>
      <c r="U112" s="248"/>
      <c r="V112" s="180"/>
      <c r="W112" s="180"/>
      <c r="X112" s="249" t="e">
        <f>#REF!+#REF!+X113+#REF!</f>
        <v>#REF!</v>
      </c>
      <c r="Y112" s="180"/>
      <c r="Z112" s="249" t="e">
        <f>#REF!+#REF!+Z113+#REF!</f>
        <v>#REF!</v>
      </c>
      <c r="AA112" s="180"/>
      <c r="AB112" s="250" t="e">
        <f>#REF!+#REF!+AB113+#REF!</f>
        <v>#REF!</v>
      </c>
      <c r="AU112" s="154" t="s">
        <v>73</v>
      </c>
      <c r="AV112" s="154" t="s">
        <v>103</v>
      </c>
      <c r="BL112" s="251">
        <f>BL113</f>
        <v>0</v>
      </c>
    </row>
    <row r="113" spans="2:64" s="259" customFormat="1" ht="37.35" customHeight="1">
      <c r="B113" s="252"/>
      <c r="C113" s="253"/>
      <c r="D113" s="254" t="s">
        <v>104</v>
      </c>
      <c r="E113" s="254"/>
      <c r="F113" s="254"/>
      <c r="G113" s="254"/>
      <c r="H113" s="254"/>
      <c r="I113" s="254"/>
      <c r="J113" s="254"/>
      <c r="K113" s="254"/>
      <c r="L113" s="254"/>
      <c r="M113" s="254"/>
      <c r="N113" s="255">
        <f>BL113</f>
        <v>0</v>
      </c>
      <c r="O113" s="256"/>
      <c r="P113" s="256"/>
      <c r="Q113" s="256"/>
      <c r="R113" s="257"/>
      <c r="S113" s="258"/>
      <c r="U113" s="260"/>
      <c r="V113" s="253"/>
      <c r="W113" s="253"/>
      <c r="X113" s="261">
        <f>SUM(X114:X170)</f>
        <v>0</v>
      </c>
      <c r="Y113" s="253"/>
      <c r="Z113" s="261">
        <f>SUM(Z114:Z170)</f>
        <v>0</v>
      </c>
      <c r="AA113" s="253"/>
      <c r="AB113" s="262">
        <f>SUM(AB114:AB170)</f>
        <v>0</v>
      </c>
      <c r="AS113" s="263" t="s">
        <v>122</v>
      </c>
      <c r="AU113" s="264" t="s">
        <v>73</v>
      </c>
      <c r="AV113" s="264" t="s">
        <v>74</v>
      </c>
      <c r="AZ113" s="263" t="s">
        <v>120</v>
      </c>
      <c r="BL113" s="265">
        <f>SUM(BL114:BL170)</f>
        <v>0</v>
      </c>
    </row>
    <row r="114" spans="2:66" s="169" customFormat="1" ht="31.6" customHeight="1">
      <c r="B114" s="170"/>
      <c r="C114" s="266">
        <v>1</v>
      </c>
      <c r="D114" s="266" t="s">
        <v>121</v>
      </c>
      <c r="E114" s="267" t="s">
        <v>133</v>
      </c>
      <c r="F114" s="268" t="s">
        <v>134</v>
      </c>
      <c r="G114" s="268"/>
      <c r="H114" s="268"/>
      <c r="I114" s="268"/>
      <c r="J114" s="269" t="s">
        <v>128</v>
      </c>
      <c r="K114" s="270">
        <v>6</v>
      </c>
      <c r="L114" s="301"/>
      <c r="M114" s="301"/>
      <c r="N114" s="271">
        <f>ROUND(L114*K114,2)</f>
        <v>0</v>
      </c>
      <c r="O114" s="271"/>
      <c r="P114" s="271"/>
      <c r="Q114" s="271"/>
      <c r="R114" s="270"/>
      <c r="S114" s="175"/>
      <c r="U114" s="272" t="s">
        <v>5</v>
      </c>
      <c r="V114" s="273" t="s">
        <v>39</v>
      </c>
      <c r="W114" s="274">
        <v>0</v>
      </c>
      <c r="X114" s="274">
        <f>W114*K114</f>
        <v>0</v>
      </c>
      <c r="Y114" s="274">
        <v>0</v>
      </c>
      <c r="Z114" s="274">
        <f>Y114*K114</f>
        <v>0</v>
      </c>
      <c r="AA114" s="274">
        <v>0</v>
      </c>
      <c r="AB114" s="275">
        <f>AA114*K114</f>
        <v>0</v>
      </c>
      <c r="AS114" s="154" t="s">
        <v>135</v>
      </c>
      <c r="AU114" s="154" t="s">
        <v>121</v>
      </c>
      <c r="AV114" s="154" t="s">
        <v>80</v>
      </c>
      <c r="AZ114" s="154" t="s">
        <v>120</v>
      </c>
      <c r="BF114" s="276">
        <f>IF(V114="základní",N114,0)</f>
        <v>0</v>
      </c>
      <c r="BG114" s="276">
        <f>IF(V114="snížená",N114,0)</f>
        <v>0</v>
      </c>
      <c r="BH114" s="276">
        <f>IF(V114="zákl. přenesená",N114,0)</f>
        <v>0</v>
      </c>
      <c r="BI114" s="276">
        <f>IF(V114="sníž. přenesená",N114,0)</f>
        <v>0</v>
      </c>
      <c r="BJ114" s="276">
        <f>IF(V114="nulová",N114,0)</f>
        <v>0</v>
      </c>
      <c r="BK114" s="154" t="s">
        <v>80</v>
      </c>
      <c r="BL114" s="276">
        <f>ROUND(L114*K114,2)</f>
        <v>0</v>
      </c>
      <c r="BM114" s="154" t="s">
        <v>135</v>
      </c>
      <c r="BN114" s="154" t="s">
        <v>136</v>
      </c>
    </row>
    <row r="115" spans="2:52" s="284" customFormat="1" ht="22.6" customHeight="1">
      <c r="B115" s="277"/>
      <c r="C115" s="278"/>
      <c r="D115" s="278"/>
      <c r="E115" s="279" t="s">
        <v>5</v>
      </c>
      <c r="F115" s="280" t="s">
        <v>137</v>
      </c>
      <c r="G115" s="281"/>
      <c r="H115" s="281"/>
      <c r="I115" s="281"/>
      <c r="J115" s="278"/>
      <c r="K115" s="282" t="s">
        <v>5</v>
      </c>
      <c r="L115" s="278"/>
      <c r="M115" s="278"/>
      <c r="N115" s="278"/>
      <c r="O115" s="278"/>
      <c r="P115" s="278"/>
      <c r="Q115" s="278"/>
      <c r="R115" s="282"/>
      <c r="S115" s="283"/>
      <c r="U115" s="285"/>
      <c r="V115" s="278"/>
      <c r="W115" s="278"/>
      <c r="X115" s="278"/>
      <c r="Y115" s="278"/>
      <c r="Z115" s="278"/>
      <c r="AA115" s="278"/>
      <c r="AB115" s="286"/>
      <c r="AU115" s="287" t="s">
        <v>123</v>
      </c>
      <c r="AV115" s="287" t="s">
        <v>80</v>
      </c>
      <c r="AW115" s="284" t="s">
        <v>80</v>
      </c>
      <c r="AX115" s="284" t="s">
        <v>31</v>
      </c>
      <c r="AY115" s="284" t="s">
        <v>74</v>
      </c>
      <c r="AZ115" s="287" t="s">
        <v>120</v>
      </c>
    </row>
    <row r="116" spans="2:52" s="295" customFormat="1" ht="22.6" customHeight="1">
      <c r="B116" s="288"/>
      <c r="C116" s="289"/>
      <c r="D116" s="289"/>
      <c r="E116" s="290" t="s">
        <v>5</v>
      </c>
      <c r="F116" s="291" t="s">
        <v>126</v>
      </c>
      <c r="G116" s="292"/>
      <c r="H116" s="292"/>
      <c r="I116" s="292"/>
      <c r="J116" s="289"/>
      <c r="K116" s="293">
        <v>6</v>
      </c>
      <c r="L116" s="289"/>
      <c r="M116" s="289"/>
      <c r="N116" s="289"/>
      <c r="O116" s="289"/>
      <c r="P116" s="289"/>
      <c r="Q116" s="289"/>
      <c r="R116" s="293"/>
      <c r="S116" s="294"/>
      <c r="U116" s="296"/>
      <c r="V116" s="289"/>
      <c r="W116" s="289"/>
      <c r="X116" s="289"/>
      <c r="Y116" s="289"/>
      <c r="Z116" s="289"/>
      <c r="AA116" s="289"/>
      <c r="AB116" s="297"/>
      <c r="AU116" s="298" t="s">
        <v>123</v>
      </c>
      <c r="AV116" s="298" t="s">
        <v>80</v>
      </c>
      <c r="AW116" s="295" t="s">
        <v>83</v>
      </c>
      <c r="AX116" s="295" t="s">
        <v>31</v>
      </c>
      <c r="AY116" s="295" t="s">
        <v>80</v>
      </c>
      <c r="AZ116" s="298" t="s">
        <v>120</v>
      </c>
    </row>
    <row r="117" spans="2:66" s="169" customFormat="1" ht="22.6" customHeight="1">
      <c r="B117" s="170"/>
      <c r="C117" s="266">
        <v>2</v>
      </c>
      <c r="D117" s="266" t="s">
        <v>121</v>
      </c>
      <c r="E117" s="267" t="s">
        <v>138</v>
      </c>
      <c r="F117" s="268" t="s">
        <v>139</v>
      </c>
      <c r="G117" s="268"/>
      <c r="H117" s="268"/>
      <c r="I117" s="268"/>
      <c r="J117" s="269" t="s">
        <v>128</v>
      </c>
      <c r="K117" s="270">
        <v>5</v>
      </c>
      <c r="L117" s="301"/>
      <c r="M117" s="301"/>
      <c r="N117" s="271">
        <f>ROUND(L117*K117,2)</f>
        <v>0</v>
      </c>
      <c r="O117" s="271"/>
      <c r="P117" s="271"/>
      <c r="Q117" s="271"/>
      <c r="R117" s="270"/>
      <c r="S117" s="175"/>
      <c r="U117" s="272" t="s">
        <v>5</v>
      </c>
      <c r="V117" s="273" t="s">
        <v>39</v>
      </c>
      <c r="W117" s="274">
        <v>0</v>
      </c>
      <c r="X117" s="274">
        <f>W117*K117</f>
        <v>0</v>
      </c>
      <c r="Y117" s="274">
        <v>0</v>
      </c>
      <c r="Z117" s="274">
        <f>Y117*K117</f>
        <v>0</v>
      </c>
      <c r="AA117" s="274">
        <v>0</v>
      </c>
      <c r="AB117" s="275">
        <f>AA117*K117</f>
        <v>0</v>
      </c>
      <c r="AS117" s="154" t="s">
        <v>135</v>
      </c>
      <c r="AU117" s="154" t="s">
        <v>121</v>
      </c>
      <c r="AV117" s="154" t="s">
        <v>80</v>
      </c>
      <c r="AZ117" s="154" t="s">
        <v>120</v>
      </c>
      <c r="BF117" s="276">
        <f>IF(V117="základní",N117,0)</f>
        <v>0</v>
      </c>
      <c r="BG117" s="276">
        <f>IF(V117="snížená",N117,0)</f>
        <v>0</v>
      </c>
      <c r="BH117" s="276">
        <f>IF(V117="zákl. přenesená",N117,0)</f>
        <v>0</v>
      </c>
      <c r="BI117" s="276">
        <f>IF(V117="sníž. přenesená",N117,0)</f>
        <v>0</v>
      </c>
      <c r="BJ117" s="276">
        <f>IF(V117="nulová",N117,0)</f>
        <v>0</v>
      </c>
      <c r="BK117" s="154" t="s">
        <v>80</v>
      </c>
      <c r="BL117" s="276">
        <f>ROUND(L117*K117,2)</f>
        <v>0</v>
      </c>
      <c r="BM117" s="154" t="s">
        <v>135</v>
      </c>
      <c r="BN117" s="154" t="s">
        <v>140</v>
      </c>
    </row>
    <row r="118" spans="2:52" s="284" customFormat="1" ht="22.6" customHeight="1">
      <c r="B118" s="277"/>
      <c r="C118" s="278"/>
      <c r="D118" s="278"/>
      <c r="E118" s="279" t="s">
        <v>5</v>
      </c>
      <c r="F118" s="280" t="s">
        <v>137</v>
      </c>
      <c r="G118" s="281"/>
      <c r="H118" s="281"/>
      <c r="I118" s="281"/>
      <c r="J118" s="278"/>
      <c r="K118" s="282" t="s">
        <v>5</v>
      </c>
      <c r="L118" s="278"/>
      <c r="M118" s="278"/>
      <c r="N118" s="278"/>
      <c r="O118" s="278"/>
      <c r="P118" s="278"/>
      <c r="Q118" s="278"/>
      <c r="R118" s="282"/>
      <c r="S118" s="283"/>
      <c r="U118" s="285"/>
      <c r="V118" s="278"/>
      <c r="W118" s="278"/>
      <c r="X118" s="278"/>
      <c r="Y118" s="278"/>
      <c r="Z118" s="278"/>
      <c r="AA118" s="278"/>
      <c r="AB118" s="286"/>
      <c r="AU118" s="287" t="s">
        <v>123</v>
      </c>
      <c r="AV118" s="287" t="s">
        <v>80</v>
      </c>
      <c r="AW118" s="284" t="s">
        <v>80</v>
      </c>
      <c r="AX118" s="284" t="s">
        <v>31</v>
      </c>
      <c r="AY118" s="284" t="s">
        <v>74</v>
      </c>
      <c r="AZ118" s="287" t="s">
        <v>120</v>
      </c>
    </row>
    <row r="119" spans="2:52" s="295" customFormat="1" ht="22.6" customHeight="1">
      <c r="B119" s="288"/>
      <c r="C119" s="289"/>
      <c r="D119" s="289"/>
      <c r="E119" s="290" t="s">
        <v>5</v>
      </c>
      <c r="F119" s="291" t="s">
        <v>125</v>
      </c>
      <c r="G119" s="292"/>
      <c r="H119" s="292"/>
      <c r="I119" s="292"/>
      <c r="J119" s="289"/>
      <c r="K119" s="293">
        <v>5</v>
      </c>
      <c r="L119" s="289"/>
      <c r="M119" s="289"/>
      <c r="N119" s="289"/>
      <c r="O119" s="289"/>
      <c r="P119" s="289"/>
      <c r="Q119" s="289"/>
      <c r="R119" s="293"/>
      <c r="S119" s="294"/>
      <c r="U119" s="296"/>
      <c r="V119" s="289"/>
      <c r="W119" s="289"/>
      <c r="X119" s="289"/>
      <c r="Y119" s="289"/>
      <c r="Z119" s="289"/>
      <c r="AA119" s="289"/>
      <c r="AB119" s="297"/>
      <c r="AU119" s="298" t="s">
        <v>123</v>
      </c>
      <c r="AV119" s="298" t="s">
        <v>80</v>
      </c>
      <c r="AW119" s="295" t="s">
        <v>83</v>
      </c>
      <c r="AX119" s="295" t="s">
        <v>31</v>
      </c>
      <c r="AY119" s="295" t="s">
        <v>80</v>
      </c>
      <c r="AZ119" s="298" t="s">
        <v>120</v>
      </c>
    </row>
    <row r="120" spans="2:66" s="169" customFormat="1" ht="31.6" customHeight="1">
      <c r="B120" s="170"/>
      <c r="C120" s="266">
        <v>3</v>
      </c>
      <c r="D120" s="266" t="s">
        <v>121</v>
      </c>
      <c r="E120" s="267" t="s">
        <v>141</v>
      </c>
      <c r="F120" s="268" t="s">
        <v>142</v>
      </c>
      <c r="G120" s="268"/>
      <c r="H120" s="268"/>
      <c r="I120" s="268"/>
      <c r="J120" s="269" t="s">
        <v>128</v>
      </c>
      <c r="K120" s="270">
        <v>30</v>
      </c>
      <c r="L120" s="301"/>
      <c r="M120" s="301"/>
      <c r="N120" s="271">
        <f>ROUND(L120*K120,2)</f>
        <v>0</v>
      </c>
      <c r="O120" s="271"/>
      <c r="P120" s="271"/>
      <c r="Q120" s="271"/>
      <c r="R120" s="270"/>
      <c r="S120" s="175"/>
      <c r="U120" s="272" t="s">
        <v>5</v>
      </c>
      <c r="V120" s="273" t="s">
        <v>39</v>
      </c>
      <c r="W120" s="274">
        <v>0</v>
      </c>
      <c r="X120" s="274">
        <f>W120*K120</f>
        <v>0</v>
      </c>
      <c r="Y120" s="274">
        <v>0</v>
      </c>
      <c r="Z120" s="274">
        <f>Y120*K120</f>
        <v>0</v>
      </c>
      <c r="AA120" s="274">
        <v>0</v>
      </c>
      <c r="AB120" s="275">
        <f>AA120*K120</f>
        <v>0</v>
      </c>
      <c r="AS120" s="154" t="s">
        <v>135</v>
      </c>
      <c r="AU120" s="154" t="s">
        <v>121</v>
      </c>
      <c r="AV120" s="154" t="s">
        <v>80</v>
      </c>
      <c r="AZ120" s="154" t="s">
        <v>120</v>
      </c>
      <c r="BF120" s="276">
        <f>IF(V120="základní",N120,0)</f>
        <v>0</v>
      </c>
      <c r="BG120" s="276">
        <f>IF(V120="snížená",N120,0)</f>
        <v>0</v>
      </c>
      <c r="BH120" s="276">
        <f>IF(V120="zákl. přenesená",N120,0)</f>
        <v>0</v>
      </c>
      <c r="BI120" s="276">
        <f>IF(V120="sníž. přenesená",N120,0)</f>
        <v>0</v>
      </c>
      <c r="BJ120" s="276">
        <f>IF(V120="nulová",N120,0)</f>
        <v>0</v>
      </c>
      <c r="BK120" s="154" t="s">
        <v>80</v>
      </c>
      <c r="BL120" s="276">
        <f>ROUND(L120*K120,2)</f>
        <v>0</v>
      </c>
      <c r="BM120" s="154" t="s">
        <v>135</v>
      </c>
      <c r="BN120" s="154" t="s">
        <v>143</v>
      </c>
    </row>
    <row r="121" spans="2:52" s="284" customFormat="1" ht="22.6" customHeight="1">
      <c r="B121" s="277"/>
      <c r="C121" s="278"/>
      <c r="D121" s="278"/>
      <c r="E121" s="279" t="s">
        <v>5</v>
      </c>
      <c r="F121" s="280" t="s">
        <v>137</v>
      </c>
      <c r="G121" s="281"/>
      <c r="H121" s="281"/>
      <c r="I121" s="281"/>
      <c r="J121" s="278"/>
      <c r="K121" s="282" t="s">
        <v>5</v>
      </c>
      <c r="L121" s="278"/>
      <c r="M121" s="278"/>
      <c r="N121" s="278"/>
      <c r="O121" s="278"/>
      <c r="P121" s="278"/>
      <c r="Q121" s="278"/>
      <c r="R121" s="282"/>
      <c r="S121" s="283"/>
      <c r="U121" s="285"/>
      <c r="V121" s="278"/>
      <c r="W121" s="278"/>
      <c r="X121" s="278"/>
      <c r="Y121" s="278"/>
      <c r="Z121" s="278"/>
      <c r="AA121" s="278"/>
      <c r="AB121" s="286"/>
      <c r="AU121" s="287" t="s">
        <v>123</v>
      </c>
      <c r="AV121" s="287" t="s">
        <v>80</v>
      </c>
      <c r="AW121" s="284" t="s">
        <v>80</v>
      </c>
      <c r="AX121" s="284" t="s">
        <v>31</v>
      </c>
      <c r="AY121" s="284" t="s">
        <v>74</v>
      </c>
      <c r="AZ121" s="287" t="s">
        <v>120</v>
      </c>
    </row>
    <row r="122" spans="2:52" s="295" customFormat="1" ht="22.6" customHeight="1">
      <c r="B122" s="288"/>
      <c r="C122" s="289"/>
      <c r="D122" s="289"/>
      <c r="E122" s="290" t="s">
        <v>5</v>
      </c>
      <c r="F122" s="291" t="s">
        <v>130</v>
      </c>
      <c r="G122" s="292"/>
      <c r="H122" s="292"/>
      <c r="I122" s="292"/>
      <c r="J122" s="289"/>
      <c r="K122" s="293">
        <v>30</v>
      </c>
      <c r="L122" s="289"/>
      <c r="M122" s="289"/>
      <c r="N122" s="289"/>
      <c r="O122" s="289"/>
      <c r="P122" s="289"/>
      <c r="Q122" s="289"/>
      <c r="R122" s="293"/>
      <c r="S122" s="294"/>
      <c r="U122" s="296"/>
      <c r="V122" s="289"/>
      <c r="W122" s="289"/>
      <c r="X122" s="289"/>
      <c r="Y122" s="289"/>
      <c r="Z122" s="289"/>
      <c r="AA122" s="289"/>
      <c r="AB122" s="297"/>
      <c r="AU122" s="298" t="s">
        <v>123</v>
      </c>
      <c r="AV122" s="298" t="s">
        <v>80</v>
      </c>
      <c r="AW122" s="295" t="s">
        <v>83</v>
      </c>
      <c r="AX122" s="295" t="s">
        <v>31</v>
      </c>
      <c r="AY122" s="295" t="s">
        <v>80</v>
      </c>
      <c r="AZ122" s="298" t="s">
        <v>120</v>
      </c>
    </row>
    <row r="123" spans="2:66" s="169" customFormat="1" ht="31.6" customHeight="1">
      <c r="B123" s="170"/>
      <c r="C123" s="266">
        <v>4</v>
      </c>
      <c r="D123" s="266" t="s">
        <v>121</v>
      </c>
      <c r="E123" s="267" t="s">
        <v>144</v>
      </c>
      <c r="F123" s="268" t="s">
        <v>145</v>
      </c>
      <c r="G123" s="268"/>
      <c r="H123" s="268"/>
      <c r="I123" s="268"/>
      <c r="J123" s="269" t="s">
        <v>128</v>
      </c>
      <c r="K123" s="270">
        <v>4</v>
      </c>
      <c r="L123" s="301"/>
      <c r="M123" s="301"/>
      <c r="N123" s="271">
        <f>ROUND(L123*K123,2)</f>
        <v>0</v>
      </c>
      <c r="O123" s="271"/>
      <c r="P123" s="271"/>
      <c r="Q123" s="271"/>
      <c r="R123" s="270"/>
      <c r="S123" s="175"/>
      <c r="U123" s="272" t="s">
        <v>5</v>
      </c>
      <c r="V123" s="273" t="s">
        <v>39</v>
      </c>
      <c r="W123" s="274">
        <v>0</v>
      </c>
      <c r="X123" s="274">
        <f>W123*K123</f>
        <v>0</v>
      </c>
      <c r="Y123" s="274">
        <v>0</v>
      </c>
      <c r="Z123" s="274">
        <f>Y123*K123</f>
        <v>0</v>
      </c>
      <c r="AA123" s="274">
        <v>0</v>
      </c>
      <c r="AB123" s="275">
        <f>AA123*K123</f>
        <v>0</v>
      </c>
      <c r="AS123" s="154" t="s">
        <v>135</v>
      </c>
      <c r="AU123" s="154" t="s">
        <v>121</v>
      </c>
      <c r="AV123" s="154" t="s">
        <v>80</v>
      </c>
      <c r="AZ123" s="154" t="s">
        <v>120</v>
      </c>
      <c r="BF123" s="276">
        <f>IF(V123="základní",N123,0)</f>
        <v>0</v>
      </c>
      <c r="BG123" s="276">
        <f>IF(V123="snížená",N123,0)</f>
        <v>0</v>
      </c>
      <c r="BH123" s="276">
        <f>IF(V123="zákl. přenesená",N123,0)</f>
        <v>0</v>
      </c>
      <c r="BI123" s="276">
        <f>IF(V123="sníž. přenesená",N123,0)</f>
        <v>0</v>
      </c>
      <c r="BJ123" s="276">
        <f>IF(V123="nulová",N123,0)</f>
        <v>0</v>
      </c>
      <c r="BK123" s="154" t="s">
        <v>80</v>
      </c>
      <c r="BL123" s="276">
        <f>ROUND(L123*K123,2)</f>
        <v>0</v>
      </c>
      <c r="BM123" s="154" t="s">
        <v>135</v>
      </c>
      <c r="BN123" s="154" t="s">
        <v>146</v>
      </c>
    </row>
    <row r="124" spans="2:52" s="284" customFormat="1" ht="22.6" customHeight="1">
      <c r="B124" s="277"/>
      <c r="C124" s="278"/>
      <c r="D124" s="278"/>
      <c r="E124" s="279" t="s">
        <v>5</v>
      </c>
      <c r="F124" s="280" t="s">
        <v>137</v>
      </c>
      <c r="G124" s="281"/>
      <c r="H124" s="281"/>
      <c r="I124" s="281"/>
      <c r="J124" s="278"/>
      <c r="K124" s="282" t="s">
        <v>5</v>
      </c>
      <c r="L124" s="278"/>
      <c r="M124" s="278"/>
      <c r="N124" s="278"/>
      <c r="O124" s="278"/>
      <c r="P124" s="278"/>
      <c r="Q124" s="278"/>
      <c r="R124" s="282"/>
      <c r="S124" s="283"/>
      <c r="U124" s="285"/>
      <c r="V124" s="278"/>
      <c r="W124" s="278"/>
      <c r="X124" s="278"/>
      <c r="Y124" s="278"/>
      <c r="Z124" s="278"/>
      <c r="AA124" s="278"/>
      <c r="AB124" s="286"/>
      <c r="AU124" s="287" t="s">
        <v>123</v>
      </c>
      <c r="AV124" s="287" t="s">
        <v>80</v>
      </c>
      <c r="AW124" s="284" t="s">
        <v>80</v>
      </c>
      <c r="AX124" s="284" t="s">
        <v>31</v>
      </c>
      <c r="AY124" s="284" t="s">
        <v>74</v>
      </c>
      <c r="AZ124" s="287" t="s">
        <v>120</v>
      </c>
    </row>
    <row r="125" spans="2:52" s="295" customFormat="1" ht="22.6" customHeight="1">
      <c r="B125" s="288"/>
      <c r="C125" s="289"/>
      <c r="D125" s="289"/>
      <c r="E125" s="290" t="s">
        <v>5</v>
      </c>
      <c r="F125" s="291" t="s">
        <v>122</v>
      </c>
      <c r="G125" s="292"/>
      <c r="H125" s="292"/>
      <c r="I125" s="292"/>
      <c r="J125" s="289"/>
      <c r="K125" s="293">
        <v>4</v>
      </c>
      <c r="L125" s="289"/>
      <c r="M125" s="289"/>
      <c r="N125" s="289"/>
      <c r="O125" s="289"/>
      <c r="P125" s="289"/>
      <c r="Q125" s="289"/>
      <c r="R125" s="293"/>
      <c r="S125" s="294"/>
      <c r="U125" s="296"/>
      <c r="V125" s="289"/>
      <c r="W125" s="289"/>
      <c r="X125" s="289"/>
      <c r="Y125" s="289"/>
      <c r="Z125" s="289"/>
      <c r="AA125" s="289"/>
      <c r="AB125" s="297"/>
      <c r="AU125" s="298" t="s">
        <v>123</v>
      </c>
      <c r="AV125" s="298" t="s">
        <v>80</v>
      </c>
      <c r="AW125" s="295" t="s">
        <v>83</v>
      </c>
      <c r="AX125" s="295" t="s">
        <v>31</v>
      </c>
      <c r="AY125" s="295" t="s">
        <v>80</v>
      </c>
      <c r="AZ125" s="298" t="s">
        <v>120</v>
      </c>
    </row>
    <row r="126" spans="2:66" s="169" customFormat="1" ht="22.6" customHeight="1">
      <c r="B126" s="170"/>
      <c r="C126" s="266">
        <v>5</v>
      </c>
      <c r="D126" s="266" t="s">
        <v>121</v>
      </c>
      <c r="E126" s="267" t="s">
        <v>147</v>
      </c>
      <c r="F126" s="268" t="s">
        <v>148</v>
      </c>
      <c r="G126" s="268"/>
      <c r="H126" s="268"/>
      <c r="I126" s="268"/>
      <c r="J126" s="269" t="s">
        <v>128</v>
      </c>
      <c r="K126" s="270">
        <v>5</v>
      </c>
      <c r="L126" s="301"/>
      <c r="M126" s="301"/>
      <c r="N126" s="271">
        <f>ROUND(L126*K126,2)</f>
        <v>0</v>
      </c>
      <c r="O126" s="271"/>
      <c r="P126" s="271"/>
      <c r="Q126" s="271"/>
      <c r="R126" s="270"/>
      <c r="S126" s="175"/>
      <c r="U126" s="272" t="s">
        <v>5</v>
      </c>
      <c r="V126" s="273" t="s">
        <v>39</v>
      </c>
      <c r="W126" s="274">
        <v>0</v>
      </c>
      <c r="X126" s="274">
        <f>W126*K126</f>
        <v>0</v>
      </c>
      <c r="Y126" s="274">
        <v>0</v>
      </c>
      <c r="Z126" s="274">
        <f>Y126*K126</f>
        <v>0</v>
      </c>
      <c r="AA126" s="274">
        <v>0</v>
      </c>
      <c r="AB126" s="275">
        <f>AA126*K126</f>
        <v>0</v>
      </c>
      <c r="AS126" s="154" t="s">
        <v>135</v>
      </c>
      <c r="AU126" s="154" t="s">
        <v>121</v>
      </c>
      <c r="AV126" s="154" t="s">
        <v>80</v>
      </c>
      <c r="AZ126" s="154" t="s">
        <v>120</v>
      </c>
      <c r="BF126" s="276">
        <f>IF(V126="základní",N126,0)</f>
        <v>0</v>
      </c>
      <c r="BG126" s="276">
        <f>IF(V126="snížená",N126,0)</f>
        <v>0</v>
      </c>
      <c r="BH126" s="276">
        <f>IF(V126="zákl. přenesená",N126,0)</f>
        <v>0</v>
      </c>
      <c r="BI126" s="276">
        <f>IF(V126="sníž. přenesená",N126,0)</f>
        <v>0</v>
      </c>
      <c r="BJ126" s="276">
        <f>IF(V126="nulová",N126,0)</f>
        <v>0</v>
      </c>
      <c r="BK126" s="154" t="s">
        <v>80</v>
      </c>
      <c r="BL126" s="276">
        <f>ROUND(L126*K126,2)</f>
        <v>0</v>
      </c>
      <c r="BM126" s="154" t="s">
        <v>135</v>
      </c>
      <c r="BN126" s="154" t="s">
        <v>149</v>
      </c>
    </row>
    <row r="127" spans="2:52" s="284" customFormat="1" ht="22.6" customHeight="1">
      <c r="B127" s="277"/>
      <c r="C127" s="278"/>
      <c r="D127" s="278"/>
      <c r="E127" s="279" t="s">
        <v>5</v>
      </c>
      <c r="F127" s="280" t="s">
        <v>137</v>
      </c>
      <c r="G127" s="281"/>
      <c r="H127" s="281"/>
      <c r="I127" s="281"/>
      <c r="J127" s="278"/>
      <c r="K127" s="282" t="s">
        <v>5</v>
      </c>
      <c r="L127" s="278"/>
      <c r="M127" s="278"/>
      <c r="N127" s="278"/>
      <c r="O127" s="278"/>
      <c r="P127" s="278"/>
      <c r="Q127" s="278"/>
      <c r="R127" s="282"/>
      <c r="S127" s="283"/>
      <c r="U127" s="285"/>
      <c r="V127" s="278"/>
      <c r="W127" s="278"/>
      <c r="X127" s="278"/>
      <c r="Y127" s="278"/>
      <c r="Z127" s="278"/>
      <c r="AA127" s="278"/>
      <c r="AB127" s="286"/>
      <c r="AU127" s="287" t="s">
        <v>123</v>
      </c>
      <c r="AV127" s="287" t="s">
        <v>80</v>
      </c>
      <c r="AW127" s="284" t="s">
        <v>80</v>
      </c>
      <c r="AX127" s="284" t="s">
        <v>31</v>
      </c>
      <c r="AY127" s="284" t="s">
        <v>74</v>
      </c>
      <c r="AZ127" s="287" t="s">
        <v>120</v>
      </c>
    </row>
    <row r="128" spans="2:52" s="295" customFormat="1" ht="22.6" customHeight="1">
      <c r="B128" s="288"/>
      <c r="C128" s="289"/>
      <c r="D128" s="289"/>
      <c r="E128" s="290" t="s">
        <v>5</v>
      </c>
      <c r="F128" s="291" t="s">
        <v>125</v>
      </c>
      <c r="G128" s="292"/>
      <c r="H128" s="292"/>
      <c r="I128" s="292"/>
      <c r="J128" s="289"/>
      <c r="K128" s="293">
        <v>5</v>
      </c>
      <c r="L128" s="289"/>
      <c r="M128" s="289"/>
      <c r="N128" s="289"/>
      <c r="O128" s="289"/>
      <c r="P128" s="289"/>
      <c r="Q128" s="289"/>
      <c r="R128" s="293"/>
      <c r="S128" s="294"/>
      <c r="U128" s="296"/>
      <c r="V128" s="289"/>
      <c r="W128" s="289"/>
      <c r="X128" s="289"/>
      <c r="Y128" s="289"/>
      <c r="Z128" s="289"/>
      <c r="AA128" s="289"/>
      <c r="AB128" s="297"/>
      <c r="AU128" s="298" t="s">
        <v>123</v>
      </c>
      <c r="AV128" s="298" t="s">
        <v>80</v>
      </c>
      <c r="AW128" s="295" t="s">
        <v>83</v>
      </c>
      <c r="AX128" s="295" t="s">
        <v>31</v>
      </c>
      <c r="AY128" s="295" t="s">
        <v>80</v>
      </c>
      <c r="AZ128" s="298" t="s">
        <v>120</v>
      </c>
    </row>
    <row r="129" spans="2:66" s="169" customFormat="1" ht="22.6" customHeight="1">
      <c r="B129" s="170"/>
      <c r="C129" s="266">
        <v>6</v>
      </c>
      <c r="D129" s="266" t="s">
        <v>121</v>
      </c>
      <c r="E129" s="267" t="s">
        <v>150</v>
      </c>
      <c r="F129" s="268" t="s">
        <v>151</v>
      </c>
      <c r="G129" s="268"/>
      <c r="H129" s="268"/>
      <c r="I129" s="268"/>
      <c r="J129" s="269" t="s">
        <v>128</v>
      </c>
      <c r="K129" s="270">
        <v>1</v>
      </c>
      <c r="L129" s="301"/>
      <c r="M129" s="301"/>
      <c r="N129" s="271">
        <f>ROUND(L129*K129,2)</f>
        <v>0</v>
      </c>
      <c r="O129" s="271"/>
      <c r="P129" s="271"/>
      <c r="Q129" s="271"/>
      <c r="R129" s="270"/>
      <c r="S129" s="175"/>
      <c r="U129" s="272" t="s">
        <v>5</v>
      </c>
      <c r="V129" s="273" t="s">
        <v>39</v>
      </c>
      <c r="W129" s="274">
        <v>0</v>
      </c>
      <c r="X129" s="274">
        <f>W129*K129</f>
        <v>0</v>
      </c>
      <c r="Y129" s="274">
        <v>0</v>
      </c>
      <c r="Z129" s="274">
        <f>Y129*K129</f>
        <v>0</v>
      </c>
      <c r="AA129" s="274">
        <v>0</v>
      </c>
      <c r="AB129" s="275">
        <f>AA129*K129</f>
        <v>0</v>
      </c>
      <c r="AS129" s="154" t="s">
        <v>135</v>
      </c>
      <c r="AU129" s="154" t="s">
        <v>121</v>
      </c>
      <c r="AV129" s="154" t="s">
        <v>80</v>
      </c>
      <c r="AZ129" s="154" t="s">
        <v>120</v>
      </c>
      <c r="BF129" s="276">
        <f>IF(V129="základní",N129,0)</f>
        <v>0</v>
      </c>
      <c r="BG129" s="276">
        <f>IF(V129="snížená",N129,0)</f>
        <v>0</v>
      </c>
      <c r="BH129" s="276">
        <f>IF(V129="zákl. přenesená",N129,0)</f>
        <v>0</v>
      </c>
      <c r="BI129" s="276">
        <f>IF(V129="sníž. přenesená",N129,0)</f>
        <v>0</v>
      </c>
      <c r="BJ129" s="276">
        <f>IF(V129="nulová",N129,0)</f>
        <v>0</v>
      </c>
      <c r="BK129" s="154" t="s">
        <v>80</v>
      </c>
      <c r="BL129" s="276">
        <f>ROUND(L129*K129,2)</f>
        <v>0</v>
      </c>
      <c r="BM129" s="154" t="s">
        <v>135</v>
      </c>
      <c r="BN129" s="154" t="s">
        <v>152</v>
      </c>
    </row>
    <row r="130" spans="2:52" s="284" customFormat="1" ht="22.6" customHeight="1">
      <c r="B130" s="277"/>
      <c r="C130" s="278"/>
      <c r="D130" s="278"/>
      <c r="E130" s="279" t="s">
        <v>5</v>
      </c>
      <c r="F130" s="280" t="s">
        <v>137</v>
      </c>
      <c r="G130" s="281"/>
      <c r="H130" s="281"/>
      <c r="I130" s="281"/>
      <c r="J130" s="278"/>
      <c r="K130" s="282" t="s">
        <v>5</v>
      </c>
      <c r="L130" s="278"/>
      <c r="M130" s="278"/>
      <c r="N130" s="278"/>
      <c r="O130" s="278"/>
      <c r="P130" s="278"/>
      <c r="Q130" s="278"/>
      <c r="R130" s="282"/>
      <c r="S130" s="283"/>
      <c r="U130" s="285"/>
      <c r="V130" s="278"/>
      <c r="W130" s="278"/>
      <c r="X130" s="278"/>
      <c r="Y130" s="278"/>
      <c r="Z130" s="278"/>
      <c r="AA130" s="278"/>
      <c r="AB130" s="286"/>
      <c r="AU130" s="287" t="s">
        <v>123</v>
      </c>
      <c r="AV130" s="287" t="s">
        <v>80</v>
      </c>
      <c r="AW130" s="284" t="s">
        <v>80</v>
      </c>
      <c r="AX130" s="284" t="s">
        <v>31</v>
      </c>
      <c r="AY130" s="284" t="s">
        <v>74</v>
      </c>
      <c r="AZ130" s="287" t="s">
        <v>120</v>
      </c>
    </row>
    <row r="131" spans="2:52" s="295" customFormat="1" ht="22.6" customHeight="1">
      <c r="B131" s="288"/>
      <c r="C131" s="289"/>
      <c r="D131" s="289"/>
      <c r="E131" s="290" t="s">
        <v>5</v>
      </c>
      <c r="F131" s="291" t="s">
        <v>80</v>
      </c>
      <c r="G131" s="292"/>
      <c r="H131" s="292"/>
      <c r="I131" s="292"/>
      <c r="J131" s="289"/>
      <c r="K131" s="293">
        <v>1</v>
      </c>
      <c r="L131" s="289"/>
      <c r="M131" s="289"/>
      <c r="N131" s="289"/>
      <c r="O131" s="289"/>
      <c r="P131" s="289"/>
      <c r="Q131" s="289"/>
      <c r="R131" s="293"/>
      <c r="S131" s="294"/>
      <c r="U131" s="296"/>
      <c r="V131" s="289"/>
      <c r="W131" s="289"/>
      <c r="X131" s="289"/>
      <c r="Y131" s="289"/>
      <c r="Z131" s="289"/>
      <c r="AA131" s="289"/>
      <c r="AB131" s="297"/>
      <c r="AU131" s="298" t="s">
        <v>123</v>
      </c>
      <c r="AV131" s="298" t="s">
        <v>80</v>
      </c>
      <c r="AW131" s="295" t="s">
        <v>83</v>
      </c>
      <c r="AX131" s="295" t="s">
        <v>31</v>
      </c>
      <c r="AY131" s="295" t="s">
        <v>80</v>
      </c>
      <c r="AZ131" s="298" t="s">
        <v>120</v>
      </c>
    </row>
    <row r="132" spans="2:66" s="169" customFormat="1" ht="31.6" customHeight="1">
      <c r="B132" s="170"/>
      <c r="C132" s="266">
        <v>7</v>
      </c>
      <c r="D132" s="266" t="s">
        <v>121</v>
      </c>
      <c r="E132" s="267" t="s">
        <v>153</v>
      </c>
      <c r="F132" s="268" t="s">
        <v>154</v>
      </c>
      <c r="G132" s="268"/>
      <c r="H132" s="268"/>
      <c r="I132" s="268"/>
      <c r="J132" s="269" t="s">
        <v>128</v>
      </c>
      <c r="K132" s="270">
        <v>4</v>
      </c>
      <c r="L132" s="301"/>
      <c r="M132" s="301"/>
      <c r="N132" s="271">
        <f>ROUND(L132*K132,2)</f>
        <v>0</v>
      </c>
      <c r="O132" s="271"/>
      <c r="P132" s="271"/>
      <c r="Q132" s="271"/>
      <c r="R132" s="270"/>
      <c r="S132" s="175"/>
      <c r="U132" s="272" t="s">
        <v>5</v>
      </c>
      <c r="V132" s="273" t="s">
        <v>39</v>
      </c>
      <c r="W132" s="274">
        <v>0</v>
      </c>
      <c r="X132" s="274">
        <f>W132*K132</f>
        <v>0</v>
      </c>
      <c r="Y132" s="274">
        <v>0</v>
      </c>
      <c r="Z132" s="274">
        <f>Y132*K132</f>
        <v>0</v>
      </c>
      <c r="AA132" s="274">
        <v>0</v>
      </c>
      <c r="AB132" s="275">
        <f>AA132*K132</f>
        <v>0</v>
      </c>
      <c r="AS132" s="154" t="s">
        <v>135</v>
      </c>
      <c r="AU132" s="154" t="s">
        <v>121</v>
      </c>
      <c r="AV132" s="154" t="s">
        <v>80</v>
      </c>
      <c r="AZ132" s="154" t="s">
        <v>120</v>
      </c>
      <c r="BF132" s="276">
        <f>IF(V132="základní",N132,0)</f>
        <v>0</v>
      </c>
      <c r="BG132" s="276">
        <f>IF(V132="snížená",N132,0)</f>
        <v>0</v>
      </c>
      <c r="BH132" s="276">
        <f>IF(V132="zákl. přenesená",N132,0)</f>
        <v>0</v>
      </c>
      <c r="BI132" s="276">
        <f>IF(V132="sníž. přenesená",N132,0)</f>
        <v>0</v>
      </c>
      <c r="BJ132" s="276">
        <f>IF(V132="nulová",N132,0)</f>
        <v>0</v>
      </c>
      <c r="BK132" s="154" t="s">
        <v>80</v>
      </c>
      <c r="BL132" s="276">
        <f>ROUND(L132*K132,2)</f>
        <v>0</v>
      </c>
      <c r="BM132" s="154" t="s">
        <v>135</v>
      </c>
      <c r="BN132" s="154" t="s">
        <v>155</v>
      </c>
    </row>
    <row r="133" spans="2:52" s="284" customFormat="1" ht="22.6" customHeight="1">
      <c r="B133" s="277"/>
      <c r="C133" s="278"/>
      <c r="D133" s="278"/>
      <c r="E133" s="279" t="s">
        <v>5</v>
      </c>
      <c r="F133" s="280" t="s">
        <v>137</v>
      </c>
      <c r="G133" s="281"/>
      <c r="H133" s="281"/>
      <c r="I133" s="281"/>
      <c r="J133" s="278"/>
      <c r="K133" s="282" t="s">
        <v>5</v>
      </c>
      <c r="L133" s="278"/>
      <c r="M133" s="278"/>
      <c r="N133" s="278"/>
      <c r="O133" s="278"/>
      <c r="P133" s="278"/>
      <c r="Q133" s="278"/>
      <c r="R133" s="282"/>
      <c r="S133" s="283"/>
      <c r="U133" s="285"/>
      <c r="V133" s="278"/>
      <c r="W133" s="278"/>
      <c r="X133" s="278"/>
      <c r="Y133" s="278"/>
      <c r="Z133" s="278"/>
      <c r="AA133" s="278"/>
      <c r="AB133" s="286"/>
      <c r="AU133" s="287" t="s">
        <v>123</v>
      </c>
      <c r="AV133" s="287" t="s">
        <v>80</v>
      </c>
      <c r="AW133" s="284" t="s">
        <v>80</v>
      </c>
      <c r="AX133" s="284" t="s">
        <v>31</v>
      </c>
      <c r="AY133" s="284" t="s">
        <v>74</v>
      </c>
      <c r="AZ133" s="287" t="s">
        <v>120</v>
      </c>
    </row>
    <row r="134" spans="2:52" s="295" customFormat="1" ht="22.6" customHeight="1">
      <c r="B134" s="288"/>
      <c r="C134" s="289"/>
      <c r="D134" s="289"/>
      <c r="E134" s="290" t="s">
        <v>5</v>
      </c>
      <c r="F134" s="291" t="s">
        <v>122</v>
      </c>
      <c r="G134" s="292"/>
      <c r="H134" s="292"/>
      <c r="I134" s="292"/>
      <c r="J134" s="289"/>
      <c r="K134" s="293">
        <v>4</v>
      </c>
      <c r="L134" s="289"/>
      <c r="M134" s="289"/>
      <c r="N134" s="289"/>
      <c r="O134" s="289"/>
      <c r="P134" s="289"/>
      <c r="Q134" s="289"/>
      <c r="R134" s="293"/>
      <c r="S134" s="294"/>
      <c r="U134" s="296"/>
      <c r="V134" s="289"/>
      <c r="W134" s="289"/>
      <c r="X134" s="289"/>
      <c r="Y134" s="289"/>
      <c r="Z134" s="289"/>
      <c r="AA134" s="289"/>
      <c r="AB134" s="297"/>
      <c r="AU134" s="298" t="s">
        <v>123</v>
      </c>
      <c r="AV134" s="298" t="s">
        <v>80</v>
      </c>
      <c r="AW134" s="295" t="s">
        <v>83</v>
      </c>
      <c r="AX134" s="295" t="s">
        <v>31</v>
      </c>
      <c r="AY134" s="295" t="s">
        <v>80</v>
      </c>
      <c r="AZ134" s="298" t="s">
        <v>120</v>
      </c>
    </row>
    <row r="135" spans="2:66" s="169" customFormat="1" ht="31.6" customHeight="1">
      <c r="B135" s="170"/>
      <c r="C135" s="266">
        <v>8</v>
      </c>
      <c r="D135" s="266" t="s">
        <v>121</v>
      </c>
      <c r="E135" s="267" t="s">
        <v>156</v>
      </c>
      <c r="F135" s="268" t="s">
        <v>157</v>
      </c>
      <c r="G135" s="268"/>
      <c r="H135" s="268"/>
      <c r="I135" s="268"/>
      <c r="J135" s="269" t="s">
        <v>128</v>
      </c>
      <c r="K135" s="270">
        <v>3</v>
      </c>
      <c r="L135" s="301"/>
      <c r="M135" s="301"/>
      <c r="N135" s="271">
        <f>ROUND(L135*K135,2)</f>
        <v>0</v>
      </c>
      <c r="O135" s="271"/>
      <c r="P135" s="271"/>
      <c r="Q135" s="271"/>
      <c r="R135" s="270"/>
      <c r="S135" s="175"/>
      <c r="U135" s="272" t="s">
        <v>5</v>
      </c>
      <c r="V135" s="273" t="s">
        <v>39</v>
      </c>
      <c r="W135" s="274">
        <v>0</v>
      </c>
      <c r="X135" s="274">
        <f>W135*K135</f>
        <v>0</v>
      </c>
      <c r="Y135" s="274">
        <v>0</v>
      </c>
      <c r="Z135" s="274">
        <f>Y135*K135</f>
        <v>0</v>
      </c>
      <c r="AA135" s="274">
        <v>0</v>
      </c>
      <c r="AB135" s="275">
        <f>AA135*K135</f>
        <v>0</v>
      </c>
      <c r="AS135" s="154" t="s">
        <v>135</v>
      </c>
      <c r="AU135" s="154" t="s">
        <v>121</v>
      </c>
      <c r="AV135" s="154" t="s">
        <v>80</v>
      </c>
      <c r="AZ135" s="154" t="s">
        <v>120</v>
      </c>
      <c r="BF135" s="276">
        <f>IF(V135="základní",N135,0)</f>
        <v>0</v>
      </c>
      <c r="BG135" s="276">
        <f>IF(V135="snížená",N135,0)</f>
        <v>0</v>
      </c>
      <c r="BH135" s="276">
        <f>IF(V135="zákl. přenesená",N135,0)</f>
        <v>0</v>
      </c>
      <c r="BI135" s="276">
        <f>IF(V135="sníž. přenesená",N135,0)</f>
        <v>0</v>
      </c>
      <c r="BJ135" s="276">
        <f>IF(V135="nulová",N135,0)</f>
        <v>0</v>
      </c>
      <c r="BK135" s="154" t="s">
        <v>80</v>
      </c>
      <c r="BL135" s="276">
        <f>ROUND(L135*K135,2)</f>
        <v>0</v>
      </c>
      <c r="BM135" s="154" t="s">
        <v>135</v>
      </c>
      <c r="BN135" s="154" t="s">
        <v>158</v>
      </c>
    </row>
    <row r="136" spans="2:52" s="284" customFormat="1" ht="22.6" customHeight="1">
      <c r="B136" s="277"/>
      <c r="C136" s="278"/>
      <c r="D136" s="278"/>
      <c r="E136" s="279" t="s">
        <v>5</v>
      </c>
      <c r="F136" s="280" t="s">
        <v>137</v>
      </c>
      <c r="G136" s="281"/>
      <c r="H136" s="281"/>
      <c r="I136" s="281"/>
      <c r="J136" s="278"/>
      <c r="K136" s="282" t="s">
        <v>5</v>
      </c>
      <c r="L136" s="278"/>
      <c r="M136" s="278"/>
      <c r="N136" s="278"/>
      <c r="O136" s="278"/>
      <c r="P136" s="278"/>
      <c r="Q136" s="278"/>
      <c r="R136" s="282"/>
      <c r="S136" s="283"/>
      <c r="U136" s="285"/>
      <c r="V136" s="278"/>
      <c r="W136" s="278"/>
      <c r="X136" s="278"/>
      <c r="Y136" s="278"/>
      <c r="Z136" s="278"/>
      <c r="AA136" s="278"/>
      <c r="AB136" s="286"/>
      <c r="AU136" s="287" t="s">
        <v>123</v>
      </c>
      <c r="AV136" s="287" t="s">
        <v>80</v>
      </c>
      <c r="AW136" s="284" t="s">
        <v>80</v>
      </c>
      <c r="AX136" s="284" t="s">
        <v>31</v>
      </c>
      <c r="AY136" s="284" t="s">
        <v>74</v>
      </c>
      <c r="AZ136" s="287" t="s">
        <v>120</v>
      </c>
    </row>
    <row r="137" spans="2:52" s="295" customFormat="1" ht="22.6" customHeight="1">
      <c r="B137" s="288"/>
      <c r="C137" s="289"/>
      <c r="D137" s="289"/>
      <c r="E137" s="290" t="s">
        <v>5</v>
      </c>
      <c r="F137" s="291" t="s">
        <v>124</v>
      </c>
      <c r="G137" s="292"/>
      <c r="H137" s="292"/>
      <c r="I137" s="292"/>
      <c r="J137" s="289"/>
      <c r="K137" s="293">
        <v>3</v>
      </c>
      <c r="L137" s="289"/>
      <c r="M137" s="289"/>
      <c r="N137" s="289"/>
      <c r="O137" s="289"/>
      <c r="P137" s="289"/>
      <c r="Q137" s="289"/>
      <c r="R137" s="293"/>
      <c r="S137" s="294"/>
      <c r="U137" s="296"/>
      <c r="V137" s="289"/>
      <c r="W137" s="289"/>
      <c r="X137" s="289"/>
      <c r="Y137" s="289"/>
      <c r="Z137" s="289"/>
      <c r="AA137" s="289"/>
      <c r="AB137" s="297"/>
      <c r="AU137" s="298" t="s">
        <v>123</v>
      </c>
      <c r="AV137" s="298" t="s">
        <v>80</v>
      </c>
      <c r="AW137" s="295" t="s">
        <v>83</v>
      </c>
      <c r="AX137" s="295" t="s">
        <v>31</v>
      </c>
      <c r="AY137" s="295" t="s">
        <v>80</v>
      </c>
      <c r="AZ137" s="298" t="s">
        <v>120</v>
      </c>
    </row>
    <row r="138" spans="2:66" s="169" customFormat="1" ht="44.25" customHeight="1">
      <c r="B138" s="170"/>
      <c r="C138" s="266">
        <v>9</v>
      </c>
      <c r="D138" s="266" t="s">
        <v>121</v>
      </c>
      <c r="E138" s="267" t="s">
        <v>159</v>
      </c>
      <c r="F138" s="268" t="s">
        <v>160</v>
      </c>
      <c r="G138" s="268"/>
      <c r="H138" s="268"/>
      <c r="I138" s="268"/>
      <c r="J138" s="269" t="s">
        <v>128</v>
      </c>
      <c r="K138" s="270">
        <v>2</v>
      </c>
      <c r="L138" s="301"/>
      <c r="M138" s="301"/>
      <c r="N138" s="271">
        <f>ROUND(L138*K138,2)</f>
        <v>0</v>
      </c>
      <c r="O138" s="271"/>
      <c r="P138" s="271"/>
      <c r="Q138" s="271"/>
      <c r="R138" s="270"/>
      <c r="S138" s="175"/>
      <c r="U138" s="272" t="s">
        <v>5</v>
      </c>
      <c r="V138" s="273" t="s">
        <v>39</v>
      </c>
      <c r="W138" s="274">
        <v>0</v>
      </c>
      <c r="X138" s="274">
        <f>W138*K138</f>
        <v>0</v>
      </c>
      <c r="Y138" s="274">
        <v>0</v>
      </c>
      <c r="Z138" s="274">
        <f>Y138*K138</f>
        <v>0</v>
      </c>
      <c r="AA138" s="274">
        <v>0</v>
      </c>
      <c r="AB138" s="275">
        <f>AA138*K138</f>
        <v>0</v>
      </c>
      <c r="AS138" s="154" t="s">
        <v>135</v>
      </c>
      <c r="AU138" s="154" t="s">
        <v>121</v>
      </c>
      <c r="AV138" s="154" t="s">
        <v>80</v>
      </c>
      <c r="AZ138" s="154" t="s">
        <v>120</v>
      </c>
      <c r="BF138" s="276">
        <f>IF(V138="základní",N138,0)</f>
        <v>0</v>
      </c>
      <c r="BG138" s="276">
        <f>IF(V138="snížená",N138,0)</f>
        <v>0</v>
      </c>
      <c r="BH138" s="276">
        <f>IF(V138="zákl. přenesená",N138,0)</f>
        <v>0</v>
      </c>
      <c r="BI138" s="276">
        <f>IF(V138="sníž. přenesená",N138,0)</f>
        <v>0</v>
      </c>
      <c r="BJ138" s="276">
        <f>IF(V138="nulová",N138,0)</f>
        <v>0</v>
      </c>
      <c r="BK138" s="154" t="s">
        <v>80</v>
      </c>
      <c r="BL138" s="276">
        <f>ROUND(L138*K138,2)</f>
        <v>0</v>
      </c>
      <c r="BM138" s="154" t="s">
        <v>135</v>
      </c>
      <c r="BN138" s="154" t="s">
        <v>161</v>
      </c>
    </row>
    <row r="139" spans="2:52" s="284" customFormat="1" ht="22.6" customHeight="1">
      <c r="B139" s="277"/>
      <c r="C139" s="278"/>
      <c r="D139" s="278"/>
      <c r="E139" s="279" t="s">
        <v>5</v>
      </c>
      <c r="F139" s="280" t="s">
        <v>137</v>
      </c>
      <c r="G139" s="281"/>
      <c r="H139" s="281"/>
      <c r="I139" s="281"/>
      <c r="J139" s="278"/>
      <c r="K139" s="282" t="s">
        <v>5</v>
      </c>
      <c r="L139" s="278"/>
      <c r="M139" s="278"/>
      <c r="N139" s="278"/>
      <c r="O139" s="278"/>
      <c r="P139" s="278"/>
      <c r="Q139" s="278"/>
      <c r="R139" s="282"/>
      <c r="S139" s="283"/>
      <c r="U139" s="285"/>
      <c r="V139" s="278"/>
      <c r="W139" s="278"/>
      <c r="X139" s="278"/>
      <c r="Y139" s="278"/>
      <c r="Z139" s="278"/>
      <c r="AA139" s="278"/>
      <c r="AB139" s="286"/>
      <c r="AU139" s="287" t="s">
        <v>123</v>
      </c>
      <c r="AV139" s="287" t="s">
        <v>80</v>
      </c>
      <c r="AW139" s="284" t="s">
        <v>80</v>
      </c>
      <c r="AX139" s="284" t="s">
        <v>31</v>
      </c>
      <c r="AY139" s="284" t="s">
        <v>74</v>
      </c>
      <c r="AZ139" s="287" t="s">
        <v>120</v>
      </c>
    </row>
    <row r="140" spans="2:52" s="295" customFormat="1" ht="22.6" customHeight="1">
      <c r="B140" s="288"/>
      <c r="C140" s="289"/>
      <c r="D140" s="289"/>
      <c r="E140" s="290" t="s">
        <v>5</v>
      </c>
      <c r="F140" s="291" t="s">
        <v>83</v>
      </c>
      <c r="G140" s="292"/>
      <c r="H140" s="292"/>
      <c r="I140" s="292"/>
      <c r="J140" s="289"/>
      <c r="K140" s="293">
        <v>2</v>
      </c>
      <c r="L140" s="289"/>
      <c r="M140" s="289"/>
      <c r="N140" s="289"/>
      <c r="O140" s="289"/>
      <c r="P140" s="289"/>
      <c r="Q140" s="289"/>
      <c r="R140" s="293"/>
      <c r="S140" s="294"/>
      <c r="U140" s="296"/>
      <c r="V140" s="289"/>
      <c r="W140" s="289"/>
      <c r="X140" s="289"/>
      <c r="Y140" s="289"/>
      <c r="Z140" s="289"/>
      <c r="AA140" s="289"/>
      <c r="AB140" s="297"/>
      <c r="AU140" s="298" t="s">
        <v>123</v>
      </c>
      <c r="AV140" s="298" t="s">
        <v>80</v>
      </c>
      <c r="AW140" s="295" t="s">
        <v>83</v>
      </c>
      <c r="AX140" s="295" t="s">
        <v>31</v>
      </c>
      <c r="AY140" s="295" t="s">
        <v>80</v>
      </c>
      <c r="AZ140" s="298" t="s">
        <v>120</v>
      </c>
    </row>
    <row r="141" spans="2:66" s="169" customFormat="1" ht="44.25" customHeight="1">
      <c r="B141" s="170"/>
      <c r="C141" s="266">
        <v>10</v>
      </c>
      <c r="D141" s="266" t="s">
        <v>121</v>
      </c>
      <c r="E141" s="267" t="s">
        <v>162</v>
      </c>
      <c r="F141" s="268" t="s">
        <v>163</v>
      </c>
      <c r="G141" s="268"/>
      <c r="H141" s="268"/>
      <c r="I141" s="268"/>
      <c r="J141" s="269" t="s">
        <v>128</v>
      </c>
      <c r="K141" s="270">
        <v>3</v>
      </c>
      <c r="L141" s="301"/>
      <c r="M141" s="301"/>
      <c r="N141" s="271">
        <f>ROUND(L141*K141,2)</f>
        <v>0</v>
      </c>
      <c r="O141" s="271"/>
      <c r="P141" s="271"/>
      <c r="Q141" s="271"/>
      <c r="R141" s="270"/>
      <c r="S141" s="175"/>
      <c r="U141" s="272" t="s">
        <v>5</v>
      </c>
      <c r="V141" s="273" t="s">
        <v>39</v>
      </c>
      <c r="W141" s="274">
        <v>0</v>
      </c>
      <c r="X141" s="274">
        <f>W141*K141</f>
        <v>0</v>
      </c>
      <c r="Y141" s="274">
        <v>0</v>
      </c>
      <c r="Z141" s="274">
        <f>Y141*K141</f>
        <v>0</v>
      </c>
      <c r="AA141" s="274">
        <v>0</v>
      </c>
      <c r="AB141" s="275">
        <f>AA141*K141</f>
        <v>0</v>
      </c>
      <c r="AS141" s="154" t="s">
        <v>135</v>
      </c>
      <c r="AU141" s="154" t="s">
        <v>121</v>
      </c>
      <c r="AV141" s="154" t="s">
        <v>80</v>
      </c>
      <c r="AZ141" s="154" t="s">
        <v>120</v>
      </c>
      <c r="BF141" s="276">
        <f>IF(V141="základní",N141,0)</f>
        <v>0</v>
      </c>
      <c r="BG141" s="276">
        <f>IF(V141="snížená",N141,0)</f>
        <v>0</v>
      </c>
      <c r="BH141" s="276">
        <f>IF(V141="zákl. přenesená",N141,0)</f>
        <v>0</v>
      </c>
      <c r="BI141" s="276">
        <f>IF(V141="sníž. přenesená",N141,0)</f>
        <v>0</v>
      </c>
      <c r="BJ141" s="276">
        <f>IF(V141="nulová",N141,0)</f>
        <v>0</v>
      </c>
      <c r="BK141" s="154" t="s">
        <v>80</v>
      </c>
      <c r="BL141" s="276">
        <f>ROUND(L141*K141,2)</f>
        <v>0</v>
      </c>
      <c r="BM141" s="154" t="s">
        <v>135</v>
      </c>
      <c r="BN141" s="154" t="s">
        <v>164</v>
      </c>
    </row>
    <row r="142" spans="2:52" s="284" customFormat="1" ht="22.6" customHeight="1">
      <c r="B142" s="277"/>
      <c r="C142" s="278"/>
      <c r="D142" s="278"/>
      <c r="E142" s="279" t="s">
        <v>5</v>
      </c>
      <c r="F142" s="280" t="s">
        <v>137</v>
      </c>
      <c r="G142" s="281"/>
      <c r="H142" s="281"/>
      <c r="I142" s="281"/>
      <c r="J142" s="278"/>
      <c r="K142" s="282" t="s">
        <v>5</v>
      </c>
      <c r="L142" s="278"/>
      <c r="M142" s="278"/>
      <c r="N142" s="278"/>
      <c r="O142" s="278"/>
      <c r="P142" s="278"/>
      <c r="Q142" s="278"/>
      <c r="R142" s="282"/>
      <c r="S142" s="283"/>
      <c r="U142" s="285"/>
      <c r="V142" s="278"/>
      <c r="W142" s="278"/>
      <c r="X142" s="278"/>
      <c r="Y142" s="278"/>
      <c r="Z142" s="278"/>
      <c r="AA142" s="278"/>
      <c r="AB142" s="286"/>
      <c r="AU142" s="287" t="s">
        <v>123</v>
      </c>
      <c r="AV142" s="287" t="s">
        <v>80</v>
      </c>
      <c r="AW142" s="284" t="s">
        <v>80</v>
      </c>
      <c r="AX142" s="284" t="s">
        <v>31</v>
      </c>
      <c r="AY142" s="284" t="s">
        <v>74</v>
      </c>
      <c r="AZ142" s="287" t="s">
        <v>120</v>
      </c>
    </row>
    <row r="143" spans="2:52" s="295" customFormat="1" ht="22.6" customHeight="1">
      <c r="B143" s="288"/>
      <c r="C143" s="289"/>
      <c r="D143" s="289"/>
      <c r="E143" s="290" t="s">
        <v>5</v>
      </c>
      <c r="F143" s="291" t="s">
        <v>124</v>
      </c>
      <c r="G143" s="292"/>
      <c r="H143" s="292"/>
      <c r="I143" s="292"/>
      <c r="J143" s="289"/>
      <c r="K143" s="293">
        <v>3</v>
      </c>
      <c r="L143" s="289"/>
      <c r="M143" s="289"/>
      <c r="N143" s="289"/>
      <c r="O143" s="289"/>
      <c r="P143" s="289"/>
      <c r="Q143" s="289"/>
      <c r="R143" s="293"/>
      <c r="S143" s="294"/>
      <c r="U143" s="296"/>
      <c r="V143" s="289"/>
      <c r="W143" s="289"/>
      <c r="X143" s="289"/>
      <c r="Y143" s="289"/>
      <c r="Z143" s="289"/>
      <c r="AA143" s="289"/>
      <c r="AB143" s="297"/>
      <c r="AU143" s="298" t="s">
        <v>123</v>
      </c>
      <c r="AV143" s="298" t="s">
        <v>80</v>
      </c>
      <c r="AW143" s="295" t="s">
        <v>83</v>
      </c>
      <c r="AX143" s="295" t="s">
        <v>31</v>
      </c>
      <c r="AY143" s="295" t="s">
        <v>80</v>
      </c>
      <c r="AZ143" s="298" t="s">
        <v>120</v>
      </c>
    </row>
    <row r="144" spans="2:66" s="169" customFormat="1" ht="31.6" customHeight="1">
      <c r="B144" s="170"/>
      <c r="C144" s="266">
        <v>11</v>
      </c>
      <c r="D144" s="266" t="s">
        <v>121</v>
      </c>
      <c r="E144" s="267" t="s">
        <v>165</v>
      </c>
      <c r="F144" s="268" t="s">
        <v>166</v>
      </c>
      <c r="G144" s="268"/>
      <c r="H144" s="268"/>
      <c r="I144" s="268"/>
      <c r="J144" s="269" t="s">
        <v>128</v>
      </c>
      <c r="K144" s="270">
        <v>4</v>
      </c>
      <c r="L144" s="301"/>
      <c r="M144" s="301"/>
      <c r="N144" s="271">
        <f>ROUND(L144*K144,2)</f>
        <v>0</v>
      </c>
      <c r="O144" s="271"/>
      <c r="P144" s="271"/>
      <c r="Q144" s="271"/>
      <c r="R144" s="270"/>
      <c r="S144" s="175"/>
      <c r="U144" s="272" t="s">
        <v>5</v>
      </c>
      <c r="V144" s="273" t="s">
        <v>39</v>
      </c>
      <c r="W144" s="274">
        <v>0</v>
      </c>
      <c r="X144" s="274">
        <f>W144*K144</f>
        <v>0</v>
      </c>
      <c r="Y144" s="274">
        <v>0</v>
      </c>
      <c r="Z144" s="274">
        <f>Y144*K144</f>
        <v>0</v>
      </c>
      <c r="AA144" s="274">
        <v>0</v>
      </c>
      <c r="AB144" s="275">
        <f>AA144*K144</f>
        <v>0</v>
      </c>
      <c r="AS144" s="154" t="s">
        <v>135</v>
      </c>
      <c r="AU144" s="154" t="s">
        <v>121</v>
      </c>
      <c r="AV144" s="154" t="s">
        <v>80</v>
      </c>
      <c r="AZ144" s="154" t="s">
        <v>120</v>
      </c>
      <c r="BF144" s="276">
        <f>IF(V144="základní",N144,0)</f>
        <v>0</v>
      </c>
      <c r="BG144" s="276">
        <f>IF(V144="snížená",N144,0)</f>
        <v>0</v>
      </c>
      <c r="BH144" s="276">
        <f>IF(V144="zákl. přenesená",N144,0)</f>
        <v>0</v>
      </c>
      <c r="BI144" s="276">
        <f>IF(V144="sníž. přenesená",N144,0)</f>
        <v>0</v>
      </c>
      <c r="BJ144" s="276">
        <f>IF(V144="nulová",N144,0)</f>
        <v>0</v>
      </c>
      <c r="BK144" s="154" t="s">
        <v>80</v>
      </c>
      <c r="BL144" s="276">
        <f>ROUND(L144*K144,2)</f>
        <v>0</v>
      </c>
      <c r="BM144" s="154" t="s">
        <v>135</v>
      </c>
      <c r="BN144" s="154" t="s">
        <v>167</v>
      </c>
    </row>
    <row r="145" spans="2:52" s="284" customFormat="1" ht="22.6" customHeight="1">
      <c r="B145" s="277"/>
      <c r="C145" s="278"/>
      <c r="D145" s="278"/>
      <c r="E145" s="279" t="s">
        <v>5</v>
      </c>
      <c r="F145" s="280" t="s">
        <v>137</v>
      </c>
      <c r="G145" s="281"/>
      <c r="H145" s="281"/>
      <c r="I145" s="281"/>
      <c r="J145" s="278"/>
      <c r="K145" s="282" t="s">
        <v>5</v>
      </c>
      <c r="L145" s="278"/>
      <c r="M145" s="278"/>
      <c r="N145" s="278"/>
      <c r="O145" s="278"/>
      <c r="P145" s="278"/>
      <c r="Q145" s="278"/>
      <c r="R145" s="282"/>
      <c r="S145" s="283"/>
      <c r="U145" s="285"/>
      <c r="V145" s="278"/>
      <c r="W145" s="278"/>
      <c r="X145" s="278"/>
      <c r="Y145" s="278"/>
      <c r="Z145" s="278"/>
      <c r="AA145" s="278"/>
      <c r="AB145" s="286"/>
      <c r="AU145" s="287" t="s">
        <v>123</v>
      </c>
      <c r="AV145" s="287" t="s">
        <v>80</v>
      </c>
      <c r="AW145" s="284" t="s">
        <v>80</v>
      </c>
      <c r="AX145" s="284" t="s">
        <v>31</v>
      </c>
      <c r="AY145" s="284" t="s">
        <v>74</v>
      </c>
      <c r="AZ145" s="287" t="s">
        <v>120</v>
      </c>
    </row>
    <row r="146" spans="2:52" s="295" customFormat="1" ht="22.6" customHeight="1">
      <c r="B146" s="288"/>
      <c r="C146" s="289"/>
      <c r="D146" s="289"/>
      <c r="E146" s="290" t="s">
        <v>5</v>
      </c>
      <c r="F146" s="291" t="s">
        <v>122</v>
      </c>
      <c r="G146" s="292"/>
      <c r="H146" s="292"/>
      <c r="I146" s="292"/>
      <c r="J146" s="289"/>
      <c r="K146" s="293">
        <v>4</v>
      </c>
      <c r="L146" s="289"/>
      <c r="M146" s="289"/>
      <c r="N146" s="289"/>
      <c r="O146" s="289"/>
      <c r="P146" s="289"/>
      <c r="Q146" s="289"/>
      <c r="R146" s="293"/>
      <c r="S146" s="294"/>
      <c r="U146" s="296"/>
      <c r="V146" s="289"/>
      <c r="W146" s="289"/>
      <c r="X146" s="289"/>
      <c r="Y146" s="289"/>
      <c r="Z146" s="289"/>
      <c r="AA146" s="289"/>
      <c r="AB146" s="297"/>
      <c r="AU146" s="298" t="s">
        <v>123</v>
      </c>
      <c r="AV146" s="298" t="s">
        <v>80</v>
      </c>
      <c r="AW146" s="295" t="s">
        <v>83</v>
      </c>
      <c r="AX146" s="295" t="s">
        <v>31</v>
      </c>
      <c r="AY146" s="295" t="s">
        <v>80</v>
      </c>
      <c r="AZ146" s="298" t="s">
        <v>120</v>
      </c>
    </row>
    <row r="147" spans="2:66" s="169" customFormat="1" ht="31.6" customHeight="1">
      <c r="B147" s="170"/>
      <c r="C147" s="266">
        <v>12</v>
      </c>
      <c r="D147" s="266" t="s">
        <v>121</v>
      </c>
      <c r="E147" s="267" t="s">
        <v>168</v>
      </c>
      <c r="F147" s="268" t="s">
        <v>169</v>
      </c>
      <c r="G147" s="268"/>
      <c r="H147" s="268"/>
      <c r="I147" s="268"/>
      <c r="J147" s="269" t="s">
        <v>128</v>
      </c>
      <c r="K147" s="270">
        <v>35</v>
      </c>
      <c r="L147" s="301"/>
      <c r="M147" s="301"/>
      <c r="N147" s="271">
        <f>ROUND(L147*K147,2)</f>
        <v>0</v>
      </c>
      <c r="O147" s="271"/>
      <c r="P147" s="271"/>
      <c r="Q147" s="271"/>
      <c r="R147" s="270"/>
      <c r="S147" s="175"/>
      <c r="U147" s="272" t="s">
        <v>5</v>
      </c>
      <c r="V147" s="273" t="s">
        <v>39</v>
      </c>
      <c r="W147" s="274">
        <v>0</v>
      </c>
      <c r="X147" s="274">
        <f>W147*K147</f>
        <v>0</v>
      </c>
      <c r="Y147" s="274">
        <v>0</v>
      </c>
      <c r="Z147" s="274">
        <f>Y147*K147</f>
        <v>0</v>
      </c>
      <c r="AA147" s="274">
        <v>0</v>
      </c>
      <c r="AB147" s="275">
        <f>AA147*K147</f>
        <v>0</v>
      </c>
      <c r="AS147" s="154" t="s">
        <v>135</v>
      </c>
      <c r="AU147" s="154" t="s">
        <v>121</v>
      </c>
      <c r="AV147" s="154" t="s">
        <v>80</v>
      </c>
      <c r="AZ147" s="154" t="s">
        <v>120</v>
      </c>
      <c r="BF147" s="276">
        <f>IF(V147="základní",N147,0)</f>
        <v>0</v>
      </c>
      <c r="BG147" s="276">
        <f>IF(V147="snížená",N147,0)</f>
        <v>0</v>
      </c>
      <c r="BH147" s="276">
        <f>IF(V147="zákl. přenesená",N147,0)</f>
        <v>0</v>
      </c>
      <c r="BI147" s="276">
        <f>IF(V147="sníž. přenesená",N147,0)</f>
        <v>0</v>
      </c>
      <c r="BJ147" s="276">
        <f>IF(V147="nulová",N147,0)</f>
        <v>0</v>
      </c>
      <c r="BK147" s="154" t="s">
        <v>80</v>
      </c>
      <c r="BL147" s="276">
        <f>ROUND(L147*K147,2)</f>
        <v>0</v>
      </c>
      <c r="BM147" s="154" t="s">
        <v>135</v>
      </c>
      <c r="BN147" s="154" t="s">
        <v>170</v>
      </c>
    </row>
    <row r="148" spans="2:52" s="284" customFormat="1" ht="22.6" customHeight="1">
      <c r="B148" s="277"/>
      <c r="C148" s="278"/>
      <c r="D148" s="278"/>
      <c r="E148" s="279" t="s">
        <v>5</v>
      </c>
      <c r="F148" s="280" t="s">
        <v>137</v>
      </c>
      <c r="G148" s="281"/>
      <c r="H148" s="281"/>
      <c r="I148" s="281"/>
      <c r="J148" s="278"/>
      <c r="K148" s="282" t="s">
        <v>5</v>
      </c>
      <c r="L148" s="278"/>
      <c r="M148" s="278"/>
      <c r="N148" s="278"/>
      <c r="O148" s="278"/>
      <c r="P148" s="278"/>
      <c r="Q148" s="278"/>
      <c r="R148" s="282"/>
      <c r="S148" s="283"/>
      <c r="U148" s="285"/>
      <c r="V148" s="278"/>
      <c r="W148" s="278"/>
      <c r="X148" s="278"/>
      <c r="Y148" s="278"/>
      <c r="Z148" s="278"/>
      <c r="AA148" s="278"/>
      <c r="AB148" s="286"/>
      <c r="AU148" s="287" t="s">
        <v>123</v>
      </c>
      <c r="AV148" s="287" t="s">
        <v>80</v>
      </c>
      <c r="AW148" s="284" t="s">
        <v>80</v>
      </c>
      <c r="AX148" s="284" t="s">
        <v>31</v>
      </c>
      <c r="AY148" s="284" t="s">
        <v>74</v>
      </c>
      <c r="AZ148" s="287" t="s">
        <v>120</v>
      </c>
    </row>
    <row r="149" spans="2:52" s="295" customFormat="1" ht="22.6" customHeight="1">
      <c r="B149" s="288"/>
      <c r="C149" s="289"/>
      <c r="D149" s="289"/>
      <c r="E149" s="290" t="s">
        <v>5</v>
      </c>
      <c r="F149" s="291" t="s">
        <v>131</v>
      </c>
      <c r="G149" s="292"/>
      <c r="H149" s="292"/>
      <c r="I149" s="292"/>
      <c r="J149" s="289"/>
      <c r="K149" s="293">
        <v>35</v>
      </c>
      <c r="L149" s="289"/>
      <c r="M149" s="289"/>
      <c r="N149" s="289"/>
      <c r="O149" s="289"/>
      <c r="P149" s="289"/>
      <c r="Q149" s="289"/>
      <c r="R149" s="293"/>
      <c r="S149" s="294"/>
      <c r="U149" s="296"/>
      <c r="V149" s="289"/>
      <c r="W149" s="289"/>
      <c r="X149" s="289"/>
      <c r="Y149" s="289"/>
      <c r="Z149" s="289"/>
      <c r="AA149" s="289"/>
      <c r="AB149" s="297"/>
      <c r="AU149" s="298" t="s">
        <v>123</v>
      </c>
      <c r="AV149" s="298" t="s">
        <v>80</v>
      </c>
      <c r="AW149" s="295" t="s">
        <v>83</v>
      </c>
      <c r="AX149" s="295" t="s">
        <v>31</v>
      </c>
      <c r="AY149" s="295" t="s">
        <v>80</v>
      </c>
      <c r="AZ149" s="298" t="s">
        <v>120</v>
      </c>
    </row>
    <row r="150" spans="2:66" s="169" customFormat="1" ht="31.6" customHeight="1">
      <c r="B150" s="170"/>
      <c r="C150" s="266">
        <v>13</v>
      </c>
      <c r="D150" s="266" t="s">
        <v>121</v>
      </c>
      <c r="E150" s="267" t="s">
        <v>171</v>
      </c>
      <c r="F150" s="268" t="s">
        <v>172</v>
      </c>
      <c r="G150" s="268"/>
      <c r="H150" s="268"/>
      <c r="I150" s="268"/>
      <c r="J150" s="269" t="s">
        <v>128</v>
      </c>
      <c r="K150" s="270">
        <v>8</v>
      </c>
      <c r="L150" s="301"/>
      <c r="M150" s="301"/>
      <c r="N150" s="271">
        <f>ROUND(L150*K150,2)</f>
        <v>0</v>
      </c>
      <c r="O150" s="271"/>
      <c r="P150" s="271"/>
      <c r="Q150" s="271"/>
      <c r="R150" s="270"/>
      <c r="S150" s="175"/>
      <c r="U150" s="272" t="s">
        <v>5</v>
      </c>
      <c r="V150" s="273" t="s">
        <v>39</v>
      </c>
      <c r="W150" s="274">
        <v>0</v>
      </c>
      <c r="X150" s="274">
        <f>W150*K150</f>
        <v>0</v>
      </c>
      <c r="Y150" s="274">
        <v>0</v>
      </c>
      <c r="Z150" s="274">
        <f>Y150*K150</f>
        <v>0</v>
      </c>
      <c r="AA150" s="274">
        <v>0</v>
      </c>
      <c r="AB150" s="275">
        <f>AA150*K150</f>
        <v>0</v>
      </c>
      <c r="AS150" s="154" t="s">
        <v>135</v>
      </c>
      <c r="AU150" s="154" t="s">
        <v>121</v>
      </c>
      <c r="AV150" s="154" t="s">
        <v>80</v>
      </c>
      <c r="AZ150" s="154" t="s">
        <v>120</v>
      </c>
      <c r="BF150" s="276">
        <f>IF(V150="základní",N150,0)</f>
        <v>0</v>
      </c>
      <c r="BG150" s="276">
        <f>IF(V150="snížená",N150,0)</f>
        <v>0</v>
      </c>
      <c r="BH150" s="276">
        <f>IF(V150="zákl. přenesená",N150,0)</f>
        <v>0</v>
      </c>
      <c r="BI150" s="276">
        <f>IF(V150="sníž. přenesená",N150,0)</f>
        <v>0</v>
      </c>
      <c r="BJ150" s="276">
        <f>IF(V150="nulová",N150,0)</f>
        <v>0</v>
      </c>
      <c r="BK150" s="154" t="s">
        <v>80</v>
      </c>
      <c r="BL150" s="276">
        <f>ROUND(L150*K150,2)</f>
        <v>0</v>
      </c>
      <c r="BM150" s="154" t="s">
        <v>135</v>
      </c>
      <c r="BN150" s="154" t="s">
        <v>173</v>
      </c>
    </row>
    <row r="151" spans="2:52" s="284" customFormat="1" ht="22.6" customHeight="1">
      <c r="B151" s="277"/>
      <c r="C151" s="278"/>
      <c r="D151" s="278"/>
      <c r="E151" s="279" t="s">
        <v>5</v>
      </c>
      <c r="F151" s="280" t="s">
        <v>137</v>
      </c>
      <c r="G151" s="281"/>
      <c r="H151" s="281"/>
      <c r="I151" s="281"/>
      <c r="J151" s="278"/>
      <c r="K151" s="282" t="s">
        <v>5</v>
      </c>
      <c r="L151" s="278"/>
      <c r="M151" s="278"/>
      <c r="N151" s="278"/>
      <c r="O151" s="278"/>
      <c r="P151" s="278"/>
      <c r="Q151" s="278"/>
      <c r="R151" s="282"/>
      <c r="S151" s="283"/>
      <c r="U151" s="285"/>
      <c r="V151" s="278"/>
      <c r="W151" s="278"/>
      <c r="X151" s="278"/>
      <c r="Y151" s="278"/>
      <c r="Z151" s="278"/>
      <c r="AA151" s="278"/>
      <c r="AB151" s="286"/>
      <c r="AU151" s="287" t="s">
        <v>123</v>
      </c>
      <c r="AV151" s="287" t="s">
        <v>80</v>
      </c>
      <c r="AW151" s="284" t="s">
        <v>80</v>
      </c>
      <c r="AX151" s="284" t="s">
        <v>31</v>
      </c>
      <c r="AY151" s="284" t="s">
        <v>74</v>
      </c>
      <c r="AZ151" s="287" t="s">
        <v>120</v>
      </c>
    </row>
    <row r="152" spans="2:52" s="295" customFormat="1" ht="22.6" customHeight="1">
      <c r="B152" s="288"/>
      <c r="C152" s="289"/>
      <c r="D152" s="289"/>
      <c r="E152" s="290" t="s">
        <v>5</v>
      </c>
      <c r="F152" s="291" t="s">
        <v>127</v>
      </c>
      <c r="G152" s="292"/>
      <c r="H152" s="292"/>
      <c r="I152" s="292"/>
      <c r="J152" s="289"/>
      <c r="K152" s="293">
        <v>8</v>
      </c>
      <c r="L152" s="289"/>
      <c r="M152" s="289"/>
      <c r="N152" s="289"/>
      <c r="O152" s="289"/>
      <c r="P152" s="289"/>
      <c r="Q152" s="289"/>
      <c r="R152" s="293"/>
      <c r="S152" s="294"/>
      <c r="U152" s="296"/>
      <c r="V152" s="289"/>
      <c r="W152" s="289"/>
      <c r="X152" s="289"/>
      <c r="Y152" s="289"/>
      <c r="Z152" s="289"/>
      <c r="AA152" s="289"/>
      <c r="AB152" s="297"/>
      <c r="AU152" s="298" t="s">
        <v>123</v>
      </c>
      <c r="AV152" s="298" t="s">
        <v>80</v>
      </c>
      <c r="AW152" s="295" t="s">
        <v>83</v>
      </c>
      <c r="AX152" s="295" t="s">
        <v>31</v>
      </c>
      <c r="AY152" s="295" t="s">
        <v>80</v>
      </c>
      <c r="AZ152" s="298" t="s">
        <v>120</v>
      </c>
    </row>
    <row r="153" spans="2:66" s="169" customFormat="1" ht="22.6" customHeight="1">
      <c r="B153" s="170"/>
      <c r="C153" s="266">
        <v>14</v>
      </c>
      <c r="D153" s="266" t="s">
        <v>121</v>
      </c>
      <c r="E153" s="267" t="s">
        <v>174</v>
      </c>
      <c r="F153" s="268" t="s">
        <v>175</v>
      </c>
      <c r="G153" s="268"/>
      <c r="H153" s="268"/>
      <c r="I153" s="268"/>
      <c r="J153" s="269" t="s">
        <v>128</v>
      </c>
      <c r="K153" s="270">
        <v>4</v>
      </c>
      <c r="L153" s="301"/>
      <c r="M153" s="301"/>
      <c r="N153" s="271">
        <f>ROUND(L153*K153,2)</f>
        <v>0</v>
      </c>
      <c r="O153" s="271"/>
      <c r="P153" s="271"/>
      <c r="Q153" s="271"/>
      <c r="R153" s="270"/>
      <c r="S153" s="175"/>
      <c r="U153" s="272" t="s">
        <v>5</v>
      </c>
      <c r="V153" s="273" t="s">
        <v>39</v>
      </c>
      <c r="W153" s="274">
        <v>0</v>
      </c>
      <c r="X153" s="274">
        <f>W153*K153</f>
        <v>0</v>
      </c>
      <c r="Y153" s="274">
        <v>0</v>
      </c>
      <c r="Z153" s="274">
        <f>Y153*K153</f>
        <v>0</v>
      </c>
      <c r="AA153" s="274">
        <v>0</v>
      </c>
      <c r="AB153" s="275">
        <f>AA153*K153</f>
        <v>0</v>
      </c>
      <c r="AS153" s="154" t="s">
        <v>135</v>
      </c>
      <c r="AU153" s="154" t="s">
        <v>121</v>
      </c>
      <c r="AV153" s="154" t="s">
        <v>80</v>
      </c>
      <c r="AZ153" s="154" t="s">
        <v>120</v>
      </c>
      <c r="BF153" s="276">
        <f>IF(V153="základní",N153,0)</f>
        <v>0</v>
      </c>
      <c r="BG153" s="276">
        <f>IF(V153="snížená",N153,0)</f>
        <v>0</v>
      </c>
      <c r="BH153" s="276">
        <f>IF(V153="zákl. přenesená",N153,0)</f>
        <v>0</v>
      </c>
      <c r="BI153" s="276">
        <f>IF(V153="sníž. přenesená",N153,0)</f>
        <v>0</v>
      </c>
      <c r="BJ153" s="276">
        <f>IF(V153="nulová",N153,0)</f>
        <v>0</v>
      </c>
      <c r="BK153" s="154" t="s">
        <v>80</v>
      </c>
      <c r="BL153" s="276">
        <f>ROUND(L153*K153,2)</f>
        <v>0</v>
      </c>
      <c r="BM153" s="154" t="s">
        <v>135</v>
      </c>
      <c r="BN153" s="154" t="s">
        <v>176</v>
      </c>
    </row>
    <row r="154" spans="2:52" s="284" customFormat="1" ht="22.6" customHeight="1">
      <c r="B154" s="277"/>
      <c r="C154" s="278"/>
      <c r="D154" s="278"/>
      <c r="E154" s="279" t="s">
        <v>5</v>
      </c>
      <c r="F154" s="280" t="s">
        <v>137</v>
      </c>
      <c r="G154" s="281"/>
      <c r="H154" s="281"/>
      <c r="I154" s="281"/>
      <c r="J154" s="278"/>
      <c r="K154" s="282" t="s">
        <v>5</v>
      </c>
      <c r="L154" s="278"/>
      <c r="M154" s="278"/>
      <c r="N154" s="278"/>
      <c r="O154" s="278"/>
      <c r="P154" s="278"/>
      <c r="Q154" s="278"/>
      <c r="R154" s="282"/>
      <c r="S154" s="283"/>
      <c r="U154" s="285"/>
      <c r="V154" s="278"/>
      <c r="W154" s="278"/>
      <c r="X154" s="278"/>
      <c r="Y154" s="278"/>
      <c r="Z154" s="278"/>
      <c r="AA154" s="278"/>
      <c r="AB154" s="286"/>
      <c r="AU154" s="287" t="s">
        <v>123</v>
      </c>
      <c r="AV154" s="287" t="s">
        <v>80</v>
      </c>
      <c r="AW154" s="284" t="s">
        <v>80</v>
      </c>
      <c r="AX154" s="284" t="s">
        <v>31</v>
      </c>
      <c r="AY154" s="284" t="s">
        <v>74</v>
      </c>
      <c r="AZ154" s="287" t="s">
        <v>120</v>
      </c>
    </row>
    <row r="155" spans="2:52" s="295" customFormat="1" ht="22.6" customHeight="1">
      <c r="B155" s="288"/>
      <c r="C155" s="289"/>
      <c r="D155" s="289"/>
      <c r="E155" s="290" t="s">
        <v>5</v>
      </c>
      <c r="F155" s="291" t="s">
        <v>122</v>
      </c>
      <c r="G155" s="292"/>
      <c r="H155" s="292"/>
      <c r="I155" s="292"/>
      <c r="J155" s="289"/>
      <c r="K155" s="293">
        <v>4</v>
      </c>
      <c r="L155" s="289"/>
      <c r="M155" s="289"/>
      <c r="N155" s="289"/>
      <c r="O155" s="289"/>
      <c r="P155" s="289"/>
      <c r="Q155" s="289"/>
      <c r="R155" s="293"/>
      <c r="S155" s="294"/>
      <c r="U155" s="296"/>
      <c r="V155" s="289"/>
      <c r="W155" s="289"/>
      <c r="X155" s="289"/>
      <c r="Y155" s="289"/>
      <c r="Z155" s="289"/>
      <c r="AA155" s="289"/>
      <c r="AB155" s="297"/>
      <c r="AU155" s="298" t="s">
        <v>123</v>
      </c>
      <c r="AV155" s="298" t="s">
        <v>80</v>
      </c>
      <c r="AW155" s="295" t="s">
        <v>83</v>
      </c>
      <c r="AX155" s="295" t="s">
        <v>31</v>
      </c>
      <c r="AY155" s="295" t="s">
        <v>80</v>
      </c>
      <c r="AZ155" s="298" t="s">
        <v>120</v>
      </c>
    </row>
    <row r="156" spans="2:66" s="169" customFormat="1" ht="31.6" customHeight="1">
      <c r="B156" s="170"/>
      <c r="C156" s="266">
        <v>15</v>
      </c>
      <c r="D156" s="266" t="s">
        <v>121</v>
      </c>
      <c r="E156" s="267" t="s">
        <v>177</v>
      </c>
      <c r="F156" s="268" t="s">
        <v>178</v>
      </c>
      <c r="G156" s="268"/>
      <c r="H156" s="268"/>
      <c r="I156" s="268"/>
      <c r="J156" s="269" t="s">
        <v>128</v>
      </c>
      <c r="K156" s="270">
        <v>60</v>
      </c>
      <c r="L156" s="301"/>
      <c r="M156" s="301"/>
      <c r="N156" s="271">
        <f>ROUND(L156*K156,2)</f>
        <v>0</v>
      </c>
      <c r="O156" s="271"/>
      <c r="P156" s="271"/>
      <c r="Q156" s="271"/>
      <c r="R156" s="270"/>
      <c r="S156" s="175"/>
      <c r="U156" s="272" t="s">
        <v>5</v>
      </c>
      <c r="V156" s="273" t="s">
        <v>39</v>
      </c>
      <c r="W156" s="274">
        <v>0</v>
      </c>
      <c r="X156" s="274">
        <f>W156*K156</f>
        <v>0</v>
      </c>
      <c r="Y156" s="274">
        <v>0</v>
      </c>
      <c r="Z156" s="274">
        <f>Y156*K156</f>
        <v>0</v>
      </c>
      <c r="AA156" s="274">
        <v>0</v>
      </c>
      <c r="AB156" s="275">
        <f>AA156*K156</f>
        <v>0</v>
      </c>
      <c r="AS156" s="154" t="s">
        <v>135</v>
      </c>
      <c r="AU156" s="154" t="s">
        <v>121</v>
      </c>
      <c r="AV156" s="154" t="s">
        <v>80</v>
      </c>
      <c r="AZ156" s="154" t="s">
        <v>120</v>
      </c>
      <c r="BF156" s="276">
        <f>IF(V156="základní",N156,0)</f>
        <v>0</v>
      </c>
      <c r="BG156" s="276">
        <f>IF(V156="snížená",N156,0)</f>
        <v>0</v>
      </c>
      <c r="BH156" s="276">
        <f>IF(V156="zákl. přenesená",N156,0)</f>
        <v>0</v>
      </c>
      <c r="BI156" s="276">
        <f>IF(V156="sníž. přenesená",N156,0)</f>
        <v>0</v>
      </c>
      <c r="BJ156" s="276">
        <f>IF(V156="nulová",N156,0)</f>
        <v>0</v>
      </c>
      <c r="BK156" s="154" t="s">
        <v>80</v>
      </c>
      <c r="BL156" s="276">
        <f>ROUND(L156*K156,2)</f>
        <v>0</v>
      </c>
      <c r="BM156" s="154" t="s">
        <v>135</v>
      </c>
      <c r="BN156" s="154" t="s">
        <v>179</v>
      </c>
    </row>
    <row r="157" spans="2:52" s="284" customFormat="1" ht="22.6" customHeight="1">
      <c r="B157" s="277"/>
      <c r="C157" s="278"/>
      <c r="D157" s="278"/>
      <c r="E157" s="279" t="s">
        <v>5</v>
      </c>
      <c r="F157" s="280" t="s">
        <v>137</v>
      </c>
      <c r="G157" s="281"/>
      <c r="H157" s="281"/>
      <c r="I157" s="281"/>
      <c r="J157" s="278"/>
      <c r="K157" s="282" t="s">
        <v>5</v>
      </c>
      <c r="L157" s="278"/>
      <c r="M157" s="278"/>
      <c r="N157" s="278"/>
      <c r="O157" s="278"/>
      <c r="P157" s="278"/>
      <c r="Q157" s="278"/>
      <c r="R157" s="282"/>
      <c r="S157" s="283"/>
      <c r="U157" s="285"/>
      <c r="V157" s="278"/>
      <c r="W157" s="278"/>
      <c r="X157" s="278"/>
      <c r="Y157" s="278"/>
      <c r="Z157" s="278"/>
      <c r="AA157" s="278"/>
      <c r="AB157" s="286"/>
      <c r="AU157" s="287" t="s">
        <v>123</v>
      </c>
      <c r="AV157" s="287" t="s">
        <v>80</v>
      </c>
      <c r="AW157" s="284" t="s">
        <v>80</v>
      </c>
      <c r="AX157" s="284" t="s">
        <v>31</v>
      </c>
      <c r="AY157" s="284" t="s">
        <v>74</v>
      </c>
      <c r="AZ157" s="287" t="s">
        <v>120</v>
      </c>
    </row>
    <row r="158" spans="2:52" s="295" customFormat="1" ht="22.6" customHeight="1">
      <c r="B158" s="288"/>
      <c r="C158" s="289"/>
      <c r="D158" s="289"/>
      <c r="E158" s="290" t="s">
        <v>5</v>
      </c>
      <c r="F158" s="291" t="s">
        <v>132</v>
      </c>
      <c r="G158" s="292"/>
      <c r="H158" s="292"/>
      <c r="I158" s="292"/>
      <c r="J158" s="289"/>
      <c r="K158" s="293">
        <v>60</v>
      </c>
      <c r="L158" s="289"/>
      <c r="M158" s="289"/>
      <c r="N158" s="289"/>
      <c r="O158" s="289"/>
      <c r="P158" s="289"/>
      <c r="Q158" s="289"/>
      <c r="R158" s="293"/>
      <c r="S158" s="294"/>
      <c r="U158" s="296"/>
      <c r="V158" s="289"/>
      <c r="W158" s="289"/>
      <c r="X158" s="289"/>
      <c r="Y158" s="289"/>
      <c r="Z158" s="289"/>
      <c r="AA158" s="289"/>
      <c r="AB158" s="297"/>
      <c r="AU158" s="298" t="s">
        <v>123</v>
      </c>
      <c r="AV158" s="298" t="s">
        <v>80</v>
      </c>
      <c r="AW158" s="295" t="s">
        <v>83</v>
      </c>
      <c r="AX158" s="295" t="s">
        <v>31</v>
      </c>
      <c r="AY158" s="295" t="s">
        <v>80</v>
      </c>
      <c r="AZ158" s="298" t="s">
        <v>120</v>
      </c>
    </row>
    <row r="159" spans="2:66" s="169" customFormat="1" ht="31.6" customHeight="1">
      <c r="B159" s="170"/>
      <c r="C159" s="266">
        <v>16</v>
      </c>
      <c r="D159" s="266" t="s">
        <v>121</v>
      </c>
      <c r="E159" s="267" t="s">
        <v>180</v>
      </c>
      <c r="F159" s="268" t="s">
        <v>181</v>
      </c>
      <c r="G159" s="268"/>
      <c r="H159" s="268"/>
      <c r="I159" s="268"/>
      <c r="J159" s="269" t="s">
        <v>128</v>
      </c>
      <c r="K159" s="270">
        <v>4</v>
      </c>
      <c r="L159" s="301"/>
      <c r="M159" s="301"/>
      <c r="N159" s="271">
        <f>ROUND(L159*K159,2)</f>
        <v>0</v>
      </c>
      <c r="O159" s="271"/>
      <c r="P159" s="271"/>
      <c r="Q159" s="271"/>
      <c r="R159" s="270"/>
      <c r="S159" s="175"/>
      <c r="U159" s="272" t="s">
        <v>5</v>
      </c>
      <c r="V159" s="273" t="s">
        <v>39</v>
      </c>
      <c r="W159" s="274">
        <v>0</v>
      </c>
      <c r="X159" s="274">
        <f>W159*K159</f>
        <v>0</v>
      </c>
      <c r="Y159" s="274">
        <v>0</v>
      </c>
      <c r="Z159" s="274">
        <f>Y159*K159</f>
        <v>0</v>
      </c>
      <c r="AA159" s="274">
        <v>0</v>
      </c>
      <c r="AB159" s="275">
        <f>AA159*K159</f>
        <v>0</v>
      </c>
      <c r="AS159" s="154" t="s">
        <v>135</v>
      </c>
      <c r="AU159" s="154" t="s">
        <v>121</v>
      </c>
      <c r="AV159" s="154" t="s">
        <v>80</v>
      </c>
      <c r="AZ159" s="154" t="s">
        <v>120</v>
      </c>
      <c r="BF159" s="276">
        <f>IF(V159="základní",N159,0)</f>
        <v>0</v>
      </c>
      <c r="BG159" s="276">
        <f>IF(V159="snížená",N159,0)</f>
        <v>0</v>
      </c>
      <c r="BH159" s="276">
        <f>IF(V159="zákl. přenesená",N159,0)</f>
        <v>0</v>
      </c>
      <c r="BI159" s="276">
        <f>IF(V159="sníž. přenesená",N159,0)</f>
        <v>0</v>
      </c>
      <c r="BJ159" s="276">
        <f>IF(V159="nulová",N159,0)</f>
        <v>0</v>
      </c>
      <c r="BK159" s="154" t="s">
        <v>80</v>
      </c>
      <c r="BL159" s="276">
        <f>ROUND(L159*K159,2)</f>
        <v>0</v>
      </c>
      <c r="BM159" s="154" t="s">
        <v>135</v>
      </c>
      <c r="BN159" s="154" t="s">
        <v>182</v>
      </c>
    </row>
    <row r="160" spans="2:52" s="284" customFormat="1" ht="22.6" customHeight="1">
      <c r="B160" s="277"/>
      <c r="C160" s="278"/>
      <c r="D160" s="278"/>
      <c r="E160" s="279" t="s">
        <v>5</v>
      </c>
      <c r="F160" s="280" t="s">
        <v>137</v>
      </c>
      <c r="G160" s="281"/>
      <c r="H160" s="281"/>
      <c r="I160" s="281"/>
      <c r="J160" s="278"/>
      <c r="K160" s="282" t="s">
        <v>5</v>
      </c>
      <c r="L160" s="278"/>
      <c r="M160" s="278"/>
      <c r="N160" s="278"/>
      <c r="O160" s="278"/>
      <c r="P160" s="278"/>
      <c r="Q160" s="278"/>
      <c r="R160" s="282"/>
      <c r="S160" s="283"/>
      <c r="U160" s="285"/>
      <c r="V160" s="278"/>
      <c r="W160" s="278"/>
      <c r="X160" s="278"/>
      <c r="Y160" s="278"/>
      <c r="Z160" s="278"/>
      <c r="AA160" s="278"/>
      <c r="AB160" s="286"/>
      <c r="AU160" s="287" t="s">
        <v>123</v>
      </c>
      <c r="AV160" s="287" t="s">
        <v>80</v>
      </c>
      <c r="AW160" s="284" t="s">
        <v>80</v>
      </c>
      <c r="AX160" s="284" t="s">
        <v>31</v>
      </c>
      <c r="AY160" s="284" t="s">
        <v>74</v>
      </c>
      <c r="AZ160" s="287" t="s">
        <v>120</v>
      </c>
    </row>
    <row r="161" spans="2:52" s="295" customFormat="1" ht="22.6" customHeight="1">
      <c r="B161" s="288"/>
      <c r="C161" s="289"/>
      <c r="D161" s="289"/>
      <c r="E161" s="290" t="s">
        <v>5</v>
      </c>
      <c r="F161" s="291" t="s">
        <v>122</v>
      </c>
      <c r="G161" s="292"/>
      <c r="H161" s="292"/>
      <c r="I161" s="292"/>
      <c r="J161" s="289"/>
      <c r="K161" s="293">
        <v>4</v>
      </c>
      <c r="L161" s="289"/>
      <c r="M161" s="289"/>
      <c r="N161" s="289"/>
      <c r="O161" s="289"/>
      <c r="P161" s="289"/>
      <c r="Q161" s="289"/>
      <c r="R161" s="293"/>
      <c r="S161" s="294"/>
      <c r="U161" s="296"/>
      <c r="V161" s="289"/>
      <c r="W161" s="289"/>
      <c r="X161" s="289"/>
      <c r="Y161" s="289"/>
      <c r="Z161" s="289"/>
      <c r="AA161" s="289"/>
      <c r="AB161" s="297"/>
      <c r="AU161" s="298" t="s">
        <v>123</v>
      </c>
      <c r="AV161" s="298" t="s">
        <v>80</v>
      </c>
      <c r="AW161" s="295" t="s">
        <v>83</v>
      </c>
      <c r="AX161" s="295" t="s">
        <v>31</v>
      </c>
      <c r="AY161" s="295" t="s">
        <v>80</v>
      </c>
      <c r="AZ161" s="298" t="s">
        <v>120</v>
      </c>
    </row>
    <row r="162" spans="2:66" s="169" customFormat="1" ht="22.6" customHeight="1">
      <c r="B162" s="170"/>
      <c r="C162" s="266">
        <v>17</v>
      </c>
      <c r="D162" s="266" t="s">
        <v>121</v>
      </c>
      <c r="E162" s="267" t="s">
        <v>183</v>
      </c>
      <c r="F162" s="268" t="s">
        <v>184</v>
      </c>
      <c r="G162" s="268"/>
      <c r="H162" s="268"/>
      <c r="I162" s="268"/>
      <c r="J162" s="269" t="s">
        <v>128</v>
      </c>
      <c r="K162" s="270">
        <v>6</v>
      </c>
      <c r="L162" s="301"/>
      <c r="M162" s="301"/>
      <c r="N162" s="271">
        <f>ROUND(L162*K162,2)</f>
        <v>0</v>
      </c>
      <c r="O162" s="271"/>
      <c r="P162" s="271"/>
      <c r="Q162" s="271"/>
      <c r="R162" s="270"/>
      <c r="S162" s="175"/>
      <c r="U162" s="272" t="s">
        <v>5</v>
      </c>
      <c r="V162" s="273" t="s">
        <v>39</v>
      </c>
      <c r="W162" s="274">
        <v>0</v>
      </c>
      <c r="X162" s="274">
        <f>W162*K162</f>
        <v>0</v>
      </c>
      <c r="Y162" s="274">
        <v>0</v>
      </c>
      <c r="Z162" s="274">
        <f>Y162*K162</f>
        <v>0</v>
      </c>
      <c r="AA162" s="274">
        <v>0</v>
      </c>
      <c r="AB162" s="275">
        <f>AA162*K162</f>
        <v>0</v>
      </c>
      <c r="AS162" s="154" t="s">
        <v>135</v>
      </c>
      <c r="AU162" s="154" t="s">
        <v>121</v>
      </c>
      <c r="AV162" s="154" t="s">
        <v>80</v>
      </c>
      <c r="AZ162" s="154" t="s">
        <v>120</v>
      </c>
      <c r="BF162" s="276">
        <f>IF(V162="základní",N162,0)</f>
        <v>0</v>
      </c>
      <c r="BG162" s="276">
        <f>IF(V162="snížená",N162,0)</f>
        <v>0</v>
      </c>
      <c r="BH162" s="276">
        <f>IF(V162="zákl. přenesená",N162,0)</f>
        <v>0</v>
      </c>
      <c r="BI162" s="276">
        <f>IF(V162="sníž. přenesená",N162,0)</f>
        <v>0</v>
      </c>
      <c r="BJ162" s="276">
        <f>IF(V162="nulová",N162,0)</f>
        <v>0</v>
      </c>
      <c r="BK162" s="154" t="s">
        <v>80</v>
      </c>
      <c r="BL162" s="276">
        <f>ROUND(L162*K162,2)</f>
        <v>0</v>
      </c>
      <c r="BM162" s="154" t="s">
        <v>135</v>
      </c>
      <c r="BN162" s="154" t="s">
        <v>185</v>
      </c>
    </row>
    <row r="163" spans="2:52" s="284" customFormat="1" ht="22.6" customHeight="1">
      <c r="B163" s="277"/>
      <c r="C163" s="278"/>
      <c r="D163" s="278"/>
      <c r="E163" s="279" t="s">
        <v>5</v>
      </c>
      <c r="F163" s="280" t="s">
        <v>137</v>
      </c>
      <c r="G163" s="281"/>
      <c r="H163" s="281"/>
      <c r="I163" s="281"/>
      <c r="J163" s="278"/>
      <c r="K163" s="282" t="s">
        <v>5</v>
      </c>
      <c r="L163" s="278"/>
      <c r="M163" s="278"/>
      <c r="N163" s="278"/>
      <c r="O163" s="278"/>
      <c r="P163" s="278"/>
      <c r="Q163" s="278"/>
      <c r="R163" s="282"/>
      <c r="S163" s="283"/>
      <c r="U163" s="285"/>
      <c r="V163" s="278"/>
      <c r="W163" s="278"/>
      <c r="X163" s="278"/>
      <c r="Y163" s="278"/>
      <c r="Z163" s="278"/>
      <c r="AA163" s="278"/>
      <c r="AB163" s="286"/>
      <c r="AU163" s="287" t="s">
        <v>123</v>
      </c>
      <c r="AV163" s="287" t="s">
        <v>80</v>
      </c>
      <c r="AW163" s="284" t="s">
        <v>80</v>
      </c>
      <c r="AX163" s="284" t="s">
        <v>31</v>
      </c>
      <c r="AY163" s="284" t="s">
        <v>74</v>
      </c>
      <c r="AZ163" s="287" t="s">
        <v>120</v>
      </c>
    </row>
    <row r="164" spans="2:52" s="295" customFormat="1" ht="22.6" customHeight="1">
      <c r="B164" s="288"/>
      <c r="C164" s="289"/>
      <c r="D164" s="289"/>
      <c r="E164" s="290" t="s">
        <v>5</v>
      </c>
      <c r="F164" s="291" t="s">
        <v>126</v>
      </c>
      <c r="G164" s="292"/>
      <c r="H164" s="292"/>
      <c r="I164" s="292"/>
      <c r="J164" s="289"/>
      <c r="K164" s="293">
        <v>6</v>
      </c>
      <c r="L164" s="289"/>
      <c r="M164" s="289"/>
      <c r="N164" s="289"/>
      <c r="O164" s="289"/>
      <c r="P164" s="289"/>
      <c r="Q164" s="289"/>
      <c r="R164" s="293"/>
      <c r="S164" s="294"/>
      <c r="U164" s="296"/>
      <c r="V164" s="289"/>
      <c r="W164" s="289"/>
      <c r="X164" s="289"/>
      <c r="Y164" s="289"/>
      <c r="Z164" s="289"/>
      <c r="AA164" s="289"/>
      <c r="AB164" s="297"/>
      <c r="AU164" s="298" t="s">
        <v>123</v>
      </c>
      <c r="AV164" s="298" t="s">
        <v>80</v>
      </c>
      <c r="AW164" s="295" t="s">
        <v>83</v>
      </c>
      <c r="AX164" s="295" t="s">
        <v>31</v>
      </c>
      <c r="AY164" s="295" t="s">
        <v>80</v>
      </c>
      <c r="AZ164" s="298" t="s">
        <v>120</v>
      </c>
    </row>
    <row r="165" spans="2:66" s="169" customFormat="1" ht="31.6" customHeight="1">
      <c r="B165" s="170"/>
      <c r="C165" s="266">
        <v>18</v>
      </c>
      <c r="D165" s="266" t="s">
        <v>121</v>
      </c>
      <c r="E165" s="267" t="s">
        <v>186</v>
      </c>
      <c r="F165" s="268" t="s">
        <v>178</v>
      </c>
      <c r="G165" s="268"/>
      <c r="H165" s="268"/>
      <c r="I165" s="268"/>
      <c r="J165" s="269" t="s">
        <v>128</v>
      </c>
      <c r="K165" s="270">
        <v>8</v>
      </c>
      <c r="L165" s="301"/>
      <c r="M165" s="301"/>
      <c r="N165" s="271">
        <f>ROUND(L165*K165,2)</f>
        <v>0</v>
      </c>
      <c r="O165" s="271"/>
      <c r="P165" s="271"/>
      <c r="Q165" s="271"/>
      <c r="R165" s="270"/>
      <c r="S165" s="175"/>
      <c r="U165" s="272" t="s">
        <v>5</v>
      </c>
      <c r="V165" s="273" t="s">
        <v>39</v>
      </c>
      <c r="W165" s="274">
        <v>0</v>
      </c>
      <c r="X165" s="274">
        <f>W165*K165</f>
        <v>0</v>
      </c>
      <c r="Y165" s="274">
        <v>0</v>
      </c>
      <c r="Z165" s="274">
        <f>Y165*K165</f>
        <v>0</v>
      </c>
      <c r="AA165" s="274">
        <v>0</v>
      </c>
      <c r="AB165" s="275">
        <f>AA165*K165</f>
        <v>0</v>
      </c>
      <c r="AS165" s="154" t="s">
        <v>135</v>
      </c>
      <c r="AU165" s="154" t="s">
        <v>121</v>
      </c>
      <c r="AV165" s="154" t="s">
        <v>80</v>
      </c>
      <c r="AZ165" s="154" t="s">
        <v>120</v>
      </c>
      <c r="BF165" s="276">
        <f>IF(V165="základní",N165,0)</f>
        <v>0</v>
      </c>
      <c r="BG165" s="276">
        <f>IF(V165="snížená",N165,0)</f>
        <v>0</v>
      </c>
      <c r="BH165" s="276">
        <f>IF(V165="zákl. přenesená",N165,0)</f>
        <v>0</v>
      </c>
      <c r="BI165" s="276">
        <f>IF(V165="sníž. přenesená",N165,0)</f>
        <v>0</v>
      </c>
      <c r="BJ165" s="276">
        <f>IF(V165="nulová",N165,0)</f>
        <v>0</v>
      </c>
      <c r="BK165" s="154" t="s">
        <v>80</v>
      </c>
      <c r="BL165" s="276">
        <f>ROUND(L165*K165,2)</f>
        <v>0</v>
      </c>
      <c r="BM165" s="154" t="s">
        <v>135</v>
      </c>
      <c r="BN165" s="154" t="s">
        <v>187</v>
      </c>
    </row>
    <row r="166" spans="2:52" s="284" customFormat="1" ht="22.6" customHeight="1">
      <c r="B166" s="277"/>
      <c r="C166" s="278"/>
      <c r="D166" s="278"/>
      <c r="E166" s="279" t="s">
        <v>5</v>
      </c>
      <c r="F166" s="280" t="s">
        <v>137</v>
      </c>
      <c r="G166" s="281"/>
      <c r="H166" s="281"/>
      <c r="I166" s="281"/>
      <c r="J166" s="278"/>
      <c r="K166" s="282" t="s">
        <v>5</v>
      </c>
      <c r="L166" s="278"/>
      <c r="M166" s="278"/>
      <c r="N166" s="278"/>
      <c r="O166" s="278"/>
      <c r="P166" s="278"/>
      <c r="Q166" s="278"/>
      <c r="R166" s="282"/>
      <c r="S166" s="283"/>
      <c r="U166" s="285"/>
      <c r="V166" s="278"/>
      <c r="W166" s="278"/>
      <c r="X166" s="278"/>
      <c r="Y166" s="278"/>
      <c r="Z166" s="278"/>
      <c r="AA166" s="278"/>
      <c r="AB166" s="286"/>
      <c r="AU166" s="287" t="s">
        <v>123</v>
      </c>
      <c r="AV166" s="287" t="s">
        <v>80</v>
      </c>
      <c r="AW166" s="284" t="s">
        <v>80</v>
      </c>
      <c r="AX166" s="284" t="s">
        <v>31</v>
      </c>
      <c r="AY166" s="284" t="s">
        <v>74</v>
      </c>
      <c r="AZ166" s="287" t="s">
        <v>120</v>
      </c>
    </row>
    <row r="167" spans="2:52" s="295" customFormat="1" ht="22.6" customHeight="1">
      <c r="B167" s="288"/>
      <c r="C167" s="289"/>
      <c r="D167" s="289"/>
      <c r="E167" s="290" t="s">
        <v>5</v>
      </c>
      <c r="F167" s="291" t="s">
        <v>127</v>
      </c>
      <c r="G167" s="292"/>
      <c r="H167" s="292"/>
      <c r="I167" s="292"/>
      <c r="J167" s="289"/>
      <c r="K167" s="293">
        <v>8</v>
      </c>
      <c r="L167" s="289"/>
      <c r="M167" s="289"/>
      <c r="N167" s="289"/>
      <c r="O167" s="289"/>
      <c r="P167" s="289"/>
      <c r="Q167" s="289"/>
      <c r="R167" s="293"/>
      <c r="S167" s="294"/>
      <c r="U167" s="296"/>
      <c r="V167" s="289"/>
      <c r="W167" s="289"/>
      <c r="X167" s="289"/>
      <c r="Y167" s="289"/>
      <c r="Z167" s="289"/>
      <c r="AA167" s="289"/>
      <c r="AB167" s="297"/>
      <c r="AU167" s="298" t="s">
        <v>123</v>
      </c>
      <c r="AV167" s="298" t="s">
        <v>80</v>
      </c>
      <c r="AW167" s="295" t="s">
        <v>83</v>
      </c>
      <c r="AX167" s="295" t="s">
        <v>31</v>
      </c>
      <c r="AY167" s="295" t="s">
        <v>80</v>
      </c>
      <c r="AZ167" s="298" t="s">
        <v>120</v>
      </c>
    </row>
    <row r="168" spans="2:66" s="169" customFormat="1" ht="31.6" customHeight="1">
      <c r="B168" s="170"/>
      <c r="C168" s="266">
        <v>19</v>
      </c>
      <c r="D168" s="266" t="s">
        <v>121</v>
      </c>
      <c r="E168" s="267" t="s">
        <v>188</v>
      </c>
      <c r="F168" s="268" t="s">
        <v>189</v>
      </c>
      <c r="G168" s="268"/>
      <c r="H168" s="268"/>
      <c r="I168" s="268"/>
      <c r="J168" s="269" t="s">
        <v>128</v>
      </c>
      <c r="K168" s="270">
        <v>20</v>
      </c>
      <c r="L168" s="301"/>
      <c r="M168" s="301"/>
      <c r="N168" s="271">
        <f>ROUND(L168*K168,2)</f>
        <v>0</v>
      </c>
      <c r="O168" s="271"/>
      <c r="P168" s="271"/>
      <c r="Q168" s="271"/>
      <c r="R168" s="270"/>
      <c r="S168" s="175"/>
      <c r="U168" s="272" t="s">
        <v>5</v>
      </c>
      <c r="V168" s="273" t="s">
        <v>39</v>
      </c>
      <c r="W168" s="274">
        <v>0</v>
      </c>
      <c r="X168" s="274">
        <f>W168*K168</f>
        <v>0</v>
      </c>
      <c r="Y168" s="274">
        <v>0</v>
      </c>
      <c r="Z168" s="274">
        <f>Y168*K168</f>
        <v>0</v>
      </c>
      <c r="AA168" s="274">
        <v>0</v>
      </c>
      <c r="AB168" s="275">
        <f>AA168*K168</f>
        <v>0</v>
      </c>
      <c r="AS168" s="154" t="s">
        <v>135</v>
      </c>
      <c r="AU168" s="154" t="s">
        <v>121</v>
      </c>
      <c r="AV168" s="154" t="s">
        <v>80</v>
      </c>
      <c r="AZ168" s="154" t="s">
        <v>120</v>
      </c>
      <c r="BF168" s="276">
        <f>IF(V168="základní",N168,0)</f>
        <v>0</v>
      </c>
      <c r="BG168" s="276">
        <f>IF(V168="snížená",N168,0)</f>
        <v>0</v>
      </c>
      <c r="BH168" s="276">
        <f>IF(V168="zákl. přenesená",N168,0)</f>
        <v>0</v>
      </c>
      <c r="BI168" s="276">
        <f>IF(V168="sníž. přenesená",N168,0)</f>
        <v>0</v>
      </c>
      <c r="BJ168" s="276">
        <f>IF(V168="nulová",N168,0)</f>
        <v>0</v>
      </c>
      <c r="BK168" s="154" t="s">
        <v>80</v>
      </c>
      <c r="BL168" s="276">
        <f>ROUND(L168*K168,2)</f>
        <v>0</v>
      </c>
      <c r="BM168" s="154" t="s">
        <v>135</v>
      </c>
      <c r="BN168" s="154" t="s">
        <v>190</v>
      </c>
    </row>
    <row r="169" spans="2:52" s="284" customFormat="1" ht="22.6" customHeight="1">
      <c r="B169" s="277"/>
      <c r="C169" s="278"/>
      <c r="D169" s="278"/>
      <c r="E169" s="279" t="s">
        <v>5</v>
      </c>
      <c r="F169" s="280" t="s">
        <v>137</v>
      </c>
      <c r="G169" s="281"/>
      <c r="H169" s="281"/>
      <c r="I169" s="281"/>
      <c r="J169" s="278"/>
      <c r="K169" s="282" t="s">
        <v>5</v>
      </c>
      <c r="L169" s="278"/>
      <c r="M169" s="278"/>
      <c r="N169" s="278"/>
      <c r="O169" s="278"/>
      <c r="P169" s="278"/>
      <c r="Q169" s="278"/>
      <c r="R169" s="282"/>
      <c r="S169" s="283"/>
      <c r="U169" s="285"/>
      <c r="V169" s="278"/>
      <c r="W169" s="278"/>
      <c r="X169" s="278"/>
      <c r="Y169" s="278"/>
      <c r="Z169" s="278"/>
      <c r="AA169" s="278"/>
      <c r="AB169" s="286"/>
      <c r="AU169" s="287" t="s">
        <v>123</v>
      </c>
      <c r="AV169" s="287" t="s">
        <v>80</v>
      </c>
      <c r="AW169" s="284" t="s">
        <v>80</v>
      </c>
      <c r="AX169" s="284" t="s">
        <v>31</v>
      </c>
      <c r="AY169" s="284" t="s">
        <v>74</v>
      </c>
      <c r="AZ169" s="287" t="s">
        <v>120</v>
      </c>
    </row>
    <row r="170" spans="2:52" s="295" customFormat="1" ht="22.6" customHeight="1">
      <c r="B170" s="288"/>
      <c r="C170" s="289"/>
      <c r="D170" s="289"/>
      <c r="E170" s="290" t="s">
        <v>5</v>
      </c>
      <c r="F170" s="291" t="s">
        <v>129</v>
      </c>
      <c r="G170" s="292"/>
      <c r="H170" s="292"/>
      <c r="I170" s="292"/>
      <c r="J170" s="289"/>
      <c r="K170" s="293">
        <v>20</v>
      </c>
      <c r="L170" s="289"/>
      <c r="M170" s="289"/>
      <c r="N170" s="289"/>
      <c r="O170" s="289"/>
      <c r="P170" s="289"/>
      <c r="Q170" s="289"/>
      <c r="R170" s="293"/>
      <c r="S170" s="294"/>
      <c r="U170" s="296"/>
      <c r="V170" s="289"/>
      <c r="W170" s="289"/>
      <c r="X170" s="289"/>
      <c r="Y170" s="289"/>
      <c r="Z170" s="289"/>
      <c r="AA170" s="289"/>
      <c r="AB170" s="297"/>
      <c r="AU170" s="298" t="s">
        <v>123</v>
      </c>
      <c r="AV170" s="298" t="s">
        <v>80</v>
      </c>
      <c r="AW170" s="295" t="s">
        <v>83</v>
      </c>
      <c r="AX170" s="295" t="s">
        <v>31</v>
      </c>
      <c r="AY170" s="295" t="s">
        <v>80</v>
      </c>
      <c r="AZ170" s="298" t="s">
        <v>120</v>
      </c>
    </row>
    <row r="171" spans="2:19" s="169" customFormat="1" ht="6.9" customHeight="1"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7"/>
    </row>
  </sheetData>
  <sheetProtection algorithmName="SHA-512" hashValue="m8Wa9N6SegRR+lkM+K9+s2yQ+Bg8W5XeQDTcF44Rif/h2UmG5xt23Jw4XQIl2Qxdum9Zl06sGG/Hb1u0mUKvLA==" saltValue="ydtBG9PzltOHMzRTj6n5uw==" spinCount="100000" sheet="1" objects="1" scenarios="1"/>
  <protectedRanges>
    <protectedRange sqref="L114:M114 L117:M117 L120:M120 L123:M123 L126:M126 L129:M129 L132:M132 L135:M135 L138:M138 L141:M141 L144:M144 L147:M147 L150:M150 L153:M153 L156:M156 L159:M159 L162:M162 L165:M165" name="Oblast1"/>
  </protectedRanges>
  <mergeCells count="151"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84:Q84"/>
    <mergeCell ref="M85:Q85"/>
    <mergeCell ref="C87:G87"/>
    <mergeCell ref="N87:Q87"/>
    <mergeCell ref="N89:Q8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F119:I119"/>
    <mergeCell ref="M106:P106"/>
    <mergeCell ref="M108:Q108"/>
    <mergeCell ref="M109:Q109"/>
    <mergeCell ref="F111:I111"/>
    <mergeCell ref="L111:M111"/>
    <mergeCell ref="N111:Q111"/>
    <mergeCell ref="N90:Q90"/>
    <mergeCell ref="N92:Q92"/>
    <mergeCell ref="L94:Q94"/>
    <mergeCell ref="C100:Q100"/>
    <mergeCell ref="F102:P102"/>
    <mergeCell ref="F103:P103"/>
    <mergeCell ref="F104:P104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8:I118"/>
    <mergeCell ref="F127:I127"/>
    <mergeCell ref="F128:I128"/>
    <mergeCell ref="F129:I129"/>
    <mergeCell ref="L129:M129"/>
    <mergeCell ref="N129:Q129"/>
    <mergeCell ref="F130:I130"/>
    <mergeCell ref="F131:I131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N159:Q159"/>
    <mergeCell ref="F151:I151"/>
    <mergeCell ref="F152:I152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T2:AD2"/>
    <mergeCell ref="N112:Q112"/>
    <mergeCell ref="N113:Q113"/>
    <mergeCell ref="F163:I163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5:I155"/>
    <mergeCell ref="F156:I156"/>
    <mergeCell ref="L156:M156"/>
    <mergeCell ref="N156:Q156"/>
    <mergeCell ref="F157:I157"/>
    <mergeCell ref="F169:I169"/>
    <mergeCell ref="F170:I170"/>
    <mergeCell ref="F153:I153"/>
    <mergeCell ref="L153:M153"/>
    <mergeCell ref="N153:Q153"/>
    <mergeCell ref="F154:I154"/>
    <mergeCell ref="H1:K1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0:I160"/>
    <mergeCell ref="F161:I161"/>
    <mergeCell ref="F162:I162"/>
    <mergeCell ref="L162:M162"/>
    <mergeCell ref="N162:Q162"/>
    <mergeCell ref="F158:I158"/>
    <mergeCell ref="F159:I159"/>
    <mergeCell ref="L159:M159"/>
  </mergeCells>
  <hyperlinks>
    <hyperlink ref="F1:G1" location="C2" display="1) Krycí list rozpočtu"/>
    <hyperlink ref="H1:K1" location="C87" display="2) Rekapitulace rozpočtu"/>
    <hyperlink ref="L1" location="C133" display="3) Rozpočet"/>
    <hyperlink ref="T1:U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Karel</cp:lastModifiedBy>
  <cp:lastPrinted>2017-02-06T13:32:14Z</cp:lastPrinted>
  <dcterms:created xsi:type="dcterms:W3CDTF">2017-02-06T13:27:38Z</dcterms:created>
  <dcterms:modified xsi:type="dcterms:W3CDTF">2017-03-15T19:54:40Z</dcterms:modified>
  <cp:category/>
  <cp:version/>
  <cp:contentType/>
  <cp:contentStatus/>
</cp:coreProperties>
</file>