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460" activeTab="0"/>
  </bookViews>
  <sheets>
    <sheet name="Rekapitulace stavby" sheetId="1" r:id="rId1"/>
    <sheet name="D.1.1. - Stavební úpravy" sheetId="2" r:id="rId2"/>
    <sheet name="F.1.4.a) - Vytápění" sheetId="8" r:id="rId3"/>
    <sheet name="F.1.4.c) - Rozvod plynu" sheetId="9" r:id="rId4"/>
    <sheet name="F.1.4.e) - Zdravotechnika" sheetId="10" r:id="rId5"/>
    <sheet name="MaR - Měření a regulace" sheetId="6" r:id="rId6"/>
  </sheets>
  <definedNames>
    <definedName name="_xlnm._FilterDatabase" localSheetId="1" hidden="1">'D.1.1. - Stavební úpravy'!$C$89:$K$89</definedName>
    <definedName name="_xlnm._FilterDatabase" localSheetId="2" hidden="1">'F.1.4.a) - Vytápění'!$C$90:$K$90</definedName>
    <definedName name="_xlnm._FilterDatabase" localSheetId="3" hidden="1">'F.1.4.c) - Rozvod plynu'!$C$84:$K$84</definedName>
    <definedName name="_xlnm._FilterDatabase" localSheetId="4" hidden="1">'F.1.4.e) - Zdravotechnika'!$C$84:$K$84</definedName>
    <definedName name="_xlnm._FilterDatabase" localSheetId="5" hidden="1">'MaR - Měření a regulace'!$C$80:$K$80</definedName>
    <definedName name="_xlnm.Print_Area" localSheetId="1">'D.1.1. - Stavební úpravy'!$C$4:$J$36,'D.1.1. - Stavební úpravy'!$C$42:$J$71,'D.1.1. - Stavební úpravy'!$C$77:$K$309</definedName>
    <definedName name="_xlnm.Print_Area" localSheetId="2">'F.1.4.a) - Vytápění'!$C$4:$J$36,'F.1.4.a) - Vytápění'!$C$42:$J$72,'F.1.4.a) - Vytápění'!$C$78:$K$237</definedName>
    <definedName name="_xlnm.Print_Area" localSheetId="3">'F.1.4.c) - Rozvod plynu'!$C$4:$J$36,'F.1.4.c) - Rozvod plynu'!$C$42:$J$66,'F.1.4.c) - Rozvod plynu'!$C$72:$K$125</definedName>
    <definedName name="_xlnm.Print_Area" localSheetId="4">'F.1.4.e) - Zdravotechnika'!$C$4:$J$36,'F.1.4.e) - Zdravotechnika'!$C$42:$J$66,'F.1.4.e) - Zdravotechnika'!$C$72:$K$127</definedName>
    <definedName name="_xlnm.Print_Area" localSheetId="5">'MaR - Měření a regulace'!$C$4:$J$36,'MaR - Měření a regulace'!$C$42:$J$62,'MaR - Měření a regulace'!$C$68:$K$193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'D.1.1. - Stavební úpravy'!$89:$89</definedName>
    <definedName name="_xlnm.Print_Titles" localSheetId="2">'F.1.4.a) - Vytápění'!$90:$90</definedName>
    <definedName name="_xlnm.Print_Titles" localSheetId="3">'F.1.4.c) - Rozvod plynu'!$84:$84</definedName>
    <definedName name="_xlnm.Print_Titles" localSheetId="4">'F.1.4.e) - Zdravotechnika'!$84:$84</definedName>
    <definedName name="_xlnm.Print_Titles" localSheetId="5">'MaR - Měření a regulace'!$80:$80</definedName>
  </definedNames>
  <calcPr calcId="162913"/>
</workbook>
</file>

<file path=xl/sharedStrings.xml><?xml version="1.0" encoding="utf-8"?>
<sst xmlns="http://schemas.openxmlformats.org/spreadsheetml/2006/main" count="6614" uniqueCount="1191">
  <si>
    <t>Export VZ</t>
  </si>
  <si>
    <t>List obsahuje:</t>
  </si>
  <si>
    <t>3.0</t>
  </si>
  <si>
    <t/>
  </si>
  <si>
    <t>False</t>
  </si>
  <si>
    <t>{95c465df-e3b0-47b0-9f45-a473f0d9ad19}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</si>
  <si>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</si>
  <si>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</si>
  <si>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</si>
  <si>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</si>
  <si>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</si>
  <si>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</si>
  <si>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</si>
  <si>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</si>
  <si>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102016</t>
  </si>
  <si>
    <t>Stavba:</t>
  </si>
  <si>
    <t>Rekonstrukce plynové kotelny</t>
  </si>
  <si>
    <t>KSO:</t>
  </si>
  <si>
    <t>CC-CZ:</t>
  </si>
  <si>
    <t>Místo:</t>
  </si>
  <si>
    <t>Datum:</t>
  </si>
  <si>
    <t>30.11.2016</t>
  </si>
  <si>
    <t>Zadavatel:</t>
  </si>
  <si>
    <t>IČ:</t>
  </si>
  <si>
    <t xml:space="preserve"> </t>
  </si>
  <si>
    <t>DIČ:</t>
  </si>
  <si>
    <t>Uchazeč:</t>
  </si>
  <si>
    <t>Projektant:</t>
  </si>
  <si>
    <t>49287851</t>
  </si>
  <si>
    <t>VK Investing s.r.o.</t>
  </si>
  <si>
    <t>CZ49287851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</si>
  <si>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</si>
  <si>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</si>
  <si>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</si>
  <si>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</si>
  <si>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</si>
  <si>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</si>
  <si>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</si>
  <si>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</si>
  <si>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</si>
  <si>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</si>
  <si>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</si>
  <si>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</si>
  <si>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</si>
  <si>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</si>
  <si>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</si>
  <si>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</si>
  <si>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</si>
  <si>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</si>
  <si>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</si>
  <si>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</si>
  <si>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</si>
  <si>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</si>
  <si>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</si>
  <si>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</si>
  <si>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</si>
  <si>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</si>
  <si>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</si>
  <si>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</si>
  <si>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</si>
  <si>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</si>
  <si>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</si>
  <si>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</si>
  <si>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</si>
  <si>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</si>
  <si>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</si>
  <si>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</si>
  <si>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</si>
  <si>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</si>
  <si>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</si>
  <si>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</si>
  <si>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</t>
  </si>
  <si>
    <t>Stavební úpravy</t>
  </si>
  <si>
    <t>STA</t>
  </si>
  <si>
    <t>1</t>
  </si>
  <si>
    <t>{59df4dd4-54fd-42a6-b959-253439a87357}</t>
  </si>
  <si>
    <t>2</t>
  </si>
  <si>
    <t>F.1.4.a</t>
  </si>
  <si>
    <t>Vytápění</t>
  </si>
  <si>
    <t>{b1e75d61-ef73-4560-9bb0-3798b0e684c2}</t>
  </si>
  <si>
    <t>F.1.4.c</t>
  </si>
  <si>
    <t>Rozvod plynu</t>
  </si>
  <si>
    <t>{ee2b8b60-df56-49a4-8af3-b611ae3bfdef}</t>
  </si>
  <si>
    <t>F.1.4.e</t>
  </si>
  <si>
    <t>Zdravotechnika</t>
  </si>
  <si>
    <t>{ffb208aa-95da-4291-aedd-0d29ae27cf7c}</t>
  </si>
  <si>
    <t>MaR</t>
  </si>
  <si>
    <t>Měření a regulace</t>
  </si>
  <si>
    <t>{61c291d9-c06c-4a2c-a1d0-b70ba03be134}</t>
  </si>
  <si>
    <t>Zpět na list:</t>
  </si>
  <si>
    <t>KRYCÍ LIST SOUPISU</t>
  </si>
  <si>
    <t>Objekt:</t>
  </si>
  <si>
    <t>D.1.1. -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</si>
  <si>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</si>
  <si>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</si>
  <si>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</si>
  <si>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</si>
  <si>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</si>
  <si>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</si>
  <si>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</si>
  <si>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</si>
  <si>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</si>
  <si>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</si>
  <si>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</si>
  <si>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</si>
  <si>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</si>
  <si>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</si>
  <si>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</si>
  <si>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</si>
  <si>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</si>
  <si>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</si>
  <si>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</si>
  <si>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</si>
  <si>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</si>
  <si>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</si>
  <si>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</si>
  <si>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</si>
  <si>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</si>
  <si>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</si>
  <si>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</si>
  <si>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</si>
  <si>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</si>
  <si>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</si>
  <si>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</si>
  <si>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</si>
  <si>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</si>
  <si>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</si>
  <si>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</si>
  <si>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</si>
  <si>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</si>
  <si>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</si>
  <si>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</si>
  <si>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611325411</t>
  </si>
  <si>
    <t>Oprava vnitřní vápenocementové hladké omítky stropů v rozsahu plochy do 10%</t>
  </si>
  <si>
    <t>m2</t>
  </si>
  <si>
    <t>CS ÚRS 2016 02</t>
  </si>
  <si>
    <t>4</t>
  </si>
  <si>
    <t>PP</t>
  </si>
  <si>
    <t>Oprava vápenocementové nebo vápenné omítky vnitřních ploch hladké, tloušťky do 20 mm stropů, v rozsahu opravované plochy do 10%</t>
  </si>
  <si>
    <t>VV</t>
  </si>
  <si>
    <t>"1NP" 42,2</t>
  </si>
  <si>
    <t>Součet</t>
  </si>
  <si>
    <t>612325411</t>
  </si>
  <si>
    <t>Oprava vnitřní vápenocementové hladké omítky stěn v rozsahu plochy do 10%</t>
  </si>
  <si>
    <t>Oprava vápenocementové nebo vápenné omítky vnitřních ploch hladké, tloušťky do 20 mm stěn, v rozsahu opravované plochy do 10%</t>
  </si>
  <si>
    <t>"1NP" 33,7</t>
  </si>
  <si>
    <t>3</t>
  </si>
  <si>
    <t>612821002</t>
  </si>
  <si>
    <t>Vnitřní sanační štuková omítka pro vlhké zdivo prováděná ručně</t>
  </si>
  <si>
    <t>Sanační omítka vnitřních ploch stěn pro vlhké zdivo, prováděná ručně štuková</t>
  </si>
  <si>
    <t>9</t>
  </si>
  <si>
    <t>Ostatní konstrukce a práce, bourání</t>
  </si>
  <si>
    <t>949101112</t>
  </si>
  <si>
    <t>Lešení pomocné pro objekty pozemních staveb s lešeňovou podlahou v do 3,5 m zatížení do 150 kg/m2</t>
  </si>
  <si>
    <t>8</t>
  </si>
  <si>
    <t>Lešení pomocné pracovní pro objekty pozemních staveb pro zatížení do 150 kg/m2, o výšce lešeňové podlahy přes 1,9 do 3,5 m</t>
  </si>
  <si>
    <t>53,5+56,3</t>
  </si>
  <si>
    <t>5</t>
  </si>
  <si>
    <t>952901111</t>
  </si>
  <si>
    <t>Vyčištění budov bytové a občanské výstavby při výšce podlaží do 4 m</t>
  </si>
  <si>
    <t>10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</si>
  <si>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</si>
  <si>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961055111</t>
  </si>
  <si>
    <t>Bourání základů ze ŽB</t>
  </si>
  <si>
    <t>m3</t>
  </si>
  <si>
    <t>12</t>
  </si>
  <si>
    <t>Bourání základů z betonu železového</t>
  </si>
  <si>
    <t>"1NP - demolice zákl. kce pod kotle" 0,36</t>
  </si>
  <si>
    <t>7</t>
  </si>
  <si>
    <t>968072455</t>
  </si>
  <si>
    <t>Vybourání kovových dveřních zárubní pl do 2 m2</t>
  </si>
  <si>
    <t>14</t>
  </si>
  <si>
    <t>Vybourání kovových rámů oken s křídly, dveřních zárubní, vrat, stěn, ostění nebo obkladů dveřních zárubní, plochy do 2 m2</t>
  </si>
  <si>
    <t>"1NP" 1*2,02</t>
  </si>
  <si>
    <t>985111111</t>
  </si>
  <si>
    <t>Otlučení omítek stěn</t>
  </si>
  <si>
    <t>16</t>
  </si>
  <si>
    <t>Otlučení nebo odsekání vrstev omítek stěn</t>
  </si>
  <si>
    <t>"1PP stěny" 92,4</t>
  </si>
  <si>
    <t>985111121</t>
  </si>
  <si>
    <t>Otlučení omítek líce kleneb a podhledů</t>
  </si>
  <si>
    <t>18</t>
  </si>
  <si>
    <t>Otlučení nebo odsekání vrstev omítek líce kleneb a podhledů</t>
  </si>
  <si>
    <t>"1PP strop" 57</t>
  </si>
  <si>
    <t>985131411</t>
  </si>
  <si>
    <t>Vysušení ploch stěn, rubu kleneb a podlah stlačeným vzduchem</t>
  </si>
  <si>
    <t>20</t>
  </si>
  <si>
    <t>Očištění ploch stěn, rubu kleneb a podlah vysušení stlačeným vzduchem</t>
  </si>
  <si>
    <t>"1PP" 92,4</t>
  </si>
  <si>
    <t>11</t>
  </si>
  <si>
    <t>985132411</t>
  </si>
  <si>
    <t>Vysušení ploch líce kleneb a podhledů stlačeným vzduchem</t>
  </si>
  <si>
    <t>22</t>
  </si>
  <si>
    <t>Očištění ploch líce kleneb a podhledů vysušení stlačeným vzduchem</t>
  </si>
  <si>
    <t>"1PP" 57</t>
  </si>
  <si>
    <t>R0900</t>
  </si>
  <si>
    <t>Vyklizení a vyčištění prostorů v 1PP, 1NP před zahájením stavebních úprav - spec. v PD</t>
  </si>
  <si>
    <t>kpl</t>
  </si>
  <si>
    <t>24</t>
  </si>
  <si>
    <t>13</t>
  </si>
  <si>
    <t>R0901</t>
  </si>
  <si>
    <t>Doplnění a oprava stávajícího zdiva vč. případeného doplnění a vyčištění spár - předpoklad do 30% plochy</t>
  </si>
  <si>
    <t>26</t>
  </si>
  <si>
    <t>"1PP" 149,4</t>
  </si>
  <si>
    <t>R0902</t>
  </si>
  <si>
    <t>Vybourání otvorů ve zdivu cihelném 300x300mm ve zdivu cihelném tl 0,96m</t>
  </si>
  <si>
    <t>kus</t>
  </si>
  <si>
    <t>28</t>
  </si>
  <si>
    <t>Vybourání otvorů ve zdivu základovém nebo nadzákladovém z cihel, tvárnic, příčkovek z cihel pálených na maltu vápennou nebo vápenocementovou</t>
  </si>
  <si>
    <t>"Prostup v obvodové stěně" 1</t>
  </si>
  <si>
    <t>R0903</t>
  </si>
  <si>
    <t>D+M přenosného hasicíhího přístoje - sněhový (CO2) - 5kg, hasící schopnost min 55b</t>
  </si>
  <si>
    <t>-1574140002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</si>
  <si>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</si>
  <si>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</si>
  <si>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</si>
  <si>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</si>
  <si>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</si>
  <si>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30</t>
  </si>
  <si>
    <t>Vnitrostaveništní doprava suti a vybouraných hmot vodorovně do 50 m svisle s použitím mechanizace pro budovy a haly výšky do 6 m</t>
  </si>
  <si>
    <t>17</t>
  </si>
  <si>
    <t>997013501</t>
  </si>
  <si>
    <t>Odvoz suti a vybouraných hmot na skládku nebo meziskládku do 1 km se složením</t>
  </si>
  <si>
    <t>32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</si>
  <si>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</si>
  <si>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</si>
  <si>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</si>
  <si>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34</t>
  </si>
  <si>
    <t>Odvoz suti a vybouraných hmot na skládku nebo meziskládku se složením, na vzdálenost Příplatek k ceně za každý další i započatý 1 km přes 1 km</t>
  </si>
  <si>
    <t>14,508*9 "Přepočtené koeficientem množství</t>
  </si>
  <si>
    <t>19</t>
  </si>
  <si>
    <t>997013831</t>
  </si>
  <si>
    <t>Poplatek za uložení stavebního směsného odpadu na skládce (skládkovné)</t>
  </si>
  <si>
    <t>36</t>
  </si>
  <si>
    <t>Poplatek za uložení stavebního odpadu na skládce (skládkovné) směsného</t>
  </si>
  <si>
    <t>998</t>
  </si>
  <si>
    <t>Přesun hmot</t>
  </si>
  <si>
    <t>998011001</t>
  </si>
  <si>
    <t>Přesun hmot pro budovy zděné v do 6 m</t>
  </si>
  <si>
    <t>38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</si>
  <si>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</si>
  <si>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</si>
  <si>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</si>
  <si>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721</t>
  </si>
  <si>
    <t>Zdravotechnika - vnitřní kanalizace</t>
  </si>
  <si>
    <t>R721</t>
  </si>
  <si>
    <t>Vpusť podlahová  DN 75 mřížka nerez 138x138 - vč. napojení na stávající rozvod kanalizace</t>
  </si>
  <si>
    <t>40</t>
  </si>
  <si>
    <t>"1NP"2</t>
  </si>
  <si>
    <t>998721201</t>
  </si>
  <si>
    <t>Přesun hmot procentní pro vnitřní kanalizace v objektech v do 6 m</t>
  </si>
  <si>
    <t>%</t>
  </si>
  <si>
    <t>42</t>
  </si>
  <si>
    <t>Přesun hmot pro vnitřní kanalizace stanovený procentní sazbou (%) z ceny vodorovná dopravní vzdálenost do 50 m v objektech výšky do 6 m</t>
  </si>
  <si>
    <t>751</t>
  </si>
  <si>
    <t>Vzduchotechnika</t>
  </si>
  <si>
    <t>23</t>
  </si>
  <si>
    <t>R75101</t>
  </si>
  <si>
    <t>Izolace stávajícího potrubí tl. 50 mm - hydrofobizované lamely z kamenné vlny nalepené na hliníkové fólii vyžtužené skelnou mřížkou</t>
  </si>
  <si>
    <t>44</t>
  </si>
  <si>
    <t>766</t>
  </si>
  <si>
    <t>Konstrukce truhlářské</t>
  </si>
  <si>
    <t>766691914</t>
  </si>
  <si>
    <t>Vyvěšení nebo zavěšení dřevěných křídel dveří pl do 2 m2</t>
  </si>
  <si>
    <t>46</t>
  </si>
  <si>
    <t>Ostatní práce vyvěšení nebo zavěšení křídel s případným uložením a opětovným zavěšením po provedení stavebních změn dřevěných dveřních, plochy do 2 m2</t>
  </si>
  <si>
    <t>"1NP dvoukřídlé dveře 1,45*1,97 - vyvěšení" 2*1</t>
  </si>
  <si>
    <t>"1NP dvoukřídlé dveře 1,45*1,97 - zavěšení" 2*1</t>
  </si>
  <si>
    <t>25</t>
  </si>
  <si>
    <t>998766201</t>
  </si>
  <si>
    <t>Přesun hmot procentní pro konstrukce truhlářské v objektech v do 6 m</t>
  </si>
  <si>
    <t>48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</si>
  <si>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</si>
  <si>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</si>
  <si>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</si>
  <si>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767691822</t>
  </si>
  <si>
    <t>Vyvěšení nebo zavěšení kovových křídel dveří do 2 m2</t>
  </si>
  <si>
    <t>50</t>
  </si>
  <si>
    <t>Vyvěšení nebo zavěšení kovových křídel – ostatní práce s případným uložením a opětovným zavěšením po provedení stavebních změn dveří, plochy do 2 m2</t>
  </si>
  <si>
    <t>"1NP dvoukřídlé dveře 1,18*1,6 - vyvěšení" 2*1</t>
  </si>
  <si>
    <t>"1NP dvoukřídlé dveře 1,18*1,6 - zavěšení" 2*1</t>
  </si>
  <si>
    <t>"1NP dvoukřídlé dveře 1,1*1,8 - vyvěšení" 2*1</t>
  </si>
  <si>
    <t>"1NP dvoukřídlé dveře 1,1*1,8 - zavěšení" 2*1</t>
  </si>
  <si>
    <t>27</t>
  </si>
  <si>
    <t>R76701</t>
  </si>
  <si>
    <t>M+D protipožárních dveří ocelových 900x1970 vč. samozavírače a zárubně (vč. zednického zapravení) - EW 30 DP1-C</t>
  </si>
  <si>
    <t>52</t>
  </si>
  <si>
    <t>998767201</t>
  </si>
  <si>
    <t>Přesun hmot procentní pro zámečnické konstrukce v objektech v do 6 m</t>
  </si>
  <si>
    <t>54</t>
  </si>
  <si>
    <t>Přesun hmot pro zámečnické konstrukce stanovený procentní sazbou (%) z ceny vodorovná dopravní vzdálenost do 50 m v objektech výšky do 6 m</t>
  </si>
  <si>
    <t>771</t>
  </si>
  <si>
    <t>Podlahy z dlaždic</t>
  </si>
  <si>
    <t>29</t>
  </si>
  <si>
    <t>771571810</t>
  </si>
  <si>
    <t>Demontáž podlah z dlaždic keramických kladených do malty</t>
  </si>
  <si>
    <t>56</t>
  </si>
  <si>
    <t>"1NP" 41,5</t>
  </si>
  <si>
    <t>771574113</t>
  </si>
  <si>
    <t>Montáž podlah keramických režných hladkých lepených flexibilním lepidlem do 12 ks/m2</t>
  </si>
  <si>
    <t>58</t>
  </si>
  <si>
    <t>Montáž podlah z dlaždic keramických lepených flexibilním lepidlem režných nebo glazovaných hladkých přes 9 do 12 ks/ m2</t>
  </si>
  <si>
    <t>"1NP" 39,5</t>
  </si>
  <si>
    <t>31</t>
  </si>
  <si>
    <t>M</t>
  </si>
  <si>
    <t>597614100</t>
  </si>
  <si>
    <t>dlaždice keramické  mrazuvzdorné 29,8 x 29,8 x 0,9 cm</t>
  </si>
  <si>
    <t>60</t>
  </si>
  <si>
    <t>39,5*1,05 "Přepočtené koeficientem množství</t>
  </si>
  <si>
    <t>771591111</t>
  </si>
  <si>
    <t>Podlahy penetrace podkladu</t>
  </si>
  <si>
    <t>62</t>
  </si>
  <si>
    <t>Podlahy - ostatní práce penetrace podkladu</t>
  </si>
  <si>
    <t>33</t>
  </si>
  <si>
    <t>771990111</t>
  </si>
  <si>
    <t>Vyrovnání podkladu samonivelační stěrkou tl 4 mm pevnosti 15 Mpa</t>
  </si>
  <si>
    <t>64</t>
  </si>
  <si>
    <t>Vyrovnání podkladní vrstvy samonivelační stěrkou tl. 4 mm, min. pevnosti 15 MPa</t>
  </si>
  <si>
    <t>R77101</t>
  </si>
  <si>
    <t>Provedení hydroizolačního nátěru včetně těsnících pásů</t>
  </si>
  <si>
    <t>66</t>
  </si>
  <si>
    <t>stěrkový hydroizolační systém včetně plastových výztužných pásů, aplikovanou pod novou keramickou dlažbu a obklady</t>
  </si>
  <si>
    <t>"1NP"45,9</t>
  </si>
  <si>
    <t>35</t>
  </si>
  <si>
    <t>998771201</t>
  </si>
  <si>
    <t>Přesun hmot procentní pro podlahy z dlaždic v objektech v do 6 m</t>
  </si>
  <si>
    <t>68</t>
  </si>
  <si>
    <t>Přesun hmot pro podlahy z dlaždic stanovený procentní sazbou (%) z ceny vodorovná dopravní vzdálenost do 50 m v objektech výšky do 6 m</t>
  </si>
  <si>
    <t>781</t>
  </si>
  <si>
    <t>Dokončovací práce - obklady</t>
  </si>
  <si>
    <t>781471810</t>
  </si>
  <si>
    <t>Demontáž obkladů z obkladaček keramických kladených do malty</t>
  </si>
  <si>
    <t>70</t>
  </si>
  <si>
    <t>Demontáž obkladů z dlaždic keramických kladených do malty</t>
  </si>
  <si>
    <t xml:space="preserve">"1NP demontáž první řady obkladů" 4,4 </t>
  </si>
  <si>
    <t>37</t>
  </si>
  <si>
    <t>R78101</t>
  </si>
  <si>
    <t>Montážobkladů do flexibilního lepidla - doplnění obkladů vč. dodávky nového obkladu (obklad stejný jako stávající)</t>
  </si>
  <si>
    <t>72</t>
  </si>
  <si>
    <t xml:space="preserve">"1NP" 4,4 </t>
  </si>
  <si>
    <t>781479191</t>
  </si>
  <si>
    <t>Příplatek k montáži obkladů vnitřních keramických hladkých za plochu do 10 m2</t>
  </si>
  <si>
    <t>74</t>
  </si>
  <si>
    <t>Montáž obkladů vnitřních stěn z dlaždic keramických Příplatek k cenám za plochu do 10 m2 jednotlivě</t>
  </si>
  <si>
    <t>39</t>
  </si>
  <si>
    <t>781479194</t>
  </si>
  <si>
    <t>Příplatek k montáži obkladů vnitřních keramických hladkých za nerovný povrch</t>
  </si>
  <si>
    <t>76</t>
  </si>
  <si>
    <t>Montáž obkladů vnitřních stěn z dlaždic keramických Příplatek k cenám za vyrovnání nerovného povrchu</t>
  </si>
  <si>
    <t>781495111</t>
  </si>
  <si>
    <t>Penetrace podkladu vnitřních obkladů</t>
  </si>
  <si>
    <t>78</t>
  </si>
  <si>
    <t>Ostatní prvky ostatní práce penetrace podkladu</t>
  </si>
  <si>
    <t>41</t>
  </si>
  <si>
    <t>998781201</t>
  </si>
  <si>
    <t>Přesun hmot procentní pro obklady keramické v objektech v do 6 m</t>
  </si>
  <si>
    <t>80</t>
  </si>
  <si>
    <t>Přesun hmot pro obklady keramické stanovený procentní sazbou (%) z ceny vodorovná dopravní vzdálenost do 50 m v objektech výšky do 6 m</t>
  </si>
  <si>
    <t>783</t>
  </si>
  <si>
    <t>Dokončovací práce - nátěry</t>
  </si>
  <si>
    <t>783101203</t>
  </si>
  <si>
    <t>Jemné obroušení podkladu truhlářských konstrukcí před provedením nátěru</t>
  </si>
  <si>
    <t>82</t>
  </si>
  <si>
    <t>Příprava podkladu truhlářských konstrukcí před provedením nátěru broušení smirkovým papírem nebo plátnem jemné</t>
  </si>
  <si>
    <t>43</t>
  </si>
  <si>
    <t>783101401</t>
  </si>
  <si>
    <t>Ometení podkladu truhlářských konstrukcí před provedením nátěru</t>
  </si>
  <si>
    <t>84</t>
  </si>
  <si>
    <t>Příprava podkladu truhlářských konstrukcí před provedením nátěru broušení smirkovým papírem nebo plátnem ometení</t>
  </si>
  <si>
    <t>783113101</t>
  </si>
  <si>
    <t>Jednonásobný napouštěcí syntetický nátěr truhlářských konstrukcí</t>
  </si>
  <si>
    <t>86</t>
  </si>
  <si>
    <t>Napouštěcí nátěr truhlářských konstrukcí jednonásobný syntetický</t>
  </si>
  <si>
    <t>45</t>
  </si>
  <si>
    <t>783114101</t>
  </si>
  <si>
    <t>Základní jednonásobný syntetický nátěr truhlářských konstrukcí</t>
  </si>
  <si>
    <t>88</t>
  </si>
  <si>
    <t>Základní nátěr truhlářských konstrukcí jednonásobný syntetický</t>
  </si>
  <si>
    <t>783117101</t>
  </si>
  <si>
    <t>Krycí jednonásobný syntetický nátěr truhlářských konstrukcí</t>
  </si>
  <si>
    <t>90</t>
  </si>
  <si>
    <t>Krycí nátěr truhlářských konstrukcí jednonásobný syntetický</t>
  </si>
  <si>
    <t>47</t>
  </si>
  <si>
    <t>783118101</t>
  </si>
  <si>
    <t>Lazurovací jednonásobný syntetický nátěr truhlářských konstrukcí</t>
  </si>
  <si>
    <t>92</t>
  </si>
  <si>
    <t>Lazurovací nátěr truhlářských konstrukcí jednonásobný syntetický</t>
  </si>
  <si>
    <t>783118201</t>
  </si>
  <si>
    <t>Lakovací jednonásobný syntetický nátěr truhlářských konstrukcí</t>
  </si>
  <si>
    <t>94</t>
  </si>
  <si>
    <t>Lakovací nátěr truhlářských konstrukcí jednonásobný syntetický</t>
  </si>
  <si>
    <t>"1NP dveře křídlo + zárubeň" 7,5</t>
  </si>
  <si>
    <t>49</t>
  </si>
  <si>
    <t>783301311</t>
  </si>
  <si>
    <t>Odmaštění zámečnických konstrukcí vodou ředitelným odmašťovačem</t>
  </si>
  <si>
    <t>96</t>
  </si>
  <si>
    <t>Příprava podkladu zámečnických konstrukcí před provedením nátěru odmaštění odmašťovačem vodou ředitelným</t>
  </si>
  <si>
    <t>783301401</t>
  </si>
  <si>
    <t>Ometení zámečnických konstrukcí</t>
  </si>
  <si>
    <t>98</t>
  </si>
  <si>
    <t>Příprava podkladu zámečnických konstrukcí před provedením nátěru odmaštění ometení</t>
  </si>
  <si>
    <t>51</t>
  </si>
  <si>
    <t>783314101</t>
  </si>
  <si>
    <t>Základní jednonásobný syntetický nátěr zámečnických konstrukcí</t>
  </si>
  <si>
    <t>100</t>
  </si>
  <si>
    <t>Základní nátěr zámečnických konstrukcí jednonásobný syntetický</t>
  </si>
  <si>
    <t>783314201</t>
  </si>
  <si>
    <t>Základní antikorozní jednonásobný syntetický standardní nátěr zámečnických konstrukcí</t>
  </si>
  <si>
    <t>102</t>
  </si>
  <si>
    <t>Základní antikorozní nátěr zámečnických konstrukcí jednonásobný syntetický standardní</t>
  </si>
  <si>
    <t>53</t>
  </si>
  <si>
    <t>783315101</t>
  </si>
  <si>
    <t>Mezinátěr jednonásobný syntetický standardní zámečnických konstrukcí</t>
  </si>
  <si>
    <t>104</t>
  </si>
  <si>
    <t>Mezinátěr zámečnických konstrukcí jednonásobný syntetický standardní</t>
  </si>
  <si>
    <t>783317101</t>
  </si>
  <si>
    <t>Krycí jednonásobný syntetický standardní nátěr zámečnických konstrukcí</t>
  </si>
  <si>
    <t>106</t>
  </si>
  <si>
    <t>Krycí nátěr (email) zámečnických konstrukcí jednonásobný syntetický standardní</t>
  </si>
  <si>
    <t>"1PP Nátěry dveře + zárubeň" 4,8+5</t>
  </si>
  <si>
    <t>55</t>
  </si>
  <si>
    <t>R78301</t>
  </si>
  <si>
    <t>Přesun dveřních křídel pro provedení nátěrů</t>
  </si>
  <si>
    <t>108</t>
  </si>
  <si>
    <t>"1PP" 2</t>
  </si>
  <si>
    <t>"1NP" 1</t>
  </si>
  <si>
    <t>R78302</t>
  </si>
  <si>
    <t>Demontáž a zpětná montáž kování pro provedení nátěru dveří</t>
  </si>
  <si>
    <t>110</t>
  </si>
  <si>
    <t>784</t>
  </si>
  <si>
    <t>Dokončovací práce - malby a tapety</t>
  </si>
  <si>
    <t>57</t>
  </si>
  <si>
    <t>784111001</t>
  </si>
  <si>
    <t>Oprášení (ometení ) podkladu v místnostech výšky do 3,80 m</t>
  </si>
  <si>
    <t>112</t>
  </si>
  <si>
    <t>Oprášení (ometení) podkladu v místnostech výšky do 3,80 m</t>
  </si>
  <si>
    <t>784111031</t>
  </si>
  <si>
    <t>Omytí podkladu v místnostech výšky do 3,80 m</t>
  </si>
  <si>
    <t>114</t>
  </si>
  <si>
    <t>"1NP" 75,9</t>
  </si>
  <si>
    <t>59</t>
  </si>
  <si>
    <t>784121001</t>
  </si>
  <si>
    <t>Oškrabání malby v mísnostech výšky do 3,80 m</t>
  </si>
  <si>
    <t>116</t>
  </si>
  <si>
    <t>Oškrabání malby v místnostech výšky do 3,80 m</t>
  </si>
  <si>
    <t>784171101</t>
  </si>
  <si>
    <t>Zakrytí vnitřních podlah včetně pozdějšího odkrytí</t>
  </si>
  <si>
    <t>118</t>
  </si>
  <si>
    <t>Zakrytí nemalovaných ploch (materiál ve specifikaci) včetně pozdějšího odkrytí podlah</t>
  </si>
  <si>
    <t>"1PP" 40</t>
  </si>
  <si>
    <t>"1NP" 2,5+39,4+14,4</t>
  </si>
  <si>
    <t>61</t>
  </si>
  <si>
    <t>581248440</t>
  </si>
  <si>
    <t>fólie pro malířské potřeby zakrývací, PG 4021-20, 25µ,  4 x 5 m</t>
  </si>
  <si>
    <t>120</t>
  </si>
  <si>
    <t>fólie pro malířské potřeby zakrývací,  25µ,  4 x 5 m</t>
  </si>
  <si>
    <t>96,3*1,05 "Přepočtené koeficientem množství</t>
  </si>
  <si>
    <t>784171111</t>
  </si>
  <si>
    <t>Zakrytí vnitřních ploch stěn v místnostech výšky do 3,80 m</t>
  </si>
  <si>
    <t>122</t>
  </si>
  <si>
    <t>Zakrytí nemalovaných ploch (materiál ve specifikaci) včetně pozdějšího odkrytí svislých ploch např. stěn, oken, dveří v místnostech výšky do 3,80</t>
  </si>
  <si>
    <t>"1PP dveře" 1,31*1,6+1,1*1,8</t>
  </si>
  <si>
    <t>"1NP dveře" 1*2,02+1,5*2,02</t>
  </si>
  <si>
    <t>"1NP okna" 7</t>
  </si>
  <si>
    <t>63</t>
  </si>
  <si>
    <t>124</t>
  </si>
  <si>
    <t>16,126*1,05 "Přepočtené koeficientem množství</t>
  </si>
  <si>
    <t>784181121</t>
  </si>
  <si>
    <t>Hloubková jednonásobná penetrace podkladu v místnostech výšky do 3,80 m</t>
  </si>
  <si>
    <t>126</t>
  </si>
  <si>
    <t>Penetrace podkladu jednonásobná hloubková v místnostech výšky do 3,80 m</t>
  </si>
  <si>
    <t>65</t>
  </si>
  <si>
    <t>784221101</t>
  </si>
  <si>
    <t>Dvojnásobné bílé malby  ze směsí za sucha dobře otěruvzdorných v místnostech do 3,80 m</t>
  </si>
  <si>
    <t>128</t>
  </si>
  <si>
    <t>Malby z malířských směsí otěruvzdorných za sucha dvojnásobné, bílé za sucha otěruvzdorné dobře v místnostech výšky do 3,80 m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</si>
  <si>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</si>
  <si>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</si>
  <si>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</si>
  <si>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</si>
  <si>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</si>
  <si>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>M - Práce a dodávky M</t>
  </si>
  <si>
    <t xml:space="preserve">    58-M - Revize vyhrazených technických zařízení</t>
  </si>
  <si>
    <t>HZS - Hodinové zúčtovací sazby</t>
  </si>
  <si>
    <t>VRN - Vedlejší rozpočtové náklady</t>
  </si>
  <si>
    <t xml:space="preserve">    VRN4 - Inženýrská činnost</t>
  </si>
  <si>
    <t>713</t>
  </si>
  <si>
    <t>Izolace tepelné</t>
  </si>
  <si>
    <t>713410831</t>
  </si>
  <si>
    <t>Odstanění izolace tepelné potrubí pásy nebo rohožemi s AL fólií staženými drátem tl do 50 mm</t>
  </si>
  <si>
    <t>m</t>
  </si>
  <si>
    <t>713410833</t>
  </si>
  <si>
    <t>Odstanění izolace tepelné potrubí pásy nebo rohožemi s AL fólií staženými drátem tl přes 50 mm</t>
  </si>
  <si>
    <t>713411141</t>
  </si>
  <si>
    <t>Montáž izolace tepelné potrubí pásy nebo rohožemi s Al fólií staženými Al páskou 1x</t>
  </si>
  <si>
    <t>CS ÚRS 2014 01</t>
  </si>
  <si>
    <t>631546120r</t>
  </si>
  <si>
    <t>pouzdro potrubní izolační z minerální vlny s AL povrchem 133/80 mm</t>
  </si>
  <si>
    <t>631546080</t>
  </si>
  <si>
    <t>pouzdro potrubní izolační z minerální vlny s AL povrchem 89/50 mm</t>
  </si>
  <si>
    <t>631545770</t>
  </si>
  <si>
    <t>pouzdro potrubní izolační z minerální vlny s AL povrchem 76/40 mm</t>
  </si>
  <si>
    <t>631545350</t>
  </si>
  <si>
    <t>631545140r</t>
  </si>
  <si>
    <t>631545120r</t>
  </si>
  <si>
    <t>pouzdro potrubní izolační z minerální vlny s AL povrchem 35/20 mm</t>
  </si>
  <si>
    <t>631545110r</t>
  </si>
  <si>
    <t>pouzdro potrubní izolační z minerální vlny s AL povrchem 28/20 mm</t>
  </si>
  <si>
    <t>731</t>
  </si>
  <si>
    <t>Ústřední vytápění - kotelny</t>
  </si>
  <si>
    <t>731150101r</t>
  </si>
  <si>
    <t>soubor</t>
  </si>
  <si>
    <t>731202850</t>
  </si>
  <si>
    <t>Rozřezání kotle ocelového demontovaného hmotnost do 6000 kg</t>
  </si>
  <si>
    <t>731810411r</t>
  </si>
  <si>
    <t>Odtah spalin pro plynový kondenzační stacionární kotel DN 300 s patním kolenem, délky 30 m ukončený systémovou hlavicí, včetně kotvícího materiálu a práce</t>
  </si>
  <si>
    <t>731890801</t>
  </si>
  <si>
    <t>Přemístění demontovaných kotelen umístěných ve výšce nebo hloubce objektu do 6 m</t>
  </si>
  <si>
    <t>998731101</t>
  </si>
  <si>
    <t>Přesun hmot tonážní pro kotelny v objektech v do 6 m</t>
  </si>
  <si>
    <t>732</t>
  </si>
  <si>
    <t>Ústřední vytápění - strojovny</t>
  </si>
  <si>
    <t>732110812</t>
  </si>
  <si>
    <t>Demontáž rozdělovače nebo sběrače do DN 200</t>
  </si>
  <si>
    <t>732110812r</t>
  </si>
  <si>
    <t>Demontáž hydraulického vyrovnávače dyn. tlaků</t>
  </si>
  <si>
    <t>732320812</t>
  </si>
  <si>
    <t>Demontáž nádrže beztlaké nebo tlakové odpojení od rozvodů potrubí obsah do 100 litrů</t>
  </si>
  <si>
    <t>732420814</t>
  </si>
  <si>
    <t>Demontáž čerpadla oběhového spirálního DN 25-65</t>
  </si>
  <si>
    <t>732111142r</t>
  </si>
  <si>
    <t>Rozdělovač topení dle specifikace, s tepelnou izolací tl. 150 mm, DN250, délka 2 m, s konstrukcí na podlahu</t>
  </si>
  <si>
    <t>732111142rr</t>
  </si>
  <si>
    <t>Sběrač topení dle specifikace, s tepelnou izolací tl. 150 mm, DN250, délka 1,65 m, s konstrukcí na podlahu</t>
  </si>
  <si>
    <t>732113108</t>
  </si>
  <si>
    <t>Vyrovnávač dynamických tlaků PN 6 hydraulický přírubový, průtok 80 m3/h, vč. tepelné izolace</t>
  </si>
  <si>
    <t>732331615</t>
  </si>
  <si>
    <t>Nádoba tlaková expanzní s membránou závitové připojení PN 0,6 o objemu 35 litrů</t>
  </si>
  <si>
    <t>732332301r</t>
  </si>
  <si>
    <t>732332311r</t>
  </si>
  <si>
    <t>Uvedení do provozu vyrovnávacího a doplňovacího zařízení</t>
  </si>
  <si>
    <t>732429111r</t>
  </si>
  <si>
    <t>Montáž čerpadla oběhového spirálního DN 32 do potrubí, včetně šroubení</t>
  </si>
  <si>
    <t>426105810r</t>
  </si>
  <si>
    <t>Čerpadlo okruhu VZT DN32, 4,5 m3/h, 60 kPa</t>
  </si>
  <si>
    <t>426105100r</t>
  </si>
  <si>
    <t>Čerpadlo okruhu auly, tělocvičny, DN32, 3,2 m3/h, 80 kPa</t>
  </si>
  <si>
    <t>426105820r</t>
  </si>
  <si>
    <t>Čerpadlo okruhu zimního stadionu DN32, 3,3 m3/h, 60 kPa</t>
  </si>
  <si>
    <t>426106300r</t>
  </si>
  <si>
    <t>Izolace tepelná pro čerpadla DN32</t>
  </si>
  <si>
    <t>732429112r</t>
  </si>
  <si>
    <t>Montáž čerpadla oběhového DN 40 do potrubí, včetně šroubení</t>
  </si>
  <si>
    <t>426106180r</t>
  </si>
  <si>
    <t>426106190r</t>
  </si>
  <si>
    <t>Čerpadlo okruhu chodeb, WC, DN40, 5,6 m3/h, 60 kPa</t>
  </si>
  <si>
    <t>426106350r</t>
  </si>
  <si>
    <t>Izolace tepelné pro čerpadla DN40</t>
  </si>
  <si>
    <t>732429114r</t>
  </si>
  <si>
    <t>Montáž čerpadla oběhového přírubového DN 65, včetně přírub a šroubů</t>
  </si>
  <si>
    <t>426106260r</t>
  </si>
  <si>
    <t>Čerpadlo okruhu učeben, DN65, 11,6 m3/h, 100 kPa</t>
  </si>
  <si>
    <t>426106810r</t>
  </si>
  <si>
    <t>Izolace tepelná pro čerpadla DN65</t>
  </si>
  <si>
    <t>732429115r</t>
  </si>
  <si>
    <t>Montáž čerpadla oběhového přírubového DN 80 do potrubí, vč. přírub a šroubů</t>
  </si>
  <si>
    <t>426110990r</t>
  </si>
  <si>
    <t>Oběhové čerpadlo kotlové DN80, 19 m3/h, 40 kPa</t>
  </si>
  <si>
    <t>732821111r</t>
  </si>
  <si>
    <t>Kombinovaná armatura pro přímé propojení doplňovacího zařízení</t>
  </si>
  <si>
    <t>998732101</t>
  </si>
  <si>
    <t>Přesun hmot tonážní pro strojovny v objektech v do 6 m</t>
  </si>
  <si>
    <t>733</t>
  </si>
  <si>
    <t>Ústřední vytápění - potrubí</t>
  </si>
  <si>
    <t>733110808</t>
  </si>
  <si>
    <t>Demontáž potrubí ocelového závitového do DN 50</t>
  </si>
  <si>
    <t>733110810</t>
  </si>
  <si>
    <t>Demontáž potrubí ocelového závitového do DN 80</t>
  </si>
  <si>
    <t>733120836</t>
  </si>
  <si>
    <t>Demontáž potrubí ocelového hladkého do D 159</t>
  </si>
  <si>
    <t>733111115</t>
  </si>
  <si>
    <t>Potrubí ocelové závitové bezešvé běžné v kotelnách nebo strojovnách DN 25</t>
  </si>
  <si>
    <t>733111116</t>
  </si>
  <si>
    <t>Potrubí ocelové závitové bezešvé běžné v kotelnách nebo strojovnách DN 32</t>
  </si>
  <si>
    <t>733111117</t>
  </si>
  <si>
    <t>Potrubí ocelové závitové bezešvé běžné v kotelnách nebo strojovnách DN 40</t>
  </si>
  <si>
    <t>733111118</t>
  </si>
  <si>
    <t>Potrubí ocelové závitové bezešvé běžné v kotelnách nebo strojovnách DN 50</t>
  </si>
  <si>
    <t>733121224</t>
  </si>
  <si>
    <t>Potrubí ocelové hladké bezešvé v kotelnách nebo strojovnách D 76x3,6</t>
  </si>
  <si>
    <t>733121225</t>
  </si>
  <si>
    <t>Potrubí ocelové hladké bezešvé v kotelnách nebo strojovnách D 89x3,6</t>
  </si>
  <si>
    <t>733121132</t>
  </si>
  <si>
    <t>Potrubí ocelové hladké bezešvé běžné nízkotlaké D 133x4,5</t>
  </si>
  <si>
    <t>733124117</t>
  </si>
  <si>
    <t>Příplatek k potrubí ocelovému hladkému za zhotovení přechodů z trubek hladkých kováním DN 50/32</t>
  </si>
  <si>
    <t>733124117r</t>
  </si>
  <si>
    <t>Příplatek k potrubí ocelovému hladkému za zhotovení přechodů z trubek hladkých kováním DN 50/40</t>
  </si>
  <si>
    <t>733124119</t>
  </si>
  <si>
    <t>Příplatek k potrubí ocelovému hladkému za zhotovení přechodů z trubek hladkých kováním DN 65/40</t>
  </si>
  <si>
    <t>733124122</t>
  </si>
  <si>
    <t>Příplatek k potrubí ocelovému hladkému za zhotovení přechodů z trubek hladkých kováním DN 80/50</t>
  </si>
  <si>
    <t>733124126</t>
  </si>
  <si>
    <t>Příplatek k potrubí ocelovému hladkému za zhotovení přechodů z trubek hladkých kováním DN 125/80</t>
  </si>
  <si>
    <t>733190232</t>
  </si>
  <si>
    <t>Zkouška těsnosti potrubí ocelové hladké do D 133x5,0</t>
  </si>
  <si>
    <t>998733101</t>
  </si>
  <si>
    <t>Přesun hmot tonážní pro rozvody potrubí v objektech v do 6 m</t>
  </si>
  <si>
    <t>734</t>
  </si>
  <si>
    <t>Ústřední vytápění - armatury</t>
  </si>
  <si>
    <t>734100811</t>
  </si>
  <si>
    <t>Demontáž armatury přírubové se dvěma přírubami do DN 50</t>
  </si>
  <si>
    <t>734100812</t>
  </si>
  <si>
    <t>Demontáž armatury přírubové se dvěma přírubami do DN 100</t>
  </si>
  <si>
    <t>734200812</t>
  </si>
  <si>
    <t>Demontáž armatury závitové s jedním závitem do G 1</t>
  </si>
  <si>
    <t>734200813</t>
  </si>
  <si>
    <t>Demontáž armatury závitové s jedním závitem do G 6/4</t>
  </si>
  <si>
    <t>734200814</t>
  </si>
  <si>
    <t>Demontáž armatury závitové s jedním závitem do G 2</t>
  </si>
  <si>
    <t>734290812</t>
  </si>
  <si>
    <t>Demontáž armatury směšovací přivařovací trojcestné DN 25 s přímým průtokem</t>
  </si>
  <si>
    <t>734290814</t>
  </si>
  <si>
    <t>Demontáž armatury směšovací přivařovací trojcestné   DN 40 s přímým průtokem</t>
  </si>
  <si>
    <t>130</t>
  </si>
  <si>
    <t>734290815</t>
  </si>
  <si>
    <t>Demontáž armatury směšovací přivařovací trojcestné   DN 50 s přímým průtokem</t>
  </si>
  <si>
    <t>67</t>
  </si>
  <si>
    <t>734109413</t>
  </si>
  <si>
    <t>Montáž armatury přírubové se třemi přírubami PN 16 DN 40</t>
  </si>
  <si>
    <t>734295114r</t>
  </si>
  <si>
    <t>Směšovací armatura trojcestná DN 40, kvs 44 m3/h</t>
  </si>
  <si>
    <t>69</t>
  </si>
  <si>
    <t>734109415</t>
  </si>
  <si>
    <t>Montáž armatury přírubové se třemi přírubami PN 16 DN 65</t>
  </si>
  <si>
    <t>734295116</t>
  </si>
  <si>
    <t>Směšovací armatura trojcestná DN 65, kvs 90 m3/h</t>
  </si>
  <si>
    <t>71</t>
  </si>
  <si>
    <t>734109421</t>
  </si>
  <si>
    <t>Montáž armatury přírubové se třemi přírubami PN 16 DN 32</t>
  </si>
  <si>
    <t>734295113</t>
  </si>
  <si>
    <t>Směšovací armatura trojcestná DN 32, kvs 28 m3/h</t>
  </si>
  <si>
    <t>73</t>
  </si>
  <si>
    <t>734491104</t>
  </si>
  <si>
    <t>734491105r</t>
  </si>
  <si>
    <t>75</t>
  </si>
  <si>
    <t>734494212</t>
  </si>
  <si>
    <t>Návarek s trubkovým závitem G 3/8</t>
  </si>
  <si>
    <t>891185321</t>
  </si>
  <si>
    <t>Montáž zpětných klapek DN 40</t>
  </si>
  <si>
    <t>77</t>
  </si>
  <si>
    <t>422814000</t>
  </si>
  <si>
    <t>klapka zpětná samočinná DN40 mm</t>
  </si>
  <si>
    <t>891215321r</t>
  </si>
  <si>
    <t>Montáž zpětných klapek DN 32</t>
  </si>
  <si>
    <t>79</t>
  </si>
  <si>
    <t>422844000r</t>
  </si>
  <si>
    <t>klapka zpětná samočinná DN32 mm</t>
  </si>
  <si>
    <t>891235321</t>
  </si>
  <si>
    <t>Montáž zpětných klapek DN 65</t>
  </si>
  <si>
    <t>81</t>
  </si>
  <si>
    <t>422844030</t>
  </si>
  <si>
    <t>klapka zpětná samočinná DN65 mm</t>
  </si>
  <si>
    <t>891245321</t>
  </si>
  <si>
    <t>Montáž zpětných klapek DN 80</t>
  </si>
  <si>
    <t>83</t>
  </si>
  <si>
    <t>422844060r</t>
  </si>
  <si>
    <t>klapka zpětná samočinná DN80 mm</t>
  </si>
  <si>
    <t>734109116</t>
  </si>
  <si>
    <t>Montáž armatury přírubové se dvěma přírubami PN 6 DN 80</t>
  </si>
  <si>
    <t>85</t>
  </si>
  <si>
    <t>551280770</t>
  </si>
  <si>
    <t>klapka uzavírací mezipřírubová disk litina, DN 80, PN6</t>
  </si>
  <si>
    <t>734109118</t>
  </si>
  <si>
    <t>Montáž armatury přírubové se dvěma přírubami PN 6 DN 125</t>
  </si>
  <si>
    <t>87</t>
  </si>
  <si>
    <t>551280790</t>
  </si>
  <si>
    <t>klapka uzavírací mezipřírubová disk litina, DN 125, PN6</t>
  </si>
  <si>
    <t>734163424</t>
  </si>
  <si>
    <t>Filtr DN 32 PN 16 do 300°C s vypouštěcí přírubou</t>
  </si>
  <si>
    <t>89</t>
  </si>
  <si>
    <t>734163425</t>
  </si>
  <si>
    <t>Filtr DN 40 PN 16 do 300°C s vypouštěcí přírubou</t>
  </si>
  <si>
    <t>734163427</t>
  </si>
  <si>
    <t>Filtr DN 65 PN 16 do 300°C s vypouštěcí přírubou</t>
  </si>
  <si>
    <t>91</t>
  </si>
  <si>
    <t>734163428</t>
  </si>
  <si>
    <t>Filtr DN 80 PN 16 do 300°C s vypouštěcí přírubou</t>
  </si>
  <si>
    <t>734211120</t>
  </si>
  <si>
    <t>Ventil závitový odvzdušňovací G 1/2 PN 14 do 120°C automatický</t>
  </si>
  <si>
    <t>93</t>
  </si>
  <si>
    <t>734251214</t>
  </si>
  <si>
    <t>Ventil závitový pojistný rohový G 5/4 provozní tlak od 2,5 do 6 barů</t>
  </si>
  <si>
    <t>734291123</t>
  </si>
  <si>
    <t>Kohout plnící a vypouštěcí G 1/2 PN 10 do 110°C závitový</t>
  </si>
  <si>
    <t>95</t>
  </si>
  <si>
    <t>734291124r</t>
  </si>
  <si>
    <t>Kohout plnící a vypouštěcí G 1 PN 10 do 110°C závitový</t>
  </si>
  <si>
    <t>734292716</t>
  </si>
  <si>
    <t>Kohout kulový přímý G 1 1/4 PN 42 do 185°C vnitřní závit</t>
  </si>
  <si>
    <t>97</t>
  </si>
  <si>
    <t>734292717</t>
  </si>
  <si>
    <t>Kohout kulový přímý G 1 1/2 PN 42 do 185°C vnitřní závit</t>
  </si>
  <si>
    <t>734292719</t>
  </si>
  <si>
    <t>Kohout kulový přímý G 2 1/2 PN 42 do 185°C vnitřní závit</t>
  </si>
  <si>
    <t>99</t>
  </si>
  <si>
    <t>734411101</t>
  </si>
  <si>
    <t>Teploměr technický s pevným stonkem a jímkou zadní připojení průměr 63 mm délky 50 mm</t>
  </si>
  <si>
    <t>734411131</t>
  </si>
  <si>
    <t>Teploměr technický s pevným stonkem a jímkou spodní připojení průměr 80 mm délky 50 mm</t>
  </si>
  <si>
    <t>101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</si>
  <si>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</si>
  <si>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</si>
  <si>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</si>
  <si>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</si>
  <si>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103</t>
  </si>
  <si>
    <t>734421111</t>
  </si>
  <si>
    <t>Tlakoměr s pevným stonkem a zpětnou klapkou tlak 0-16 bar průměr 50 mm zadní připojení</t>
  </si>
  <si>
    <t>734424102</t>
  </si>
  <si>
    <t>Kondenzační smyčka k přivaření stočená PN 250 do 300°C</t>
  </si>
  <si>
    <t>105</t>
  </si>
  <si>
    <t>998734101</t>
  </si>
  <si>
    <t>Přesun hmot tonážní pro armatury v objektech v do 6 m</t>
  </si>
  <si>
    <t>767995112</t>
  </si>
  <si>
    <t>Montáž atypických zámečnických konstrukcí hmotnosti do 10 kg</t>
  </si>
  <si>
    <t>kg</t>
  </si>
  <si>
    <t>107</t>
  </si>
  <si>
    <t>133844150</t>
  </si>
  <si>
    <t>tyč ocelová U, značka oceli S 235 JR, označení průřezu 65</t>
  </si>
  <si>
    <t>311971010</t>
  </si>
  <si>
    <t>tyč závitová pozinkovaná M8 x 1000 mm</t>
  </si>
  <si>
    <t>109</t>
  </si>
  <si>
    <t>998767101</t>
  </si>
  <si>
    <t>Přesun hmot tonážní pro zámečnické konstrukce v objektech v do 6 m</t>
  </si>
  <si>
    <t>783425111</t>
  </si>
  <si>
    <t>Nátěry syntetické armatur do DN 100 barva dražší lesklý povrch 1x antikorozní, 1x základní, 1x email</t>
  </si>
  <si>
    <t>Práce a dodávky M</t>
  </si>
  <si>
    <t>58-M</t>
  </si>
  <si>
    <t>Revize vyhrazených technických zařízení</t>
  </si>
  <si>
    <t>111</t>
  </si>
  <si>
    <t>580301002r</t>
  </si>
  <si>
    <t>Revize kotlů</t>
  </si>
  <si>
    <t>580301003r</t>
  </si>
  <si>
    <t>Zhotovení revizní knihy</t>
  </si>
  <si>
    <t>HZS</t>
  </si>
  <si>
    <t>Hodinové zúčtovací sazby</t>
  </si>
  <si>
    <t>113</t>
  </si>
  <si>
    <t>HZS1292</t>
  </si>
  <si>
    <t>Hodinová zúčtovací sazba stavební dělník</t>
  </si>
  <si>
    <t>hod</t>
  </si>
  <si>
    <t>VRN</t>
  </si>
  <si>
    <t>Vedlejší rozpočtové náklady</t>
  </si>
  <si>
    <t>VRN4</t>
  </si>
  <si>
    <t>Inženýrská činnost</t>
  </si>
  <si>
    <t>043114000</t>
  </si>
  <si>
    <t>Zkoušky tlakové</t>
  </si>
  <si>
    <t>115</t>
  </si>
  <si>
    <t>732390914</t>
  </si>
  <si>
    <t>Ekologická likvidace demontovaného materiálu</t>
  </si>
  <si>
    <t>043124000r</t>
  </si>
  <si>
    <t>Provozní řád</t>
  </si>
  <si>
    <t>117</t>
  </si>
  <si>
    <t>043134000r</t>
  </si>
  <si>
    <t>Požární dozor stavby</t>
  </si>
  <si>
    <t>043194000r</t>
  </si>
  <si>
    <t>Skutečné provedení</t>
  </si>
  <si>
    <t>119</t>
  </si>
  <si>
    <t>045103000r</t>
  </si>
  <si>
    <t>Povinné vybavení kotelny neobsažené v rozpočtu</t>
  </si>
  <si>
    <t>045303000r</t>
  </si>
  <si>
    <t>121</t>
  </si>
  <si>
    <t>724211207r</t>
  </si>
  <si>
    <t>Napuštění celé otopné soustavy upravenou vodou dle požadavků zdroje tepla</t>
  </si>
  <si>
    <t>732390911r</t>
  </si>
  <si>
    <t>Vypuštění otopné soustavy a vypláchnutí</t>
  </si>
  <si>
    <t>123</t>
  </si>
  <si>
    <t>051002000</t>
  </si>
  <si>
    <t xml:space="preserve">    9 - Ostatní konstrukce a práce-bourání</t>
  </si>
  <si>
    <t xml:space="preserve">    723 - Zdravotechnika - vnitřní plynovod</t>
  </si>
  <si>
    <t>Ostatní konstrukce a práce-bourání</t>
  </si>
  <si>
    <t>723</t>
  </si>
  <si>
    <t>Zdravotechnika - vnitřní plynovod</t>
  </si>
  <si>
    <t>723150805</t>
  </si>
  <si>
    <t>Demontáž potrubí ocelové hladké svařované do D 159</t>
  </si>
  <si>
    <t>723230801</t>
  </si>
  <si>
    <t>Demontáž stávajícího rychlouzávěru</t>
  </si>
  <si>
    <t>723120804</t>
  </si>
  <si>
    <t>Demontáž potrubí ocelové závitové svařované do DN 25</t>
  </si>
  <si>
    <t>723111202</t>
  </si>
  <si>
    <t>Potrubí ocelové závitové černé bezešvé svařované běžné DN 15</t>
  </si>
  <si>
    <t>723111203</t>
  </si>
  <si>
    <t>Potrubí ocelové závitové černé bezešvé svařované běžné DN 20</t>
  </si>
  <si>
    <t>723150316</t>
  </si>
  <si>
    <t>Potrubí ocelové hladké černé bezešvé spojované svařováním tvářené za tepla D 133x4,5 mm</t>
  </si>
  <si>
    <t>723150318</t>
  </si>
  <si>
    <t>Potrubí ocelové hladké černé bezešvé spojované svařováním tvářené za tepla D 219x6,3 mm</t>
  </si>
  <si>
    <t>723150347</t>
  </si>
  <si>
    <t>Redukce zhotovená kováním přes 1 DN DN 125/80</t>
  </si>
  <si>
    <t>723150349</t>
  </si>
  <si>
    <t>Redukce zhotovená kováním přes 1 DN DN 200/125</t>
  </si>
  <si>
    <t>723150365</t>
  </si>
  <si>
    <t>Chránička D 38x2,6 mm</t>
  </si>
  <si>
    <t>723150374</t>
  </si>
  <si>
    <t>Chránička D 219x6,3 mm</t>
  </si>
  <si>
    <t>723190907</t>
  </si>
  <si>
    <t>Odvzdušnění nebo napuštění plynovodního potrubí</t>
  </si>
  <si>
    <t>723213202</t>
  </si>
  <si>
    <t>Kohout přírubový kulový uzavírací DN 50 PN 16 do 200°C těleso šedá litina</t>
  </si>
  <si>
    <t>723214138</t>
  </si>
  <si>
    <t>Filtr plynový DN 80 PN 16 do 300°C těleso uhlíková ocel s vypouštěcí přírubou</t>
  </si>
  <si>
    <t>723219104</t>
  </si>
  <si>
    <t>Montáž armatur plynovodních přírubových DN 80 ostatní typ</t>
  </si>
  <si>
    <t>422236260r</t>
  </si>
  <si>
    <t>bezpečnostní rychlouzávěr DN80 dle specifikace</t>
  </si>
  <si>
    <t>723221304</t>
  </si>
  <si>
    <t>Ventil vzorkovací rohový G 1/2 PN 5 s vnitřním závitem</t>
  </si>
  <si>
    <t>723230102</t>
  </si>
  <si>
    <t>723230103</t>
  </si>
  <si>
    <t>Kulový uzávěr přímý PN 5 G 3/4 2x vnitřním závitem</t>
  </si>
  <si>
    <t>998723101</t>
  </si>
  <si>
    <t>Přesun hmot tonážní pro vnitřní plynovod v objektech v do 6 m</t>
  </si>
  <si>
    <t>HZS1301</t>
  </si>
  <si>
    <t xml:space="preserve">    722 - Zdravotechnika - vnitřní vodovod</t>
  </si>
  <si>
    <t xml:space="preserve">    724 - Zdravotechnika - strojní vybavení</t>
  </si>
  <si>
    <t>713463121</t>
  </si>
  <si>
    <t>Montáž izolace tepelné potrubí potrubními pouzdry bez úpravy uchycenými sponami 1x</t>
  </si>
  <si>
    <t>631544020r</t>
  </si>
  <si>
    <t>pouzdro potrubní izolační z PUR pěny, návlekové 35/13 mm</t>
  </si>
  <si>
    <t>721210812</t>
  </si>
  <si>
    <t>Demontáž vpustí podlahových DN 70</t>
  </si>
  <si>
    <t>721171914</t>
  </si>
  <si>
    <t>Potrubí z PP propojení potrubí DN 70</t>
  </si>
  <si>
    <t>721174004</t>
  </si>
  <si>
    <t>Potrubí kanalizační z PP svodné systém HT DN 70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</si>
  <si>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</si>
  <si>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</si>
  <si>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</si>
  <si>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</si>
  <si>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</si>
  <si>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</si>
  <si>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721290111</t>
  </si>
  <si>
    <t>Zkouška těsnosti potrubí kanalizace vodou do DN 125</t>
  </si>
  <si>
    <t>721211912</t>
  </si>
  <si>
    <t>Montáž vpustí podlahových DN 50/75</t>
  </si>
  <si>
    <t>551617190</t>
  </si>
  <si>
    <t>vpusť podlahová se zápachovou uzávěrkou, DN 75/110</t>
  </si>
  <si>
    <t>721300912</t>
  </si>
  <si>
    <t>Pročištění odpadů svislých v jednom podlaží do DN 200</t>
  </si>
  <si>
    <t>998721101</t>
  </si>
  <si>
    <t>Přesun hmot tonážní pro vnitřní kanalizace v objektech v do 6 m</t>
  </si>
  <si>
    <t>722</t>
  </si>
  <si>
    <t>Zdravotechnika - vnitřní vodovod</t>
  </si>
  <si>
    <t>722170801</t>
  </si>
  <si>
    <t>Demontáž rozvodů vody z plastů do D 25</t>
  </si>
  <si>
    <t>722290226r</t>
  </si>
  <si>
    <t>Napojení na stávající rozvod pitné vody</t>
  </si>
  <si>
    <t>722174024</t>
  </si>
  <si>
    <t>Potrubí vodovodní plastové PPR svar polyfuze PN 20 D 32 x5,4 mm</t>
  </si>
  <si>
    <t>722290215</t>
  </si>
  <si>
    <t>Zkouška těsnosti vodovodního potrubí hrdlového nebo přírubového do DN 100</t>
  </si>
  <si>
    <t>722230103</t>
  </si>
  <si>
    <t>Ventil přímý G 1 se dvěma závity</t>
  </si>
  <si>
    <t>722231074</t>
  </si>
  <si>
    <t>Ventil zpětný G 1 PN 10 do 110°C se dvěma závity</t>
  </si>
  <si>
    <t>731341150</t>
  </si>
  <si>
    <t>Hadice napouštěcí pryžové D 25/35</t>
  </si>
  <si>
    <t>998722101</t>
  </si>
  <si>
    <t>Přesun hmot tonážní tonážní pro vnitřní vodovod v objektech v do 6 m</t>
  </si>
  <si>
    <t>724</t>
  </si>
  <si>
    <t>Zdravotechnika - strojní vybavení</t>
  </si>
  <si>
    <t>732493810</t>
  </si>
  <si>
    <t>Demontáž úpravny vody</t>
  </si>
  <si>
    <t>731151133r</t>
  </si>
  <si>
    <t>Neutralizační box dle specifikace</t>
  </si>
  <si>
    <t>724242212r</t>
  </si>
  <si>
    <t>mechanický předfiltr 1" s ručním odkalovacím ventilem</t>
  </si>
  <si>
    <t>724246011r</t>
  </si>
  <si>
    <t>Čerpadlo dávkovací proporcionální G 3/4" s nádrží a impulzním vodoměrem, dle specifikace</t>
  </si>
  <si>
    <t>724246012r</t>
  </si>
  <si>
    <t>Chemie pro první napouštění a zásoba na provoz</t>
  </si>
  <si>
    <t>724246020r</t>
  </si>
  <si>
    <t>Systémový oddělovač 3/4"</t>
  </si>
  <si>
    <t>724246022r</t>
  </si>
  <si>
    <t>Odsolovací filtr-demineralizace</t>
  </si>
  <si>
    <t>Ostatní příslušenství úpravny vody - membránový ventil, měření vodivosti, včetně uvedení do provozu úpravny vody</t>
  </si>
  <si>
    <t>998724101</t>
  </si>
  <si>
    <t>Přesun hmot tonážní pro strojní vybavení v objektech v do 6 m</t>
  </si>
  <si>
    <t>MaR - Měření a regulace</t>
  </si>
  <si>
    <t>D1 - Materiál</t>
  </si>
  <si>
    <t xml:space="preserve">    D2 - Strojovna</t>
  </si>
  <si>
    <t>D3 - Montáže</t>
  </si>
  <si>
    <t xml:space="preserve">    D4 - Ostatní</t>
  </si>
  <si>
    <t>D1</t>
  </si>
  <si>
    <t>Materiál</t>
  </si>
  <si>
    <t>D2</t>
  </si>
  <si>
    <t>Strojovna</t>
  </si>
  <si>
    <t>Kabelový drátěný rošt MERKUR 2 M2 150/50</t>
  </si>
  <si>
    <t>ks</t>
  </si>
  <si>
    <t>Kabelový drátěný rošt MERKUR 2 M2 50/50</t>
  </si>
  <si>
    <t>Lišta LH 20/20</t>
  </si>
  <si>
    <t>Lišta LH 18/13</t>
  </si>
  <si>
    <t>CYSY 3Cx1 mm2</t>
  </si>
  <si>
    <t>CYSY 4x1 mm2</t>
  </si>
  <si>
    <t>CYKY 2x1,5 mm2</t>
  </si>
  <si>
    <t>CYKY 3Cx1,5 mm2</t>
  </si>
  <si>
    <t>CYKY 3Cx2,5 mm2</t>
  </si>
  <si>
    <t>CYKY 5Cx4 mm2</t>
  </si>
  <si>
    <t>JYTY 2x1</t>
  </si>
  <si>
    <t>JYTY 4x1</t>
  </si>
  <si>
    <t>svítidlo zářivkové 2x36W, IP65, s krytem, vč. trubic</t>
  </si>
  <si>
    <t>svítidlo nouzové LED, 1h</t>
  </si>
  <si>
    <t>zásuvka 16A/230V zap., IP44, nástěnné provedení</t>
  </si>
  <si>
    <t>spínač č.1, IP44</t>
  </si>
  <si>
    <t>signalizační maják poruchové signalizace</t>
  </si>
  <si>
    <t>STOP tlačítko</t>
  </si>
  <si>
    <t>detekce zaplavení kotelny</t>
  </si>
  <si>
    <t>prostorový termostat havarijní</t>
  </si>
  <si>
    <t>detektor plynů - dvoustupňový</t>
  </si>
  <si>
    <t>R MaR,ocel.plech.nástěnný.rozv.,600x900x250,IP40/20, viz. schéma</t>
  </si>
  <si>
    <t>Ekvitermní regulace kotlů a jednotlivých topných okruhů, včetně teplotních čidel</t>
  </si>
  <si>
    <t>Podružný materiál  3% z celkového nosného materiálu</t>
  </si>
  <si>
    <t>D3</t>
  </si>
  <si>
    <t>Montáže</t>
  </si>
  <si>
    <t>svítidlo zářivkové 2x36W, IP65, s krytem</t>
  </si>
  <si>
    <t>detektor plynů - dvoustupňový, vč. kontroly a zkoušky funkčnosti</t>
  </si>
  <si>
    <t>P</t>
  </si>
  <si>
    <t>Poznámka k položce:
- ekvitermní regulace kotlů a jednotlivých topných okruhů je součástí dodávky kotlů</t>
  </si>
  <si>
    <t>D4</t>
  </si>
  <si>
    <t>Ostatní</t>
  </si>
  <si>
    <t>Koordinace s ostatními profesemi na stavbě</t>
  </si>
  <si>
    <t>Úklid pracoviště</t>
  </si>
  <si>
    <t>Dokumentace skutečného provedení stavby</t>
  </si>
  <si>
    <t>Revize elektro</t>
  </si>
  <si>
    <t>Oživení a zaregulování</t>
  </si>
  <si>
    <t>Monitoring chodu kotelny vč. vizualizace a vzdálený přístup na internetu</t>
  </si>
  <si>
    <t xml:space="preserve">Pomocné práce </t>
  </si>
  <si>
    <t>1015976762</t>
  </si>
  <si>
    <t>Doprava pracovníků na místo montáže</t>
  </si>
  <si>
    <t>-1638454137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</si>
  <si>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</si>
  <si>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</si>
  <si>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</si>
  <si>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</si>
  <si>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</si>
  <si>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</si>
  <si>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</si>
  <si>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-1080078840</t>
  </si>
  <si>
    <t>1024</t>
  </si>
  <si>
    <t>Osazení a dodávka informačních cedulek</t>
  </si>
  <si>
    <t>131</t>
  </si>
  <si>
    <t>-2091481603</t>
  </si>
  <si>
    <t>903711232</t>
  </si>
  <si>
    <t>129</t>
  </si>
  <si>
    <t>-1178125147</t>
  </si>
  <si>
    <t>Autorizované měření emisí</t>
  </si>
  <si>
    <t>1584995089</t>
  </si>
  <si>
    <t>127</t>
  </si>
  <si>
    <t>-1167432853</t>
  </si>
  <si>
    <t>-1858673657</t>
  </si>
  <si>
    <t>125</t>
  </si>
  <si>
    <t>1166561272</t>
  </si>
  <si>
    <t>-527545802</t>
  </si>
  <si>
    <t>1900087103</t>
  </si>
  <si>
    <t>102394842</t>
  </si>
  <si>
    <t>512</t>
  </si>
  <si>
    <t>231953970</t>
  </si>
  <si>
    <t>-1385221587</t>
  </si>
  <si>
    <t>1959824815</t>
  </si>
  <si>
    <t>874319267</t>
  </si>
  <si>
    <t>-1239443564</t>
  </si>
  <si>
    <t>749515614</t>
  </si>
  <si>
    <t>1609527086</t>
  </si>
  <si>
    <t>947599873</t>
  </si>
  <si>
    <t>117624231</t>
  </si>
  <si>
    <t>Přemístění demontovaných armatur vodorovně do 100 m v objektech výšky do 6 m</t>
  </si>
  <si>
    <t>734890801</t>
  </si>
  <si>
    <t>-1107237318</t>
  </si>
  <si>
    <t>-132387185</t>
  </si>
  <si>
    <t>-1609228106</t>
  </si>
  <si>
    <t>1915853097</t>
  </si>
  <si>
    <t>-1858389512</t>
  </si>
  <si>
    <t>-1089456860</t>
  </si>
  <si>
    <t>1105987941</t>
  </si>
  <si>
    <t>-50889496</t>
  </si>
  <si>
    <t>914521694</t>
  </si>
  <si>
    <t>-716448898</t>
  </si>
  <si>
    <t>-1346452395</t>
  </si>
  <si>
    <t>1157959670</t>
  </si>
  <si>
    <t>-1931502655</t>
  </si>
  <si>
    <t>862709846</t>
  </si>
  <si>
    <t>1194436760</t>
  </si>
  <si>
    <t>-975214229</t>
  </si>
  <si>
    <t>-1143386282</t>
  </si>
  <si>
    <t>-1121924011</t>
  </si>
  <si>
    <t>-193301360</t>
  </si>
  <si>
    <t>308555202</t>
  </si>
  <si>
    <t>-322903256</t>
  </si>
  <si>
    <t>934703636</t>
  </si>
  <si>
    <t>-1304928440</t>
  </si>
  <si>
    <t>-2054737350</t>
  </si>
  <si>
    <t>1570021350</t>
  </si>
  <si>
    <t>-783152147</t>
  </si>
  <si>
    <t>-684964590</t>
  </si>
  <si>
    <t>575645410</t>
  </si>
  <si>
    <t>1102477421</t>
  </si>
  <si>
    <t>-259012154</t>
  </si>
  <si>
    <t>-492405708</t>
  </si>
  <si>
    <t>Měřič tepla DN80 fakturační, 40 m3/h, PN25, včetně návarků a příslušenství</t>
  </si>
  <si>
    <t>1689652996</t>
  </si>
  <si>
    <t>Měřič tepla DN25 fakturační, 3,5 m3/h, PN25, včetně návarků a přílušenství</t>
  </si>
  <si>
    <t>1233980318</t>
  </si>
  <si>
    <t>1301615065</t>
  </si>
  <si>
    <t>1987328944</t>
  </si>
  <si>
    <t>-449111189</t>
  </si>
  <si>
    <t>-757293342</t>
  </si>
  <si>
    <t>-1371761440</t>
  </si>
  <si>
    <t>-1900215882</t>
  </si>
  <si>
    <t>-1258700510</t>
  </si>
  <si>
    <t>-1937106384</t>
  </si>
  <si>
    <t>391418414</t>
  </si>
  <si>
    <t>1220054363</t>
  </si>
  <si>
    <t>366547668</t>
  </si>
  <si>
    <t>-63386213</t>
  </si>
  <si>
    <t>-984400032</t>
  </si>
  <si>
    <t>-400494120</t>
  </si>
  <si>
    <t>-1085668514</t>
  </si>
  <si>
    <t>Přemístění potrubí demontovaného vodorovně do 100 m v objektech výšky do 6 m</t>
  </si>
  <si>
    <t>733890801</t>
  </si>
  <si>
    <t>-1385587658</t>
  </si>
  <si>
    <t>-1951247432</t>
  </si>
  <si>
    <t>-920924392</t>
  </si>
  <si>
    <t>116335036</t>
  </si>
  <si>
    <t>26723355</t>
  </si>
  <si>
    <t>2071753808</t>
  </si>
  <si>
    <t>-1617902850</t>
  </si>
  <si>
    <t>410673974</t>
  </si>
  <si>
    <t>1753677028</t>
  </si>
  <si>
    <t>1484321486</t>
  </si>
  <si>
    <t>-288851598</t>
  </si>
  <si>
    <t>1374928080</t>
  </si>
  <si>
    <t>207203615</t>
  </si>
  <si>
    <t>-392131676</t>
  </si>
  <si>
    <t>Rozřezání konzoly, podpěry nebo výložníku pro potrubí z U profilu do U 10</t>
  </si>
  <si>
    <t>733194820</t>
  </si>
  <si>
    <t>-137105935</t>
  </si>
  <si>
    <t>815477324</t>
  </si>
  <si>
    <t>953811392</t>
  </si>
  <si>
    <t>833746538</t>
  </si>
  <si>
    <t>-1870801169</t>
  </si>
  <si>
    <t>Přesun demontovaných strojoven vodorovně 100 m v objektech výšky do 6 m</t>
  </si>
  <si>
    <t>732890801</t>
  </si>
  <si>
    <t>1451445215</t>
  </si>
  <si>
    <t>-307690849</t>
  </si>
  <si>
    <t>-1723226237</t>
  </si>
  <si>
    <t>-972523642</t>
  </si>
  <si>
    <t>1332791898</t>
  </si>
  <si>
    <t>-306731657</t>
  </si>
  <si>
    <t>-1625211720</t>
  </si>
  <si>
    <t>-1054290643</t>
  </si>
  <si>
    <t>-1981344071</t>
  </si>
  <si>
    <t xml:space="preserve">Čerpadlo okruhu kabinetů, DN40, 7,3 m3/h, 90 kPa </t>
  </si>
  <si>
    <t>-985731954</t>
  </si>
  <si>
    <t>-1250253000</t>
  </si>
  <si>
    <t>-810206510</t>
  </si>
  <si>
    <t>1684624917</t>
  </si>
  <si>
    <t>-317473426</t>
  </si>
  <si>
    <t>-888673478</t>
  </si>
  <si>
    <t>-514881842</t>
  </si>
  <si>
    <t>-776452312</t>
  </si>
  <si>
    <t>Řídící jednotka základní nádoby vyrovnávacího a doplňovacího zařízení, včetně expanzní nádoby 400 l, propojovací soupravy a uzavíracího ventilu</t>
  </si>
  <si>
    <t>868299236</t>
  </si>
  <si>
    <t>-1975941804</t>
  </si>
  <si>
    <t>-1678128981</t>
  </si>
  <si>
    <t>1534302002</t>
  </si>
  <si>
    <t>1407874568</t>
  </si>
  <si>
    <t>-966850979</t>
  </si>
  <si>
    <t>1186067746</t>
  </si>
  <si>
    <t>-1593821003</t>
  </si>
  <si>
    <t>965924307</t>
  </si>
  <si>
    <t>1489376086</t>
  </si>
  <si>
    <t>-1524587777</t>
  </si>
  <si>
    <t>Kotel stacionární na plyn s modulovaným výkonem 15-100%, výkon 123-790 kW (80/60°C), účinnost 108%</t>
  </si>
  <si>
    <t>-1276198831</t>
  </si>
  <si>
    <t>Demontáž stávajícího odvodu spalin hliníkového čtyřhranného 600x500 mm- redukovaného na společné potrubí DN400, délky 8 m z prostoru kotelny</t>
  </si>
  <si>
    <t>731310811r</t>
  </si>
  <si>
    <t>1116263758</t>
  </si>
  <si>
    <t>2062071715</t>
  </si>
  <si>
    <t>-47349072</t>
  </si>
  <si>
    <t>931111451</t>
  </si>
  <si>
    <t>2048706077</t>
  </si>
  <si>
    <t>pouzdro potrubní izolační z minerální vlny s AL povrchem 40/20 mm</t>
  </si>
  <si>
    <t>-1195362637</t>
  </si>
  <si>
    <t>pouzdro potrubní izolační z minerální vlny s AL povrchem 50/30 mm</t>
  </si>
  <si>
    <t>1390790987</t>
  </si>
  <si>
    <t>-6205702</t>
  </si>
  <si>
    <t>1081888368</t>
  </si>
  <si>
    <t>-279366270</t>
  </si>
  <si>
    <t>1019676090</t>
  </si>
  <si>
    <t>2019110693</t>
  </si>
  <si>
    <t>-538318955</t>
  </si>
  <si>
    <t>Poplatek za uložení stavebního odpadu z izolačních hmot na skládce (skládkovné)</t>
  </si>
  <si>
    <t>997013814</t>
  </si>
  <si>
    <t>1885392198</t>
  </si>
  <si>
    <t>-1301694826</t>
  </si>
  <si>
    <t>Vyvezení železného šrotu do sběrného dvora</t>
  </si>
  <si>
    <t>997013804r</t>
  </si>
  <si>
    <t>Hmotnost
celkem [t]</t>
  </si>
  <si>
    <t>J. hmotnost
[t]</t>
  </si>
  <si>
    <t>Cena celkem
[CZK]</t>
  </si>
  <si>
    <t>VK INVESTING s.r.o.</t>
  </si>
  <si>
    <t>{A373585A-14FC-4D35-9C57-687150AAE490}</t>
  </si>
  <si>
    <t>-721876873</t>
  </si>
  <si>
    <t>045002000r</t>
  </si>
  <si>
    <t>292378485</t>
  </si>
  <si>
    <t>Revize plynu</t>
  </si>
  <si>
    <t>044002000r</t>
  </si>
  <si>
    <t>-1575696117</t>
  </si>
  <si>
    <t>Hodinová zúčtovací sazba zedník - zapravení plynoměrné skříně a otvorů po jádrovém vrtání</t>
  </si>
  <si>
    <t>-167337038</t>
  </si>
  <si>
    <t>687136818</t>
  </si>
  <si>
    <t>-1226613716</t>
  </si>
  <si>
    <t>-988070380</t>
  </si>
  <si>
    <t>534946455</t>
  </si>
  <si>
    <t>-2110025220</t>
  </si>
  <si>
    <t>-176154778</t>
  </si>
  <si>
    <t>Kulový uzávěr přímý PN 5 G 1/2 2x vnitřním závitem</t>
  </si>
  <si>
    <t>-1468040450</t>
  </si>
  <si>
    <t>-134471544</t>
  </si>
  <si>
    <t>2010702748</t>
  </si>
  <si>
    <t>1386944815</t>
  </si>
  <si>
    <t>620851188</t>
  </si>
  <si>
    <t>344472488</t>
  </si>
  <si>
    <t>-962860706</t>
  </si>
  <si>
    <t>1375338948</t>
  </si>
  <si>
    <t>1642108598</t>
  </si>
  <si>
    <t>1665867497</t>
  </si>
  <si>
    <t>-1366898755</t>
  </si>
  <si>
    <t>-124899678</t>
  </si>
  <si>
    <t>-243083228</t>
  </si>
  <si>
    <t>1193526072</t>
  </si>
  <si>
    <t>1048123052</t>
  </si>
  <si>
    <t>-616789594</t>
  </si>
  <si>
    <t>-1209315714</t>
  </si>
  <si>
    <t>1592039458</t>
  </si>
  <si>
    <t>1684295035</t>
  </si>
  <si>
    <t>1523665340</t>
  </si>
  <si>
    <t>Jádrové vrty diamantovými korunkami do D 225 mm do stavebních materiálů</t>
  </si>
  <si>
    <t>977151126</t>
  </si>
  <si>
    <t>-1992881082</t>
  </si>
  <si>
    <t>Jádrové vrty diamantovými korunkami do D 40 mm do stavebních materiálů</t>
  </si>
  <si>
    <t>977151112</t>
  </si>
  <si>
    <t>{6051DED1-9B29-4E21-B65A-D1C2AC40E01F}</t>
  </si>
  <si>
    <t>-121171941</t>
  </si>
  <si>
    <t>645386989</t>
  </si>
  <si>
    <t>88849800</t>
  </si>
  <si>
    <t>505186539</t>
  </si>
  <si>
    <t>724246023</t>
  </si>
  <si>
    <t>-1117718811</t>
  </si>
  <si>
    <t>794316363</t>
  </si>
  <si>
    <t>-2055991111</t>
  </si>
  <si>
    <t>-1318090346</t>
  </si>
  <si>
    <t>1782791044</t>
  </si>
  <si>
    <t>606090032</t>
  </si>
  <si>
    <t>699783405</t>
  </si>
  <si>
    <t>249289676</t>
  </si>
  <si>
    <t>310642988</t>
  </si>
  <si>
    <t>907869841</t>
  </si>
  <si>
    <t>835690595</t>
  </si>
  <si>
    <t>1009849025</t>
  </si>
  <si>
    <t>-1266632633</t>
  </si>
  <si>
    <t>1732406162</t>
  </si>
  <si>
    <t>-1120684336</t>
  </si>
  <si>
    <t>94573482</t>
  </si>
  <si>
    <t>808579582</t>
  </si>
  <si>
    <t>-677467898</t>
  </si>
  <si>
    <t>-626737613</t>
  </si>
  <si>
    <t>1813213183</t>
  </si>
  <si>
    <t>-1022611218</t>
  </si>
  <si>
    <t>-509359126</t>
  </si>
  <si>
    <t>-856616765</t>
  </si>
  <si>
    <t>-1746695388</t>
  </si>
  <si>
    <t>1897534234</t>
  </si>
  <si>
    <t>-1824408549</t>
  </si>
  <si>
    <t>-1004305248</t>
  </si>
  <si>
    <t>492818781</t>
  </si>
  <si>
    <t>1607331321</t>
  </si>
  <si>
    <t>{F1D144B5-042A-4BFB-97D0-C5996799D769}</t>
  </si>
  <si>
    <t>D.1.4.a) - Vytápění</t>
  </si>
  <si>
    <t>D.1.4.e) - Zdravotechnika</t>
  </si>
  <si>
    <t>D.1.4.c) - Rozvod plynu</t>
  </si>
  <si>
    <t>Gymnázium Jaroslava Žáka, Jaroměř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</si>
</sst>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00;\-#,##0.00000"/>
    <numFmt numFmtId="170" formatCode="#,##0.000;\-#,##0.000"/>
    <numFmt numFmtId="171" formatCode="0.00%;\-0.00%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8"/>
      <color indexed="55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i/>
      <sz val="8"/>
      <color indexed="12"/>
      <name val="Trebuchet MS"/>
      <family val="2"/>
    </font>
    <font>
      <sz val="8"/>
      <color indexed="16"/>
      <name val="Trebuchet MS"/>
      <family val="2"/>
    </font>
    <font>
      <b/>
      <sz val="12"/>
      <color indexed="16"/>
      <name val="Trebuchet MS"/>
      <family val="2"/>
    </font>
    <font>
      <sz val="9"/>
      <color indexed="55"/>
      <name val="Trebuchet MS"/>
      <family val="2"/>
    </font>
    <font>
      <sz val="8"/>
      <color indexed="48"/>
      <name val="Trebuchet MS"/>
      <family val="2"/>
    </font>
    <font>
      <sz val="10"/>
      <color indexed="1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 style="hair">
        <color indexed="55"/>
      </top>
      <bottom/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0" applyNumberFormat="0" applyFill="0" applyBorder="0">
      <alignment/>
      <protection locked="0"/>
    </xf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15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3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3" fillId="2" borderId="0" xfId="20" applyFill="1" applyAlignment="1" applyProtection="1">
      <alignment/>
      <protection/>
    </xf>
    <xf numFmtId="0" fontId="34" fillId="0" borderId="0" xfId="20" applyFont="1" applyAlignment="1" applyProtection="1">
      <alignment horizontal="center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165" fontId="3" fillId="0" borderId="0" xfId="0" applyNumberFormat="1" applyFont="1" applyAlignment="1">
      <alignment horizontal="left" vertical="center"/>
    </xf>
    <xf numFmtId="0" fontId="0" fillId="0" borderId="0" xfId="22" applyFont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top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28" xfId="22" applyBorder="1" applyAlignment="1" applyProtection="1">
      <alignment horizontal="left" vertical="center"/>
      <protection locked="0"/>
    </xf>
    <xf numFmtId="0" fontId="0" fillId="0" borderId="29" xfId="22" applyBorder="1" applyAlignment="1" applyProtection="1">
      <alignment horizontal="left" vertical="center"/>
      <protection locked="0"/>
    </xf>
    <xf numFmtId="0" fontId="0" fillId="0" borderId="30" xfId="22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left" vertical="center" wrapText="1"/>
      <protection locked="0"/>
    </xf>
    <xf numFmtId="168" fontId="0" fillId="0" borderId="0" xfId="22" applyNumberFormat="1" applyFont="1" applyAlignment="1" applyProtection="1">
      <alignment horizontal="right" vertical="center"/>
      <protection locked="0"/>
    </xf>
    <xf numFmtId="169" fontId="38" fillId="0" borderId="31" xfId="22" applyNumberFormat="1" applyFont="1" applyBorder="1" applyAlignment="1" applyProtection="1">
      <alignment horizontal="right" vertical="center"/>
      <protection locked="0"/>
    </xf>
    <xf numFmtId="169" fontId="38" fillId="0" borderId="32" xfId="22" applyNumberFormat="1" applyFont="1" applyBorder="1" applyAlignment="1" applyProtection="1">
      <alignment horizontal="right" vertical="center"/>
      <protection locked="0"/>
    </xf>
    <xf numFmtId="0" fontId="0" fillId="0" borderId="32" xfId="22" applyBorder="1" applyAlignment="1" applyProtection="1">
      <alignment horizontal="left" vertical="center"/>
      <protection locked="0"/>
    </xf>
    <xf numFmtId="0" fontId="38" fillId="0" borderId="32" xfId="22" applyFont="1" applyBorder="1" applyAlignment="1" applyProtection="1">
      <alignment horizontal="center" vertical="center" wrapText="1"/>
      <protection locked="0"/>
    </xf>
    <xf numFmtId="0" fontId="38" fillId="0" borderId="33" xfId="22" applyFont="1" applyBorder="1" applyAlignment="1" applyProtection="1">
      <alignment horizontal="left" vertical="center" wrapText="1"/>
      <protection locked="0"/>
    </xf>
    <xf numFmtId="0" fontId="0" fillId="0" borderId="33" xfId="22" applyFont="1" applyBorder="1" applyAlignment="1" applyProtection="1">
      <alignment horizontal="left" vertical="center" wrapText="1"/>
      <protection locked="0"/>
    </xf>
    <xf numFmtId="168" fontId="0" fillId="0" borderId="33" xfId="22" applyNumberFormat="1" applyFont="1" applyBorder="1" applyAlignment="1" applyProtection="1">
      <alignment horizontal="right" vertical="center"/>
      <protection locked="0"/>
    </xf>
    <xf numFmtId="170" fontId="0" fillId="0" borderId="33" xfId="22" applyNumberFormat="1" applyFont="1" applyBorder="1" applyAlignment="1" applyProtection="1">
      <alignment horizontal="right" vertical="center"/>
      <protection locked="0"/>
    </xf>
    <xf numFmtId="0" fontId="0" fillId="0" borderId="33" xfId="22" applyFont="1" applyBorder="1" applyAlignment="1" applyProtection="1">
      <alignment horizontal="center" vertical="center" wrapText="1"/>
      <protection locked="0"/>
    </xf>
    <xf numFmtId="49" fontId="0" fillId="0" borderId="33" xfId="22" applyNumberFormat="1" applyFont="1" applyBorder="1" applyAlignment="1" applyProtection="1">
      <alignment horizontal="left" vertical="center" wrapText="1"/>
      <protection locked="0"/>
    </xf>
    <xf numFmtId="169" fontId="38" fillId="0" borderId="34" xfId="22" applyNumberFormat="1" applyFont="1" applyBorder="1" applyAlignment="1" applyProtection="1">
      <alignment horizontal="right" vertical="center"/>
      <protection locked="0"/>
    </xf>
    <xf numFmtId="169" fontId="38" fillId="0" borderId="0" xfId="22" applyNumberFormat="1" applyFont="1" applyAlignment="1" applyProtection="1">
      <alignment horizontal="right" vertical="center"/>
      <protection locked="0"/>
    </xf>
    <xf numFmtId="0" fontId="38" fillId="0" borderId="0" xfId="22" applyFont="1" applyAlignment="1" applyProtection="1">
      <alignment horizontal="center" vertical="center" wrapText="1"/>
      <protection locked="0"/>
    </xf>
    <xf numFmtId="0" fontId="0" fillId="0" borderId="0" xfId="22" applyFont="1" applyAlignment="1" applyProtection="1">
      <alignment horizontal="left"/>
      <protection locked="0"/>
    </xf>
    <xf numFmtId="168" fontId="39" fillId="0" borderId="0" xfId="22" applyNumberFormat="1" applyFont="1" applyAlignment="1" applyProtection="1">
      <alignment horizontal="right" vertical="center"/>
      <protection locked="0"/>
    </xf>
    <xf numFmtId="0" fontId="39" fillId="0" borderId="0" xfId="22" applyFont="1" applyAlignment="1" applyProtection="1">
      <alignment horizontal="left"/>
      <protection locked="0"/>
    </xf>
    <xf numFmtId="169" fontId="39" fillId="0" borderId="34" xfId="22" applyNumberFormat="1" applyFont="1" applyBorder="1" applyAlignment="1" applyProtection="1">
      <alignment horizontal="right"/>
      <protection locked="0"/>
    </xf>
    <xf numFmtId="169" fontId="39" fillId="0" borderId="0" xfId="22" applyNumberFormat="1" applyFont="1" applyAlignment="1" applyProtection="1">
      <alignment horizontal="right"/>
      <protection locked="0"/>
    </xf>
    <xf numFmtId="0" fontId="39" fillId="0" borderId="35" xfId="22" applyFont="1" applyBorder="1" applyAlignment="1" applyProtection="1">
      <alignment horizontal="left"/>
      <protection locked="0"/>
    </xf>
    <xf numFmtId="0" fontId="39" fillId="0" borderId="28" xfId="22" applyFont="1" applyBorder="1" applyAlignment="1" applyProtection="1">
      <alignment horizontal="left"/>
      <protection locked="0"/>
    </xf>
    <xf numFmtId="168" fontId="40" fillId="0" borderId="0" xfId="22" applyNumberFormat="1" applyFont="1" applyAlignment="1" applyProtection="1">
      <alignment horizontal="right"/>
      <protection locked="0"/>
    </xf>
    <xf numFmtId="0" fontId="40" fillId="0" borderId="0" xfId="22" applyFont="1" applyAlignment="1" applyProtection="1">
      <alignment horizontal="left"/>
      <protection locked="0"/>
    </xf>
    <xf numFmtId="168" fontId="41" fillId="0" borderId="0" xfId="22" applyNumberFormat="1" applyFont="1" applyAlignment="1" applyProtection="1">
      <alignment horizontal="right"/>
      <protection locked="0"/>
    </xf>
    <xf numFmtId="0" fontId="41" fillId="0" borderId="0" xfId="22" applyFont="1" applyAlignment="1" applyProtection="1">
      <alignment horizontal="left"/>
      <protection locked="0"/>
    </xf>
    <xf numFmtId="0" fontId="42" fillId="0" borderId="0" xfId="22" applyFont="1" applyAlignment="1" applyProtection="1">
      <alignment horizontal="center" vertical="center" wrapText="1"/>
      <protection locked="0"/>
    </xf>
    <xf numFmtId="0" fontId="42" fillId="0" borderId="33" xfId="22" applyFont="1" applyBorder="1" applyAlignment="1" applyProtection="1">
      <alignment horizontal="left" vertical="center" wrapText="1"/>
      <protection locked="0"/>
    </xf>
    <xf numFmtId="0" fontId="42" fillId="0" borderId="28" xfId="22" applyFont="1" applyBorder="1" applyAlignment="1" applyProtection="1">
      <alignment horizontal="left" vertical="center"/>
      <protection locked="0"/>
    </xf>
    <xf numFmtId="168" fontId="42" fillId="0" borderId="33" xfId="22" applyNumberFormat="1" applyFont="1" applyBorder="1" applyAlignment="1" applyProtection="1">
      <alignment horizontal="right" vertical="center"/>
      <protection locked="0"/>
    </xf>
    <xf numFmtId="170" fontId="42" fillId="0" borderId="33" xfId="22" applyNumberFormat="1" applyFont="1" applyBorder="1" applyAlignment="1" applyProtection="1">
      <alignment horizontal="right" vertical="center"/>
      <protection locked="0"/>
    </xf>
    <xf numFmtId="0" fontId="42" fillId="0" borderId="33" xfId="22" applyFont="1" applyBorder="1" applyAlignment="1" applyProtection="1">
      <alignment horizontal="center" vertical="center" wrapText="1"/>
      <protection locked="0"/>
    </xf>
    <xf numFmtId="49" fontId="42" fillId="0" borderId="33" xfId="22" applyNumberFormat="1" applyFont="1" applyBorder="1" applyAlignment="1" applyProtection="1">
      <alignment horizontal="left" vertical="center" wrapText="1"/>
      <protection locked="0"/>
    </xf>
    <xf numFmtId="0" fontId="0" fillId="0" borderId="33" xfId="22" applyFont="1" applyBorder="1" applyAlignment="1" applyProtection="1">
      <alignment horizontal="center" vertical="center"/>
      <protection locked="0"/>
    </xf>
    <xf numFmtId="168" fontId="28" fillId="0" borderId="0" xfId="22" applyNumberFormat="1" applyFont="1" applyAlignment="1" applyProtection="1">
      <alignment horizontal="right" vertical="center"/>
      <protection locked="0"/>
    </xf>
    <xf numFmtId="169" fontId="43" fillId="0" borderId="36" xfId="22" applyNumberFormat="1" applyFont="1" applyBorder="1" applyAlignment="1" applyProtection="1">
      <alignment horizontal="right"/>
      <protection locked="0"/>
    </xf>
    <xf numFmtId="0" fontId="0" fillId="0" borderId="37" xfId="22" applyBorder="1" applyAlignment="1" applyProtection="1">
      <alignment horizontal="left" vertical="center"/>
      <protection locked="0"/>
    </xf>
    <xf numFmtId="169" fontId="43" fillId="0" borderId="37" xfId="22" applyNumberFormat="1" applyFont="1" applyBorder="1" applyAlignment="1" applyProtection="1">
      <alignment horizontal="right"/>
      <protection locked="0"/>
    </xf>
    <xf numFmtId="0" fontId="0" fillId="0" borderId="38" xfId="22" applyBorder="1" applyAlignment="1" applyProtection="1">
      <alignment horizontal="left" vertical="center"/>
      <protection locked="0"/>
    </xf>
    <xf numFmtId="168" fontId="44" fillId="0" borderId="0" xfId="22" applyNumberFormat="1" applyFont="1" applyAlignment="1" applyProtection="1">
      <alignment horizontal="right"/>
      <protection locked="0"/>
    </xf>
    <xf numFmtId="0" fontId="44" fillId="0" borderId="0" xfId="22" applyFont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center" vertical="center" wrapText="1"/>
      <protection locked="0"/>
    </xf>
    <xf numFmtId="0" fontId="45" fillId="0" borderId="39" xfId="22" applyFont="1" applyBorder="1" applyAlignment="1" applyProtection="1">
      <alignment horizontal="center" vertical="center" wrapText="1"/>
      <protection locked="0"/>
    </xf>
    <xf numFmtId="0" fontId="45" fillId="0" borderId="40" xfId="22" applyFont="1" applyBorder="1" applyAlignment="1" applyProtection="1">
      <alignment horizontal="center" vertical="center" wrapText="1"/>
      <protection locked="0"/>
    </xf>
    <xf numFmtId="0" fontId="45" fillId="0" borderId="41" xfId="22" applyFont="1" applyBorder="1" applyAlignment="1" applyProtection="1">
      <alignment horizontal="center" vertical="center" wrapText="1"/>
      <protection locked="0"/>
    </xf>
    <xf numFmtId="0" fontId="0" fillId="0" borderId="28" xfId="22" applyBorder="1" applyAlignment="1" applyProtection="1">
      <alignment horizontal="center" vertical="center" wrapText="1"/>
      <protection locked="0"/>
    </xf>
    <xf numFmtId="0" fontId="3" fillId="5" borderId="39" xfId="22" applyFont="1" applyFill="1" applyBorder="1" applyAlignment="1" applyProtection="1">
      <alignment horizontal="center" vertical="center" wrapText="1"/>
      <protection locked="0"/>
    </xf>
    <xf numFmtId="0" fontId="3" fillId="5" borderId="40" xfId="22" applyFont="1" applyFill="1" applyBorder="1" applyAlignment="1" applyProtection="1">
      <alignment horizontal="center" vertical="center" wrapText="1"/>
      <protection locked="0"/>
    </xf>
    <xf numFmtId="0" fontId="3" fillId="5" borderId="41" xfId="22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45" fillId="0" borderId="0" xfId="22" applyFont="1" applyAlignment="1" applyProtection="1">
      <alignment horizontal="left" vertical="center"/>
      <protection locked="0"/>
    </xf>
    <xf numFmtId="165" fontId="3" fillId="0" borderId="0" xfId="22" applyNumberFormat="1" applyFont="1" applyAlignment="1" applyProtection="1">
      <alignment horizontal="left" vertical="top"/>
      <protection locked="0"/>
    </xf>
    <xf numFmtId="0" fontId="13" fillId="0" borderId="0" xfId="22" applyFont="1" applyAlignment="1" applyProtection="1">
      <alignment horizontal="left" vertical="center"/>
      <protection locked="0"/>
    </xf>
    <xf numFmtId="0" fontId="0" fillId="0" borderId="42" xfId="22" applyBorder="1" applyAlignment="1" applyProtection="1">
      <alignment horizontal="left" vertical="center"/>
      <protection locked="0"/>
    </xf>
    <xf numFmtId="0" fontId="0" fillId="0" borderId="43" xfId="22" applyBorder="1" applyAlignment="1" applyProtection="1">
      <alignment horizontal="left" vertical="center"/>
      <protection locked="0"/>
    </xf>
    <xf numFmtId="0" fontId="0" fillId="0" borderId="44" xfId="22" applyBorder="1" applyAlignment="1" applyProtection="1">
      <alignment horizontal="left" vertical="center"/>
      <protection locked="0"/>
    </xf>
    <xf numFmtId="0" fontId="0" fillId="0" borderId="45" xfId="22" applyBorder="1" applyAlignment="1" applyProtection="1">
      <alignment horizontal="left" vertical="center"/>
      <protection locked="0"/>
    </xf>
    <xf numFmtId="0" fontId="36" fillId="0" borderId="0" xfId="22" applyFont="1" applyAlignment="1" applyProtection="1">
      <alignment horizontal="left" vertical="center"/>
      <protection locked="0"/>
    </xf>
    <xf numFmtId="0" fontId="40" fillId="0" borderId="45" xfId="22" applyFont="1" applyBorder="1" applyAlignment="1" applyProtection="1">
      <alignment horizontal="left" vertical="center"/>
      <protection locked="0"/>
    </xf>
    <xf numFmtId="168" fontId="40" fillId="0" borderId="32" xfId="22" applyNumberFormat="1" applyFont="1" applyBorder="1" applyAlignment="1" applyProtection="1">
      <alignment horizontal="right" vertical="center"/>
      <protection locked="0"/>
    </xf>
    <xf numFmtId="0" fontId="40" fillId="0" borderId="32" xfId="22" applyFont="1" applyBorder="1" applyAlignment="1" applyProtection="1">
      <alignment horizontal="left" vertical="center"/>
      <protection locked="0"/>
    </xf>
    <xf numFmtId="0" fontId="40" fillId="0" borderId="28" xfId="22" applyFont="1" applyBorder="1" applyAlignment="1" applyProtection="1">
      <alignment horizontal="left" vertical="center"/>
      <protection locked="0"/>
    </xf>
    <xf numFmtId="0" fontId="20" fillId="0" borderId="0" xfId="22" applyFont="1" applyAlignment="1" applyProtection="1">
      <alignment horizontal="left" vertical="center"/>
      <protection locked="0"/>
    </xf>
    <xf numFmtId="0" fontId="41" fillId="0" borderId="45" xfId="22" applyFont="1" applyBorder="1" applyAlignment="1" applyProtection="1">
      <alignment horizontal="left" vertical="center"/>
      <protection locked="0"/>
    </xf>
    <xf numFmtId="168" fontId="41" fillId="0" borderId="32" xfId="22" applyNumberFormat="1" applyFont="1" applyBorder="1" applyAlignment="1" applyProtection="1">
      <alignment horizontal="right" vertical="center"/>
      <protection locked="0"/>
    </xf>
    <xf numFmtId="0" fontId="41" fillId="0" borderId="32" xfId="22" applyFont="1" applyBorder="1" applyAlignment="1" applyProtection="1">
      <alignment horizontal="left" vertical="center"/>
      <protection locked="0"/>
    </xf>
    <xf numFmtId="0" fontId="41" fillId="0" borderId="28" xfId="22" applyFont="1" applyBorder="1" applyAlignment="1" applyProtection="1">
      <alignment horizontal="left" vertical="center"/>
      <protection locked="0"/>
    </xf>
    <xf numFmtId="168" fontId="44" fillId="0" borderId="0" xfId="22" applyNumberFormat="1" applyFont="1" applyAlignment="1" applyProtection="1">
      <alignment horizontal="right" vertical="center"/>
      <protection locked="0"/>
    </xf>
    <xf numFmtId="0" fontId="0" fillId="5" borderId="45" xfId="22" applyFill="1" applyBorder="1" applyAlignment="1" applyProtection="1">
      <alignment horizontal="left" vertical="center"/>
      <protection locked="0"/>
    </xf>
    <xf numFmtId="0" fontId="3" fillId="5" borderId="0" xfId="22" applyFont="1" applyFill="1" applyAlignment="1" applyProtection="1">
      <alignment horizontal="right" vertical="center"/>
      <protection locked="0"/>
    </xf>
    <xf numFmtId="0" fontId="0" fillId="5" borderId="0" xfId="22" applyFill="1" applyAlignment="1" applyProtection="1">
      <alignment horizontal="left" vertical="center"/>
      <protection locked="0"/>
    </xf>
    <xf numFmtId="0" fontId="3" fillId="5" borderId="0" xfId="22" applyFont="1" applyFill="1" applyAlignment="1" applyProtection="1">
      <alignment horizontal="left" vertical="center"/>
      <protection locked="0"/>
    </xf>
    <xf numFmtId="0" fontId="0" fillId="0" borderId="46" xfId="22" applyBorder="1" applyAlignment="1" applyProtection="1">
      <alignment horizontal="left" vertical="center"/>
      <protection locked="0"/>
    </xf>
    <xf numFmtId="0" fontId="0" fillId="5" borderId="47" xfId="22" applyFill="1" applyBorder="1" applyAlignment="1" applyProtection="1">
      <alignment horizontal="left" vertical="center"/>
      <protection locked="0"/>
    </xf>
    <xf numFmtId="168" fontId="4" fillId="5" borderId="48" xfId="22" applyNumberFormat="1" applyFont="1" applyFill="1" applyBorder="1" applyAlignment="1" applyProtection="1">
      <alignment horizontal="right" vertical="center"/>
      <protection locked="0"/>
    </xf>
    <xf numFmtId="0" fontId="0" fillId="5" borderId="48" xfId="22" applyFill="1" applyBorder="1" applyAlignment="1" applyProtection="1">
      <alignment horizontal="left" vertical="center"/>
      <protection locked="0"/>
    </xf>
    <xf numFmtId="0" fontId="4" fillId="5" borderId="48" xfId="22" applyFont="1" applyFill="1" applyBorder="1" applyAlignment="1" applyProtection="1">
      <alignment horizontal="center" vertical="center"/>
      <protection locked="0"/>
    </xf>
    <xf numFmtId="0" fontId="4" fillId="5" borderId="48" xfId="22" applyFont="1" applyFill="1" applyBorder="1" applyAlignment="1" applyProtection="1">
      <alignment horizontal="right" vertical="center"/>
      <protection locked="0"/>
    </xf>
    <xf numFmtId="0" fontId="4" fillId="5" borderId="49" xfId="22" applyFont="1" applyFill="1" applyBorder="1" applyAlignment="1" applyProtection="1">
      <alignment horizontal="left" vertical="center"/>
      <protection locked="0"/>
    </xf>
    <xf numFmtId="168" fontId="38" fillId="0" borderId="0" xfId="22" applyNumberFormat="1" applyFont="1" applyAlignment="1" applyProtection="1">
      <alignment horizontal="right" vertical="center"/>
      <protection locked="0"/>
    </xf>
    <xf numFmtId="171" fontId="38" fillId="0" borderId="0" xfId="22" applyNumberFormat="1" applyFont="1" applyAlignment="1" applyProtection="1">
      <alignment horizontal="right" vertical="center"/>
      <protection locked="0"/>
    </xf>
    <xf numFmtId="0" fontId="38" fillId="0" borderId="0" xfId="22" applyFont="1" applyAlignment="1" applyProtection="1">
      <alignment horizontal="left" vertical="center"/>
      <protection locked="0"/>
    </xf>
    <xf numFmtId="0" fontId="38" fillId="0" borderId="0" xfId="22" applyFont="1" applyAlignment="1" applyProtection="1">
      <alignment horizontal="right" vertical="center"/>
      <protection locked="0"/>
    </xf>
    <xf numFmtId="0" fontId="0" fillId="0" borderId="50" xfId="22" applyBorder="1" applyAlignment="1" applyProtection="1">
      <alignment horizontal="left" vertical="center"/>
      <protection locked="0"/>
    </xf>
    <xf numFmtId="0" fontId="15" fillId="0" borderId="0" xfId="22" applyFont="1" applyAlignment="1" applyProtection="1">
      <alignment horizontal="left" vertical="center"/>
      <protection locked="0"/>
    </xf>
    <xf numFmtId="0" fontId="0" fillId="0" borderId="45" xfId="22" applyBorder="1" applyAlignment="1" applyProtection="1">
      <alignment horizontal="left" vertical="center" wrapText="1"/>
      <protection locked="0"/>
    </xf>
    <xf numFmtId="0" fontId="0" fillId="0" borderId="28" xfId="22" applyBorder="1" applyAlignment="1" applyProtection="1">
      <alignment horizontal="left" vertical="center" wrapText="1"/>
      <protection locked="0"/>
    </xf>
    <xf numFmtId="0" fontId="0" fillId="0" borderId="45" xfId="22" applyBorder="1" applyAlignment="1" applyProtection="1">
      <alignment horizontal="left" vertical="top"/>
      <protection locked="0"/>
    </xf>
    <xf numFmtId="0" fontId="0" fillId="0" borderId="28" xfId="22" applyBorder="1" applyAlignment="1" applyProtection="1">
      <alignment horizontal="left" vertical="top"/>
      <protection locked="0"/>
    </xf>
    <xf numFmtId="0" fontId="46" fillId="0" borderId="0" xfId="22" applyFont="1" applyAlignment="1" applyProtection="1">
      <alignment horizontal="left" vertical="center"/>
      <protection locked="0"/>
    </xf>
    <xf numFmtId="0" fontId="0" fillId="0" borderId="46" xfId="22" applyBorder="1" applyAlignment="1" applyProtection="1">
      <alignment horizontal="left" vertical="top"/>
      <protection locked="0"/>
    </xf>
    <xf numFmtId="0" fontId="0" fillId="0" borderId="42" xfId="22" applyBorder="1" applyAlignment="1" applyProtection="1">
      <alignment horizontal="left" vertical="top"/>
      <protection locked="0"/>
    </xf>
    <xf numFmtId="0" fontId="0" fillId="0" borderId="43" xfId="22" applyBorder="1" applyAlignment="1" applyProtection="1">
      <alignment horizontal="left" vertical="top"/>
      <protection locked="0"/>
    </xf>
    <xf numFmtId="0" fontId="0" fillId="6" borderId="0" xfId="22" applyFill="1" applyAlignment="1" applyProtection="1">
      <alignment horizontal="left" vertical="top"/>
      <protection locked="0"/>
    </xf>
    <xf numFmtId="0" fontId="0" fillId="6" borderId="0" xfId="22" applyFont="1" applyFill="1" applyAlignment="1" applyProtection="1">
      <alignment horizontal="left" vertical="top"/>
      <protection locked="0"/>
    </xf>
    <xf numFmtId="0" fontId="33" fillId="6" borderId="0" xfId="23" applyFill="1" applyAlignment="1" applyProtection="1">
      <alignment horizontal="left" vertical="top"/>
      <protection/>
    </xf>
    <xf numFmtId="0" fontId="37" fillId="6" borderId="0" xfId="23" applyFont="1" applyFill="1" applyAlignment="1" applyProtection="1">
      <alignment horizontal="left" vertical="center"/>
      <protection/>
    </xf>
    <xf numFmtId="0" fontId="47" fillId="6" borderId="0" xfId="22" applyFont="1" applyFill="1" applyAlignment="1" applyProtection="1">
      <alignment horizontal="left" vertical="center"/>
      <protection/>
    </xf>
    <xf numFmtId="0" fontId="36" fillId="6" borderId="0" xfId="22" applyFont="1" applyFill="1" applyAlignment="1" applyProtection="1">
      <alignment horizontal="left" vertical="center"/>
      <protection/>
    </xf>
    <xf numFmtId="0" fontId="0" fillId="6" borderId="0" xfId="22" applyFont="1" applyFill="1" applyAlignment="1" applyProtection="1">
      <alignment horizontal="left" vertical="top"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2" fillId="7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37" fillId="2" borderId="0" xfId="20" applyFont="1" applyFill="1" applyAlignment="1" applyProtection="1">
      <alignment vertical="center"/>
      <protection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22" applyFont="1" applyAlignment="1" applyProtection="1">
      <alignment horizontal="left" vertical="center" wrapText="1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37" fillId="6" borderId="0" xfId="23" applyFont="1" applyFill="1" applyAlignment="1" applyProtection="1">
      <alignment horizontal="left" vertical="center"/>
      <protection/>
    </xf>
    <xf numFmtId="0" fontId="46" fillId="5" borderId="0" xfId="22" applyFont="1" applyFill="1" applyAlignment="1" applyProtection="1">
      <alignment horizontal="center" vertical="center"/>
      <protection locked="0"/>
    </xf>
    <xf numFmtId="0" fontId="0" fillId="0" borderId="0" xfId="22" applyFont="1" applyAlignment="1" applyProtection="1">
      <alignment horizontal="left" vertical="top"/>
      <protection locked="0"/>
    </xf>
    <xf numFmtId="0" fontId="45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0" fillId="0" borderId="0" xfId="22" applyFont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Hypertextový odkaz 2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113CB.tmp" descr="C:\KrosData\System\Temp\rad113C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AF03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5252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A406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zoomScale="70" zoomScaleNormal="70" workbookViewId="0" topLeftCell="A1">
      <pane ySplit="1" topLeftCell="A2" activePane="bottomLeft" state="frozen"/>
      <selection pane="bottomLeft" activeCell="K9" sqref="K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5" t="s">
        <v>939</v>
      </c>
      <c r="L1" s="195"/>
      <c r="M1" s="195"/>
      <c r="N1" s="195"/>
      <c r="O1" s="195"/>
      <c r="P1" s="195"/>
      <c r="Q1" s="195"/>
      <c r="R1" s="195"/>
      <c r="S1" s="195"/>
      <c r="T1" s="197"/>
      <c r="U1" s="197"/>
      <c r="V1" s="197"/>
      <c r="W1" s="195" t="s">
        <v>940</v>
      </c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38" t="s">
        <v>6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S4" s="16" t="s">
        <v>12</v>
      </c>
    </row>
    <row r="5" spans="2:71" ht="14.45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1"/>
      <c r="AQ5" s="23"/>
      <c r="BS5" s="16" t="s">
        <v>7</v>
      </c>
    </row>
    <row r="6" spans="2:71" ht="36.9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10" t="s">
        <v>16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1"/>
      <c r="AQ6" s="23"/>
      <c r="BS6" s="16" t="s">
        <v>7</v>
      </c>
    </row>
    <row r="7" spans="2:71" ht="14.45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3</v>
      </c>
      <c r="AO7" s="21"/>
      <c r="AP7" s="21"/>
      <c r="AQ7" s="23"/>
      <c r="BS7" s="16" t="s">
        <v>7</v>
      </c>
    </row>
    <row r="8" spans="2:71" ht="14.45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1190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6" t="s">
        <v>21</v>
      </c>
      <c r="AO8" s="21"/>
      <c r="AP8" s="21"/>
      <c r="AQ8" s="23"/>
      <c r="BS8" s="16" t="s">
        <v>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7</v>
      </c>
    </row>
    <row r="10" spans="2:71" ht="14.45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3</v>
      </c>
      <c r="AO10" s="21"/>
      <c r="AP10" s="21"/>
      <c r="AQ10" s="23"/>
      <c r="BS10" s="16" t="s">
        <v>7</v>
      </c>
    </row>
    <row r="11" spans="2:71" ht="18.4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3</v>
      </c>
      <c r="AO11" s="21"/>
      <c r="AP11" s="21"/>
      <c r="AQ11" s="23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7</v>
      </c>
    </row>
    <row r="13" spans="2:71" ht="14.45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26" t="s">
        <v>3</v>
      </c>
      <c r="AO13" s="21"/>
      <c r="AP13" s="21"/>
      <c r="AQ13" s="23"/>
      <c r="BS13" s="16" t="s">
        <v>7</v>
      </c>
    </row>
    <row r="14" spans="2:71" ht="15">
      <c r="B14" s="20"/>
      <c r="C14" s="21"/>
      <c r="D14" s="21"/>
      <c r="E14" s="26" t="s">
        <v>24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25</v>
      </c>
      <c r="AL14" s="21"/>
      <c r="AM14" s="21"/>
      <c r="AN14" s="26" t="s">
        <v>3</v>
      </c>
      <c r="AO14" s="21"/>
      <c r="AP14" s="21"/>
      <c r="AQ14" s="23"/>
      <c r="BS14" s="16" t="s">
        <v>7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45" customHeight="1">
      <c r="B16" s="20"/>
      <c r="C16" s="21"/>
      <c r="D16" s="28" t="s">
        <v>27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28</v>
      </c>
      <c r="AO16" s="21"/>
      <c r="AP16" s="21"/>
      <c r="AQ16" s="23"/>
      <c r="BS16" s="16" t="s">
        <v>4</v>
      </c>
    </row>
    <row r="17" spans="2:71" ht="18.4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30</v>
      </c>
      <c r="AO17" s="21"/>
      <c r="AP17" s="21"/>
      <c r="AQ17" s="23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7</v>
      </c>
    </row>
    <row r="19" spans="2:71" ht="14.45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7</v>
      </c>
    </row>
    <row r="20" spans="2:71" ht="22.5" customHeight="1">
      <c r="B20" s="20"/>
      <c r="C20" s="21"/>
      <c r="D20" s="21"/>
      <c r="E20" s="311" t="s">
        <v>3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21"/>
      <c r="AP20" s="21"/>
      <c r="AQ20" s="23"/>
      <c r="BS20" s="16" t="s">
        <v>4</v>
      </c>
    </row>
    <row r="21" spans="2:43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95" customHeight="1">
      <c r="B22" s="20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1"/>
      <c r="AQ22" s="23"/>
    </row>
    <row r="23" spans="2:43" s="1" customFormat="1" ht="25.9" customHeight="1">
      <c r="B23" s="30"/>
      <c r="C23" s="31"/>
      <c r="D23" s="32" t="s">
        <v>33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12">
        <f>ROUND(AG51,2)</f>
        <v>0</v>
      </c>
      <c r="AL23" s="313"/>
      <c r="AM23" s="313"/>
      <c r="AN23" s="313"/>
      <c r="AO23" s="313"/>
      <c r="AP23" s="31"/>
      <c r="AQ23" s="34"/>
    </row>
    <row r="24" spans="2:43" s="1" customFormat="1" ht="6.9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</row>
    <row r="25" spans="2:43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4" t="s">
        <v>34</v>
      </c>
      <c r="M25" s="315"/>
      <c r="N25" s="315"/>
      <c r="O25" s="315"/>
      <c r="P25" s="31"/>
      <c r="Q25" s="31"/>
      <c r="R25" s="31"/>
      <c r="S25" s="31"/>
      <c r="T25" s="31"/>
      <c r="U25" s="31"/>
      <c r="V25" s="31"/>
      <c r="W25" s="314" t="s">
        <v>35</v>
      </c>
      <c r="X25" s="315"/>
      <c r="Y25" s="315"/>
      <c r="Z25" s="315"/>
      <c r="AA25" s="315"/>
      <c r="AB25" s="315"/>
      <c r="AC25" s="315"/>
      <c r="AD25" s="315"/>
      <c r="AE25" s="315"/>
      <c r="AF25" s="31"/>
      <c r="AG25" s="31"/>
      <c r="AH25" s="31"/>
      <c r="AI25" s="31"/>
      <c r="AJ25" s="31"/>
      <c r="AK25" s="314" t="s">
        <v>36</v>
      </c>
      <c r="AL25" s="315"/>
      <c r="AM25" s="315"/>
      <c r="AN25" s="315"/>
      <c r="AO25" s="315"/>
      <c r="AP25" s="31"/>
      <c r="AQ25" s="34"/>
    </row>
    <row r="26" spans="2:43" s="2" customFormat="1" ht="14.45" customHeight="1">
      <c r="B26" s="36"/>
      <c r="C26" s="37"/>
      <c r="D26" s="38" t="s">
        <v>37</v>
      </c>
      <c r="E26" s="37"/>
      <c r="F26" s="38" t="s">
        <v>38</v>
      </c>
      <c r="G26" s="37"/>
      <c r="H26" s="37"/>
      <c r="I26" s="37"/>
      <c r="J26" s="37"/>
      <c r="K26" s="37"/>
      <c r="L26" s="316">
        <v>0.21</v>
      </c>
      <c r="M26" s="317"/>
      <c r="N26" s="317"/>
      <c r="O26" s="317"/>
      <c r="P26" s="37"/>
      <c r="Q26" s="37"/>
      <c r="R26" s="37"/>
      <c r="S26" s="37"/>
      <c r="T26" s="37"/>
      <c r="U26" s="37"/>
      <c r="V26" s="37"/>
      <c r="W26" s="318">
        <f>AK23</f>
        <v>0</v>
      </c>
      <c r="X26" s="317"/>
      <c r="Y26" s="317"/>
      <c r="Z26" s="317"/>
      <c r="AA26" s="317"/>
      <c r="AB26" s="317"/>
      <c r="AC26" s="317"/>
      <c r="AD26" s="317"/>
      <c r="AE26" s="317"/>
      <c r="AF26" s="37"/>
      <c r="AG26" s="37"/>
      <c r="AH26" s="37"/>
      <c r="AI26" s="37"/>
      <c r="AJ26" s="37"/>
      <c r="AK26" s="318">
        <f>W26*0.21</f>
        <v>0</v>
      </c>
      <c r="AL26" s="317"/>
      <c r="AM26" s="317"/>
      <c r="AN26" s="317"/>
      <c r="AO26" s="317"/>
      <c r="AP26" s="37"/>
      <c r="AQ26" s="39"/>
    </row>
    <row r="27" spans="2:43" s="2" customFormat="1" ht="14.45" customHeight="1">
      <c r="B27" s="36"/>
      <c r="C27" s="37"/>
      <c r="D27" s="37"/>
      <c r="E27" s="37"/>
      <c r="F27" s="38" t="s">
        <v>39</v>
      </c>
      <c r="G27" s="37"/>
      <c r="H27" s="37"/>
      <c r="I27" s="37"/>
      <c r="J27" s="37"/>
      <c r="K27" s="37"/>
      <c r="L27" s="316">
        <v>0.15</v>
      </c>
      <c r="M27" s="317"/>
      <c r="N27" s="317"/>
      <c r="O27" s="317"/>
      <c r="P27" s="37"/>
      <c r="Q27" s="37"/>
      <c r="R27" s="37"/>
      <c r="S27" s="37"/>
      <c r="T27" s="37"/>
      <c r="U27" s="37"/>
      <c r="V27" s="37"/>
      <c r="W27" s="318">
        <v>0</v>
      </c>
      <c r="X27" s="317"/>
      <c r="Y27" s="317"/>
      <c r="Z27" s="317"/>
      <c r="AA27" s="317"/>
      <c r="AB27" s="317"/>
      <c r="AC27" s="317"/>
      <c r="AD27" s="317"/>
      <c r="AE27" s="317"/>
      <c r="AF27" s="37"/>
      <c r="AG27" s="37"/>
      <c r="AH27" s="37"/>
      <c r="AI27" s="37"/>
      <c r="AJ27" s="37"/>
      <c r="AK27" s="318">
        <v>0</v>
      </c>
      <c r="AL27" s="317"/>
      <c r="AM27" s="317"/>
      <c r="AN27" s="317"/>
      <c r="AO27" s="317"/>
      <c r="AP27" s="37"/>
      <c r="AQ27" s="39"/>
    </row>
    <row r="28" spans="2:43" s="2" customFormat="1" ht="14.45" customHeight="1" hidden="1">
      <c r="B28" s="36"/>
      <c r="C28" s="37"/>
      <c r="D28" s="37"/>
      <c r="E28" s="37"/>
      <c r="F28" s="38" t="s">
        <v>40</v>
      </c>
      <c r="G28" s="37"/>
      <c r="H28" s="37"/>
      <c r="I28" s="37"/>
      <c r="J28" s="37"/>
      <c r="K28" s="37"/>
      <c r="L28" s="316">
        <v>0.21</v>
      </c>
      <c r="M28" s="317"/>
      <c r="N28" s="317"/>
      <c r="O28" s="317"/>
      <c r="P28" s="37"/>
      <c r="Q28" s="37"/>
      <c r="R28" s="37"/>
      <c r="S28" s="37"/>
      <c r="T28" s="37"/>
      <c r="U28" s="37"/>
      <c r="V28" s="37"/>
      <c r="W28" s="318" t="e">
        <f>ROUND(BB51,2)</f>
        <v>#REF!</v>
      </c>
      <c r="X28" s="317"/>
      <c r="Y28" s="317"/>
      <c r="Z28" s="317"/>
      <c r="AA28" s="317"/>
      <c r="AB28" s="317"/>
      <c r="AC28" s="317"/>
      <c r="AD28" s="317"/>
      <c r="AE28" s="317"/>
      <c r="AF28" s="37"/>
      <c r="AG28" s="37"/>
      <c r="AH28" s="37"/>
      <c r="AI28" s="37"/>
      <c r="AJ28" s="37"/>
      <c r="AK28" s="318">
        <v>0</v>
      </c>
      <c r="AL28" s="317"/>
      <c r="AM28" s="317"/>
      <c r="AN28" s="317"/>
      <c r="AO28" s="317"/>
      <c r="AP28" s="37"/>
      <c r="AQ28" s="39"/>
    </row>
    <row r="29" spans="2:43" s="2" customFormat="1" ht="14.45" customHeight="1" hidden="1">
      <c r="B29" s="36"/>
      <c r="C29" s="37"/>
      <c r="D29" s="37"/>
      <c r="E29" s="37"/>
      <c r="F29" s="38" t="s">
        <v>41</v>
      </c>
      <c r="G29" s="37"/>
      <c r="H29" s="37"/>
      <c r="I29" s="37"/>
      <c r="J29" s="37"/>
      <c r="K29" s="37"/>
      <c r="L29" s="316">
        <v>0.15</v>
      </c>
      <c r="M29" s="317"/>
      <c r="N29" s="317"/>
      <c r="O29" s="317"/>
      <c r="P29" s="37"/>
      <c r="Q29" s="37"/>
      <c r="R29" s="37"/>
      <c r="S29" s="37"/>
      <c r="T29" s="37"/>
      <c r="U29" s="37"/>
      <c r="V29" s="37"/>
      <c r="W29" s="318" t="e">
        <f>ROUND(BC51,2)</f>
        <v>#REF!</v>
      </c>
      <c r="X29" s="317"/>
      <c r="Y29" s="317"/>
      <c r="Z29" s="317"/>
      <c r="AA29" s="317"/>
      <c r="AB29" s="317"/>
      <c r="AC29" s="317"/>
      <c r="AD29" s="317"/>
      <c r="AE29" s="317"/>
      <c r="AF29" s="37"/>
      <c r="AG29" s="37"/>
      <c r="AH29" s="37"/>
      <c r="AI29" s="37"/>
      <c r="AJ29" s="37"/>
      <c r="AK29" s="318">
        <v>0</v>
      </c>
      <c r="AL29" s="317"/>
      <c r="AM29" s="317"/>
      <c r="AN29" s="317"/>
      <c r="AO29" s="317"/>
      <c r="AP29" s="37"/>
      <c r="AQ29" s="39"/>
    </row>
    <row r="30" spans="2:43" s="2" customFormat="1" ht="14.45" customHeight="1" hidden="1">
      <c r="B30" s="36"/>
      <c r="C30" s="37"/>
      <c r="D30" s="37"/>
      <c r="E30" s="37"/>
      <c r="F30" s="38" t="s">
        <v>42</v>
      </c>
      <c r="G30" s="37"/>
      <c r="H30" s="37"/>
      <c r="I30" s="37"/>
      <c r="J30" s="37"/>
      <c r="K30" s="37"/>
      <c r="L30" s="316">
        <v>0</v>
      </c>
      <c r="M30" s="317"/>
      <c r="N30" s="317"/>
      <c r="O30" s="317"/>
      <c r="P30" s="37"/>
      <c r="Q30" s="37"/>
      <c r="R30" s="37"/>
      <c r="S30" s="37"/>
      <c r="T30" s="37"/>
      <c r="U30" s="37"/>
      <c r="V30" s="37"/>
      <c r="W30" s="318" t="e">
        <f>ROUND(BD51,2)</f>
        <v>#REF!</v>
      </c>
      <c r="X30" s="317"/>
      <c r="Y30" s="317"/>
      <c r="Z30" s="317"/>
      <c r="AA30" s="317"/>
      <c r="AB30" s="317"/>
      <c r="AC30" s="317"/>
      <c r="AD30" s="317"/>
      <c r="AE30" s="317"/>
      <c r="AF30" s="37"/>
      <c r="AG30" s="37"/>
      <c r="AH30" s="37"/>
      <c r="AI30" s="37"/>
      <c r="AJ30" s="37"/>
      <c r="AK30" s="318">
        <v>0</v>
      </c>
      <c r="AL30" s="317"/>
      <c r="AM30" s="317"/>
      <c r="AN30" s="317"/>
      <c r="AO30" s="317"/>
      <c r="AP30" s="37"/>
      <c r="AQ30" s="39"/>
    </row>
    <row r="31" spans="2:43" s="1" customFormat="1" ht="6.9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</row>
    <row r="32" spans="2:43" s="1" customFormat="1" ht="25.9" customHeight="1">
      <c r="B32" s="30"/>
      <c r="C32" s="40"/>
      <c r="D32" s="41" t="s">
        <v>43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44</v>
      </c>
      <c r="U32" s="42"/>
      <c r="V32" s="42"/>
      <c r="W32" s="42"/>
      <c r="X32" s="319" t="s">
        <v>45</v>
      </c>
      <c r="Y32" s="320"/>
      <c r="Z32" s="320"/>
      <c r="AA32" s="320"/>
      <c r="AB32" s="320"/>
      <c r="AC32" s="42"/>
      <c r="AD32" s="42"/>
      <c r="AE32" s="42"/>
      <c r="AF32" s="42"/>
      <c r="AG32" s="42"/>
      <c r="AH32" s="42"/>
      <c r="AI32" s="42"/>
      <c r="AJ32" s="42"/>
      <c r="AK32" s="321">
        <f>SUM(AK23:AK30)</f>
        <v>0</v>
      </c>
      <c r="AL32" s="320"/>
      <c r="AM32" s="320"/>
      <c r="AN32" s="320"/>
      <c r="AO32" s="322"/>
      <c r="AP32" s="40"/>
      <c r="AQ32" s="44"/>
    </row>
    <row r="33" spans="2:43" s="1" customFormat="1" ht="6.9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9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95" customHeight="1">
      <c r="B39" s="30"/>
      <c r="C39" s="50" t="s">
        <v>46</v>
      </c>
      <c r="AR39" s="30"/>
    </row>
    <row r="40" spans="2:44" s="1" customFormat="1" ht="6.95" customHeight="1">
      <c r="B40" s="30"/>
      <c r="AR40" s="30"/>
    </row>
    <row r="41" spans="2:44" s="3" customFormat="1" ht="14.45" customHeight="1">
      <c r="B41" s="51"/>
      <c r="C41" s="52" t="s">
        <v>13</v>
      </c>
      <c r="L41" s="3" t="str">
        <f>K5</f>
        <v>102016</v>
      </c>
      <c r="AR41" s="51"/>
    </row>
    <row r="42" spans="2:44" s="4" customFormat="1" ht="36.95" customHeight="1">
      <c r="B42" s="53"/>
      <c r="C42" s="54" t="s">
        <v>15</v>
      </c>
      <c r="L42" s="323" t="str">
        <f>K6</f>
        <v>Rekonstrukce plynové kotelny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R42" s="53"/>
    </row>
    <row r="43" spans="2:44" s="1" customFormat="1" ht="6.95" customHeight="1">
      <c r="B43" s="30"/>
      <c r="AR43" s="30"/>
    </row>
    <row r="44" spans="2:44" s="1" customFormat="1" ht="15">
      <c r="B44" s="30"/>
      <c r="C44" s="52" t="s">
        <v>19</v>
      </c>
      <c r="L44" s="55" t="str">
        <f>IF(K8="","",K8)</f>
        <v>Gymnázium Jaroslava Žáka, Jaroměř</v>
      </c>
      <c r="AI44" s="52" t="s">
        <v>20</v>
      </c>
      <c r="AM44" s="325" t="str">
        <f>IF(AN8="","",AN8)</f>
        <v>30.11.2016</v>
      </c>
      <c r="AN44" s="326"/>
      <c r="AR44" s="30"/>
    </row>
    <row r="45" spans="2:44" s="1" customFormat="1" ht="6.95" customHeight="1">
      <c r="B45" s="30"/>
      <c r="AR45" s="30"/>
    </row>
    <row r="46" spans="2:56" s="1" customFormat="1" ht="15">
      <c r="B46" s="30"/>
      <c r="C46" s="52" t="s">
        <v>22</v>
      </c>
      <c r="L46" s="3" t="str">
        <f>IF(E11="","",E11)</f>
        <v xml:space="preserve"> </v>
      </c>
      <c r="AI46" s="52" t="s">
        <v>27</v>
      </c>
      <c r="AM46" s="327" t="str">
        <f>IF(E17="","",E17)</f>
        <v>VK Investing s.r.o.</v>
      </c>
      <c r="AN46" s="326"/>
      <c r="AO46" s="326"/>
      <c r="AP46" s="326"/>
      <c r="AR46" s="30"/>
      <c r="AS46" s="328" t="s">
        <v>47</v>
      </c>
      <c r="AT46" s="329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0"/>
      <c r="C47" s="52" t="s">
        <v>26</v>
      </c>
      <c r="L47" s="3" t="str">
        <f>IF(E14="","",E14)</f>
        <v xml:space="preserve"> </v>
      </c>
      <c r="AR47" s="30"/>
      <c r="AS47" s="330"/>
      <c r="AT47" s="315"/>
      <c r="AU47" s="31"/>
      <c r="AV47" s="31"/>
      <c r="AW47" s="31"/>
      <c r="AX47" s="31"/>
      <c r="AY47" s="31"/>
      <c r="AZ47" s="31"/>
      <c r="BA47" s="31"/>
      <c r="BB47" s="31"/>
      <c r="BC47" s="31"/>
      <c r="BD47" s="60"/>
    </row>
    <row r="48" spans="2:56" s="1" customFormat="1" ht="10.9" customHeight="1">
      <c r="B48" s="30"/>
      <c r="AR48" s="30"/>
      <c r="AS48" s="330"/>
      <c r="AT48" s="315"/>
      <c r="AU48" s="31"/>
      <c r="AV48" s="31"/>
      <c r="AW48" s="31"/>
      <c r="AX48" s="31"/>
      <c r="AY48" s="31"/>
      <c r="AZ48" s="31"/>
      <c r="BA48" s="31"/>
      <c r="BB48" s="31"/>
      <c r="BC48" s="31"/>
      <c r="BD48" s="60"/>
    </row>
    <row r="49" spans="2:56" s="1" customFormat="1" ht="29.25" customHeight="1">
      <c r="B49" s="30"/>
      <c r="C49" s="331" t="s">
        <v>48</v>
      </c>
      <c r="D49" s="332"/>
      <c r="E49" s="332"/>
      <c r="F49" s="332"/>
      <c r="G49" s="332"/>
      <c r="H49" s="61"/>
      <c r="I49" s="333" t="s">
        <v>49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50</v>
      </c>
      <c r="AH49" s="332"/>
      <c r="AI49" s="332"/>
      <c r="AJ49" s="332"/>
      <c r="AK49" s="332"/>
      <c r="AL49" s="332"/>
      <c r="AM49" s="332"/>
      <c r="AN49" s="333" t="s">
        <v>51</v>
      </c>
      <c r="AO49" s="332"/>
      <c r="AP49" s="332"/>
      <c r="AQ49" s="62" t="s">
        <v>52</v>
      </c>
      <c r="AR49" s="30"/>
      <c r="AS49" s="63" t="s">
        <v>53</v>
      </c>
      <c r="AT49" s="64" t="s">
        <v>54</v>
      </c>
      <c r="AU49" s="64" t="s">
        <v>55</v>
      </c>
      <c r="AV49" s="64" t="s">
        <v>56</v>
      </c>
      <c r="AW49" s="64" t="s">
        <v>57</v>
      </c>
      <c r="AX49" s="64" t="s">
        <v>58</v>
      </c>
      <c r="AY49" s="64" t="s">
        <v>59</v>
      </c>
      <c r="AZ49" s="64" t="s">
        <v>60</v>
      </c>
      <c r="BA49" s="64" t="s">
        <v>61</v>
      </c>
      <c r="BB49" s="64" t="s">
        <v>62</v>
      </c>
      <c r="BC49" s="64" t="s">
        <v>63</v>
      </c>
      <c r="BD49" s="65" t="s">
        <v>64</v>
      </c>
    </row>
    <row r="50" spans="2:56" s="1" customFormat="1" ht="10.9" customHeight="1">
      <c r="B50" s="30"/>
      <c r="AR50" s="30"/>
      <c r="AS50" s="66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45" customHeight="1">
      <c r="B51" s="53"/>
      <c r="C51" s="67" t="s">
        <v>65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340">
        <f>ROUND(SUM(AG52:AG56),2)</f>
        <v>0</v>
      </c>
      <c r="AH51" s="340"/>
      <c r="AI51" s="340"/>
      <c r="AJ51" s="340"/>
      <c r="AK51" s="340"/>
      <c r="AL51" s="340"/>
      <c r="AM51" s="340"/>
      <c r="AN51" s="341">
        <f>SUM(AN52:AP56)</f>
        <v>0</v>
      </c>
      <c r="AO51" s="341"/>
      <c r="AP51" s="341"/>
      <c r="AQ51" s="69" t="s">
        <v>3</v>
      </c>
      <c r="AR51" s="53"/>
      <c r="AS51" s="70">
        <f>ROUND(SUM(AS52:AS56),2)</f>
        <v>0</v>
      </c>
      <c r="AT51" s="71" t="e">
        <f aca="true" t="shared" si="0" ref="AT51:AT56">ROUND(SUM(AV51:AW51),2)</f>
        <v>#REF!</v>
      </c>
      <c r="AU51" s="72" t="e">
        <f>ROUND(SUM(AU52:AU56),5)</f>
        <v>#REF!</v>
      </c>
      <c r="AV51" s="71" t="e">
        <f>ROUND(AZ51*L26,2)</f>
        <v>#REF!</v>
      </c>
      <c r="AW51" s="71" t="e">
        <f>ROUND(BA51*L27,2)</f>
        <v>#REF!</v>
      </c>
      <c r="AX51" s="71" t="e">
        <f>ROUND(BB51*L26,2)</f>
        <v>#REF!</v>
      </c>
      <c r="AY51" s="71" t="e">
        <f>ROUND(BC51*L27,2)</f>
        <v>#REF!</v>
      </c>
      <c r="AZ51" s="71" t="e">
        <f>ROUND(SUM(AZ52:AZ56),2)</f>
        <v>#REF!</v>
      </c>
      <c r="BA51" s="71" t="e">
        <f>ROUND(SUM(BA52:BA56),2)</f>
        <v>#REF!</v>
      </c>
      <c r="BB51" s="71" t="e">
        <f>ROUND(SUM(BB52:BB56),2)</f>
        <v>#REF!</v>
      </c>
      <c r="BC51" s="71" t="e">
        <f>ROUND(SUM(BC52:BC56),2)</f>
        <v>#REF!</v>
      </c>
      <c r="BD51" s="73" t="e">
        <f>ROUND(SUM(BD52:BD56),2)</f>
        <v>#REF!</v>
      </c>
      <c r="BS51" s="54" t="s">
        <v>66</v>
      </c>
      <c r="BT51" s="54" t="s">
        <v>67</v>
      </c>
      <c r="BU51" s="74" t="s">
        <v>68</v>
      </c>
      <c r="BV51" s="54" t="s">
        <v>69</v>
      </c>
      <c r="BW51" s="54" t="s">
        <v>5</v>
      </c>
      <c r="BX51" s="54" t="s">
        <v>70</v>
      </c>
      <c r="CL51" s="54" t="s">
        <v>3</v>
      </c>
    </row>
    <row r="52" spans="1:91" s="5" customFormat="1" ht="22.5" customHeight="1">
      <c r="A52" s="194" t="s">
        <v>941</v>
      </c>
      <c r="B52" s="75"/>
      <c r="C52" s="76"/>
      <c r="D52" s="337" t="s">
        <v>71</v>
      </c>
      <c r="E52" s="336"/>
      <c r="F52" s="336"/>
      <c r="G52" s="336"/>
      <c r="H52" s="336"/>
      <c r="I52" s="77"/>
      <c r="J52" s="337" t="s">
        <v>72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5">
        <f>'D.1.1. - Stavební úpravy'!J27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78" t="s">
        <v>73</v>
      </c>
      <c r="AR52" s="75"/>
      <c r="AS52" s="79">
        <v>0</v>
      </c>
      <c r="AT52" s="80">
        <f t="shared" si="0"/>
        <v>0</v>
      </c>
      <c r="AU52" s="81">
        <f>'D.1.1. - Stavební úpravy'!P90</f>
        <v>479.874925</v>
      </c>
      <c r="AV52" s="80">
        <f>'D.1.1. - Stavební úpravy'!J30</f>
        <v>0</v>
      </c>
      <c r="AW52" s="80">
        <f>'D.1.1. - Stavební úpravy'!J31</f>
        <v>0</v>
      </c>
      <c r="AX52" s="80">
        <f>'D.1.1. - Stavební úpravy'!J32</f>
        <v>0</v>
      </c>
      <c r="AY52" s="80">
        <f>'D.1.1. - Stavební úpravy'!J33</f>
        <v>0</v>
      </c>
      <c r="AZ52" s="80">
        <f>'D.1.1. - Stavební úpravy'!F30</f>
        <v>0</v>
      </c>
      <c r="BA52" s="80">
        <f>'D.1.1. - Stavební úpravy'!F31</f>
        <v>0</v>
      </c>
      <c r="BB52" s="80">
        <f>'D.1.1. - Stavební úpravy'!F32</f>
        <v>0</v>
      </c>
      <c r="BC52" s="80">
        <f>'D.1.1. - Stavební úpravy'!F33</f>
        <v>0</v>
      </c>
      <c r="BD52" s="82">
        <f>'D.1.1. - Stavební úpravy'!F34</f>
        <v>0</v>
      </c>
      <c r="BT52" s="83" t="s">
        <v>74</v>
      </c>
      <c r="BV52" s="83" t="s">
        <v>69</v>
      </c>
      <c r="BW52" s="83" t="s">
        <v>75</v>
      </c>
      <c r="BX52" s="83" t="s">
        <v>5</v>
      </c>
      <c r="CL52" s="83" t="s">
        <v>3</v>
      </c>
      <c r="CM52" s="83" t="s">
        <v>76</v>
      </c>
    </row>
    <row r="53" spans="1:91" s="5" customFormat="1" ht="22.5" customHeight="1">
      <c r="A53" s="194" t="s">
        <v>941</v>
      </c>
      <c r="B53" s="75"/>
      <c r="C53" s="76"/>
      <c r="D53" s="337" t="s">
        <v>77</v>
      </c>
      <c r="E53" s="336"/>
      <c r="F53" s="336"/>
      <c r="G53" s="336"/>
      <c r="H53" s="336"/>
      <c r="I53" s="77"/>
      <c r="J53" s="337" t="s">
        <v>78</v>
      </c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5">
        <f>'F.1.4.a) - Vytápění'!J27</f>
        <v>0</v>
      </c>
      <c r="AH53" s="336"/>
      <c r="AI53" s="336"/>
      <c r="AJ53" s="336"/>
      <c r="AK53" s="336"/>
      <c r="AL53" s="336"/>
      <c r="AM53" s="336"/>
      <c r="AN53" s="335">
        <f>'F.1.4.a) - Vytápění'!J36</f>
        <v>0</v>
      </c>
      <c r="AO53" s="336"/>
      <c r="AP53" s="336"/>
      <c r="AQ53" s="78" t="s">
        <v>73</v>
      </c>
      <c r="AR53" s="75"/>
      <c r="AS53" s="79">
        <v>0</v>
      </c>
      <c r="AT53" s="80" t="e">
        <f t="shared" si="0"/>
        <v>#REF!</v>
      </c>
      <c r="AU53" s="81" t="e">
        <f>#REF!</f>
        <v>#REF!</v>
      </c>
      <c r="AV53" s="80" t="e">
        <f>#REF!</f>
        <v>#REF!</v>
      </c>
      <c r="AW53" s="80" t="e">
        <f>#REF!</f>
        <v>#REF!</v>
      </c>
      <c r="AX53" s="80" t="e">
        <f>#REF!</f>
        <v>#REF!</v>
      </c>
      <c r="AY53" s="80" t="e">
        <f>#REF!</f>
        <v>#REF!</v>
      </c>
      <c r="AZ53" s="80" t="e">
        <f>#REF!</f>
        <v>#REF!</v>
      </c>
      <c r="BA53" s="80" t="e">
        <f>#REF!</f>
        <v>#REF!</v>
      </c>
      <c r="BB53" s="80" t="e">
        <f>#REF!</f>
        <v>#REF!</v>
      </c>
      <c r="BC53" s="80" t="e">
        <f>#REF!</f>
        <v>#REF!</v>
      </c>
      <c r="BD53" s="82" t="e">
        <f>#REF!</f>
        <v>#REF!</v>
      </c>
      <c r="BT53" s="83" t="s">
        <v>74</v>
      </c>
      <c r="BV53" s="83" t="s">
        <v>69</v>
      </c>
      <c r="BW53" s="83" t="s">
        <v>79</v>
      </c>
      <c r="BX53" s="83" t="s">
        <v>5</v>
      </c>
      <c r="CL53" s="83" t="s">
        <v>3</v>
      </c>
      <c r="CM53" s="83" t="s">
        <v>76</v>
      </c>
    </row>
    <row r="54" spans="1:91" s="5" customFormat="1" ht="22.5" customHeight="1">
      <c r="A54" s="194" t="s">
        <v>941</v>
      </c>
      <c r="B54" s="75"/>
      <c r="C54" s="76"/>
      <c r="D54" s="337" t="s">
        <v>80</v>
      </c>
      <c r="E54" s="336"/>
      <c r="F54" s="336"/>
      <c r="G54" s="336"/>
      <c r="H54" s="336"/>
      <c r="I54" s="77"/>
      <c r="J54" s="337" t="s">
        <v>81</v>
      </c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5">
        <f>'F.1.4.c) - Rozvod plynu'!J27</f>
        <v>0</v>
      </c>
      <c r="AH54" s="336"/>
      <c r="AI54" s="336"/>
      <c r="AJ54" s="336"/>
      <c r="AK54" s="336"/>
      <c r="AL54" s="336"/>
      <c r="AM54" s="336"/>
      <c r="AN54" s="335">
        <f>'F.1.4.c) - Rozvod plynu'!J36</f>
        <v>0</v>
      </c>
      <c r="AO54" s="336"/>
      <c r="AP54" s="336"/>
      <c r="AQ54" s="78" t="s">
        <v>73</v>
      </c>
      <c r="AR54" s="75"/>
      <c r="AS54" s="79">
        <v>0</v>
      </c>
      <c r="AT54" s="80" t="e">
        <f t="shared" si="0"/>
        <v>#REF!</v>
      </c>
      <c r="AU54" s="81" t="e">
        <f>#REF!</f>
        <v>#REF!</v>
      </c>
      <c r="AV54" s="80" t="e">
        <f>#REF!</f>
        <v>#REF!</v>
      </c>
      <c r="AW54" s="80" t="e">
        <f>#REF!</f>
        <v>#REF!</v>
      </c>
      <c r="AX54" s="80" t="e">
        <f>#REF!</f>
        <v>#REF!</v>
      </c>
      <c r="AY54" s="80" t="e">
        <f>#REF!</f>
        <v>#REF!</v>
      </c>
      <c r="AZ54" s="80" t="e">
        <f>#REF!</f>
        <v>#REF!</v>
      </c>
      <c r="BA54" s="80" t="e">
        <f>#REF!</f>
        <v>#REF!</v>
      </c>
      <c r="BB54" s="80" t="e">
        <f>#REF!</f>
        <v>#REF!</v>
      </c>
      <c r="BC54" s="80" t="e">
        <f>#REF!</f>
        <v>#REF!</v>
      </c>
      <c r="BD54" s="82" t="e">
        <f>#REF!</f>
        <v>#REF!</v>
      </c>
      <c r="BT54" s="83" t="s">
        <v>74</v>
      </c>
      <c r="BV54" s="83" t="s">
        <v>69</v>
      </c>
      <c r="BW54" s="83" t="s">
        <v>82</v>
      </c>
      <c r="BX54" s="83" t="s">
        <v>5</v>
      </c>
      <c r="CL54" s="83" t="s">
        <v>3</v>
      </c>
      <c r="CM54" s="83" t="s">
        <v>76</v>
      </c>
    </row>
    <row r="55" spans="1:91" s="5" customFormat="1" ht="22.5" customHeight="1">
      <c r="A55" s="194" t="s">
        <v>941</v>
      </c>
      <c r="B55" s="75"/>
      <c r="C55" s="76"/>
      <c r="D55" s="337" t="s">
        <v>83</v>
      </c>
      <c r="E55" s="336"/>
      <c r="F55" s="336"/>
      <c r="G55" s="336"/>
      <c r="H55" s="336"/>
      <c r="I55" s="77"/>
      <c r="J55" s="337" t="s">
        <v>84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5">
        <f>'F.1.4.e) - Zdravotechnika'!J27</f>
        <v>0</v>
      </c>
      <c r="AH55" s="336"/>
      <c r="AI55" s="336"/>
      <c r="AJ55" s="336"/>
      <c r="AK55" s="336"/>
      <c r="AL55" s="336"/>
      <c r="AM55" s="336"/>
      <c r="AN55" s="335">
        <f>'F.1.4.e) - Zdravotechnika'!J36</f>
        <v>0</v>
      </c>
      <c r="AO55" s="336"/>
      <c r="AP55" s="336"/>
      <c r="AQ55" s="78" t="s">
        <v>73</v>
      </c>
      <c r="AR55" s="75"/>
      <c r="AS55" s="79">
        <v>0</v>
      </c>
      <c r="AT55" s="80" t="e">
        <f t="shared" si="0"/>
        <v>#REF!</v>
      </c>
      <c r="AU55" s="81" t="e">
        <f>#REF!</f>
        <v>#REF!</v>
      </c>
      <c r="AV55" s="80" t="e">
        <f>#REF!</f>
        <v>#REF!</v>
      </c>
      <c r="AW55" s="80" t="e">
        <f>#REF!</f>
        <v>#REF!</v>
      </c>
      <c r="AX55" s="80" t="e">
        <f>#REF!</f>
        <v>#REF!</v>
      </c>
      <c r="AY55" s="80" t="e">
        <f>#REF!</f>
        <v>#REF!</v>
      </c>
      <c r="AZ55" s="80" t="e">
        <f>#REF!</f>
        <v>#REF!</v>
      </c>
      <c r="BA55" s="80" t="e">
        <f>#REF!</f>
        <v>#REF!</v>
      </c>
      <c r="BB55" s="80" t="e">
        <f>#REF!</f>
        <v>#REF!</v>
      </c>
      <c r="BC55" s="80" t="e">
        <f>#REF!</f>
        <v>#REF!</v>
      </c>
      <c r="BD55" s="82" t="e">
        <f>#REF!</f>
        <v>#REF!</v>
      </c>
      <c r="BT55" s="83" t="s">
        <v>74</v>
      </c>
      <c r="BV55" s="83" t="s">
        <v>69</v>
      </c>
      <c r="BW55" s="83" t="s">
        <v>85</v>
      </c>
      <c r="BX55" s="83" t="s">
        <v>5</v>
      </c>
      <c r="CL55" s="83" t="s">
        <v>3</v>
      </c>
      <c r="CM55" s="83" t="s">
        <v>76</v>
      </c>
    </row>
    <row r="56" spans="1:91" s="5" customFormat="1" ht="22.5" customHeight="1">
      <c r="A56" s="194" t="s">
        <v>941</v>
      </c>
      <c r="B56" s="75"/>
      <c r="C56" s="76"/>
      <c r="D56" s="337" t="s">
        <v>86</v>
      </c>
      <c r="E56" s="336"/>
      <c r="F56" s="336"/>
      <c r="G56" s="336"/>
      <c r="H56" s="336"/>
      <c r="I56" s="77"/>
      <c r="J56" s="337" t="s">
        <v>87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5">
        <f>'MaR - Měření a regulace'!J27</f>
        <v>0</v>
      </c>
      <c r="AH56" s="336"/>
      <c r="AI56" s="336"/>
      <c r="AJ56" s="336"/>
      <c r="AK56" s="336"/>
      <c r="AL56" s="336"/>
      <c r="AM56" s="336"/>
      <c r="AN56" s="335">
        <f aca="true" t="shared" si="1" ref="AN56">SUM(AG56,AT56)</f>
        <v>0</v>
      </c>
      <c r="AO56" s="336"/>
      <c r="AP56" s="336"/>
      <c r="AQ56" s="78" t="s">
        <v>73</v>
      </c>
      <c r="AR56" s="75"/>
      <c r="AS56" s="84">
        <v>0</v>
      </c>
      <c r="AT56" s="85">
        <f t="shared" si="0"/>
        <v>0</v>
      </c>
      <c r="AU56" s="86">
        <f>'MaR - Měření a regulace'!P81</f>
        <v>0</v>
      </c>
      <c r="AV56" s="85">
        <f>'MaR - Měření a regulace'!J30</f>
        <v>0</v>
      </c>
      <c r="AW56" s="85">
        <f>'MaR - Měření a regulace'!J31</f>
        <v>0</v>
      </c>
      <c r="AX56" s="85">
        <f>'MaR - Měření a regulace'!J32</f>
        <v>0</v>
      </c>
      <c r="AY56" s="85">
        <f>'MaR - Měření a regulace'!J33</f>
        <v>0</v>
      </c>
      <c r="AZ56" s="85">
        <f>'MaR - Měření a regulace'!F30</f>
        <v>0</v>
      </c>
      <c r="BA56" s="85">
        <f>'MaR - Měření a regulace'!F31</f>
        <v>0</v>
      </c>
      <c r="BB56" s="85">
        <f>'MaR - Měření a regulace'!F32</f>
        <v>0</v>
      </c>
      <c r="BC56" s="85">
        <f>'MaR - Měření a regulace'!F33</f>
        <v>0</v>
      </c>
      <c r="BD56" s="87">
        <f>'MaR - Měření a regulace'!F34</f>
        <v>0</v>
      </c>
      <c r="BT56" s="83" t="s">
        <v>74</v>
      </c>
      <c r="BV56" s="83" t="s">
        <v>69</v>
      </c>
      <c r="BW56" s="83" t="s">
        <v>88</v>
      </c>
      <c r="BX56" s="83" t="s">
        <v>5</v>
      </c>
      <c r="CL56" s="83" t="s">
        <v>3</v>
      </c>
      <c r="CM56" s="83" t="s">
        <v>76</v>
      </c>
    </row>
    <row r="57" spans="2:44" s="1" customFormat="1" ht="30" customHeight="1">
      <c r="B57" s="30"/>
      <c r="AR57" s="30"/>
    </row>
    <row r="58" spans="2:44" s="1" customFormat="1" ht="6.9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0"/>
    </row>
  </sheetData>
  <mergeCells count="55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. - Stavební úpravy'!C2" tooltip="D.1.1. - Stavební úpravy" display="/"/>
    <hyperlink ref="A53" location="'F.1.4.a - Vytápění'!C2" tooltip="F.1.4.a - Vytápění" display="/"/>
    <hyperlink ref="A54" location="'F.1.4.c - Rozvod plynu'!C2" tooltip="F.1.4.c - Rozvod plynu" display="/"/>
    <hyperlink ref="A55" location="'F.1.4.e - Zdravotechnika'!C2" tooltip="F.1.4.e - Zdravotechnika" display="/"/>
    <hyperlink ref="A56" location="'MaR - Měření a regulace'!C2" tooltip="MaR - Měření a regulace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0"/>
  <sheetViews>
    <sheetView showGridLines="0" workbookViewId="0" topLeftCell="A1">
      <pane ySplit="1" topLeftCell="A80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9"/>
      <c r="B1" s="197"/>
      <c r="C1" s="197"/>
      <c r="D1" s="198" t="s">
        <v>1</v>
      </c>
      <c r="E1" s="197"/>
      <c r="F1" s="195" t="s">
        <v>942</v>
      </c>
      <c r="G1" s="343" t="s">
        <v>943</v>
      </c>
      <c r="H1" s="343"/>
      <c r="I1" s="197"/>
      <c r="J1" s="195" t="s">
        <v>944</v>
      </c>
      <c r="K1" s="198" t="s">
        <v>89</v>
      </c>
      <c r="L1" s="195" t="s">
        <v>945</v>
      </c>
      <c r="M1" s="195"/>
      <c r="N1" s="195"/>
      <c r="O1" s="195"/>
      <c r="P1" s="195"/>
      <c r="Q1" s="195"/>
      <c r="R1" s="195"/>
      <c r="S1" s="195"/>
      <c r="T1" s="195"/>
      <c r="U1" s="193"/>
      <c r="V1" s="1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38" t="s">
        <v>6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75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95" customHeight="1">
      <c r="B4" s="20"/>
      <c r="C4" s="21"/>
      <c r="D4" s="22" t="s">
        <v>90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Rekonstrukce plynové kotelny</v>
      </c>
      <c r="F7" s="309"/>
      <c r="G7" s="309"/>
      <c r="H7" s="309"/>
      <c r="I7" s="21"/>
      <c r="J7" s="21"/>
      <c r="K7" s="23"/>
    </row>
    <row r="8" spans="2:11" s="1" customFormat="1" ht="15">
      <c r="B8" s="30"/>
      <c r="C8" s="31"/>
      <c r="D8" s="28" t="s">
        <v>91</v>
      </c>
      <c r="E8" s="31"/>
      <c r="F8" s="31"/>
      <c r="G8" s="31"/>
      <c r="H8" s="31"/>
      <c r="I8" s="31"/>
      <c r="J8" s="31"/>
      <c r="K8" s="34"/>
    </row>
    <row r="9" spans="2:11" s="1" customFormat="1" ht="36.95" customHeight="1">
      <c r="B9" s="30"/>
      <c r="C9" s="31"/>
      <c r="D9" s="31"/>
      <c r="E9" s="345" t="s">
        <v>92</v>
      </c>
      <c r="F9" s="315"/>
      <c r="G9" s="315"/>
      <c r="H9" s="315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45" customHeight="1">
      <c r="B11" s="30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4"/>
    </row>
    <row r="12" spans="2:11" s="1" customFormat="1" ht="14.45" customHeight="1">
      <c r="B12" s="30"/>
      <c r="C12" s="31"/>
      <c r="D12" s="28" t="s">
        <v>19</v>
      </c>
      <c r="E12" s="31"/>
      <c r="F12" s="26" t="str">
        <f>F49</f>
        <v>Gymnázium Jaroslava Žáka, Jaroměř</v>
      </c>
      <c r="G12" s="31"/>
      <c r="H12" s="31"/>
      <c r="I12" s="28" t="s">
        <v>20</v>
      </c>
      <c r="J12" s="88" t="str">
        <f>'Rekapitulace stavby'!AN8</f>
        <v>30.11.2016</v>
      </c>
      <c r="K12" s="34"/>
    </row>
    <row r="13" spans="2:11" s="1" customFormat="1" ht="10.9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45" customHeight="1">
      <c r="B14" s="30"/>
      <c r="C14" s="31"/>
      <c r="D14" s="28" t="s">
        <v>22</v>
      </c>
      <c r="E14" s="31"/>
      <c r="F14" s="31"/>
      <c r="G14" s="31"/>
      <c r="H14" s="31"/>
      <c r="I14" s="28" t="s">
        <v>23</v>
      </c>
      <c r="J14" s="26" t="str">
        <f>IF('Rekapitulace stavby'!AN10="","",'Rekapitulace stavby'!AN10)</f>
        <v/>
      </c>
      <c r="K14" s="34"/>
    </row>
    <row r="15" spans="2:11" s="1" customFormat="1" ht="18" customHeight="1">
      <c r="B15" s="30"/>
      <c r="C15" s="31"/>
      <c r="D15" s="31"/>
      <c r="E15" s="26" t="str">
        <f>IF('Rekapitulace stavby'!E11="","",'Rekapitulace stavby'!E11)</f>
        <v xml:space="preserve"> </v>
      </c>
      <c r="F15" s="31"/>
      <c r="G15" s="31"/>
      <c r="H15" s="31"/>
      <c r="I15" s="28" t="s">
        <v>25</v>
      </c>
      <c r="J15" s="26" t="str">
        <f>IF('Rekapitulace stavby'!AN11="","",'Rekapitulace stavby'!AN11)</f>
        <v/>
      </c>
      <c r="K15" s="34"/>
    </row>
    <row r="16" spans="2:11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45" customHeight="1">
      <c r="B17" s="30"/>
      <c r="C17" s="31"/>
      <c r="D17" s="28" t="s">
        <v>26</v>
      </c>
      <c r="E17" s="31"/>
      <c r="F17" s="31"/>
      <c r="G17" s="31"/>
      <c r="H17" s="31"/>
      <c r="I17" s="28" t="s">
        <v>23</v>
      </c>
      <c r="J17" s="26" t="str">
        <f>IF('Rekapitulace stavby'!AN13="Vyplň údaj","",IF('Rekapitulace stavby'!AN13="","",'Rekapitulace stavby'!AN13))</f>
        <v/>
      </c>
      <c r="K17" s="34"/>
    </row>
    <row r="18" spans="2:11" s="1" customFormat="1" ht="18" customHeight="1">
      <c r="B18" s="30"/>
      <c r="C18" s="31"/>
      <c r="D18" s="31"/>
      <c r="E18" s="26" t="str">
        <f>IF('Rekapitulace stavby'!E14="Vyplň údaj","",IF('Rekapitulace stavby'!E14="","",'Rekapitulace stavby'!E14))</f>
        <v xml:space="preserve"> </v>
      </c>
      <c r="F18" s="31"/>
      <c r="G18" s="31"/>
      <c r="H18" s="31"/>
      <c r="I18" s="28" t="s">
        <v>25</v>
      </c>
      <c r="J18" s="26" t="str">
        <f>IF('Rekapitulace stavby'!AN14="Vyplň údaj","",IF('Rekapitulace stavby'!AN14="","",'Rekapitulace stavby'!AN14))</f>
        <v/>
      </c>
      <c r="K18" s="34"/>
    </row>
    <row r="19" spans="2:11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45" customHeight="1">
      <c r="B20" s="30"/>
      <c r="C20" s="31"/>
      <c r="D20" s="28" t="s">
        <v>27</v>
      </c>
      <c r="E20" s="31"/>
      <c r="F20" s="31"/>
      <c r="G20" s="31"/>
      <c r="H20" s="31"/>
      <c r="I20" s="28" t="s">
        <v>23</v>
      </c>
      <c r="J20" s="26" t="str">
        <f>IF('Rekapitulace stavby'!AN16="","",'Rekapitulace stavby'!AN16)</f>
        <v>49287851</v>
      </c>
      <c r="K20" s="34"/>
    </row>
    <row r="21" spans="2:11" s="1" customFormat="1" ht="18" customHeight="1">
      <c r="B21" s="30"/>
      <c r="C21" s="31"/>
      <c r="D21" s="31"/>
      <c r="E21" s="26" t="str">
        <f>IF('Rekapitulace stavby'!E17="","",'Rekapitulace stavby'!E17)</f>
        <v>VK Investing s.r.o.</v>
      </c>
      <c r="F21" s="31"/>
      <c r="G21" s="31"/>
      <c r="H21" s="31"/>
      <c r="I21" s="28" t="s">
        <v>25</v>
      </c>
      <c r="J21" s="26" t="str">
        <f>IF('Rekapitulace stavby'!AN17="","",'Rekapitulace stavby'!AN17)</f>
        <v>CZ49287851</v>
      </c>
      <c r="K21" s="34"/>
    </row>
    <row r="22" spans="2:11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45" customHeight="1">
      <c r="B23" s="30"/>
      <c r="C23" s="31"/>
      <c r="D23" s="28" t="s">
        <v>32</v>
      </c>
      <c r="E23" s="31"/>
      <c r="F23" s="31"/>
      <c r="G23" s="31"/>
      <c r="H23" s="31"/>
      <c r="I23" s="31"/>
      <c r="J23" s="31"/>
      <c r="K23" s="34"/>
    </row>
    <row r="24" spans="2:11" s="6" customFormat="1" ht="22.5" customHeight="1">
      <c r="B24" s="89"/>
      <c r="C24" s="90"/>
      <c r="D24" s="90"/>
      <c r="E24" s="311" t="s">
        <v>3</v>
      </c>
      <c r="F24" s="346"/>
      <c r="G24" s="346"/>
      <c r="H24" s="346"/>
      <c r="I24" s="90"/>
      <c r="J24" s="90"/>
      <c r="K24" s="91"/>
    </row>
    <row r="25" spans="2:11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9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5.35" customHeight="1">
      <c r="B27" s="30"/>
      <c r="C27" s="31"/>
      <c r="D27" s="93" t="s">
        <v>33</v>
      </c>
      <c r="E27" s="31"/>
      <c r="F27" s="31"/>
      <c r="G27" s="31"/>
      <c r="H27" s="31"/>
      <c r="I27" s="31"/>
      <c r="J27" s="94">
        <f>ROUND(J90,2)</f>
        <v>0</v>
      </c>
      <c r="K27" s="34"/>
    </row>
    <row r="28" spans="2:11" s="1" customFormat="1" ht="6.9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45" customHeight="1">
      <c r="B29" s="30"/>
      <c r="C29" s="31"/>
      <c r="D29" s="31"/>
      <c r="E29" s="31"/>
      <c r="F29" s="35" t="s">
        <v>35</v>
      </c>
      <c r="G29" s="31"/>
      <c r="H29" s="31"/>
      <c r="I29" s="35" t="s">
        <v>34</v>
      </c>
      <c r="J29" s="35" t="s">
        <v>36</v>
      </c>
      <c r="K29" s="34"/>
    </row>
    <row r="30" spans="2:11" s="1" customFormat="1" ht="14.45" customHeight="1">
      <c r="B30" s="30"/>
      <c r="C30" s="31"/>
      <c r="D30" s="38" t="s">
        <v>37</v>
      </c>
      <c r="E30" s="38" t="s">
        <v>38</v>
      </c>
      <c r="F30" s="95">
        <f>ROUND(SUM(BE90:BE309),2)</f>
        <v>0</v>
      </c>
      <c r="G30" s="31"/>
      <c r="H30" s="31"/>
      <c r="I30" s="96">
        <v>0.21</v>
      </c>
      <c r="J30" s="95">
        <f>ROUND(ROUND((SUM(BE90:BE309)),2)*I30,2)</f>
        <v>0</v>
      </c>
      <c r="K30" s="34"/>
    </row>
    <row r="31" spans="2:11" s="1" customFormat="1" ht="14.45" customHeight="1">
      <c r="B31" s="30"/>
      <c r="C31" s="31"/>
      <c r="D31" s="31"/>
      <c r="E31" s="38" t="s">
        <v>39</v>
      </c>
      <c r="F31" s="95">
        <f>ROUND(SUM(BF90:BF309),2)</f>
        <v>0</v>
      </c>
      <c r="G31" s="31"/>
      <c r="H31" s="31"/>
      <c r="I31" s="96">
        <v>0.15</v>
      </c>
      <c r="J31" s="95">
        <f>ROUND(ROUND((SUM(BF90:BF309)),2)*I31,2)</f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40</v>
      </c>
      <c r="F32" s="95">
        <f>ROUND(SUM(BG90:BG309),2)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45" customHeight="1" hidden="1">
      <c r="B33" s="30"/>
      <c r="C33" s="31"/>
      <c r="D33" s="31"/>
      <c r="E33" s="38" t="s">
        <v>41</v>
      </c>
      <c r="F33" s="95">
        <f>ROUND(SUM(BH90:BH309),2)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45" customHeight="1" hidden="1">
      <c r="B34" s="30"/>
      <c r="C34" s="31"/>
      <c r="D34" s="31"/>
      <c r="E34" s="38" t="s">
        <v>42</v>
      </c>
      <c r="F34" s="95">
        <f>ROUND(SUM(BI90:BI309),2)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9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5.35" customHeight="1">
      <c r="B36" s="30"/>
      <c r="C36" s="97"/>
      <c r="D36" s="98" t="s">
        <v>43</v>
      </c>
      <c r="E36" s="61"/>
      <c r="F36" s="61"/>
      <c r="G36" s="99" t="s">
        <v>44</v>
      </c>
      <c r="H36" s="100" t="s">
        <v>45</v>
      </c>
      <c r="I36" s="61"/>
      <c r="J36" s="101">
        <f>SUM(J27:J34)</f>
        <v>0</v>
      </c>
      <c r="K36" s="102"/>
    </row>
    <row r="37" spans="2:11" s="1" customFormat="1" ht="14.4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95" customHeight="1">
      <c r="B42" s="30"/>
      <c r="C42" s="22" t="s">
        <v>93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4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44" t="str">
        <f>E7</f>
        <v>Rekonstrukce plynové kotelny</v>
      </c>
      <c r="F45" s="315"/>
      <c r="G45" s="315"/>
      <c r="H45" s="315"/>
      <c r="I45" s="31"/>
      <c r="J45" s="31"/>
      <c r="K45" s="34"/>
    </row>
    <row r="46" spans="2:11" s="1" customFormat="1" ht="14.45" customHeight="1">
      <c r="B46" s="30"/>
      <c r="C46" s="28" t="s">
        <v>91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45" t="str">
        <f>E9</f>
        <v>D.1.1. - Stavební úpravy</v>
      </c>
      <c r="F47" s="315"/>
      <c r="G47" s="315"/>
      <c r="H47" s="315"/>
      <c r="I47" s="31"/>
      <c r="J47" s="31"/>
      <c r="K47" s="34"/>
    </row>
    <row r="48" spans="2:11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19</v>
      </c>
      <c r="D49" s="31"/>
      <c r="E49" s="31"/>
      <c r="F49" s="26" t="str">
        <f>'Rekapitulace stavby'!L44</f>
        <v>Gymnázium Jaroslava Žáka, Jaroměř</v>
      </c>
      <c r="G49" s="31"/>
      <c r="H49" s="31"/>
      <c r="I49" s="28" t="s">
        <v>20</v>
      </c>
      <c r="J49" s="88" t="str">
        <f>IF(J12="","",J12)</f>
        <v>30.11.2016</v>
      </c>
      <c r="K49" s="34"/>
    </row>
    <row r="50" spans="2:11" s="1" customFormat="1" ht="6.9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22</v>
      </c>
      <c r="D51" s="31"/>
      <c r="E51" s="31"/>
      <c r="F51" s="26" t="str">
        <f>E15</f>
        <v xml:space="preserve"> </v>
      </c>
      <c r="G51" s="31"/>
      <c r="H51" s="31"/>
      <c r="I51" s="28" t="s">
        <v>27</v>
      </c>
      <c r="J51" s="26" t="str">
        <f>E21</f>
        <v>VK Investing s.r.o.</v>
      </c>
      <c r="K51" s="34"/>
    </row>
    <row r="52" spans="2:11" s="1" customFormat="1" ht="14.45" customHeight="1">
      <c r="B52" s="30"/>
      <c r="C52" s="28" t="s">
        <v>26</v>
      </c>
      <c r="D52" s="31"/>
      <c r="E52" s="31"/>
      <c r="F52" s="26" t="str">
        <f>IF(E18="","",E18)</f>
        <v xml:space="preserve"> </v>
      </c>
      <c r="G52" s="31"/>
      <c r="H52" s="31"/>
      <c r="I52" s="31"/>
      <c r="J52" s="31"/>
      <c r="K52" s="34"/>
    </row>
    <row r="53" spans="2:11" s="1" customFormat="1" ht="10.3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94</v>
      </c>
      <c r="D54" s="97"/>
      <c r="E54" s="97"/>
      <c r="F54" s="97"/>
      <c r="G54" s="97"/>
      <c r="H54" s="97"/>
      <c r="I54" s="97"/>
      <c r="J54" s="105" t="s">
        <v>95</v>
      </c>
      <c r="K54" s="106"/>
    </row>
    <row r="55" spans="2:11" s="1" customFormat="1" ht="10.3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96</v>
      </c>
      <c r="D56" s="31"/>
      <c r="E56" s="31"/>
      <c r="F56" s="31"/>
      <c r="G56" s="31"/>
      <c r="H56" s="31"/>
      <c r="I56" s="31"/>
      <c r="J56" s="94">
        <f>J90</f>
        <v>0</v>
      </c>
      <c r="K56" s="34"/>
      <c r="AU56" s="16" t="s">
        <v>97</v>
      </c>
    </row>
    <row r="57" spans="2:11" s="7" customFormat="1" ht="24.95" customHeight="1">
      <c r="B57" s="108"/>
      <c r="C57" s="109"/>
      <c r="D57" s="110" t="s">
        <v>98</v>
      </c>
      <c r="E57" s="111"/>
      <c r="F57" s="111"/>
      <c r="G57" s="111"/>
      <c r="H57" s="111"/>
      <c r="I57" s="111"/>
      <c r="J57" s="112">
        <f>J91</f>
        <v>0</v>
      </c>
      <c r="K57" s="113"/>
    </row>
    <row r="58" spans="2:11" s="8" customFormat="1" ht="19.9" customHeight="1">
      <c r="B58" s="114"/>
      <c r="C58" s="115"/>
      <c r="D58" s="116" t="s">
        <v>99</v>
      </c>
      <c r="E58" s="117"/>
      <c r="F58" s="117"/>
      <c r="G58" s="117"/>
      <c r="H58" s="117"/>
      <c r="I58" s="117"/>
      <c r="J58" s="118">
        <f>J92</f>
        <v>0</v>
      </c>
      <c r="K58" s="119"/>
    </row>
    <row r="59" spans="2:11" s="8" customFormat="1" ht="19.9" customHeight="1">
      <c r="B59" s="114"/>
      <c r="C59" s="115"/>
      <c r="D59" s="116" t="s">
        <v>100</v>
      </c>
      <c r="E59" s="117"/>
      <c r="F59" s="117"/>
      <c r="G59" s="117"/>
      <c r="H59" s="117"/>
      <c r="I59" s="117"/>
      <c r="J59" s="118">
        <f>J103</f>
        <v>0</v>
      </c>
      <c r="K59" s="119"/>
    </row>
    <row r="60" spans="2:11" s="8" customFormat="1" ht="19.9" customHeight="1">
      <c r="B60" s="114"/>
      <c r="C60" s="115"/>
      <c r="D60" s="116" t="s">
        <v>101</v>
      </c>
      <c r="E60" s="117"/>
      <c r="F60" s="117"/>
      <c r="G60" s="117"/>
      <c r="H60" s="117"/>
      <c r="I60" s="117"/>
      <c r="J60" s="118">
        <f>J147</f>
        <v>0</v>
      </c>
      <c r="K60" s="119"/>
    </row>
    <row r="61" spans="2:11" s="8" customFormat="1" ht="19.9" customHeight="1">
      <c r="B61" s="114"/>
      <c r="C61" s="115"/>
      <c r="D61" s="116" t="s">
        <v>102</v>
      </c>
      <c r="E61" s="117"/>
      <c r="F61" s="117"/>
      <c r="G61" s="117"/>
      <c r="H61" s="117"/>
      <c r="I61" s="117"/>
      <c r="J61" s="118">
        <f>J158</f>
        <v>0</v>
      </c>
      <c r="K61" s="119"/>
    </row>
    <row r="62" spans="2:11" s="7" customFormat="1" ht="24.95" customHeight="1">
      <c r="B62" s="108"/>
      <c r="C62" s="109"/>
      <c r="D62" s="110" t="s">
        <v>103</v>
      </c>
      <c r="E62" s="111"/>
      <c r="F62" s="111"/>
      <c r="G62" s="111"/>
      <c r="H62" s="111"/>
      <c r="I62" s="111"/>
      <c r="J62" s="112">
        <f>J161</f>
        <v>0</v>
      </c>
      <c r="K62" s="113"/>
    </row>
    <row r="63" spans="2:11" s="8" customFormat="1" ht="19.9" customHeight="1">
      <c r="B63" s="114"/>
      <c r="C63" s="115"/>
      <c r="D63" s="116" t="s">
        <v>104</v>
      </c>
      <c r="E63" s="117"/>
      <c r="F63" s="117"/>
      <c r="G63" s="117"/>
      <c r="H63" s="117"/>
      <c r="I63" s="117"/>
      <c r="J63" s="118">
        <f>J162</f>
        <v>0</v>
      </c>
      <c r="K63" s="119"/>
    </row>
    <row r="64" spans="2:11" s="8" customFormat="1" ht="19.9" customHeight="1">
      <c r="B64" s="114"/>
      <c r="C64" s="115"/>
      <c r="D64" s="116" t="s">
        <v>105</v>
      </c>
      <c r="E64" s="117"/>
      <c r="F64" s="117"/>
      <c r="G64" s="117"/>
      <c r="H64" s="117"/>
      <c r="I64" s="117"/>
      <c r="J64" s="118">
        <f>J169</f>
        <v>0</v>
      </c>
      <c r="K64" s="119"/>
    </row>
    <row r="65" spans="2:11" s="8" customFormat="1" ht="19.9" customHeight="1">
      <c r="B65" s="114"/>
      <c r="C65" s="115"/>
      <c r="D65" s="116" t="s">
        <v>106</v>
      </c>
      <c r="E65" s="117"/>
      <c r="F65" s="117"/>
      <c r="G65" s="117"/>
      <c r="H65" s="117"/>
      <c r="I65" s="117"/>
      <c r="J65" s="118">
        <f>J172</f>
        <v>0</v>
      </c>
      <c r="K65" s="119"/>
    </row>
    <row r="66" spans="2:11" s="8" customFormat="1" ht="19.9" customHeight="1">
      <c r="B66" s="114"/>
      <c r="C66" s="115"/>
      <c r="D66" s="116" t="s">
        <v>107</v>
      </c>
      <c r="E66" s="117"/>
      <c r="F66" s="117"/>
      <c r="G66" s="117"/>
      <c r="H66" s="117"/>
      <c r="I66" s="117"/>
      <c r="J66" s="118">
        <f>J180</f>
        <v>0</v>
      </c>
      <c r="K66" s="119"/>
    </row>
    <row r="67" spans="2:11" s="8" customFormat="1" ht="19.9" customHeight="1">
      <c r="B67" s="114"/>
      <c r="C67" s="115"/>
      <c r="D67" s="116" t="s">
        <v>108</v>
      </c>
      <c r="E67" s="117"/>
      <c r="F67" s="117"/>
      <c r="G67" s="117"/>
      <c r="H67" s="117"/>
      <c r="I67" s="117"/>
      <c r="J67" s="118">
        <f>J192</f>
        <v>0</v>
      </c>
      <c r="K67" s="119"/>
    </row>
    <row r="68" spans="2:11" s="8" customFormat="1" ht="19.9" customHeight="1">
      <c r="B68" s="114"/>
      <c r="C68" s="115"/>
      <c r="D68" s="116" t="s">
        <v>109</v>
      </c>
      <c r="E68" s="117"/>
      <c r="F68" s="117"/>
      <c r="G68" s="117"/>
      <c r="H68" s="117"/>
      <c r="I68" s="117"/>
      <c r="J68" s="118">
        <f>J215</f>
        <v>0</v>
      </c>
      <c r="K68" s="119"/>
    </row>
    <row r="69" spans="2:11" s="8" customFormat="1" ht="19.9" customHeight="1">
      <c r="B69" s="114"/>
      <c r="C69" s="115"/>
      <c r="D69" s="116" t="s">
        <v>110</v>
      </c>
      <c r="E69" s="117"/>
      <c r="F69" s="117"/>
      <c r="G69" s="117"/>
      <c r="H69" s="117"/>
      <c r="I69" s="117"/>
      <c r="J69" s="118">
        <f>J232</f>
        <v>0</v>
      </c>
      <c r="K69" s="119"/>
    </row>
    <row r="70" spans="2:11" s="8" customFormat="1" ht="19.9" customHeight="1">
      <c r="B70" s="114"/>
      <c r="C70" s="115"/>
      <c r="D70" s="116" t="s">
        <v>111</v>
      </c>
      <c r="E70" s="117"/>
      <c r="F70" s="117"/>
      <c r="G70" s="117"/>
      <c r="H70" s="117"/>
      <c r="I70" s="117"/>
      <c r="J70" s="118">
        <f>J273</f>
        <v>0</v>
      </c>
      <c r="K70" s="119"/>
    </row>
    <row r="71" spans="2:11" s="1" customFormat="1" ht="21.75" customHeight="1">
      <c r="B71" s="30"/>
      <c r="C71" s="31"/>
      <c r="D71" s="31"/>
      <c r="E71" s="31"/>
      <c r="F71" s="31"/>
      <c r="G71" s="31"/>
      <c r="H71" s="31"/>
      <c r="I71" s="31"/>
      <c r="J71" s="31"/>
      <c r="K71" s="34"/>
    </row>
    <row r="72" spans="2:11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7"/>
    </row>
    <row r="76" spans="2:12" s="1" customFormat="1" ht="6.95" customHeight="1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30"/>
    </row>
    <row r="77" spans="2:12" s="1" customFormat="1" ht="36.95" customHeight="1">
      <c r="B77" s="30"/>
      <c r="C77" s="50" t="s">
        <v>112</v>
      </c>
      <c r="L77" s="30"/>
    </row>
    <row r="78" spans="2:12" s="1" customFormat="1" ht="6.95" customHeight="1">
      <c r="B78" s="30"/>
      <c r="L78" s="30"/>
    </row>
    <row r="79" spans="2:12" s="1" customFormat="1" ht="14.45" customHeight="1">
      <c r="B79" s="30"/>
      <c r="C79" s="52" t="s">
        <v>15</v>
      </c>
      <c r="L79" s="30"/>
    </row>
    <row r="80" spans="2:12" s="1" customFormat="1" ht="22.5" customHeight="1">
      <c r="B80" s="30"/>
      <c r="E80" s="342" t="str">
        <f>E7</f>
        <v>Rekonstrukce plynové kotelny</v>
      </c>
      <c r="F80" s="326"/>
      <c r="G80" s="326"/>
      <c r="H80" s="326"/>
      <c r="L80" s="30"/>
    </row>
    <row r="81" spans="2:12" s="1" customFormat="1" ht="14.45" customHeight="1">
      <c r="B81" s="30"/>
      <c r="C81" s="52" t="s">
        <v>91</v>
      </c>
      <c r="L81" s="30"/>
    </row>
    <row r="82" spans="2:12" s="1" customFormat="1" ht="23.25" customHeight="1">
      <c r="B82" s="30"/>
      <c r="E82" s="323" t="str">
        <f>E9</f>
        <v>D.1.1. - Stavební úpravy</v>
      </c>
      <c r="F82" s="326"/>
      <c r="G82" s="326"/>
      <c r="H82" s="326"/>
      <c r="L82" s="30"/>
    </row>
    <row r="83" spans="2:12" s="1" customFormat="1" ht="6.95" customHeight="1">
      <c r="B83" s="30"/>
      <c r="L83" s="30"/>
    </row>
    <row r="84" spans="2:12" s="1" customFormat="1" ht="18" customHeight="1">
      <c r="B84" s="30"/>
      <c r="C84" s="52" t="s">
        <v>19</v>
      </c>
      <c r="F84" s="120" t="str">
        <f>F12</f>
        <v>Gymnázium Jaroslava Žáka, Jaroměř</v>
      </c>
      <c r="I84" s="52" t="s">
        <v>20</v>
      </c>
      <c r="J84" s="56" t="str">
        <f>IF(J12="","",J12)</f>
        <v>30.11.2016</v>
      </c>
      <c r="L84" s="30"/>
    </row>
    <row r="85" spans="2:12" s="1" customFormat="1" ht="6.95" customHeight="1">
      <c r="B85" s="30"/>
      <c r="L85" s="30"/>
    </row>
    <row r="86" spans="2:12" s="1" customFormat="1" ht="15">
      <c r="B86" s="30"/>
      <c r="C86" s="52" t="s">
        <v>22</v>
      </c>
      <c r="F86" s="120" t="str">
        <f>E15</f>
        <v xml:space="preserve"> </v>
      </c>
      <c r="I86" s="52" t="s">
        <v>27</v>
      </c>
      <c r="J86" s="120" t="str">
        <f>E21</f>
        <v>VK Investing s.r.o.</v>
      </c>
      <c r="L86" s="30"/>
    </row>
    <row r="87" spans="2:12" s="1" customFormat="1" ht="14.45" customHeight="1">
      <c r="B87" s="30"/>
      <c r="C87" s="52" t="s">
        <v>26</v>
      </c>
      <c r="F87" s="120" t="str">
        <f>IF(E18="","",E18)</f>
        <v xml:space="preserve"> </v>
      </c>
      <c r="L87" s="30"/>
    </row>
    <row r="88" spans="2:12" s="1" customFormat="1" ht="10.35" customHeight="1">
      <c r="B88" s="30"/>
      <c r="L88" s="30"/>
    </row>
    <row r="89" spans="2:20" s="9" customFormat="1" ht="29.25" customHeight="1">
      <c r="B89" s="121"/>
      <c r="C89" s="122" t="s">
        <v>113</v>
      </c>
      <c r="D89" s="123" t="s">
        <v>52</v>
      </c>
      <c r="E89" s="123" t="s">
        <v>48</v>
      </c>
      <c r="F89" s="123" t="s">
        <v>114</v>
      </c>
      <c r="G89" s="123" t="s">
        <v>115</v>
      </c>
      <c r="H89" s="123" t="s">
        <v>116</v>
      </c>
      <c r="I89" s="124" t="s">
        <v>117</v>
      </c>
      <c r="J89" s="123" t="s">
        <v>95</v>
      </c>
      <c r="K89" s="125" t="s">
        <v>118</v>
      </c>
      <c r="L89" s="121"/>
      <c r="M89" s="63" t="s">
        <v>119</v>
      </c>
      <c r="N89" s="64" t="s">
        <v>37</v>
      </c>
      <c r="O89" s="64" t="s">
        <v>120</v>
      </c>
      <c r="P89" s="64" t="s">
        <v>121</v>
      </c>
      <c r="Q89" s="64" t="s">
        <v>122</v>
      </c>
      <c r="R89" s="64" t="s">
        <v>123</v>
      </c>
      <c r="S89" s="64" t="s">
        <v>124</v>
      </c>
      <c r="T89" s="65" t="s">
        <v>125</v>
      </c>
    </row>
    <row r="90" spans="2:63" s="1" customFormat="1" ht="29.25" customHeight="1">
      <c r="B90" s="30"/>
      <c r="C90" s="67" t="s">
        <v>96</v>
      </c>
      <c r="J90" s="126">
        <f>BK90</f>
        <v>0</v>
      </c>
      <c r="L90" s="30"/>
      <c r="M90" s="66"/>
      <c r="N90" s="57"/>
      <c r="O90" s="57"/>
      <c r="P90" s="127">
        <f>P91+P161</f>
        <v>479.874925</v>
      </c>
      <c r="Q90" s="57"/>
      <c r="R90" s="127">
        <f>R91+R161</f>
        <v>8.237998047000001</v>
      </c>
      <c r="S90" s="57"/>
      <c r="T90" s="128">
        <f>T91+T161</f>
        <v>14.359404</v>
      </c>
      <c r="AT90" s="16" t="s">
        <v>66</v>
      </c>
      <c r="AU90" s="16" t="s">
        <v>97</v>
      </c>
      <c r="BK90" s="129">
        <f>BK91+BK161</f>
        <v>0</v>
      </c>
    </row>
    <row r="91" spans="2:63" s="10" customFormat="1" ht="37.35" customHeight="1">
      <c r="B91" s="130"/>
      <c r="D91" s="131" t="s">
        <v>66</v>
      </c>
      <c r="E91" s="132" t="s">
        <v>126</v>
      </c>
      <c r="F91" s="132" t="s">
        <v>127</v>
      </c>
      <c r="J91" s="133">
        <f>BK91</f>
        <v>0</v>
      </c>
      <c r="L91" s="130"/>
      <c r="M91" s="134"/>
      <c r="N91" s="135"/>
      <c r="O91" s="135"/>
      <c r="P91" s="136">
        <f>P92+P103+P147+P158</f>
        <v>372.672209</v>
      </c>
      <c r="Q91" s="135"/>
      <c r="R91" s="136">
        <f>R92+R103+R147+R158</f>
        <v>6.767410000000001</v>
      </c>
      <c r="S91" s="135"/>
      <c r="T91" s="137">
        <f>T92+T103+T147+T158</f>
        <v>10.42972</v>
      </c>
      <c r="AR91" s="131" t="s">
        <v>74</v>
      </c>
      <c r="AT91" s="138" t="s">
        <v>66</v>
      </c>
      <c r="AU91" s="138" t="s">
        <v>67</v>
      </c>
      <c r="AY91" s="131" t="s">
        <v>128</v>
      </c>
      <c r="BK91" s="139">
        <f>BK92+BK103+BK147+BK158</f>
        <v>0</v>
      </c>
    </row>
    <row r="92" spans="2:63" s="10" customFormat="1" ht="19.9" customHeight="1">
      <c r="B92" s="130"/>
      <c r="D92" s="140" t="s">
        <v>66</v>
      </c>
      <c r="E92" s="141" t="s">
        <v>129</v>
      </c>
      <c r="F92" s="141" t="s">
        <v>130</v>
      </c>
      <c r="J92" s="142">
        <f>BK92</f>
        <v>0</v>
      </c>
      <c r="L92" s="130"/>
      <c r="M92" s="134"/>
      <c r="N92" s="135"/>
      <c r="O92" s="135"/>
      <c r="P92" s="136">
        <f>SUM(P93:P102)</f>
        <v>117.8546</v>
      </c>
      <c r="Q92" s="135"/>
      <c r="R92" s="136">
        <f>SUM(R93:R102)</f>
        <v>6.739960000000001</v>
      </c>
      <c r="S92" s="135"/>
      <c r="T92" s="137">
        <f>SUM(T93:T102)</f>
        <v>0</v>
      </c>
      <c r="AR92" s="131" t="s">
        <v>74</v>
      </c>
      <c r="AT92" s="138" t="s">
        <v>66</v>
      </c>
      <c r="AU92" s="138" t="s">
        <v>74</v>
      </c>
      <c r="AY92" s="131" t="s">
        <v>128</v>
      </c>
      <c r="BK92" s="139">
        <f>SUM(BK93:BK102)</f>
        <v>0</v>
      </c>
    </row>
    <row r="93" spans="2:65" s="1" customFormat="1" ht="22.5" customHeight="1">
      <c r="B93" s="143"/>
      <c r="C93" s="144" t="s">
        <v>74</v>
      </c>
      <c r="D93" s="144" t="s">
        <v>131</v>
      </c>
      <c r="E93" s="145" t="s">
        <v>132</v>
      </c>
      <c r="F93" s="146" t="s">
        <v>133</v>
      </c>
      <c r="G93" s="147" t="s">
        <v>134</v>
      </c>
      <c r="H93" s="148">
        <v>42.2</v>
      </c>
      <c r="I93" s="149"/>
      <c r="J93" s="149">
        <f>ROUND(I93*H93,2)</f>
        <v>0</v>
      </c>
      <c r="K93" s="146" t="s">
        <v>135</v>
      </c>
      <c r="L93" s="30"/>
      <c r="M93" s="150" t="s">
        <v>3</v>
      </c>
      <c r="N93" s="151" t="s">
        <v>38</v>
      </c>
      <c r="O93" s="152">
        <v>0.219</v>
      </c>
      <c r="P93" s="152">
        <f>O93*H93</f>
        <v>9.241800000000001</v>
      </c>
      <c r="Q93" s="152">
        <v>0.0051</v>
      </c>
      <c r="R93" s="152">
        <f>Q93*H93</f>
        <v>0.21522000000000002</v>
      </c>
      <c r="S93" s="152">
        <v>0</v>
      </c>
      <c r="T93" s="153">
        <f>S93*H93</f>
        <v>0</v>
      </c>
      <c r="AR93" s="16" t="s">
        <v>136</v>
      </c>
      <c r="AT93" s="16" t="s">
        <v>131</v>
      </c>
      <c r="AU93" s="16" t="s">
        <v>76</v>
      </c>
      <c r="AY93" s="16" t="s">
        <v>128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6" t="s">
        <v>74</v>
      </c>
      <c r="BK93" s="154">
        <f>ROUND(I93*H93,2)</f>
        <v>0</v>
      </c>
      <c r="BL93" s="16" t="s">
        <v>136</v>
      </c>
      <c r="BM93" s="16" t="s">
        <v>76</v>
      </c>
    </row>
    <row r="94" spans="2:47" s="1" customFormat="1" ht="27">
      <c r="B94" s="30"/>
      <c r="D94" s="155" t="s">
        <v>137</v>
      </c>
      <c r="F94" s="156" t="s">
        <v>138</v>
      </c>
      <c r="L94" s="30"/>
      <c r="M94" s="59"/>
      <c r="N94" s="31"/>
      <c r="O94" s="31"/>
      <c r="P94" s="31"/>
      <c r="Q94" s="31"/>
      <c r="R94" s="31"/>
      <c r="S94" s="31"/>
      <c r="T94" s="60"/>
      <c r="AT94" s="16" t="s">
        <v>137</v>
      </c>
      <c r="AU94" s="16" t="s">
        <v>76</v>
      </c>
    </row>
    <row r="95" spans="2:51" s="11" customFormat="1" ht="13.5">
      <c r="B95" s="157"/>
      <c r="D95" s="155" t="s">
        <v>139</v>
      </c>
      <c r="E95" s="158" t="s">
        <v>3</v>
      </c>
      <c r="F95" s="159" t="s">
        <v>140</v>
      </c>
      <c r="H95" s="160">
        <v>42.2</v>
      </c>
      <c r="L95" s="157"/>
      <c r="M95" s="161"/>
      <c r="N95" s="162"/>
      <c r="O95" s="162"/>
      <c r="P95" s="162"/>
      <c r="Q95" s="162"/>
      <c r="R95" s="162"/>
      <c r="S95" s="162"/>
      <c r="T95" s="163"/>
      <c r="AT95" s="158" t="s">
        <v>139</v>
      </c>
      <c r="AU95" s="158" t="s">
        <v>76</v>
      </c>
      <c r="AV95" s="11" t="s">
        <v>76</v>
      </c>
      <c r="AW95" s="11" t="s">
        <v>31</v>
      </c>
      <c r="AX95" s="11" t="s">
        <v>67</v>
      </c>
      <c r="AY95" s="158" t="s">
        <v>128</v>
      </c>
    </row>
    <row r="96" spans="2:51" s="12" customFormat="1" ht="13.5">
      <c r="B96" s="164"/>
      <c r="D96" s="165" t="s">
        <v>139</v>
      </c>
      <c r="E96" s="166" t="s">
        <v>3</v>
      </c>
      <c r="F96" s="167" t="s">
        <v>141</v>
      </c>
      <c r="H96" s="168">
        <v>42.2</v>
      </c>
      <c r="L96" s="164"/>
      <c r="M96" s="169"/>
      <c r="N96" s="170"/>
      <c r="O96" s="170"/>
      <c r="P96" s="170"/>
      <c r="Q96" s="170"/>
      <c r="R96" s="170"/>
      <c r="S96" s="170"/>
      <c r="T96" s="171"/>
      <c r="AT96" s="172" t="s">
        <v>139</v>
      </c>
      <c r="AU96" s="172" t="s">
        <v>76</v>
      </c>
      <c r="AV96" s="12" t="s">
        <v>136</v>
      </c>
      <c r="AW96" s="12" t="s">
        <v>31</v>
      </c>
      <c r="AX96" s="12" t="s">
        <v>74</v>
      </c>
      <c r="AY96" s="172" t="s">
        <v>128</v>
      </c>
    </row>
    <row r="97" spans="2:65" s="1" customFormat="1" ht="22.5" customHeight="1">
      <c r="B97" s="143"/>
      <c r="C97" s="144" t="s">
        <v>76</v>
      </c>
      <c r="D97" s="144" t="s">
        <v>131</v>
      </c>
      <c r="E97" s="145" t="s">
        <v>142</v>
      </c>
      <c r="F97" s="146" t="s">
        <v>143</v>
      </c>
      <c r="G97" s="147" t="s">
        <v>134</v>
      </c>
      <c r="H97" s="148">
        <v>33.7</v>
      </c>
      <c r="I97" s="149"/>
      <c r="J97" s="149">
        <f>ROUND(I97*H97,2)</f>
        <v>0</v>
      </c>
      <c r="K97" s="146" t="s">
        <v>135</v>
      </c>
      <c r="L97" s="30"/>
      <c r="M97" s="150" t="s">
        <v>3</v>
      </c>
      <c r="N97" s="151" t="s">
        <v>38</v>
      </c>
      <c r="O97" s="152">
        <v>0.164</v>
      </c>
      <c r="P97" s="152">
        <f>O97*H97</f>
        <v>5.526800000000001</v>
      </c>
      <c r="Q97" s="152">
        <v>0.0052</v>
      </c>
      <c r="R97" s="152">
        <f>Q97*H97</f>
        <v>0.17524</v>
      </c>
      <c r="S97" s="152">
        <v>0</v>
      </c>
      <c r="T97" s="153">
        <f>S97*H97</f>
        <v>0</v>
      </c>
      <c r="AR97" s="16" t="s">
        <v>136</v>
      </c>
      <c r="AT97" s="16" t="s">
        <v>131</v>
      </c>
      <c r="AU97" s="16" t="s">
        <v>76</v>
      </c>
      <c r="AY97" s="16" t="s">
        <v>128</v>
      </c>
      <c r="BE97" s="154">
        <f>IF(N97="základní",J97,0)</f>
        <v>0</v>
      </c>
      <c r="BF97" s="154">
        <f>IF(N97="snížená",J97,0)</f>
        <v>0</v>
      </c>
      <c r="BG97" s="154">
        <f>IF(N97="zákl. přenesená",J97,0)</f>
        <v>0</v>
      </c>
      <c r="BH97" s="154">
        <f>IF(N97="sníž. přenesená",J97,0)</f>
        <v>0</v>
      </c>
      <c r="BI97" s="154">
        <f>IF(N97="nulová",J97,0)</f>
        <v>0</v>
      </c>
      <c r="BJ97" s="16" t="s">
        <v>74</v>
      </c>
      <c r="BK97" s="154">
        <f>ROUND(I97*H97,2)</f>
        <v>0</v>
      </c>
      <c r="BL97" s="16" t="s">
        <v>136</v>
      </c>
      <c r="BM97" s="16" t="s">
        <v>136</v>
      </c>
    </row>
    <row r="98" spans="2:47" s="1" customFormat="1" ht="27">
      <c r="B98" s="30"/>
      <c r="D98" s="155" t="s">
        <v>137</v>
      </c>
      <c r="F98" s="156" t="s">
        <v>144</v>
      </c>
      <c r="L98" s="30"/>
      <c r="M98" s="59"/>
      <c r="N98" s="31"/>
      <c r="O98" s="31"/>
      <c r="P98" s="31"/>
      <c r="Q98" s="31"/>
      <c r="R98" s="31"/>
      <c r="S98" s="31"/>
      <c r="T98" s="60"/>
      <c r="AT98" s="16" t="s">
        <v>137</v>
      </c>
      <c r="AU98" s="16" t="s">
        <v>76</v>
      </c>
    </row>
    <row r="99" spans="2:51" s="11" customFormat="1" ht="13.5">
      <c r="B99" s="157"/>
      <c r="D99" s="155" t="s">
        <v>139</v>
      </c>
      <c r="E99" s="158" t="s">
        <v>3</v>
      </c>
      <c r="F99" s="159" t="s">
        <v>145</v>
      </c>
      <c r="H99" s="160">
        <v>33.7</v>
      </c>
      <c r="L99" s="157"/>
      <c r="M99" s="161"/>
      <c r="N99" s="162"/>
      <c r="O99" s="162"/>
      <c r="P99" s="162"/>
      <c r="Q99" s="162"/>
      <c r="R99" s="162"/>
      <c r="S99" s="162"/>
      <c r="T99" s="163"/>
      <c r="AT99" s="158" t="s">
        <v>139</v>
      </c>
      <c r="AU99" s="158" t="s">
        <v>76</v>
      </c>
      <c r="AV99" s="11" t="s">
        <v>76</v>
      </c>
      <c r="AW99" s="11" t="s">
        <v>31</v>
      </c>
      <c r="AX99" s="11" t="s">
        <v>67</v>
      </c>
      <c r="AY99" s="158" t="s">
        <v>128</v>
      </c>
    </row>
    <row r="100" spans="2:51" s="12" customFormat="1" ht="13.5">
      <c r="B100" s="164"/>
      <c r="D100" s="165" t="s">
        <v>139</v>
      </c>
      <c r="E100" s="166" t="s">
        <v>3</v>
      </c>
      <c r="F100" s="167" t="s">
        <v>141</v>
      </c>
      <c r="H100" s="168">
        <v>33.7</v>
      </c>
      <c r="L100" s="164"/>
      <c r="M100" s="169"/>
      <c r="N100" s="170"/>
      <c r="O100" s="170"/>
      <c r="P100" s="170"/>
      <c r="Q100" s="170"/>
      <c r="R100" s="170"/>
      <c r="S100" s="170"/>
      <c r="T100" s="171"/>
      <c r="AT100" s="172" t="s">
        <v>139</v>
      </c>
      <c r="AU100" s="172" t="s">
        <v>76</v>
      </c>
      <c r="AV100" s="12" t="s">
        <v>136</v>
      </c>
      <c r="AW100" s="12" t="s">
        <v>31</v>
      </c>
      <c r="AX100" s="12" t="s">
        <v>74</v>
      </c>
      <c r="AY100" s="172" t="s">
        <v>128</v>
      </c>
    </row>
    <row r="101" spans="2:65" s="1" customFormat="1" ht="22.5" customHeight="1">
      <c r="B101" s="143"/>
      <c r="C101" s="144" t="s">
        <v>146</v>
      </c>
      <c r="D101" s="144" t="s">
        <v>131</v>
      </c>
      <c r="E101" s="145" t="s">
        <v>147</v>
      </c>
      <c r="F101" s="146" t="s">
        <v>148</v>
      </c>
      <c r="G101" s="147" t="s">
        <v>134</v>
      </c>
      <c r="H101" s="148">
        <v>149.4</v>
      </c>
      <c r="I101" s="149"/>
      <c r="J101" s="149">
        <f>ROUND(I101*H101,2)</f>
        <v>0</v>
      </c>
      <c r="K101" s="146" t="s">
        <v>135</v>
      </c>
      <c r="L101" s="30"/>
      <c r="M101" s="150" t="s">
        <v>3</v>
      </c>
      <c r="N101" s="151" t="s">
        <v>38</v>
      </c>
      <c r="O101" s="152">
        <v>0.69</v>
      </c>
      <c r="P101" s="152">
        <f>O101*H101</f>
        <v>103.086</v>
      </c>
      <c r="Q101" s="152">
        <v>0.0425</v>
      </c>
      <c r="R101" s="152">
        <f>Q101*H101</f>
        <v>6.349500000000001</v>
      </c>
      <c r="S101" s="152">
        <v>0</v>
      </c>
      <c r="T101" s="153">
        <f>S101*H101</f>
        <v>0</v>
      </c>
      <c r="AR101" s="16" t="s">
        <v>136</v>
      </c>
      <c r="AT101" s="16" t="s">
        <v>131</v>
      </c>
      <c r="AU101" s="16" t="s">
        <v>76</v>
      </c>
      <c r="AY101" s="16" t="s">
        <v>128</v>
      </c>
      <c r="BE101" s="154">
        <f>IF(N101="základní",J101,0)</f>
        <v>0</v>
      </c>
      <c r="BF101" s="154">
        <f>IF(N101="snížená",J101,0)</f>
        <v>0</v>
      </c>
      <c r="BG101" s="154">
        <f>IF(N101="zákl. přenesená",J101,0)</f>
        <v>0</v>
      </c>
      <c r="BH101" s="154">
        <f>IF(N101="sníž. přenesená",J101,0)</f>
        <v>0</v>
      </c>
      <c r="BI101" s="154">
        <f>IF(N101="nulová",J101,0)</f>
        <v>0</v>
      </c>
      <c r="BJ101" s="16" t="s">
        <v>74</v>
      </c>
      <c r="BK101" s="154">
        <f>ROUND(I101*H101,2)</f>
        <v>0</v>
      </c>
      <c r="BL101" s="16" t="s">
        <v>136</v>
      </c>
      <c r="BM101" s="16" t="s">
        <v>129</v>
      </c>
    </row>
    <row r="102" spans="2:47" s="1" customFormat="1" ht="13.5">
      <c r="B102" s="30"/>
      <c r="D102" s="155" t="s">
        <v>137</v>
      </c>
      <c r="F102" s="156" t="s">
        <v>149</v>
      </c>
      <c r="L102" s="30"/>
      <c r="M102" s="59"/>
      <c r="N102" s="31"/>
      <c r="O102" s="31"/>
      <c r="P102" s="31"/>
      <c r="Q102" s="31"/>
      <c r="R102" s="31"/>
      <c r="S102" s="31"/>
      <c r="T102" s="60"/>
      <c r="AT102" s="16" t="s">
        <v>137</v>
      </c>
      <c r="AU102" s="16" t="s">
        <v>76</v>
      </c>
    </row>
    <row r="103" spans="2:63" s="10" customFormat="1" ht="29.85" customHeight="1">
      <c r="B103" s="130"/>
      <c r="D103" s="140" t="s">
        <v>66</v>
      </c>
      <c r="E103" s="141" t="s">
        <v>150</v>
      </c>
      <c r="F103" s="141" t="s">
        <v>151</v>
      </c>
      <c r="J103" s="142">
        <f>BK103</f>
        <v>0</v>
      </c>
      <c r="L103" s="130"/>
      <c r="M103" s="134"/>
      <c r="N103" s="135"/>
      <c r="O103" s="135"/>
      <c r="P103" s="136">
        <f>SUM(P104:P146)</f>
        <v>225.27053999999998</v>
      </c>
      <c r="Q103" s="135"/>
      <c r="R103" s="136">
        <f>SUM(R104:R146)</f>
        <v>0.02745</v>
      </c>
      <c r="S103" s="135"/>
      <c r="T103" s="137">
        <f>SUM(T104:T146)</f>
        <v>10.42972</v>
      </c>
      <c r="AR103" s="131" t="s">
        <v>74</v>
      </c>
      <c r="AT103" s="138" t="s">
        <v>66</v>
      </c>
      <c r="AU103" s="138" t="s">
        <v>74</v>
      </c>
      <c r="AY103" s="131" t="s">
        <v>128</v>
      </c>
      <c r="BK103" s="139">
        <f>SUM(BK104:BK146)</f>
        <v>0</v>
      </c>
    </row>
    <row r="104" spans="2:65" s="1" customFormat="1" ht="31.5" customHeight="1">
      <c r="B104" s="143"/>
      <c r="C104" s="144" t="s">
        <v>136</v>
      </c>
      <c r="D104" s="144" t="s">
        <v>131</v>
      </c>
      <c r="E104" s="145" t="s">
        <v>152</v>
      </c>
      <c r="F104" s="146" t="s">
        <v>153</v>
      </c>
      <c r="G104" s="147" t="s">
        <v>134</v>
      </c>
      <c r="H104" s="148">
        <v>109.8</v>
      </c>
      <c r="I104" s="149"/>
      <c r="J104" s="149">
        <f>ROUND(I104*H104,2)</f>
        <v>0</v>
      </c>
      <c r="K104" s="146" t="s">
        <v>135</v>
      </c>
      <c r="L104" s="30"/>
      <c r="M104" s="150" t="s">
        <v>3</v>
      </c>
      <c r="N104" s="151" t="s">
        <v>38</v>
      </c>
      <c r="O104" s="152">
        <v>0.126</v>
      </c>
      <c r="P104" s="152">
        <f>O104*H104</f>
        <v>13.8348</v>
      </c>
      <c r="Q104" s="152">
        <v>0.00021</v>
      </c>
      <c r="R104" s="152">
        <f>Q104*H104</f>
        <v>0.023058</v>
      </c>
      <c r="S104" s="152">
        <v>0</v>
      </c>
      <c r="T104" s="153">
        <f>S104*H104</f>
        <v>0</v>
      </c>
      <c r="AR104" s="16" t="s">
        <v>136</v>
      </c>
      <c r="AT104" s="16" t="s">
        <v>131</v>
      </c>
      <c r="AU104" s="16" t="s">
        <v>76</v>
      </c>
      <c r="AY104" s="16" t="s">
        <v>128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6" t="s">
        <v>74</v>
      </c>
      <c r="BK104" s="154">
        <f>ROUND(I104*H104,2)</f>
        <v>0</v>
      </c>
      <c r="BL104" s="16" t="s">
        <v>136</v>
      </c>
      <c r="BM104" s="16" t="s">
        <v>154</v>
      </c>
    </row>
    <row r="105" spans="2:47" s="1" customFormat="1" ht="27">
      <c r="B105" s="30"/>
      <c r="D105" s="155" t="s">
        <v>137</v>
      </c>
      <c r="F105" s="156" t="s">
        <v>155</v>
      </c>
      <c r="L105" s="30"/>
      <c r="M105" s="59"/>
      <c r="N105" s="31"/>
      <c r="O105" s="31"/>
      <c r="P105" s="31"/>
      <c r="Q105" s="31"/>
      <c r="R105" s="31"/>
      <c r="S105" s="31"/>
      <c r="T105" s="60"/>
      <c r="AT105" s="16" t="s">
        <v>137</v>
      </c>
      <c r="AU105" s="16" t="s">
        <v>76</v>
      </c>
    </row>
    <row r="106" spans="2:51" s="11" customFormat="1" ht="13.5">
      <c r="B106" s="157"/>
      <c r="D106" s="155" t="s">
        <v>139</v>
      </c>
      <c r="E106" s="158" t="s">
        <v>3</v>
      </c>
      <c r="F106" s="159" t="s">
        <v>156</v>
      </c>
      <c r="H106" s="160">
        <v>109.8</v>
      </c>
      <c r="L106" s="157"/>
      <c r="M106" s="161"/>
      <c r="N106" s="162"/>
      <c r="O106" s="162"/>
      <c r="P106" s="162"/>
      <c r="Q106" s="162"/>
      <c r="R106" s="162"/>
      <c r="S106" s="162"/>
      <c r="T106" s="163"/>
      <c r="AT106" s="158" t="s">
        <v>139</v>
      </c>
      <c r="AU106" s="158" t="s">
        <v>76</v>
      </c>
      <c r="AV106" s="11" t="s">
        <v>76</v>
      </c>
      <c r="AW106" s="11" t="s">
        <v>31</v>
      </c>
      <c r="AX106" s="11" t="s">
        <v>67</v>
      </c>
      <c r="AY106" s="158" t="s">
        <v>128</v>
      </c>
    </row>
    <row r="107" spans="2:51" s="12" customFormat="1" ht="13.5">
      <c r="B107" s="164"/>
      <c r="D107" s="165" t="s">
        <v>139</v>
      </c>
      <c r="E107" s="166" t="s">
        <v>3</v>
      </c>
      <c r="F107" s="167" t="s">
        <v>141</v>
      </c>
      <c r="H107" s="168">
        <v>109.8</v>
      </c>
      <c r="L107" s="164"/>
      <c r="M107" s="169"/>
      <c r="N107" s="170"/>
      <c r="O107" s="170"/>
      <c r="P107" s="170"/>
      <c r="Q107" s="170"/>
      <c r="R107" s="170"/>
      <c r="S107" s="170"/>
      <c r="T107" s="171"/>
      <c r="AT107" s="172" t="s">
        <v>139</v>
      </c>
      <c r="AU107" s="172" t="s">
        <v>76</v>
      </c>
      <c r="AV107" s="12" t="s">
        <v>136</v>
      </c>
      <c r="AW107" s="12" t="s">
        <v>31</v>
      </c>
      <c r="AX107" s="12" t="s">
        <v>74</v>
      </c>
      <c r="AY107" s="172" t="s">
        <v>128</v>
      </c>
    </row>
    <row r="108" spans="2:65" s="1" customFormat="1" ht="22.5" customHeight="1">
      <c r="B108" s="143"/>
      <c r="C108" s="144" t="s">
        <v>157</v>
      </c>
      <c r="D108" s="144" t="s">
        <v>131</v>
      </c>
      <c r="E108" s="145" t="s">
        <v>158</v>
      </c>
      <c r="F108" s="146" t="s">
        <v>159</v>
      </c>
      <c r="G108" s="147" t="s">
        <v>134</v>
      </c>
      <c r="H108" s="148">
        <v>109.8</v>
      </c>
      <c r="I108" s="149"/>
      <c r="J108" s="149">
        <f>ROUND(I108*H108,2)</f>
        <v>0</v>
      </c>
      <c r="K108" s="146" t="s">
        <v>135</v>
      </c>
      <c r="L108" s="30"/>
      <c r="M108" s="150" t="s">
        <v>3</v>
      </c>
      <c r="N108" s="151" t="s">
        <v>38</v>
      </c>
      <c r="O108" s="152">
        <v>0.308</v>
      </c>
      <c r="P108" s="152">
        <f>O108*H108</f>
        <v>33.8184</v>
      </c>
      <c r="Q108" s="152">
        <v>4E-05</v>
      </c>
      <c r="R108" s="152">
        <f>Q108*H108</f>
        <v>0.004392</v>
      </c>
      <c r="S108" s="152">
        <v>0</v>
      </c>
      <c r="T108" s="153">
        <f>S108*H108</f>
        <v>0</v>
      </c>
      <c r="AR108" s="16" t="s">
        <v>136</v>
      </c>
      <c r="AT108" s="16" t="s">
        <v>131</v>
      </c>
      <c r="AU108" s="16" t="s">
        <v>76</v>
      </c>
      <c r="AY108" s="16" t="s">
        <v>128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6" t="s">
        <v>74</v>
      </c>
      <c r="BK108" s="154">
        <f>ROUND(I108*H108,2)</f>
        <v>0</v>
      </c>
      <c r="BL108" s="16" t="s">
        <v>136</v>
      </c>
      <c r="BM108" s="16" t="s">
        <v>160</v>
      </c>
    </row>
    <row r="109" spans="2:47" s="1" customFormat="1" ht="54">
      <c r="B109" s="30"/>
      <c r="D109" s="155" t="s">
        <v>137</v>
      </c>
      <c r="F109" s="156" t="s">
        <v>161</v>
      </c>
      <c r="L109" s="30"/>
      <c r="M109" s="59"/>
      <c r="N109" s="31"/>
      <c r="O109" s="31"/>
      <c r="P109" s="31"/>
      <c r="Q109" s="31"/>
      <c r="R109" s="31"/>
      <c r="S109" s="31"/>
      <c r="T109" s="60"/>
      <c r="AT109" s="16" t="s">
        <v>137</v>
      </c>
      <c r="AU109" s="16" t="s">
        <v>76</v>
      </c>
    </row>
    <row r="110" spans="2:51" s="11" customFormat="1" ht="13.5">
      <c r="B110" s="157"/>
      <c r="D110" s="155" t="s">
        <v>139</v>
      </c>
      <c r="E110" s="158" t="s">
        <v>3</v>
      </c>
      <c r="F110" s="159" t="s">
        <v>156</v>
      </c>
      <c r="H110" s="160">
        <v>109.8</v>
      </c>
      <c r="L110" s="157"/>
      <c r="M110" s="161"/>
      <c r="N110" s="162"/>
      <c r="O110" s="162"/>
      <c r="P110" s="162"/>
      <c r="Q110" s="162"/>
      <c r="R110" s="162"/>
      <c r="S110" s="162"/>
      <c r="T110" s="163"/>
      <c r="AT110" s="158" t="s">
        <v>139</v>
      </c>
      <c r="AU110" s="158" t="s">
        <v>76</v>
      </c>
      <c r="AV110" s="11" t="s">
        <v>76</v>
      </c>
      <c r="AW110" s="11" t="s">
        <v>31</v>
      </c>
      <c r="AX110" s="11" t="s">
        <v>67</v>
      </c>
      <c r="AY110" s="158" t="s">
        <v>128</v>
      </c>
    </row>
    <row r="111" spans="2:51" s="12" customFormat="1" ht="13.5">
      <c r="B111" s="164"/>
      <c r="D111" s="165" t="s">
        <v>139</v>
      </c>
      <c r="E111" s="166" t="s">
        <v>3</v>
      </c>
      <c r="F111" s="167" t="s">
        <v>141</v>
      </c>
      <c r="H111" s="168">
        <v>109.8</v>
      </c>
      <c r="L111" s="164"/>
      <c r="M111" s="169"/>
      <c r="N111" s="170"/>
      <c r="O111" s="170"/>
      <c r="P111" s="170"/>
      <c r="Q111" s="170"/>
      <c r="R111" s="170"/>
      <c r="S111" s="170"/>
      <c r="T111" s="171"/>
      <c r="AT111" s="172" t="s">
        <v>139</v>
      </c>
      <c r="AU111" s="172" t="s">
        <v>76</v>
      </c>
      <c r="AV111" s="12" t="s">
        <v>136</v>
      </c>
      <c r="AW111" s="12" t="s">
        <v>31</v>
      </c>
      <c r="AX111" s="12" t="s">
        <v>74</v>
      </c>
      <c r="AY111" s="172" t="s">
        <v>128</v>
      </c>
    </row>
    <row r="112" spans="2:65" s="1" customFormat="1" ht="22.5" customHeight="1">
      <c r="B112" s="143"/>
      <c r="C112" s="144" t="s">
        <v>129</v>
      </c>
      <c r="D112" s="144" t="s">
        <v>131</v>
      </c>
      <c r="E112" s="145" t="s">
        <v>162</v>
      </c>
      <c r="F112" s="146" t="s">
        <v>163</v>
      </c>
      <c r="G112" s="147" t="s">
        <v>164</v>
      </c>
      <c r="H112" s="148">
        <v>0.36</v>
      </c>
      <c r="I112" s="149"/>
      <c r="J112" s="149">
        <f>ROUND(I112*H112,2)</f>
        <v>0</v>
      </c>
      <c r="K112" s="146" t="s">
        <v>135</v>
      </c>
      <c r="L112" s="30"/>
      <c r="M112" s="150" t="s">
        <v>3</v>
      </c>
      <c r="N112" s="151" t="s">
        <v>38</v>
      </c>
      <c r="O112" s="152">
        <v>13.301</v>
      </c>
      <c r="P112" s="152">
        <f>O112*H112</f>
        <v>4.78836</v>
      </c>
      <c r="Q112" s="152">
        <v>0</v>
      </c>
      <c r="R112" s="152">
        <f>Q112*H112</f>
        <v>0</v>
      </c>
      <c r="S112" s="152">
        <v>2.4</v>
      </c>
      <c r="T112" s="153">
        <f>S112*H112</f>
        <v>0.864</v>
      </c>
      <c r="AR112" s="16" t="s">
        <v>136</v>
      </c>
      <c r="AT112" s="16" t="s">
        <v>131</v>
      </c>
      <c r="AU112" s="16" t="s">
        <v>76</v>
      </c>
      <c r="AY112" s="16" t="s">
        <v>128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6" t="s">
        <v>74</v>
      </c>
      <c r="BK112" s="154">
        <f>ROUND(I112*H112,2)</f>
        <v>0</v>
      </c>
      <c r="BL112" s="16" t="s">
        <v>136</v>
      </c>
      <c r="BM112" s="16" t="s">
        <v>165</v>
      </c>
    </row>
    <row r="113" spans="2:47" s="1" customFormat="1" ht="13.5">
      <c r="B113" s="30"/>
      <c r="D113" s="155" t="s">
        <v>137</v>
      </c>
      <c r="F113" s="156" t="s">
        <v>166</v>
      </c>
      <c r="L113" s="30"/>
      <c r="M113" s="59"/>
      <c r="N113" s="31"/>
      <c r="O113" s="31"/>
      <c r="P113" s="31"/>
      <c r="Q113" s="31"/>
      <c r="R113" s="31"/>
      <c r="S113" s="31"/>
      <c r="T113" s="60"/>
      <c r="AT113" s="16" t="s">
        <v>137</v>
      </c>
      <c r="AU113" s="16" t="s">
        <v>76</v>
      </c>
    </row>
    <row r="114" spans="2:51" s="11" customFormat="1" ht="13.5">
      <c r="B114" s="157"/>
      <c r="D114" s="155" t="s">
        <v>139</v>
      </c>
      <c r="E114" s="158" t="s">
        <v>3</v>
      </c>
      <c r="F114" s="159" t="s">
        <v>167</v>
      </c>
      <c r="H114" s="160">
        <v>0.36</v>
      </c>
      <c r="L114" s="157"/>
      <c r="M114" s="161"/>
      <c r="N114" s="162"/>
      <c r="O114" s="162"/>
      <c r="P114" s="162"/>
      <c r="Q114" s="162"/>
      <c r="R114" s="162"/>
      <c r="S114" s="162"/>
      <c r="T114" s="163"/>
      <c r="AT114" s="158" t="s">
        <v>139</v>
      </c>
      <c r="AU114" s="158" t="s">
        <v>76</v>
      </c>
      <c r="AV114" s="11" t="s">
        <v>76</v>
      </c>
      <c r="AW114" s="11" t="s">
        <v>31</v>
      </c>
      <c r="AX114" s="11" t="s">
        <v>67</v>
      </c>
      <c r="AY114" s="158" t="s">
        <v>128</v>
      </c>
    </row>
    <row r="115" spans="2:51" s="12" customFormat="1" ht="13.5">
      <c r="B115" s="164"/>
      <c r="D115" s="165" t="s">
        <v>139</v>
      </c>
      <c r="E115" s="166" t="s">
        <v>3</v>
      </c>
      <c r="F115" s="167" t="s">
        <v>141</v>
      </c>
      <c r="H115" s="168">
        <v>0.36</v>
      </c>
      <c r="L115" s="164"/>
      <c r="M115" s="169"/>
      <c r="N115" s="170"/>
      <c r="O115" s="170"/>
      <c r="P115" s="170"/>
      <c r="Q115" s="170"/>
      <c r="R115" s="170"/>
      <c r="S115" s="170"/>
      <c r="T115" s="171"/>
      <c r="AT115" s="172" t="s">
        <v>139</v>
      </c>
      <c r="AU115" s="172" t="s">
        <v>76</v>
      </c>
      <c r="AV115" s="12" t="s">
        <v>136</v>
      </c>
      <c r="AW115" s="12" t="s">
        <v>31</v>
      </c>
      <c r="AX115" s="12" t="s">
        <v>74</v>
      </c>
      <c r="AY115" s="172" t="s">
        <v>128</v>
      </c>
    </row>
    <row r="116" spans="2:65" s="1" customFormat="1" ht="22.5" customHeight="1">
      <c r="B116" s="143"/>
      <c r="C116" s="144" t="s">
        <v>168</v>
      </c>
      <c r="D116" s="144" t="s">
        <v>131</v>
      </c>
      <c r="E116" s="145" t="s">
        <v>169</v>
      </c>
      <c r="F116" s="146" t="s">
        <v>170</v>
      </c>
      <c r="G116" s="147" t="s">
        <v>134</v>
      </c>
      <c r="H116" s="148">
        <v>2.02</v>
      </c>
      <c r="I116" s="149"/>
      <c r="J116" s="149">
        <f>ROUND(I116*H116,2)</f>
        <v>0</v>
      </c>
      <c r="K116" s="146" t="s">
        <v>135</v>
      </c>
      <c r="L116" s="30"/>
      <c r="M116" s="150" t="s">
        <v>3</v>
      </c>
      <c r="N116" s="151" t="s">
        <v>38</v>
      </c>
      <c r="O116" s="152">
        <v>0.939</v>
      </c>
      <c r="P116" s="152">
        <f>O116*H116</f>
        <v>1.89678</v>
      </c>
      <c r="Q116" s="152">
        <v>0</v>
      </c>
      <c r="R116" s="152">
        <f>Q116*H116</f>
        <v>0</v>
      </c>
      <c r="S116" s="152">
        <v>0.076</v>
      </c>
      <c r="T116" s="153">
        <f>S116*H116</f>
        <v>0.15352</v>
      </c>
      <c r="AR116" s="16" t="s">
        <v>136</v>
      </c>
      <c r="AT116" s="16" t="s">
        <v>131</v>
      </c>
      <c r="AU116" s="16" t="s">
        <v>76</v>
      </c>
      <c r="AY116" s="16" t="s">
        <v>128</v>
      </c>
      <c r="BE116" s="154">
        <f>IF(N116="základní",J116,0)</f>
        <v>0</v>
      </c>
      <c r="BF116" s="154">
        <f>IF(N116="snížená",J116,0)</f>
        <v>0</v>
      </c>
      <c r="BG116" s="154">
        <f>IF(N116="zákl. přenesená",J116,0)</f>
        <v>0</v>
      </c>
      <c r="BH116" s="154">
        <f>IF(N116="sníž. přenesená",J116,0)</f>
        <v>0</v>
      </c>
      <c r="BI116" s="154">
        <f>IF(N116="nulová",J116,0)</f>
        <v>0</v>
      </c>
      <c r="BJ116" s="16" t="s">
        <v>74</v>
      </c>
      <c r="BK116" s="154">
        <f>ROUND(I116*H116,2)</f>
        <v>0</v>
      </c>
      <c r="BL116" s="16" t="s">
        <v>136</v>
      </c>
      <c r="BM116" s="16" t="s">
        <v>171</v>
      </c>
    </row>
    <row r="117" spans="2:47" s="1" customFormat="1" ht="27">
      <c r="B117" s="30"/>
      <c r="D117" s="155" t="s">
        <v>137</v>
      </c>
      <c r="F117" s="156" t="s">
        <v>172</v>
      </c>
      <c r="L117" s="30"/>
      <c r="M117" s="59"/>
      <c r="N117" s="31"/>
      <c r="O117" s="31"/>
      <c r="P117" s="31"/>
      <c r="Q117" s="31"/>
      <c r="R117" s="31"/>
      <c r="S117" s="31"/>
      <c r="T117" s="60"/>
      <c r="AT117" s="16" t="s">
        <v>137</v>
      </c>
      <c r="AU117" s="16" t="s">
        <v>76</v>
      </c>
    </row>
    <row r="118" spans="2:51" s="11" customFormat="1" ht="13.5">
      <c r="B118" s="157"/>
      <c r="D118" s="155" t="s">
        <v>139</v>
      </c>
      <c r="E118" s="158" t="s">
        <v>3</v>
      </c>
      <c r="F118" s="159" t="s">
        <v>173</v>
      </c>
      <c r="H118" s="160">
        <v>2.02</v>
      </c>
      <c r="L118" s="157"/>
      <c r="M118" s="161"/>
      <c r="N118" s="162"/>
      <c r="O118" s="162"/>
      <c r="P118" s="162"/>
      <c r="Q118" s="162"/>
      <c r="R118" s="162"/>
      <c r="S118" s="162"/>
      <c r="T118" s="163"/>
      <c r="AT118" s="158" t="s">
        <v>139</v>
      </c>
      <c r="AU118" s="158" t="s">
        <v>76</v>
      </c>
      <c r="AV118" s="11" t="s">
        <v>76</v>
      </c>
      <c r="AW118" s="11" t="s">
        <v>31</v>
      </c>
      <c r="AX118" s="11" t="s">
        <v>67</v>
      </c>
      <c r="AY118" s="158" t="s">
        <v>128</v>
      </c>
    </row>
    <row r="119" spans="2:51" s="12" customFormat="1" ht="13.5">
      <c r="B119" s="164"/>
      <c r="D119" s="165" t="s">
        <v>139</v>
      </c>
      <c r="E119" s="166" t="s">
        <v>3</v>
      </c>
      <c r="F119" s="167" t="s">
        <v>141</v>
      </c>
      <c r="H119" s="168">
        <v>2.02</v>
      </c>
      <c r="L119" s="164"/>
      <c r="M119" s="169"/>
      <c r="N119" s="170"/>
      <c r="O119" s="170"/>
      <c r="P119" s="170"/>
      <c r="Q119" s="170"/>
      <c r="R119" s="170"/>
      <c r="S119" s="170"/>
      <c r="T119" s="171"/>
      <c r="AT119" s="172" t="s">
        <v>139</v>
      </c>
      <c r="AU119" s="172" t="s">
        <v>76</v>
      </c>
      <c r="AV119" s="12" t="s">
        <v>136</v>
      </c>
      <c r="AW119" s="12" t="s">
        <v>31</v>
      </c>
      <c r="AX119" s="12" t="s">
        <v>74</v>
      </c>
      <c r="AY119" s="172" t="s">
        <v>128</v>
      </c>
    </row>
    <row r="120" spans="2:65" s="1" customFormat="1" ht="22.5" customHeight="1">
      <c r="B120" s="143"/>
      <c r="C120" s="144" t="s">
        <v>154</v>
      </c>
      <c r="D120" s="144" t="s">
        <v>131</v>
      </c>
      <c r="E120" s="145" t="s">
        <v>174</v>
      </c>
      <c r="F120" s="146" t="s">
        <v>175</v>
      </c>
      <c r="G120" s="147" t="s">
        <v>134</v>
      </c>
      <c r="H120" s="148">
        <v>92.4</v>
      </c>
      <c r="I120" s="149"/>
      <c r="J120" s="149">
        <f>ROUND(I120*H120,2)</f>
        <v>0</v>
      </c>
      <c r="K120" s="146" t="s">
        <v>135</v>
      </c>
      <c r="L120" s="30"/>
      <c r="M120" s="150" t="s">
        <v>3</v>
      </c>
      <c r="N120" s="151" t="s">
        <v>38</v>
      </c>
      <c r="O120" s="152">
        <v>0.689</v>
      </c>
      <c r="P120" s="152">
        <f>O120*H120</f>
        <v>63.6636</v>
      </c>
      <c r="Q120" s="152">
        <v>0</v>
      </c>
      <c r="R120" s="152">
        <f>Q120*H120</f>
        <v>0</v>
      </c>
      <c r="S120" s="152">
        <v>0.063</v>
      </c>
      <c r="T120" s="153">
        <f>S120*H120</f>
        <v>5.8212</v>
      </c>
      <c r="AR120" s="16" t="s">
        <v>136</v>
      </c>
      <c r="AT120" s="16" t="s">
        <v>131</v>
      </c>
      <c r="AU120" s="16" t="s">
        <v>76</v>
      </c>
      <c r="AY120" s="16" t="s">
        <v>128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6" t="s">
        <v>74</v>
      </c>
      <c r="BK120" s="154">
        <f>ROUND(I120*H120,2)</f>
        <v>0</v>
      </c>
      <c r="BL120" s="16" t="s">
        <v>136</v>
      </c>
      <c r="BM120" s="16" t="s">
        <v>176</v>
      </c>
    </row>
    <row r="121" spans="2:47" s="1" customFormat="1" ht="13.5">
      <c r="B121" s="30"/>
      <c r="D121" s="155" t="s">
        <v>137</v>
      </c>
      <c r="F121" s="156" t="s">
        <v>177</v>
      </c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137</v>
      </c>
      <c r="AU121" s="16" t="s">
        <v>76</v>
      </c>
    </row>
    <row r="122" spans="2:51" s="11" customFormat="1" ht="13.5">
      <c r="B122" s="157"/>
      <c r="D122" s="155" t="s">
        <v>139</v>
      </c>
      <c r="E122" s="158" t="s">
        <v>3</v>
      </c>
      <c r="F122" s="159" t="s">
        <v>178</v>
      </c>
      <c r="H122" s="160">
        <v>92.4</v>
      </c>
      <c r="L122" s="157"/>
      <c r="M122" s="161"/>
      <c r="N122" s="162"/>
      <c r="O122" s="162"/>
      <c r="P122" s="162"/>
      <c r="Q122" s="162"/>
      <c r="R122" s="162"/>
      <c r="S122" s="162"/>
      <c r="T122" s="163"/>
      <c r="AT122" s="158" t="s">
        <v>139</v>
      </c>
      <c r="AU122" s="158" t="s">
        <v>76</v>
      </c>
      <c r="AV122" s="11" t="s">
        <v>76</v>
      </c>
      <c r="AW122" s="11" t="s">
        <v>31</v>
      </c>
      <c r="AX122" s="11" t="s">
        <v>67</v>
      </c>
      <c r="AY122" s="158" t="s">
        <v>128</v>
      </c>
    </row>
    <row r="123" spans="2:51" s="12" customFormat="1" ht="13.5">
      <c r="B123" s="164"/>
      <c r="D123" s="165" t="s">
        <v>139</v>
      </c>
      <c r="E123" s="166" t="s">
        <v>3</v>
      </c>
      <c r="F123" s="167" t="s">
        <v>141</v>
      </c>
      <c r="H123" s="168">
        <v>92.4</v>
      </c>
      <c r="L123" s="164"/>
      <c r="M123" s="169"/>
      <c r="N123" s="170"/>
      <c r="O123" s="170"/>
      <c r="P123" s="170"/>
      <c r="Q123" s="170"/>
      <c r="R123" s="170"/>
      <c r="S123" s="170"/>
      <c r="T123" s="171"/>
      <c r="AT123" s="172" t="s">
        <v>139</v>
      </c>
      <c r="AU123" s="172" t="s">
        <v>76</v>
      </c>
      <c r="AV123" s="12" t="s">
        <v>136</v>
      </c>
      <c r="AW123" s="12" t="s">
        <v>31</v>
      </c>
      <c r="AX123" s="12" t="s">
        <v>74</v>
      </c>
      <c r="AY123" s="172" t="s">
        <v>128</v>
      </c>
    </row>
    <row r="124" spans="2:65" s="1" customFormat="1" ht="22.5" customHeight="1">
      <c r="B124" s="143"/>
      <c r="C124" s="144" t="s">
        <v>150</v>
      </c>
      <c r="D124" s="144" t="s">
        <v>131</v>
      </c>
      <c r="E124" s="145" t="s">
        <v>179</v>
      </c>
      <c r="F124" s="146" t="s">
        <v>180</v>
      </c>
      <c r="G124" s="147" t="s">
        <v>134</v>
      </c>
      <c r="H124" s="148">
        <v>57</v>
      </c>
      <c r="I124" s="149"/>
      <c r="J124" s="149">
        <f>ROUND(I124*H124,2)</f>
        <v>0</v>
      </c>
      <c r="K124" s="146" t="s">
        <v>135</v>
      </c>
      <c r="L124" s="30"/>
      <c r="M124" s="150" t="s">
        <v>3</v>
      </c>
      <c r="N124" s="151" t="s">
        <v>38</v>
      </c>
      <c r="O124" s="152">
        <v>0.752</v>
      </c>
      <c r="P124" s="152">
        <f>O124*H124</f>
        <v>42.864</v>
      </c>
      <c r="Q124" s="152">
        <v>0</v>
      </c>
      <c r="R124" s="152">
        <f>Q124*H124</f>
        <v>0</v>
      </c>
      <c r="S124" s="152">
        <v>0.063</v>
      </c>
      <c r="T124" s="153">
        <f>S124*H124</f>
        <v>3.591</v>
      </c>
      <c r="AR124" s="16" t="s">
        <v>136</v>
      </c>
      <c r="AT124" s="16" t="s">
        <v>131</v>
      </c>
      <c r="AU124" s="16" t="s">
        <v>76</v>
      </c>
      <c r="AY124" s="16" t="s">
        <v>128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6" t="s">
        <v>74</v>
      </c>
      <c r="BK124" s="154">
        <f>ROUND(I124*H124,2)</f>
        <v>0</v>
      </c>
      <c r="BL124" s="16" t="s">
        <v>136</v>
      </c>
      <c r="BM124" s="16" t="s">
        <v>181</v>
      </c>
    </row>
    <row r="125" spans="2:47" s="1" customFormat="1" ht="13.5">
      <c r="B125" s="30"/>
      <c r="D125" s="155" t="s">
        <v>137</v>
      </c>
      <c r="F125" s="156" t="s">
        <v>182</v>
      </c>
      <c r="L125" s="30"/>
      <c r="M125" s="59"/>
      <c r="N125" s="31"/>
      <c r="O125" s="31"/>
      <c r="P125" s="31"/>
      <c r="Q125" s="31"/>
      <c r="R125" s="31"/>
      <c r="S125" s="31"/>
      <c r="T125" s="60"/>
      <c r="AT125" s="16" t="s">
        <v>137</v>
      </c>
      <c r="AU125" s="16" t="s">
        <v>76</v>
      </c>
    </row>
    <row r="126" spans="2:51" s="11" customFormat="1" ht="13.5">
      <c r="B126" s="157"/>
      <c r="D126" s="155" t="s">
        <v>139</v>
      </c>
      <c r="E126" s="158" t="s">
        <v>3</v>
      </c>
      <c r="F126" s="159" t="s">
        <v>183</v>
      </c>
      <c r="H126" s="160">
        <v>57</v>
      </c>
      <c r="L126" s="157"/>
      <c r="M126" s="161"/>
      <c r="N126" s="162"/>
      <c r="O126" s="162"/>
      <c r="P126" s="162"/>
      <c r="Q126" s="162"/>
      <c r="R126" s="162"/>
      <c r="S126" s="162"/>
      <c r="T126" s="163"/>
      <c r="AT126" s="158" t="s">
        <v>139</v>
      </c>
      <c r="AU126" s="158" t="s">
        <v>76</v>
      </c>
      <c r="AV126" s="11" t="s">
        <v>76</v>
      </c>
      <c r="AW126" s="11" t="s">
        <v>31</v>
      </c>
      <c r="AX126" s="11" t="s">
        <v>67</v>
      </c>
      <c r="AY126" s="158" t="s">
        <v>128</v>
      </c>
    </row>
    <row r="127" spans="2:51" s="12" customFormat="1" ht="13.5">
      <c r="B127" s="164"/>
      <c r="D127" s="165" t="s">
        <v>139</v>
      </c>
      <c r="E127" s="166" t="s">
        <v>3</v>
      </c>
      <c r="F127" s="167" t="s">
        <v>141</v>
      </c>
      <c r="H127" s="168">
        <v>57</v>
      </c>
      <c r="L127" s="164"/>
      <c r="M127" s="169"/>
      <c r="N127" s="170"/>
      <c r="O127" s="170"/>
      <c r="P127" s="170"/>
      <c r="Q127" s="170"/>
      <c r="R127" s="170"/>
      <c r="S127" s="170"/>
      <c r="T127" s="171"/>
      <c r="AT127" s="172" t="s">
        <v>139</v>
      </c>
      <c r="AU127" s="172" t="s">
        <v>76</v>
      </c>
      <c r="AV127" s="12" t="s">
        <v>136</v>
      </c>
      <c r="AW127" s="12" t="s">
        <v>31</v>
      </c>
      <c r="AX127" s="12" t="s">
        <v>74</v>
      </c>
      <c r="AY127" s="172" t="s">
        <v>128</v>
      </c>
    </row>
    <row r="128" spans="2:65" s="1" customFormat="1" ht="22.5" customHeight="1">
      <c r="B128" s="143"/>
      <c r="C128" s="144" t="s">
        <v>160</v>
      </c>
      <c r="D128" s="144" t="s">
        <v>131</v>
      </c>
      <c r="E128" s="145" t="s">
        <v>184</v>
      </c>
      <c r="F128" s="146" t="s">
        <v>185</v>
      </c>
      <c r="G128" s="147" t="s">
        <v>134</v>
      </c>
      <c r="H128" s="148">
        <v>92.4</v>
      </c>
      <c r="I128" s="149"/>
      <c r="J128" s="149">
        <f>ROUND(I128*H128,2)</f>
        <v>0</v>
      </c>
      <c r="K128" s="146" t="s">
        <v>135</v>
      </c>
      <c r="L128" s="30"/>
      <c r="M128" s="150" t="s">
        <v>3</v>
      </c>
      <c r="N128" s="151" t="s">
        <v>38</v>
      </c>
      <c r="O128" s="152">
        <v>0.404</v>
      </c>
      <c r="P128" s="152">
        <f>O128*H128</f>
        <v>37.329600000000006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6" t="s">
        <v>136</v>
      </c>
      <c r="AT128" s="16" t="s">
        <v>131</v>
      </c>
      <c r="AU128" s="16" t="s">
        <v>76</v>
      </c>
      <c r="AY128" s="16" t="s">
        <v>128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6" t="s">
        <v>74</v>
      </c>
      <c r="BK128" s="154">
        <f>ROUND(I128*H128,2)</f>
        <v>0</v>
      </c>
      <c r="BL128" s="16" t="s">
        <v>136</v>
      </c>
      <c r="BM128" s="16" t="s">
        <v>186</v>
      </c>
    </row>
    <row r="129" spans="2:47" s="1" customFormat="1" ht="13.5">
      <c r="B129" s="30"/>
      <c r="D129" s="155" t="s">
        <v>137</v>
      </c>
      <c r="F129" s="156" t="s">
        <v>187</v>
      </c>
      <c r="L129" s="30"/>
      <c r="M129" s="59"/>
      <c r="N129" s="31"/>
      <c r="O129" s="31"/>
      <c r="P129" s="31"/>
      <c r="Q129" s="31"/>
      <c r="R129" s="31"/>
      <c r="S129" s="31"/>
      <c r="T129" s="60"/>
      <c r="AT129" s="16" t="s">
        <v>137</v>
      </c>
      <c r="AU129" s="16" t="s">
        <v>76</v>
      </c>
    </row>
    <row r="130" spans="2:51" s="11" customFormat="1" ht="13.5">
      <c r="B130" s="157"/>
      <c r="D130" s="155" t="s">
        <v>139</v>
      </c>
      <c r="E130" s="158" t="s">
        <v>3</v>
      </c>
      <c r="F130" s="159" t="s">
        <v>188</v>
      </c>
      <c r="H130" s="160">
        <v>92.4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AT130" s="158" t="s">
        <v>139</v>
      </c>
      <c r="AU130" s="158" t="s">
        <v>76</v>
      </c>
      <c r="AV130" s="11" t="s">
        <v>76</v>
      </c>
      <c r="AW130" s="11" t="s">
        <v>31</v>
      </c>
      <c r="AX130" s="11" t="s">
        <v>67</v>
      </c>
      <c r="AY130" s="158" t="s">
        <v>128</v>
      </c>
    </row>
    <row r="131" spans="2:51" s="12" customFormat="1" ht="13.5">
      <c r="B131" s="164"/>
      <c r="D131" s="165" t="s">
        <v>139</v>
      </c>
      <c r="E131" s="166" t="s">
        <v>3</v>
      </c>
      <c r="F131" s="167" t="s">
        <v>141</v>
      </c>
      <c r="H131" s="168">
        <v>92.4</v>
      </c>
      <c r="L131" s="164"/>
      <c r="M131" s="169"/>
      <c r="N131" s="170"/>
      <c r="O131" s="170"/>
      <c r="P131" s="170"/>
      <c r="Q131" s="170"/>
      <c r="R131" s="170"/>
      <c r="S131" s="170"/>
      <c r="T131" s="171"/>
      <c r="AT131" s="172" t="s">
        <v>139</v>
      </c>
      <c r="AU131" s="172" t="s">
        <v>76</v>
      </c>
      <c r="AV131" s="12" t="s">
        <v>136</v>
      </c>
      <c r="AW131" s="12" t="s">
        <v>31</v>
      </c>
      <c r="AX131" s="12" t="s">
        <v>74</v>
      </c>
      <c r="AY131" s="172" t="s">
        <v>128</v>
      </c>
    </row>
    <row r="132" spans="2:65" s="1" customFormat="1" ht="22.5" customHeight="1">
      <c r="B132" s="143"/>
      <c r="C132" s="144" t="s">
        <v>189</v>
      </c>
      <c r="D132" s="144" t="s">
        <v>131</v>
      </c>
      <c r="E132" s="145" t="s">
        <v>190</v>
      </c>
      <c r="F132" s="146" t="s">
        <v>191</v>
      </c>
      <c r="G132" s="147" t="s">
        <v>134</v>
      </c>
      <c r="H132" s="148">
        <v>57</v>
      </c>
      <c r="I132" s="149"/>
      <c r="J132" s="149">
        <f>ROUND(I132*H132,2)</f>
        <v>0</v>
      </c>
      <c r="K132" s="146" t="s">
        <v>135</v>
      </c>
      <c r="L132" s="30"/>
      <c r="M132" s="150" t="s">
        <v>3</v>
      </c>
      <c r="N132" s="151" t="s">
        <v>38</v>
      </c>
      <c r="O132" s="152">
        <v>0.475</v>
      </c>
      <c r="P132" s="152">
        <f>O132*H132</f>
        <v>27.075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6" t="s">
        <v>136</v>
      </c>
      <c r="AT132" s="16" t="s">
        <v>131</v>
      </c>
      <c r="AU132" s="16" t="s">
        <v>76</v>
      </c>
      <c r="AY132" s="16" t="s">
        <v>128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6" t="s">
        <v>74</v>
      </c>
      <c r="BK132" s="154">
        <f>ROUND(I132*H132,2)</f>
        <v>0</v>
      </c>
      <c r="BL132" s="16" t="s">
        <v>136</v>
      </c>
      <c r="BM132" s="16" t="s">
        <v>192</v>
      </c>
    </row>
    <row r="133" spans="2:47" s="1" customFormat="1" ht="13.5">
      <c r="B133" s="30"/>
      <c r="D133" s="155" t="s">
        <v>137</v>
      </c>
      <c r="F133" s="156" t="s">
        <v>193</v>
      </c>
      <c r="L133" s="30"/>
      <c r="M133" s="59"/>
      <c r="N133" s="31"/>
      <c r="O133" s="31"/>
      <c r="P133" s="31"/>
      <c r="Q133" s="31"/>
      <c r="R133" s="31"/>
      <c r="S133" s="31"/>
      <c r="T133" s="60"/>
      <c r="AT133" s="16" t="s">
        <v>137</v>
      </c>
      <c r="AU133" s="16" t="s">
        <v>76</v>
      </c>
    </row>
    <row r="134" spans="2:51" s="11" customFormat="1" ht="13.5">
      <c r="B134" s="157"/>
      <c r="D134" s="155" t="s">
        <v>139</v>
      </c>
      <c r="E134" s="158" t="s">
        <v>3</v>
      </c>
      <c r="F134" s="159" t="s">
        <v>194</v>
      </c>
      <c r="H134" s="160">
        <v>57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139</v>
      </c>
      <c r="AU134" s="158" t="s">
        <v>76</v>
      </c>
      <c r="AV134" s="11" t="s">
        <v>76</v>
      </c>
      <c r="AW134" s="11" t="s">
        <v>31</v>
      </c>
      <c r="AX134" s="11" t="s">
        <v>67</v>
      </c>
      <c r="AY134" s="158" t="s">
        <v>128</v>
      </c>
    </row>
    <row r="135" spans="2:51" s="12" customFormat="1" ht="13.5">
      <c r="B135" s="164"/>
      <c r="D135" s="165" t="s">
        <v>139</v>
      </c>
      <c r="E135" s="166" t="s">
        <v>3</v>
      </c>
      <c r="F135" s="167" t="s">
        <v>141</v>
      </c>
      <c r="H135" s="168">
        <v>57</v>
      </c>
      <c r="L135" s="164"/>
      <c r="M135" s="169"/>
      <c r="N135" s="170"/>
      <c r="O135" s="170"/>
      <c r="P135" s="170"/>
      <c r="Q135" s="170"/>
      <c r="R135" s="170"/>
      <c r="S135" s="170"/>
      <c r="T135" s="171"/>
      <c r="AT135" s="172" t="s">
        <v>139</v>
      </c>
      <c r="AU135" s="172" t="s">
        <v>76</v>
      </c>
      <c r="AV135" s="12" t="s">
        <v>136</v>
      </c>
      <c r="AW135" s="12" t="s">
        <v>31</v>
      </c>
      <c r="AX135" s="12" t="s">
        <v>74</v>
      </c>
      <c r="AY135" s="172" t="s">
        <v>128</v>
      </c>
    </row>
    <row r="136" spans="2:65" s="1" customFormat="1" ht="31.5" customHeight="1">
      <c r="B136" s="143"/>
      <c r="C136" s="144" t="s">
        <v>165</v>
      </c>
      <c r="D136" s="144" t="s">
        <v>131</v>
      </c>
      <c r="E136" s="145" t="s">
        <v>195</v>
      </c>
      <c r="F136" s="146" t="s">
        <v>196</v>
      </c>
      <c r="G136" s="147" t="s">
        <v>197</v>
      </c>
      <c r="H136" s="148">
        <v>1</v>
      </c>
      <c r="I136" s="149"/>
      <c r="J136" s="149">
        <f>ROUND(I136*H136,2)</f>
        <v>0</v>
      </c>
      <c r="K136" s="146" t="s">
        <v>3</v>
      </c>
      <c r="L136" s="30"/>
      <c r="M136" s="150" t="s">
        <v>3</v>
      </c>
      <c r="N136" s="151" t="s">
        <v>38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6" t="s">
        <v>136</v>
      </c>
      <c r="AT136" s="16" t="s">
        <v>131</v>
      </c>
      <c r="AU136" s="16" t="s">
        <v>76</v>
      </c>
      <c r="AY136" s="16" t="s">
        <v>128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74</v>
      </c>
      <c r="BK136" s="154">
        <f>ROUND(I136*H136,2)</f>
        <v>0</v>
      </c>
      <c r="BL136" s="16" t="s">
        <v>136</v>
      </c>
      <c r="BM136" s="16" t="s">
        <v>198</v>
      </c>
    </row>
    <row r="137" spans="2:47" s="1" customFormat="1" ht="13.5">
      <c r="B137" s="30"/>
      <c r="D137" s="165" t="s">
        <v>137</v>
      </c>
      <c r="F137" s="173" t="s">
        <v>196</v>
      </c>
      <c r="L137" s="30"/>
      <c r="M137" s="59"/>
      <c r="N137" s="31"/>
      <c r="O137" s="31"/>
      <c r="P137" s="31"/>
      <c r="Q137" s="31"/>
      <c r="R137" s="31"/>
      <c r="S137" s="31"/>
      <c r="T137" s="60"/>
      <c r="AT137" s="16" t="s">
        <v>137</v>
      </c>
      <c r="AU137" s="16" t="s">
        <v>76</v>
      </c>
    </row>
    <row r="138" spans="2:65" s="1" customFormat="1" ht="31.5" customHeight="1">
      <c r="B138" s="143"/>
      <c r="C138" s="144" t="s">
        <v>199</v>
      </c>
      <c r="D138" s="144" t="s">
        <v>131</v>
      </c>
      <c r="E138" s="145" t="s">
        <v>200</v>
      </c>
      <c r="F138" s="146" t="s">
        <v>201</v>
      </c>
      <c r="G138" s="147" t="s">
        <v>134</v>
      </c>
      <c r="H138" s="148">
        <v>149.4</v>
      </c>
      <c r="I138" s="149"/>
      <c r="J138" s="149">
        <f>ROUND(I138*H138,2)</f>
        <v>0</v>
      </c>
      <c r="K138" s="146" t="s">
        <v>3</v>
      </c>
      <c r="L138" s="30"/>
      <c r="M138" s="150" t="s">
        <v>3</v>
      </c>
      <c r="N138" s="151" t="s">
        <v>38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6" t="s">
        <v>136</v>
      </c>
      <c r="AT138" s="16" t="s">
        <v>131</v>
      </c>
      <c r="AU138" s="16" t="s">
        <v>76</v>
      </c>
      <c r="AY138" s="16" t="s">
        <v>128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74</v>
      </c>
      <c r="BK138" s="154">
        <f>ROUND(I138*H138,2)</f>
        <v>0</v>
      </c>
      <c r="BL138" s="16" t="s">
        <v>136</v>
      </c>
      <c r="BM138" s="16" t="s">
        <v>202</v>
      </c>
    </row>
    <row r="139" spans="2:47" s="1" customFormat="1" ht="27">
      <c r="B139" s="30"/>
      <c r="D139" s="155" t="s">
        <v>137</v>
      </c>
      <c r="F139" s="156" t="s">
        <v>201</v>
      </c>
      <c r="L139" s="30"/>
      <c r="M139" s="59"/>
      <c r="N139" s="31"/>
      <c r="O139" s="31"/>
      <c r="P139" s="31"/>
      <c r="Q139" s="31"/>
      <c r="R139" s="31"/>
      <c r="S139" s="31"/>
      <c r="T139" s="60"/>
      <c r="AT139" s="16" t="s">
        <v>137</v>
      </c>
      <c r="AU139" s="16" t="s">
        <v>76</v>
      </c>
    </row>
    <row r="140" spans="2:51" s="11" customFormat="1" ht="13.5">
      <c r="B140" s="157"/>
      <c r="D140" s="155" t="s">
        <v>139</v>
      </c>
      <c r="E140" s="158" t="s">
        <v>3</v>
      </c>
      <c r="F140" s="159" t="s">
        <v>203</v>
      </c>
      <c r="H140" s="160">
        <v>149.4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139</v>
      </c>
      <c r="AU140" s="158" t="s">
        <v>76</v>
      </c>
      <c r="AV140" s="11" t="s">
        <v>76</v>
      </c>
      <c r="AW140" s="11" t="s">
        <v>31</v>
      </c>
      <c r="AX140" s="11" t="s">
        <v>67</v>
      </c>
      <c r="AY140" s="158" t="s">
        <v>128</v>
      </c>
    </row>
    <row r="141" spans="2:51" s="12" customFormat="1" ht="13.5">
      <c r="B141" s="164"/>
      <c r="D141" s="165" t="s">
        <v>139</v>
      </c>
      <c r="E141" s="166" t="s">
        <v>3</v>
      </c>
      <c r="F141" s="167" t="s">
        <v>141</v>
      </c>
      <c r="H141" s="168">
        <v>149.4</v>
      </c>
      <c r="L141" s="164"/>
      <c r="M141" s="169"/>
      <c r="N141" s="170"/>
      <c r="O141" s="170"/>
      <c r="P141" s="170"/>
      <c r="Q141" s="170"/>
      <c r="R141" s="170"/>
      <c r="S141" s="170"/>
      <c r="T141" s="171"/>
      <c r="AT141" s="172" t="s">
        <v>139</v>
      </c>
      <c r="AU141" s="172" t="s">
        <v>76</v>
      </c>
      <c r="AV141" s="12" t="s">
        <v>136</v>
      </c>
      <c r="AW141" s="12" t="s">
        <v>31</v>
      </c>
      <c r="AX141" s="12" t="s">
        <v>74</v>
      </c>
      <c r="AY141" s="172" t="s">
        <v>128</v>
      </c>
    </row>
    <row r="142" spans="2:65" s="1" customFormat="1" ht="22.5" customHeight="1">
      <c r="B142" s="143"/>
      <c r="C142" s="144" t="s">
        <v>171</v>
      </c>
      <c r="D142" s="144" t="s">
        <v>131</v>
      </c>
      <c r="E142" s="145" t="s">
        <v>204</v>
      </c>
      <c r="F142" s="146" t="s">
        <v>205</v>
      </c>
      <c r="G142" s="147" t="s">
        <v>206</v>
      </c>
      <c r="H142" s="148">
        <v>1</v>
      </c>
      <c r="I142" s="149"/>
      <c r="J142" s="149">
        <f>ROUND(I142*H142,2)</f>
        <v>0</v>
      </c>
      <c r="K142" s="146" t="s">
        <v>3</v>
      </c>
      <c r="L142" s="30"/>
      <c r="M142" s="150" t="s">
        <v>3</v>
      </c>
      <c r="N142" s="151" t="s">
        <v>38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6" t="s">
        <v>136</v>
      </c>
      <c r="AT142" s="16" t="s">
        <v>131</v>
      </c>
      <c r="AU142" s="16" t="s">
        <v>76</v>
      </c>
      <c r="AY142" s="16" t="s">
        <v>128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6" t="s">
        <v>74</v>
      </c>
      <c r="BK142" s="154">
        <f>ROUND(I142*H142,2)</f>
        <v>0</v>
      </c>
      <c r="BL142" s="16" t="s">
        <v>136</v>
      </c>
      <c r="BM142" s="16" t="s">
        <v>207</v>
      </c>
    </row>
    <row r="143" spans="2:47" s="1" customFormat="1" ht="27">
      <c r="B143" s="30"/>
      <c r="D143" s="155" t="s">
        <v>137</v>
      </c>
      <c r="F143" s="156" t="s">
        <v>208</v>
      </c>
      <c r="L143" s="30"/>
      <c r="M143" s="59"/>
      <c r="N143" s="31"/>
      <c r="O143" s="31"/>
      <c r="P143" s="31"/>
      <c r="Q143" s="31"/>
      <c r="R143" s="31"/>
      <c r="S143" s="31"/>
      <c r="T143" s="60"/>
      <c r="AT143" s="16" t="s">
        <v>137</v>
      </c>
      <c r="AU143" s="16" t="s">
        <v>76</v>
      </c>
    </row>
    <row r="144" spans="2:51" s="11" customFormat="1" ht="13.5">
      <c r="B144" s="157"/>
      <c r="D144" s="155" t="s">
        <v>139</v>
      </c>
      <c r="E144" s="158" t="s">
        <v>3</v>
      </c>
      <c r="F144" s="159" t="s">
        <v>209</v>
      </c>
      <c r="H144" s="160">
        <v>1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139</v>
      </c>
      <c r="AU144" s="158" t="s">
        <v>76</v>
      </c>
      <c r="AV144" s="11" t="s">
        <v>76</v>
      </c>
      <c r="AW144" s="11" t="s">
        <v>31</v>
      </c>
      <c r="AX144" s="11" t="s">
        <v>67</v>
      </c>
      <c r="AY144" s="158" t="s">
        <v>128</v>
      </c>
    </row>
    <row r="145" spans="2:51" s="12" customFormat="1" ht="13.5">
      <c r="B145" s="164"/>
      <c r="D145" s="165" t="s">
        <v>139</v>
      </c>
      <c r="E145" s="166" t="s">
        <v>3</v>
      </c>
      <c r="F145" s="167" t="s">
        <v>141</v>
      </c>
      <c r="H145" s="168">
        <v>1</v>
      </c>
      <c r="L145" s="164"/>
      <c r="M145" s="169"/>
      <c r="N145" s="170"/>
      <c r="O145" s="170"/>
      <c r="P145" s="170"/>
      <c r="Q145" s="170"/>
      <c r="R145" s="170"/>
      <c r="S145" s="170"/>
      <c r="T145" s="171"/>
      <c r="AT145" s="172" t="s">
        <v>139</v>
      </c>
      <c r="AU145" s="172" t="s">
        <v>76</v>
      </c>
      <c r="AV145" s="12" t="s">
        <v>136</v>
      </c>
      <c r="AW145" s="12" t="s">
        <v>31</v>
      </c>
      <c r="AX145" s="12" t="s">
        <v>74</v>
      </c>
      <c r="AY145" s="172" t="s">
        <v>128</v>
      </c>
    </row>
    <row r="146" spans="2:65" s="1" customFormat="1" ht="22.5" customHeight="1">
      <c r="B146" s="143"/>
      <c r="C146" s="144" t="s">
        <v>9</v>
      </c>
      <c r="D146" s="144" t="s">
        <v>131</v>
      </c>
      <c r="E146" s="145" t="s">
        <v>210</v>
      </c>
      <c r="F146" s="146" t="s">
        <v>211</v>
      </c>
      <c r="G146" s="147" t="s">
        <v>206</v>
      </c>
      <c r="H146" s="148">
        <v>1</v>
      </c>
      <c r="I146" s="149"/>
      <c r="J146" s="149">
        <f>ROUND(I146*H146,2)</f>
        <v>0</v>
      </c>
      <c r="K146" s="146" t="s">
        <v>3</v>
      </c>
      <c r="L146" s="30"/>
      <c r="M146" s="150" t="s">
        <v>3</v>
      </c>
      <c r="N146" s="151" t="s">
        <v>38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6" t="s">
        <v>136</v>
      </c>
      <c r="AT146" s="16" t="s">
        <v>131</v>
      </c>
      <c r="AU146" s="16" t="s">
        <v>76</v>
      </c>
      <c r="AY146" s="16" t="s">
        <v>128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6" t="s">
        <v>74</v>
      </c>
      <c r="BK146" s="154">
        <f>ROUND(I146*H146,2)</f>
        <v>0</v>
      </c>
      <c r="BL146" s="16" t="s">
        <v>136</v>
      </c>
      <c r="BM146" s="16" t="s">
        <v>212</v>
      </c>
    </row>
    <row r="147" spans="2:63" s="10" customFormat="1" ht="29.85" customHeight="1">
      <c r="B147" s="130"/>
      <c r="D147" s="140" t="s">
        <v>66</v>
      </c>
      <c r="E147" s="141" t="s">
        <v>213</v>
      </c>
      <c r="F147" s="141" t="s">
        <v>214</v>
      </c>
      <c r="J147" s="142">
        <f>BK147</f>
        <v>0</v>
      </c>
      <c r="L147" s="130"/>
      <c r="M147" s="134"/>
      <c r="N147" s="135"/>
      <c r="O147" s="135"/>
      <c r="P147" s="136">
        <f>SUM(P148:P157)</f>
        <v>23.923692</v>
      </c>
      <c r="Q147" s="135"/>
      <c r="R147" s="136">
        <f>SUM(R148:R157)</f>
        <v>0</v>
      </c>
      <c r="S147" s="135"/>
      <c r="T147" s="137">
        <f>SUM(T148:T157)</f>
        <v>0</v>
      </c>
      <c r="AR147" s="131" t="s">
        <v>74</v>
      </c>
      <c r="AT147" s="138" t="s">
        <v>66</v>
      </c>
      <c r="AU147" s="138" t="s">
        <v>74</v>
      </c>
      <c r="AY147" s="131" t="s">
        <v>128</v>
      </c>
      <c r="BK147" s="139">
        <f>SUM(BK148:BK157)</f>
        <v>0</v>
      </c>
    </row>
    <row r="148" spans="2:65" s="1" customFormat="1" ht="31.5" customHeight="1">
      <c r="B148" s="143"/>
      <c r="C148" s="144" t="s">
        <v>176</v>
      </c>
      <c r="D148" s="144" t="s">
        <v>131</v>
      </c>
      <c r="E148" s="145" t="s">
        <v>215</v>
      </c>
      <c r="F148" s="146" t="s">
        <v>216</v>
      </c>
      <c r="G148" s="147" t="s">
        <v>217</v>
      </c>
      <c r="H148" s="148">
        <v>14.508</v>
      </c>
      <c r="I148" s="149"/>
      <c r="J148" s="149">
        <f>ROUND(I148*H148,2)</f>
        <v>0</v>
      </c>
      <c r="K148" s="146" t="s">
        <v>135</v>
      </c>
      <c r="L148" s="30"/>
      <c r="M148" s="150" t="s">
        <v>3</v>
      </c>
      <c r="N148" s="151" t="s">
        <v>38</v>
      </c>
      <c r="O148" s="152">
        <v>1.47</v>
      </c>
      <c r="P148" s="152">
        <f>O148*H148</f>
        <v>21.326759999999997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6" t="s">
        <v>136</v>
      </c>
      <c r="AT148" s="16" t="s">
        <v>131</v>
      </c>
      <c r="AU148" s="16" t="s">
        <v>76</v>
      </c>
      <c r="AY148" s="16" t="s">
        <v>128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74</v>
      </c>
      <c r="BK148" s="154">
        <f>ROUND(I148*H148,2)</f>
        <v>0</v>
      </c>
      <c r="BL148" s="16" t="s">
        <v>136</v>
      </c>
      <c r="BM148" s="16" t="s">
        <v>218</v>
      </c>
    </row>
    <row r="149" spans="2:47" s="1" customFormat="1" ht="27">
      <c r="B149" s="30"/>
      <c r="D149" s="165" t="s">
        <v>137</v>
      </c>
      <c r="F149" s="173" t="s">
        <v>219</v>
      </c>
      <c r="L149" s="30"/>
      <c r="M149" s="59"/>
      <c r="N149" s="31"/>
      <c r="O149" s="31"/>
      <c r="P149" s="31"/>
      <c r="Q149" s="31"/>
      <c r="R149" s="31"/>
      <c r="S149" s="31"/>
      <c r="T149" s="60"/>
      <c r="AT149" s="16" t="s">
        <v>137</v>
      </c>
      <c r="AU149" s="16" t="s">
        <v>76</v>
      </c>
    </row>
    <row r="150" spans="2:65" s="1" customFormat="1" ht="22.5" customHeight="1">
      <c r="B150" s="143"/>
      <c r="C150" s="144" t="s">
        <v>220</v>
      </c>
      <c r="D150" s="144" t="s">
        <v>131</v>
      </c>
      <c r="E150" s="145" t="s">
        <v>221</v>
      </c>
      <c r="F150" s="146" t="s">
        <v>222</v>
      </c>
      <c r="G150" s="147" t="s">
        <v>217</v>
      </c>
      <c r="H150" s="148">
        <v>14.508</v>
      </c>
      <c r="I150" s="149"/>
      <c r="J150" s="149">
        <f>ROUND(I150*H150,2)</f>
        <v>0</v>
      </c>
      <c r="K150" s="146" t="s">
        <v>135</v>
      </c>
      <c r="L150" s="30"/>
      <c r="M150" s="150" t="s">
        <v>3</v>
      </c>
      <c r="N150" s="151" t="s">
        <v>38</v>
      </c>
      <c r="O150" s="152">
        <v>0.125</v>
      </c>
      <c r="P150" s="152">
        <f>O150*H150</f>
        <v>1.8135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6" t="s">
        <v>136</v>
      </c>
      <c r="AT150" s="16" t="s">
        <v>131</v>
      </c>
      <c r="AU150" s="16" t="s">
        <v>76</v>
      </c>
      <c r="AY150" s="16" t="s">
        <v>128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6" t="s">
        <v>74</v>
      </c>
      <c r="BK150" s="154">
        <f>ROUND(I150*H150,2)</f>
        <v>0</v>
      </c>
      <c r="BL150" s="16" t="s">
        <v>136</v>
      </c>
      <c r="BM150" s="16" t="s">
        <v>223</v>
      </c>
    </row>
    <row r="151" spans="2:47" s="1" customFormat="1" ht="13.5">
      <c r="B151" s="30"/>
      <c r="D151" s="165" t="s">
        <v>137</v>
      </c>
      <c r="F151" s="173" t="s">
        <v>224</v>
      </c>
      <c r="L151" s="30"/>
      <c r="M151" s="59"/>
      <c r="N151" s="31"/>
      <c r="O151" s="31"/>
      <c r="P151" s="31"/>
      <c r="Q151" s="31"/>
      <c r="R151" s="31"/>
      <c r="S151" s="31"/>
      <c r="T151" s="60"/>
      <c r="AT151" s="16" t="s">
        <v>137</v>
      </c>
      <c r="AU151" s="16" t="s">
        <v>76</v>
      </c>
    </row>
    <row r="152" spans="2:65" s="1" customFormat="1" ht="22.5" customHeight="1">
      <c r="B152" s="143"/>
      <c r="C152" s="144" t="s">
        <v>181</v>
      </c>
      <c r="D152" s="144" t="s">
        <v>131</v>
      </c>
      <c r="E152" s="145" t="s">
        <v>225</v>
      </c>
      <c r="F152" s="146" t="s">
        <v>226</v>
      </c>
      <c r="G152" s="147" t="s">
        <v>217</v>
      </c>
      <c r="H152" s="148">
        <v>130.572</v>
      </c>
      <c r="I152" s="149"/>
      <c r="J152" s="149">
        <f>ROUND(I152*H152,2)</f>
        <v>0</v>
      </c>
      <c r="K152" s="146" t="s">
        <v>135</v>
      </c>
      <c r="L152" s="30"/>
      <c r="M152" s="150" t="s">
        <v>3</v>
      </c>
      <c r="N152" s="151" t="s">
        <v>38</v>
      </c>
      <c r="O152" s="152">
        <v>0.006</v>
      </c>
      <c r="P152" s="152">
        <f>O152*H152</f>
        <v>0.783432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6" t="s">
        <v>136</v>
      </c>
      <c r="AT152" s="16" t="s">
        <v>131</v>
      </c>
      <c r="AU152" s="16" t="s">
        <v>76</v>
      </c>
      <c r="AY152" s="16" t="s">
        <v>128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6" t="s">
        <v>74</v>
      </c>
      <c r="BK152" s="154">
        <f>ROUND(I152*H152,2)</f>
        <v>0</v>
      </c>
      <c r="BL152" s="16" t="s">
        <v>136</v>
      </c>
      <c r="BM152" s="16" t="s">
        <v>227</v>
      </c>
    </row>
    <row r="153" spans="2:47" s="1" customFormat="1" ht="27">
      <c r="B153" s="30"/>
      <c r="D153" s="155" t="s">
        <v>137</v>
      </c>
      <c r="F153" s="156" t="s">
        <v>228</v>
      </c>
      <c r="L153" s="30"/>
      <c r="M153" s="59"/>
      <c r="N153" s="31"/>
      <c r="O153" s="31"/>
      <c r="P153" s="31"/>
      <c r="Q153" s="31"/>
      <c r="R153" s="31"/>
      <c r="S153" s="31"/>
      <c r="T153" s="60"/>
      <c r="AT153" s="16" t="s">
        <v>137</v>
      </c>
      <c r="AU153" s="16" t="s">
        <v>76</v>
      </c>
    </row>
    <row r="154" spans="2:51" s="11" customFormat="1" ht="13.5">
      <c r="B154" s="157"/>
      <c r="D154" s="155" t="s">
        <v>139</v>
      </c>
      <c r="E154" s="158" t="s">
        <v>3</v>
      </c>
      <c r="F154" s="159" t="s">
        <v>229</v>
      </c>
      <c r="H154" s="160">
        <v>130.572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139</v>
      </c>
      <c r="AU154" s="158" t="s">
        <v>76</v>
      </c>
      <c r="AV154" s="11" t="s">
        <v>76</v>
      </c>
      <c r="AW154" s="11" t="s">
        <v>31</v>
      </c>
      <c r="AX154" s="11" t="s">
        <v>67</v>
      </c>
      <c r="AY154" s="158" t="s">
        <v>128</v>
      </c>
    </row>
    <row r="155" spans="2:51" s="12" customFormat="1" ht="13.5">
      <c r="B155" s="164"/>
      <c r="D155" s="165" t="s">
        <v>139</v>
      </c>
      <c r="E155" s="166" t="s">
        <v>3</v>
      </c>
      <c r="F155" s="167" t="s">
        <v>141</v>
      </c>
      <c r="H155" s="168">
        <v>130.572</v>
      </c>
      <c r="L155" s="164"/>
      <c r="M155" s="169"/>
      <c r="N155" s="170"/>
      <c r="O155" s="170"/>
      <c r="P155" s="170"/>
      <c r="Q155" s="170"/>
      <c r="R155" s="170"/>
      <c r="S155" s="170"/>
      <c r="T155" s="171"/>
      <c r="AT155" s="172" t="s">
        <v>139</v>
      </c>
      <c r="AU155" s="172" t="s">
        <v>76</v>
      </c>
      <c r="AV155" s="12" t="s">
        <v>136</v>
      </c>
      <c r="AW155" s="12" t="s">
        <v>31</v>
      </c>
      <c r="AX155" s="12" t="s">
        <v>74</v>
      </c>
      <c r="AY155" s="172" t="s">
        <v>128</v>
      </c>
    </row>
    <row r="156" spans="2:65" s="1" customFormat="1" ht="22.5" customHeight="1">
      <c r="B156" s="143"/>
      <c r="C156" s="144" t="s">
        <v>230</v>
      </c>
      <c r="D156" s="144" t="s">
        <v>131</v>
      </c>
      <c r="E156" s="145" t="s">
        <v>231</v>
      </c>
      <c r="F156" s="146" t="s">
        <v>232</v>
      </c>
      <c r="G156" s="147" t="s">
        <v>217</v>
      </c>
      <c r="H156" s="148">
        <v>14.508</v>
      </c>
      <c r="I156" s="149"/>
      <c r="J156" s="149">
        <f>ROUND(I156*H156,2)</f>
        <v>0</v>
      </c>
      <c r="K156" s="146" t="s">
        <v>135</v>
      </c>
      <c r="L156" s="30"/>
      <c r="M156" s="150" t="s">
        <v>3</v>
      </c>
      <c r="N156" s="151" t="s">
        <v>38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6" t="s">
        <v>136</v>
      </c>
      <c r="AT156" s="16" t="s">
        <v>131</v>
      </c>
      <c r="AU156" s="16" t="s">
        <v>76</v>
      </c>
      <c r="AY156" s="16" t="s">
        <v>128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74</v>
      </c>
      <c r="BK156" s="154">
        <f>ROUND(I156*H156,2)</f>
        <v>0</v>
      </c>
      <c r="BL156" s="16" t="s">
        <v>136</v>
      </c>
      <c r="BM156" s="16" t="s">
        <v>233</v>
      </c>
    </row>
    <row r="157" spans="2:47" s="1" customFormat="1" ht="13.5">
      <c r="B157" s="30"/>
      <c r="D157" s="155" t="s">
        <v>137</v>
      </c>
      <c r="F157" s="156" t="s">
        <v>234</v>
      </c>
      <c r="L157" s="30"/>
      <c r="M157" s="59"/>
      <c r="N157" s="31"/>
      <c r="O157" s="31"/>
      <c r="P157" s="31"/>
      <c r="Q157" s="31"/>
      <c r="R157" s="31"/>
      <c r="S157" s="31"/>
      <c r="T157" s="60"/>
      <c r="AT157" s="16" t="s">
        <v>137</v>
      </c>
      <c r="AU157" s="16" t="s">
        <v>76</v>
      </c>
    </row>
    <row r="158" spans="2:63" s="10" customFormat="1" ht="29.85" customHeight="1">
      <c r="B158" s="130"/>
      <c r="D158" s="140" t="s">
        <v>66</v>
      </c>
      <c r="E158" s="141" t="s">
        <v>235</v>
      </c>
      <c r="F158" s="141" t="s">
        <v>236</v>
      </c>
      <c r="J158" s="142">
        <f>BK158</f>
        <v>0</v>
      </c>
      <c r="L158" s="130"/>
      <c r="M158" s="134"/>
      <c r="N158" s="135"/>
      <c r="O158" s="135"/>
      <c r="P158" s="136">
        <f>SUM(P159:P160)</f>
        <v>5.623377</v>
      </c>
      <c r="Q158" s="135"/>
      <c r="R158" s="136">
        <f>SUM(R159:R160)</f>
        <v>0</v>
      </c>
      <c r="S158" s="135"/>
      <c r="T158" s="137">
        <f>SUM(T159:T160)</f>
        <v>0</v>
      </c>
      <c r="AR158" s="131" t="s">
        <v>74</v>
      </c>
      <c r="AT158" s="138" t="s">
        <v>66</v>
      </c>
      <c r="AU158" s="138" t="s">
        <v>74</v>
      </c>
      <c r="AY158" s="131" t="s">
        <v>128</v>
      </c>
      <c r="BK158" s="139">
        <f>SUM(BK159:BK160)</f>
        <v>0</v>
      </c>
    </row>
    <row r="159" spans="2:65" s="1" customFormat="1" ht="22.5" customHeight="1">
      <c r="B159" s="143"/>
      <c r="C159" s="144" t="s">
        <v>186</v>
      </c>
      <c r="D159" s="144" t="s">
        <v>131</v>
      </c>
      <c r="E159" s="145" t="s">
        <v>237</v>
      </c>
      <c r="F159" s="146" t="s">
        <v>238</v>
      </c>
      <c r="G159" s="147" t="s">
        <v>217</v>
      </c>
      <c r="H159" s="148">
        <v>6.767</v>
      </c>
      <c r="I159" s="149"/>
      <c r="J159" s="149">
        <f>ROUND(I159*H159,2)</f>
        <v>0</v>
      </c>
      <c r="K159" s="146" t="s">
        <v>135</v>
      </c>
      <c r="L159" s="30"/>
      <c r="M159" s="150" t="s">
        <v>3</v>
      </c>
      <c r="N159" s="151" t="s">
        <v>38</v>
      </c>
      <c r="O159" s="152">
        <v>0.831</v>
      </c>
      <c r="P159" s="152">
        <f>O159*H159</f>
        <v>5.623377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6" t="s">
        <v>136</v>
      </c>
      <c r="AT159" s="16" t="s">
        <v>131</v>
      </c>
      <c r="AU159" s="16" t="s">
        <v>76</v>
      </c>
      <c r="AY159" s="16" t="s">
        <v>128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6" t="s">
        <v>74</v>
      </c>
      <c r="BK159" s="154">
        <f>ROUND(I159*H159,2)</f>
        <v>0</v>
      </c>
      <c r="BL159" s="16" t="s">
        <v>136</v>
      </c>
      <c r="BM159" s="16" t="s">
        <v>239</v>
      </c>
    </row>
    <row r="160" spans="2:47" s="1" customFormat="1" ht="40.5">
      <c r="B160" s="30"/>
      <c r="D160" s="155" t="s">
        <v>137</v>
      </c>
      <c r="F160" s="156" t="s">
        <v>240</v>
      </c>
      <c r="L160" s="30"/>
      <c r="M160" s="59"/>
      <c r="N160" s="31"/>
      <c r="O160" s="31"/>
      <c r="P160" s="31"/>
      <c r="Q160" s="31"/>
      <c r="R160" s="31"/>
      <c r="S160" s="31"/>
      <c r="T160" s="60"/>
      <c r="AT160" s="16" t="s">
        <v>137</v>
      </c>
      <c r="AU160" s="16" t="s">
        <v>76</v>
      </c>
    </row>
    <row r="161" spans="2:63" s="10" customFormat="1" ht="37.35" customHeight="1">
      <c r="B161" s="130"/>
      <c r="D161" s="131" t="s">
        <v>66</v>
      </c>
      <c r="E161" s="132" t="s">
        <v>241</v>
      </c>
      <c r="F161" s="132" t="s">
        <v>242</v>
      </c>
      <c r="J161" s="133">
        <f>BK161</f>
        <v>0</v>
      </c>
      <c r="L161" s="130"/>
      <c r="M161" s="134"/>
      <c r="N161" s="135"/>
      <c r="O161" s="135"/>
      <c r="P161" s="136">
        <f>P162+P169+P172+P180+P192+P215+P232+P273</f>
        <v>107.20271600000001</v>
      </c>
      <c r="Q161" s="135"/>
      <c r="R161" s="136">
        <f>R162+R169+R172+R180+R192+R215+R232+R273</f>
        <v>1.4705880470000001</v>
      </c>
      <c r="S161" s="135"/>
      <c r="T161" s="137">
        <f>T162+T169+T172+T180+T192+T215+T232+T273</f>
        <v>3.929684</v>
      </c>
      <c r="AR161" s="131" t="s">
        <v>76</v>
      </c>
      <c r="AT161" s="138" t="s">
        <v>66</v>
      </c>
      <c r="AU161" s="138" t="s">
        <v>67</v>
      </c>
      <c r="AY161" s="131" t="s">
        <v>128</v>
      </c>
      <c r="BK161" s="139">
        <f>BK162+BK169+BK172+BK180+BK192+BK215+BK232+BK273</f>
        <v>0</v>
      </c>
    </row>
    <row r="162" spans="2:63" s="10" customFormat="1" ht="19.9" customHeight="1">
      <c r="B162" s="130"/>
      <c r="D162" s="140" t="s">
        <v>66</v>
      </c>
      <c r="E162" s="141" t="s">
        <v>243</v>
      </c>
      <c r="F162" s="141" t="s">
        <v>244</v>
      </c>
      <c r="J162" s="142">
        <f>BK162</f>
        <v>0</v>
      </c>
      <c r="L162" s="130"/>
      <c r="M162" s="134"/>
      <c r="N162" s="135"/>
      <c r="O162" s="135"/>
      <c r="P162" s="136">
        <f>SUM(P163:P168)</f>
        <v>0</v>
      </c>
      <c r="Q162" s="135"/>
      <c r="R162" s="136">
        <f>SUM(R163:R168)</f>
        <v>0</v>
      </c>
      <c r="S162" s="135"/>
      <c r="T162" s="137">
        <f>SUM(T163:T168)</f>
        <v>0</v>
      </c>
      <c r="AR162" s="131" t="s">
        <v>76</v>
      </c>
      <c r="AT162" s="138" t="s">
        <v>66</v>
      </c>
      <c r="AU162" s="138" t="s">
        <v>74</v>
      </c>
      <c r="AY162" s="131" t="s">
        <v>128</v>
      </c>
      <c r="BK162" s="139">
        <f>SUM(BK163:BK168)</f>
        <v>0</v>
      </c>
    </row>
    <row r="163" spans="2:65" s="1" customFormat="1" ht="31.5" customHeight="1">
      <c r="B163" s="143"/>
      <c r="C163" s="144" t="s">
        <v>8</v>
      </c>
      <c r="D163" s="144" t="s">
        <v>131</v>
      </c>
      <c r="E163" s="145" t="s">
        <v>245</v>
      </c>
      <c r="F163" s="146" t="s">
        <v>246</v>
      </c>
      <c r="G163" s="147" t="s">
        <v>206</v>
      </c>
      <c r="H163" s="148">
        <v>2</v>
      </c>
      <c r="I163" s="149"/>
      <c r="J163" s="149">
        <f>ROUND(I163*H163,2)</f>
        <v>0</v>
      </c>
      <c r="K163" s="146" t="s">
        <v>3</v>
      </c>
      <c r="L163" s="30"/>
      <c r="M163" s="150" t="s">
        <v>3</v>
      </c>
      <c r="N163" s="151" t="s">
        <v>38</v>
      </c>
      <c r="O163" s="152">
        <v>0</v>
      </c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6" t="s">
        <v>176</v>
      </c>
      <c r="AT163" s="16" t="s">
        <v>131</v>
      </c>
      <c r="AU163" s="16" t="s">
        <v>76</v>
      </c>
      <c r="AY163" s="16" t="s">
        <v>128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6" t="s">
        <v>74</v>
      </c>
      <c r="BK163" s="154">
        <f>ROUND(I163*H163,2)</f>
        <v>0</v>
      </c>
      <c r="BL163" s="16" t="s">
        <v>176</v>
      </c>
      <c r="BM163" s="16" t="s">
        <v>247</v>
      </c>
    </row>
    <row r="164" spans="2:47" s="1" customFormat="1" ht="13.5">
      <c r="B164" s="30"/>
      <c r="D164" s="155" t="s">
        <v>137</v>
      </c>
      <c r="F164" s="156" t="s">
        <v>246</v>
      </c>
      <c r="L164" s="30"/>
      <c r="M164" s="59"/>
      <c r="N164" s="31"/>
      <c r="O164" s="31"/>
      <c r="P164" s="31"/>
      <c r="Q164" s="31"/>
      <c r="R164" s="31"/>
      <c r="S164" s="31"/>
      <c r="T164" s="60"/>
      <c r="AT164" s="16" t="s">
        <v>137</v>
      </c>
      <c r="AU164" s="16" t="s">
        <v>76</v>
      </c>
    </row>
    <row r="165" spans="2:51" s="11" customFormat="1" ht="13.5">
      <c r="B165" s="157"/>
      <c r="D165" s="155" t="s">
        <v>139</v>
      </c>
      <c r="E165" s="158" t="s">
        <v>3</v>
      </c>
      <c r="F165" s="159" t="s">
        <v>248</v>
      </c>
      <c r="H165" s="160">
        <v>2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139</v>
      </c>
      <c r="AU165" s="158" t="s">
        <v>76</v>
      </c>
      <c r="AV165" s="11" t="s">
        <v>76</v>
      </c>
      <c r="AW165" s="11" t="s">
        <v>31</v>
      </c>
      <c r="AX165" s="11" t="s">
        <v>67</v>
      </c>
      <c r="AY165" s="158" t="s">
        <v>128</v>
      </c>
    </row>
    <row r="166" spans="2:51" s="12" customFormat="1" ht="13.5">
      <c r="B166" s="164"/>
      <c r="D166" s="165" t="s">
        <v>139</v>
      </c>
      <c r="E166" s="166" t="s">
        <v>3</v>
      </c>
      <c r="F166" s="167" t="s">
        <v>141</v>
      </c>
      <c r="H166" s="168">
        <v>2</v>
      </c>
      <c r="L166" s="164"/>
      <c r="M166" s="169"/>
      <c r="N166" s="170"/>
      <c r="O166" s="170"/>
      <c r="P166" s="170"/>
      <c r="Q166" s="170"/>
      <c r="R166" s="170"/>
      <c r="S166" s="170"/>
      <c r="T166" s="171"/>
      <c r="AT166" s="172" t="s">
        <v>139</v>
      </c>
      <c r="AU166" s="172" t="s">
        <v>76</v>
      </c>
      <c r="AV166" s="12" t="s">
        <v>136</v>
      </c>
      <c r="AW166" s="12" t="s">
        <v>31</v>
      </c>
      <c r="AX166" s="12" t="s">
        <v>74</v>
      </c>
      <c r="AY166" s="172" t="s">
        <v>128</v>
      </c>
    </row>
    <row r="167" spans="2:65" s="1" customFormat="1" ht="22.5" customHeight="1">
      <c r="B167" s="143"/>
      <c r="C167" s="144" t="s">
        <v>192</v>
      </c>
      <c r="D167" s="144" t="s">
        <v>131</v>
      </c>
      <c r="E167" s="145" t="s">
        <v>249</v>
      </c>
      <c r="F167" s="146" t="s">
        <v>250</v>
      </c>
      <c r="G167" s="147" t="s">
        <v>251</v>
      </c>
      <c r="H167" s="148">
        <v>70</v>
      </c>
      <c r="I167" s="149"/>
      <c r="J167" s="149">
        <f>ROUND(I167*H167,2)</f>
        <v>0</v>
      </c>
      <c r="K167" s="146" t="s">
        <v>135</v>
      </c>
      <c r="L167" s="30"/>
      <c r="M167" s="150" t="s">
        <v>3</v>
      </c>
      <c r="N167" s="151" t="s">
        <v>38</v>
      </c>
      <c r="O167" s="152">
        <v>0</v>
      </c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AR167" s="16" t="s">
        <v>176</v>
      </c>
      <c r="AT167" s="16" t="s">
        <v>131</v>
      </c>
      <c r="AU167" s="16" t="s">
        <v>76</v>
      </c>
      <c r="AY167" s="16" t="s">
        <v>128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6" t="s">
        <v>74</v>
      </c>
      <c r="BK167" s="154">
        <f>ROUND(I167*H167,2)</f>
        <v>0</v>
      </c>
      <c r="BL167" s="16" t="s">
        <v>176</v>
      </c>
      <c r="BM167" s="16" t="s">
        <v>252</v>
      </c>
    </row>
    <row r="168" spans="2:47" s="1" customFormat="1" ht="27">
      <c r="B168" s="30"/>
      <c r="D168" s="155" t="s">
        <v>137</v>
      </c>
      <c r="F168" s="156" t="s">
        <v>253</v>
      </c>
      <c r="L168" s="30"/>
      <c r="M168" s="59"/>
      <c r="N168" s="31"/>
      <c r="O168" s="31"/>
      <c r="P168" s="31"/>
      <c r="Q168" s="31"/>
      <c r="R168" s="31"/>
      <c r="S168" s="31"/>
      <c r="T168" s="60"/>
      <c r="AT168" s="16" t="s">
        <v>137</v>
      </c>
      <c r="AU168" s="16" t="s">
        <v>76</v>
      </c>
    </row>
    <row r="169" spans="2:63" s="10" customFormat="1" ht="29.85" customHeight="1">
      <c r="B169" s="130"/>
      <c r="D169" s="140" t="s">
        <v>66</v>
      </c>
      <c r="E169" s="141" t="s">
        <v>254</v>
      </c>
      <c r="F169" s="141" t="s">
        <v>255</v>
      </c>
      <c r="J169" s="142">
        <f>BK169</f>
        <v>0</v>
      </c>
      <c r="L169" s="130"/>
      <c r="M169" s="134"/>
      <c r="N169" s="135"/>
      <c r="O169" s="135"/>
      <c r="P169" s="136">
        <f>SUM(P170:P171)</f>
        <v>0</v>
      </c>
      <c r="Q169" s="135"/>
      <c r="R169" s="136">
        <f>SUM(R170:R171)</f>
        <v>0</v>
      </c>
      <c r="S169" s="135"/>
      <c r="T169" s="137">
        <f>SUM(T170:T171)</f>
        <v>0</v>
      </c>
      <c r="AR169" s="131" t="s">
        <v>76</v>
      </c>
      <c r="AT169" s="138" t="s">
        <v>66</v>
      </c>
      <c r="AU169" s="138" t="s">
        <v>74</v>
      </c>
      <c r="AY169" s="131" t="s">
        <v>128</v>
      </c>
      <c r="BK169" s="139">
        <f>SUM(BK170:BK171)</f>
        <v>0</v>
      </c>
    </row>
    <row r="170" spans="2:65" s="1" customFormat="1" ht="31.5" customHeight="1">
      <c r="B170" s="143"/>
      <c r="C170" s="144" t="s">
        <v>256</v>
      </c>
      <c r="D170" s="144" t="s">
        <v>131</v>
      </c>
      <c r="E170" s="145" t="s">
        <v>257</v>
      </c>
      <c r="F170" s="146" t="s">
        <v>258</v>
      </c>
      <c r="G170" s="147" t="s">
        <v>134</v>
      </c>
      <c r="H170" s="148">
        <v>5.9</v>
      </c>
      <c r="I170" s="149"/>
      <c r="J170" s="149">
        <f>ROUND(I170*H170,2)</f>
        <v>0</v>
      </c>
      <c r="K170" s="146" t="s">
        <v>3</v>
      </c>
      <c r="L170" s="30"/>
      <c r="M170" s="150" t="s">
        <v>3</v>
      </c>
      <c r="N170" s="151" t="s">
        <v>38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6" t="s">
        <v>176</v>
      </c>
      <c r="AT170" s="16" t="s">
        <v>131</v>
      </c>
      <c r="AU170" s="16" t="s">
        <v>76</v>
      </c>
      <c r="AY170" s="16" t="s">
        <v>128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74</v>
      </c>
      <c r="BK170" s="154">
        <f>ROUND(I170*H170,2)</f>
        <v>0</v>
      </c>
      <c r="BL170" s="16" t="s">
        <v>176</v>
      </c>
      <c r="BM170" s="16" t="s">
        <v>259</v>
      </c>
    </row>
    <row r="171" spans="2:47" s="1" customFormat="1" ht="27">
      <c r="B171" s="30"/>
      <c r="D171" s="155" t="s">
        <v>137</v>
      </c>
      <c r="F171" s="156" t="s">
        <v>258</v>
      </c>
      <c r="L171" s="30"/>
      <c r="M171" s="59"/>
      <c r="N171" s="31"/>
      <c r="O171" s="31"/>
      <c r="P171" s="31"/>
      <c r="Q171" s="31"/>
      <c r="R171" s="31"/>
      <c r="S171" s="31"/>
      <c r="T171" s="60"/>
      <c r="AT171" s="16" t="s">
        <v>137</v>
      </c>
      <c r="AU171" s="16" t="s">
        <v>76</v>
      </c>
    </row>
    <row r="172" spans="2:63" s="10" customFormat="1" ht="29.85" customHeight="1">
      <c r="B172" s="130"/>
      <c r="D172" s="140" t="s">
        <v>66</v>
      </c>
      <c r="E172" s="141" t="s">
        <v>260</v>
      </c>
      <c r="F172" s="141" t="s">
        <v>261</v>
      </c>
      <c r="J172" s="142">
        <f>BK172</f>
        <v>0</v>
      </c>
      <c r="L172" s="130"/>
      <c r="M172" s="134"/>
      <c r="N172" s="135"/>
      <c r="O172" s="135"/>
      <c r="P172" s="136">
        <f>SUM(P173:P179)</f>
        <v>0.2</v>
      </c>
      <c r="Q172" s="135"/>
      <c r="R172" s="136">
        <f>SUM(R173:R179)</f>
        <v>0</v>
      </c>
      <c r="S172" s="135"/>
      <c r="T172" s="137">
        <f>SUM(T173:T179)</f>
        <v>0.096</v>
      </c>
      <c r="AR172" s="131" t="s">
        <v>76</v>
      </c>
      <c r="AT172" s="138" t="s">
        <v>66</v>
      </c>
      <c r="AU172" s="138" t="s">
        <v>74</v>
      </c>
      <c r="AY172" s="131" t="s">
        <v>128</v>
      </c>
      <c r="BK172" s="139">
        <f>SUM(BK173:BK179)</f>
        <v>0</v>
      </c>
    </row>
    <row r="173" spans="2:65" s="1" customFormat="1" ht="22.5" customHeight="1">
      <c r="B173" s="143"/>
      <c r="C173" s="144" t="s">
        <v>198</v>
      </c>
      <c r="D173" s="144" t="s">
        <v>131</v>
      </c>
      <c r="E173" s="145" t="s">
        <v>262</v>
      </c>
      <c r="F173" s="146" t="s">
        <v>263</v>
      </c>
      <c r="G173" s="147" t="s">
        <v>206</v>
      </c>
      <c r="H173" s="148">
        <v>4</v>
      </c>
      <c r="I173" s="149"/>
      <c r="J173" s="149">
        <f>ROUND(I173*H173,2)</f>
        <v>0</v>
      </c>
      <c r="K173" s="146" t="s">
        <v>135</v>
      </c>
      <c r="L173" s="30"/>
      <c r="M173" s="150" t="s">
        <v>3</v>
      </c>
      <c r="N173" s="151" t="s">
        <v>38</v>
      </c>
      <c r="O173" s="152">
        <v>0.05</v>
      </c>
      <c r="P173" s="152">
        <f>O173*H173</f>
        <v>0.2</v>
      </c>
      <c r="Q173" s="152">
        <v>0</v>
      </c>
      <c r="R173" s="152">
        <f>Q173*H173</f>
        <v>0</v>
      </c>
      <c r="S173" s="152">
        <v>0.024</v>
      </c>
      <c r="T173" s="153">
        <f>S173*H173</f>
        <v>0.096</v>
      </c>
      <c r="AR173" s="16" t="s">
        <v>176</v>
      </c>
      <c r="AT173" s="16" t="s">
        <v>131</v>
      </c>
      <c r="AU173" s="16" t="s">
        <v>76</v>
      </c>
      <c r="AY173" s="16" t="s">
        <v>128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6" t="s">
        <v>74</v>
      </c>
      <c r="BK173" s="154">
        <f>ROUND(I173*H173,2)</f>
        <v>0</v>
      </c>
      <c r="BL173" s="16" t="s">
        <v>176</v>
      </c>
      <c r="BM173" s="16" t="s">
        <v>264</v>
      </c>
    </row>
    <row r="174" spans="2:47" s="1" customFormat="1" ht="27">
      <c r="B174" s="30"/>
      <c r="D174" s="155" t="s">
        <v>137</v>
      </c>
      <c r="F174" s="156" t="s">
        <v>265</v>
      </c>
      <c r="L174" s="30"/>
      <c r="M174" s="59"/>
      <c r="N174" s="31"/>
      <c r="O174" s="31"/>
      <c r="P174" s="31"/>
      <c r="Q174" s="31"/>
      <c r="R174" s="31"/>
      <c r="S174" s="31"/>
      <c r="T174" s="60"/>
      <c r="AT174" s="16" t="s">
        <v>137</v>
      </c>
      <c r="AU174" s="16" t="s">
        <v>76</v>
      </c>
    </row>
    <row r="175" spans="2:51" s="11" customFormat="1" ht="13.5">
      <c r="B175" s="157"/>
      <c r="D175" s="155" t="s">
        <v>139</v>
      </c>
      <c r="E175" s="158" t="s">
        <v>3</v>
      </c>
      <c r="F175" s="159" t="s">
        <v>266</v>
      </c>
      <c r="H175" s="160">
        <v>2</v>
      </c>
      <c r="L175" s="157"/>
      <c r="M175" s="161"/>
      <c r="N175" s="162"/>
      <c r="O175" s="162"/>
      <c r="P175" s="162"/>
      <c r="Q175" s="162"/>
      <c r="R175" s="162"/>
      <c r="S175" s="162"/>
      <c r="T175" s="163"/>
      <c r="AT175" s="158" t="s">
        <v>139</v>
      </c>
      <c r="AU175" s="158" t="s">
        <v>76</v>
      </c>
      <c r="AV175" s="11" t="s">
        <v>76</v>
      </c>
      <c r="AW175" s="11" t="s">
        <v>31</v>
      </c>
      <c r="AX175" s="11" t="s">
        <v>67</v>
      </c>
      <c r="AY175" s="158" t="s">
        <v>128</v>
      </c>
    </row>
    <row r="176" spans="2:51" s="11" customFormat="1" ht="13.5">
      <c r="B176" s="157"/>
      <c r="D176" s="155" t="s">
        <v>139</v>
      </c>
      <c r="E176" s="158" t="s">
        <v>3</v>
      </c>
      <c r="F176" s="159" t="s">
        <v>267</v>
      </c>
      <c r="H176" s="160">
        <v>2</v>
      </c>
      <c r="L176" s="157"/>
      <c r="M176" s="161"/>
      <c r="N176" s="162"/>
      <c r="O176" s="162"/>
      <c r="P176" s="162"/>
      <c r="Q176" s="162"/>
      <c r="R176" s="162"/>
      <c r="S176" s="162"/>
      <c r="T176" s="163"/>
      <c r="AT176" s="158" t="s">
        <v>139</v>
      </c>
      <c r="AU176" s="158" t="s">
        <v>76</v>
      </c>
      <c r="AV176" s="11" t="s">
        <v>76</v>
      </c>
      <c r="AW176" s="11" t="s">
        <v>31</v>
      </c>
      <c r="AX176" s="11" t="s">
        <v>67</v>
      </c>
      <c r="AY176" s="158" t="s">
        <v>128</v>
      </c>
    </row>
    <row r="177" spans="2:51" s="12" customFormat="1" ht="13.5">
      <c r="B177" s="164"/>
      <c r="D177" s="165" t="s">
        <v>139</v>
      </c>
      <c r="E177" s="166" t="s">
        <v>3</v>
      </c>
      <c r="F177" s="167" t="s">
        <v>141</v>
      </c>
      <c r="H177" s="168">
        <v>4</v>
      </c>
      <c r="L177" s="164"/>
      <c r="M177" s="169"/>
      <c r="N177" s="170"/>
      <c r="O177" s="170"/>
      <c r="P177" s="170"/>
      <c r="Q177" s="170"/>
      <c r="R177" s="170"/>
      <c r="S177" s="170"/>
      <c r="T177" s="171"/>
      <c r="AT177" s="172" t="s">
        <v>139</v>
      </c>
      <c r="AU177" s="172" t="s">
        <v>76</v>
      </c>
      <c r="AV177" s="12" t="s">
        <v>136</v>
      </c>
      <c r="AW177" s="12" t="s">
        <v>31</v>
      </c>
      <c r="AX177" s="12" t="s">
        <v>74</v>
      </c>
      <c r="AY177" s="172" t="s">
        <v>128</v>
      </c>
    </row>
    <row r="178" spans="2:65" s="1" customFormat="1" ht="22.5" customHeight="1">
      <c r="B178" s="143"/>
      <c r="C178" s="144" t="s">
        <v>268</v>
      </c>
      <c r="D178" s="144" t="s">
        <v>131</v>
      </c>
      <c r="E178" s="145" t="s">
        <v>269</v>
      </c>
      <c r="F178" s="146" t="s">
        <v>270</v>
      </c>
      <c r="G178" s="147" t="s">
        <v>251</v>
      </c>
      <c r="H178" s="148">
        <v>0.844</v>
      </c>
      <c r="I178" s="149"/>
      <c r="J178" s="149">
        <f>ROUND(I178*H178,2)</f>
        <v>0</v>
      </c>
      <c r="K178" s="146" t="s">
        <v>135</v>
      </c>
      <c r="L178" s="30"/>
      <c r="M178" s="150" t="s">
        <v>3</v>
      </c>
      <c r="N178" s="151" t="s">
        <v>38</v>
      </c>
      <c r="O178" s="152">
        <v>0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6" t="s">
        <v>176</v>
      </c>
      <c r="AT178" s="16" t="s">
        <v>131</v>
      </c>
      <c r="AU178" s="16" t="s">
        <v>76</v>
      </c>
      <c r="AY178" s="16" t="s">
        <v>128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6" t="s">
        <v>74</v>
      </c>
      <c r="BK178" s="154">
        <f>ROUND(I178*H178,2)</f>
        <v>0</v>
      </c>
      <c r="BL178" s="16" t="s">
        <v>176</v>
      </c>
      <c r="BM178" s="16" t="s">
        <v>271</v>
      </c>
    </row>
    <row r="179" spans="2:47" s="1" customFormat="1" ht="27">
      <c r="B179" s="30"/>
      <c r="D179" s="155" t="s">
        <v>137</v>
      </c>
      <c r="F179" s="156" t="s">
        <v>272</v>
      </c>
      <c r="L179" s="30"/>
      <c r="M179" s="59"/>
      <c r="N179" s="31"/>
      <c r="O179" s="31"/>
      <c r="P179" s="31"/>
      <c r="Q179" s="31"/>
      <c r="R179" s="31"/>
      <c r="S179" s="31"/>
      <c r="T179" s="60"/>
      <c r="AT179" s="16" t="s">
        <v>137</v>
      </c>
      <c r="AU179" s="16" t="s">
        <v>76</v>
      </c>
    </row>
    <row r="180" spans="2:63" s="10" customFormat="1" ht="29.85" customHeight="1">
      <c r="B180" s="130"/>
      <c r="D180" s="140" t="s">
        <v>66</v>
      </c>
      <c r="E180" s="141" t="s">
        <v>273</v>
      </c>
      <c r="F180" s="141" t="s">
        <v>274</v>
      </c>
      <c r="J180" s="142">
        <f>BK180</f>
        <v>0</v>
      </c>
      <c r="L180" s="130"/>
      <c r="M180" s="134"/>
      <c r="N180" s="135"/>
      <c r="O180" s="135"/>
      <c r="P180" s="136">
        <f>SUM(P181:P191)</f>
        <v>0.52</v>
      </c>
      <c r="Q180" s="135"/>
      <c r="R180" s="136">
        <f>SUM(R181:R191)</f>
        <v>0</v>
      </c>
      <c r="S180" s="135"/>
      <c r="T180" s="137">
        <f>SUM(T181:T191)</f>
        <v>0</v>
      </c>
      <c r="AR180" s="131" t="s">
        <v>76</v>
      </c>
      <c r="AT180" s="138" t="s">
        <v>66</v>
      </c>
      <c r="AU180" s="138" t="s">
        <v>74</v>
      </c>
      <c r="AY180" s="131" t="s">
        <v>128</v>
      </c>
      <c r="BK180" s="139">
        <f>SUM(BK181:BK191)</f>
        <v>0</v>
      </c>
    </row>
    <row r="181" spans="2:65" s="1" customFormat="1" ht="22.5" customHeight="1">
      <c r="B181" s="143"/>
      <c r="C181" s="144" t="s">
        <v>202</v>
      </c>
      <c r="D181" s="144" t="s">
        <v>131</v>
      </c>
      <c r="E181" s="145" t="s">
        <v>275</v>
      </c>
      <c r="F181" s="146" t="s">
        <v>276</v>
      </c>
      <c r="G181" s="147" t="s">
        <v>206</v>
      </c>
      <c r="H181" s="148">
        <v>8</v>
      </c>
      <c r="I181" s="149"/>
      <c r="J181" s="149">
        <f>ROUND(I181*H181,2)</f>
        <v>0</v>
      </c>
      <c r="K181" s="146" t="s">
        <v>135</v>
      </c>
      <c r="L181" s="30"/>
      <c r="M181" s="150" t="s">
        <v>3</v>
      </c>
      <c r="N181" s="151" t="s">
        <v>38</v>
      </c>
      <c r="O181" s="152">
        <v>0.065</v>
      </c>
      <c r="P181" s="152">
        <f>O181*H181</f>
        <v>0.52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AR181" s="16" t="s">
        <v>176</v>
      </c>
      <c r="AT181" s="16" t="s">
        <v>131</v>
      </c>
      <c r="AU181" s="16" t="s">
        <v>76</v>
      </c>
      <c r="AY181" s="16" t="s">
        <v>128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6" t="s">
        <v>74</v>
      </c>
      <c r="BK181" s="154">
        <f>ROUND(I181*H181,2)</f>
        <v>0</v>
      </c>
      <c r="BL181" s="16" t="s">
        <v>176</v>
      </c>
      <c r="BM181" s="16" t="s">
        <v>277</v>
      </c>
    </row>
    <row r="182" spans="2:47" s="1" customFormat="1" ht="27">
      <c r="B182" s="30"/>
      <c r="D182" s="155" t="s">
        <v>137</v>
      </c>
      <c r="F182" s="156" t="s">
        <v>278</v>
      </c>
      <c r="L182" s="30"/>
      <c r="M182" s="59"/>
      <c r="N182" s="31"/>
      <c r="O182" s="31"/>
      <c r="P182" s="31"/>
      <c r="Q182" s="31"/>
      <c r="R182" s="31"/>
      <c r="S182" s="31"/>
      <c r="T182" s="60"/>
      <c r="AT182" s="16" t="s">
        <v>137</v>
      </c>
      <c r="AU182" s="16" t="s">
        <v>76</v>
      </c>
    </row>
    <row r="183" spans="2:51" s="11" customFormat="1" ht="13.5">
      <c r="B183" s="157"/>
      <c r="D183" s="155" t="s">
        <v>139</v>
      </c>
      <c r="E183" s="158" t="s">
        <v>3</v>
      </c>
      <c r="F183" s="159" t="s">
        <v>279</v>
      </c>
      <c r="H183" s="160">
        <v>2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139</v>
      </c>
      <c r="AU183" s="158" t="s">
        <v>76</v>
      </c>
      <c r="AV183" s="11" t="s">
        <v>76</v>
      </c>
      <c r="AW183" s="11" t="s">
        <v>31</v>
      </c>
      <c r="AX183" s="11" t="s">
        <v>67</v>
      </c>
      <c r="AY183" s="158" t="s">
        <v>128</v>
      </c>
    </row>
    <row r="184" spans="2:51" s="11" customFormat="1" ht="13.5">
      <c r="B184" s="157"/>
      <c r="D184" s="155" t="s">
        <v>139</v>
      </c>
      <c r="E184" s="158" t="s">
        <v>3</v>
      </c>
      <c r="F184" s="159" t="s">
        <v>280</v>
      </c>
      <c r="H184" s="160">
        <v>2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139</v>
      </c>
      <c r="AU184" s="158" t="s">
        <v>76</v>
      </c>
      <c r="AV184" s="11" t="s">
        <v>76</v>
      </c>
      <c r="AW184" s="11" t="s">
        <v>31</v>
      </c>
      <c r="AX184" s="11" t="s">
        <v>67</v>
      </c>
      <c r="AY184" s="158" t="s">
        <v>128</v>
      </c>
    </row>
    <row r="185" spans="2:51" s="11" customFormat="1" ht="13.5">
      <c r="B185" s="157"/>
      <c r="D185" s="155" t="s">
        <v>139</v>
      </c>
      <c r="E185" s="158" t="s">
        <v>3</v>
      </c>
      <c r="F185" s="159" t="s">
        <v>281</v>
      </c>
      <c r="H185" s="160">
        <v>2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8" t="s">
        <v>139</v>
      </c>
      <c r="AU185" s="158" t="s">
        <v>76</v>
      </c>
      <c r="AV185" s="11" t="s">
        <v>76</v>
      </c>
      <c r="AW185" s="11" t="s">
        <v>31</v>
      </c>
      <c r="AX185" s="11" t="s">
        <v>67</v>
      </c>
      <c r="AY185" s="158" t="s">
        <v>128</v>
      </c>
    </row>
    <row r="186" spans="2:51" s="11" customFormat="1" ht="13.5">
      <c r="B186" s="157"/>
      <c r="D186" s="155" t="s">
        <v>139</v>
      </c>
      <c r="E186" s="158" t="s">
        <v>3</v>
      </c>
      <c r="F186" s="159" t="s">
        <v>282</v>
      </c>
      <c r="H186" s="160">
        <v>2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139</v>
      </c>
      <c r="AU186" s="158" t="s">
        <v>76</v>
      </c>
      <c r="AV186" s="11" t="s">
        <v>76</v>
      </c>
      <c r="AW186" s="11" t="s">
        <v>31</v>
      </c>
      <c r="AX186" s="11" t="s">
        <v>67</v>
      </c>
      <c r="AY186" s="158" t="s">
        <v>128</v>
      </c>
    </row>
    <row r="187" spans="2:51" s="12" customFormat="1" ht="13.5">
      <c r="B187" s="164"/>
      <c r="D187" s="165" t="s">
        <v>139</v>
      </c>
      <c r="E187" s="166" t="s">
        <v>3</v>
      </c>
      <c r="F187" s="167" t="s">
        <v>141</v>
      </c>
      <c r="H187" s="168">
        <v>8</v>
      </c>
      <c r="L187" s="164"/>
      <c r="M187" s="169"/>
      <c r="N187" s="170"/>
      <c r="O187" s="170"/>
      <c r="P187" s="170"/>
      <c r="Q187" s="170"/>
      <c r="R187" s="170"/>
      <c r="S187" s="170"/>
      <c r="T187" s="171"/>
      <c r="AT187" s="172" t="s">
        <v>139</v>
      </c>
      <c r="AU187" s="172" t="s">
        <v>76</v>
      </c>
      <c r="AV187" s="12" t="s">
        <v>136</v>
      </c>
      <c r="AW187" s="12" t="s">
        <v>31</v>
      </c>
      <c r="AX187" s="12" t="s">
        <v>74</v>
      </c>
      <c r="AY187" s="172" t="s">
        <v>128</v>
      </c>
    </row>
    <row r="188" spans="2:65" s="1" customFormat="1" ht="31.5" customHeight="1">
      <c r="B188" s="143"/>
      <c r="C188" s="144" t="s">
        <v>283</v>
      </c>
      <c r="D188" s="144" t="s">
        <v>131</v>
      </c>
      <c r="E188" s="145" t="s">
        <v>284</v>
      </c>
      <c r="F188" s="146" t="s">
        <v>285</v>
      </c>
      <c r="G188" s="147" t="s">
        <v>206</v>
      </c>
      <c r="H188" s="148">
        <v>1</v>
      </c>
      <c r="I188" s="149"/>
      <c r="J188" s="149">
        <f>ROUND(I188*H188,2)</f>
        <v>0</v>
      </c>
      <c r="K188" s="146" t="s">
        <v>3</v>
      </c>
      <c r="L188" s="30"/>
      <c r="M188" s="150" t="s">
        <v>3</v>
      </c>
      <c r="N188" s="151" t="s">
        <v>38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6" t="s">
        <v>176</v>
      </c>
      <c r="AT188" s="16" t="s">
        <v>131</v>
      </c>
      <c r="AU188" s="16" t="s">
        <v>76</v>
      </c>
      <c r="AY188" s="16" t="s">
        <v>128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74</v>
      </c>
      <c r="BK188" s="154">
        <f>ROUND(I188*H188,2)</f>
        <v>0</v>
      </c>
      <c r="BL188" s="16" t="s">
        <v>176</v>
      </c>
      <c r="BM188" s="16" t="s">
        <v>286</v>
      </c>
    </row>
    <row r="189" spans="2:47" s="1" customFormat="1" ht="27">
      <c r="B189" s="30"/>
      <c r="D189" s="165" t="s">
        <v>137</v>
      </c>
      <c r="F189" s="173" t="s">
        <v>285</v>
      </c>
      <c r="L189" s="30"/>
      <c r="M189" s="59"/>
      <c r="N189" s="31"/>
      <c r="O189" s="31"/>
      <c r="P189" s="31"/>
      <c r="Q189" s="31"/>
      <c r="R189" s="31"/>
      <c r="S189" s="31"/>
      <c r="T189" s="60"/>
      <c r="AT189" s="16" t="s">
        <v>137</v>
      </c>
      <c r="AU189" s="16" t="s">
        <v>76</v>
      </c>
    </row>
    <row r="190" spans="2:65" s="1" customFormat="1" ht="22.5" customHeight="1">
      <c r="B190" s="143"/>
      <c r="C190" s="144" t="s">
        <v>207</v>
      </c>
      <c r="D190" s="144" t="s">
        <v>131</v>
      </c>
      <c r="E190" s="145" t="s">
        <v>287</v>
      </c>
      <c r="F190" s="146" t="s">
        <v>288</v>
      </c>
      <c r="G190" s="147" t="s">
        <v>251</v>
      </c>
      <c r="H190" s="148">
        <v>171.496</v>
      </c>
      <c r="I190" s="149"/>
      <c r="J190" s="149">
        <f>ROUND(I190*H190,2)</f>
        <v>0</v>
      </c>
      <c r="K190" s="146" t="s">
        <v>135</v>
      </c>
      <c r="L190" s="30"/>
      <c r="M190" s="150" t="s">
        <v>3</v>
      </c>
      <c r="N190" s="151" t="s">
        <v>38</v>
      </c>
      <c r="O190" s="152">
        <v>0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6" t="s">
        <v>176</v>
      </c>
      <c r="AT190" s="16" t="s">
        <v>131</v>
      </c>
      <c r="AU190" s="16" t="s">
        <v>76</v>
      </c>
      <c r="AY190" s="16" t="s">
        <v>128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6" t="s">
        <v>74</v>
      </c>
      <c r="BK190" s="154">
        <f>ROUND(I190*H190,2)</f>
        <v>0</v>
      </c>
      <c r="BL190" s="16" t="s">
        <v>176</v>
      </c>
      <c r="BM190" s="16" t="s">
        <v>289</v>
      </c>
    </row>
    <row r="191" spans="2:47" s="1" customFormat="1" ht="27">
      <c r="B191" s="30"/>
      <c r="D191" s="155" t="s">
        <v>137</v>
      </c>
      <c r="F191" s="156" t="s">
        <v>290</v>
      </c>
      <c r="L191" s="30"/>
      <c r="M191" s="59"/>
      <c r="N191" s="31"/>
      <c r="O191" s="31"/>
      <c r="P191" s="31"/>
      <c r="Q191" s="31"/>
      <c r="R191" s="31"/>
      <c r="S191" s="31"/>
      <c r="T191" s="60"/>
      <c r="AT191" s="16" t="s">
        <v>137</v>
      </c>
      <c r="AU191" s="16" t="s">
        <v>76</v>
      </c>
    </row>
    <row r="192" spans="2:63" s="10" customFormat="1" ht="29.85" customHeight="1">
      <c r="B192" s="130"/>
      <c r="D192" s="140" t="s">
        <v>66</v>
      </c>
      <c r="E192" s="141" t="s">
        <v>291</v>
      </c>
      <c r="F192" s="141" t="s">
        <v>292</v>
      </c>
      <c r="J192" s="142">
        <f>BK192</f>
        <v>0</v>
      </c>
      <c r="L192" s="130"/>
      <c r="M192" s="134"/>
      <c r="N192" s="135"/>
      <c r="O192" s="135"/>
      <c r="P192" s="136">
        <f>SUM(P193:P214)</f>
        <v>50.585</v>
      </c>
      <c r="Q192" s="135"/>
      <c r="R192" s="136">
        <f>SUM(R193:R214)</f>
        <v>1.23556</v>
      </c>
      <c r="S192" s="135"/>
      <c r="T192" s="137">
        <f>SUM(T193:T214)</f>
        <v>3.451555</v>
      </c>
      <c r="AR192" s="131" t="s">
        <v>76</v>
      </c>
      <c r="AT192" s="138" t="s">
        <v>66</v>
      </c>
      <c r="AU192" s="138" t="s">
        <v>74</v>
      </c>
      <c r="AY192" s="131" t="s">
        <v>128</v>
      </c>
      <c r="BK192" s="139">
        <f>SUM(BK193:BK214)</f>
        <v>0</v>
      </c>
    </row>
    <row r="193" spans="2:65" s="1" customFormat="1" ht="22.5" customHeight="1">
      <c r="B193" s="143"/>
      <c r="C193" s="144" t="s">
        <v>293</v>
      </c>
      <c r="D193" s="144" t="s">
        <v>131</v>
      </c>
      <c r="E193" s="145" t="s">
        <v>294</v>
      </c>
      <c r="F193" s="146" t="s">
        <v>295</v>
      </c>
      <c r="G193" s="147" t="s">
        <v>134</v>
      </c>
      <c r="H193" s="148">
        <v>41.5</v>
      </c>
      <c r="I193" s="149"/>
      <c r="J193" s="149">
        <f>ROUND(I193*H193,2)</f>
        <v>0</v>
      </c>
      <c r="K193" s="146" t="s">
        <v>135</v>
      </c>
      <c r="L193" s="30"/>
      <c r="M193" s="150" t="s">
        <v>3</v>
      </c>
      <c r="N193" s="151" t="s">
        <v>38</v>
      </c>
      <c r="O193" s="152">
        <v>0.368</v>
      </c>
      <c r="P193" s="152">
        <f>O193*H193</f>
        <v>15.272</v>
      </c>
      <c r="Q193" s="152">
        <v>0</v>
      </c>
      <c r="R193" s="152">
        <f>Q193*H193</f>
        <v>0</v>
      </c>
      <c r="S193" s="152">
        <v>0.08317</v>
      </c>
      <c r="T193" s="153">
        <f>S193*H193</f>
        <v>3.451555</v>
      </c>
      <c r="AR193" s="16" t="s">
        <v>176</v>
      </c>
      <c r="AT193" s="16" t="s">
        <v>131</v>
      </c>
      <c r="AU193" s="16" t="s">
        <v>76</v>
      </c>
      <c r="AY193" s="16" t="s">
        <v>128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6" t="s">
        <v>74</v>
      </c>
      <c r="BK193" s="154">
        <f>ROUND(I193*H193,2)</f>
        <v>0</v>
      </c>
      <c r="BL193" s="16" t="s">
        <v>176</v>
      </c>
      <c r="BM193" s="16" t="s">
        <v>296</v>
      </c>
    </row>
    <row r="194" spans="2:47" s="1" customFormat="1" ht="13.5">
      <c r="B194" s="30"/>
      <c r="D194" s="155" t="s">
        <v>137</v>
      </c>
      <c r="F194" s="156" t="s">
        <v>295</v>
      </c>
      <c r="L194" s="30"/>
      <c r="M194" s="59"/>
      <c r="N194" s="31"/>
      <c r="O194" s="31"/>
      <c r="P194" s="31"/>
      <c r="Q194" s="31"/>
      <c r="R194" s="31"/>
      <c r="S194" s="31"/>
      <c r="T194" s="60"/>
      <c r="AT194" s="16" t="s">
        <v>137</v>
      </c>
      <c r="AU194" s="16" t="s">
        <v>76</v>
      </c>
    </row>
    <row r="195" spans="2:51" s="11" customFormat="1" ht="13.5">
      <c r="B195" s="157"/>
      <c r="D195" s="155" t="s">
        <v>139</v>
      </c>
      <c r="E195" s="158" t="s">
        <v>3</v>
      </c>
      <c r="F195" s="159" t="s">
        <v>297</v>
      </c>
      <c r="H195" s="160">
        <v>41.5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8" t="s">
        <v>139</v>
      </c>
      <c r="AU195" s="158" t="s">
        <v>76</v>
      </c>
      <c r="AV195" s="11" t="s">
        <v>76</v>
      </c>
      <c r="AW195" s="11" t="s">
        <v>31</v>
      </c>
      <c r="AX195" s="11" t="s">
        <v>67</v>
      </c>
      <c r="AY195" s="158" t="s">
        <v>128</v>
      </c>
    </row>
    <row r="196" spans="2:51" s="12" customFormat="1" ht="13.5">
      <c r="B196" s="164"/>
      <c r="D196" s="165" t="s">
        <v>139</v>
      </c>
      <c r="E196" s="166" t="s">
        <v>3</v>
      </c>
      <c r="F196" s="167" t="s">
        <v>141</v>
      </c>
      <c r="H196" s="168">
        <v>41.5</v>
      </c>
      <c r="L196" s="164"/>
      <c r="M196" s="169"/>
      <c r="N196" s="170"/>
      <c r="O196" s="170"/>
      <c r="P196" s="170"/>
      <c r="Q196" s="170"/>
      <c r="R196" s="170"/>
      <c r="S196" s="170"/>
      <c r="T196" s="171"/>
      <c r="AT196" s="172" t="s">
        <v>139</v>
      </c>
      <c r="AU196" s="172" t="s">
        <v>76</v>
      </c>
      <c r="AV196" s="12" t="s">
        <v>136</v>
      </c>
      <c r="AW196" s="12" t="s">
        <v>31</v>
      </c>
      <c r="AX196" s="12" t="s">
        <v>74</v>
      </c>
      <c r="AY196" s="172" t="s">
        <v>128</v>
      </c>
    </row>
    <row r="197" spans="2:65" s="1" customFormat="1" ht="31.5" customHeight="1">
      <c r="B197" s="143"/>
      <c r="C197" s="144" t="s">
        <v>218</v>
      </c>
      <c r="D197" s="144" t="s">
        <v>131</v>
      </c>
      <c r="E197" s="145" t="s">
        <v>298</v>
      </c>
      <c r="F197" s="146" t="s">
        <v>299</v>
      </c>
      <c r="G197" s="147" t="s">
        <v>134</v>
      </c>
      <c r="H197" s="148">
        <v>39.5</v>
      </c>
      <c r="I197" s="149"/>
      <c r="J197" s="149">
        <f>ROUND(I197*H197,2)</f>
        <v>0</v>
      </c>
      <c r="K197" s="146" t="s">
        <v>135</v>
      </c>
      <c r="L197" s="30"/>
      <c r="M197" s="150" t="s">
        <v>3</v>
      </c>
      <c r="N197" s="151" t="s">
        <v>38</v>
      </c>
      <c r="O197" s="152">
        <v>0.55</v>
      </c>
      <c r="P197" s="152">
        <f>O197*H197</f>
        <v>21.725</v>
      </c>
      <c r="Q197" s="152">
        <v>0.00367</v>
      </c>
      <c r="R197" s="152">
        <f>Q197*H197</f>
        <v>0.144965</v>
      </c>
      <c r="S197" s="152">
        <v>0</v>
      </c>
      <c r="T197" s="153">
        <f>S197*H197</f>
        <v>0</v>
      </c>
      <c r="AR197" s="16" t="s">
        <v>176</v>
      </c>
      <c r="AT197" s="16" t="s">
        <v>131</v>
      </c>
      <c r="AU197" s="16" t="s">
        <v>76</v>
      </c>
      <c r="AY197" s="16" t="s">
        <v>128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6" t="s">
        <v>74</v>
      </c>
      <c r="BK197" s="154">
        <f>ROUND(I197*H197,2)</f>
        <v>0</v>
      </c>
      <c r="BL197" s="16" t="s">
        <v>176</v>
      </c>
      <c r="BM197" s="16" t="s">
        <v>300</v>
      </c>
    </row>
    <row r="198" spans="2:47" s="1" customFormat="1" ht="27">
      <c r="B198" s="30"/>
      <c r="D198" s="155" t="s">
        <v>137</v>
      </c>
      <c r="F198" s="156" t="s">
        <v>301</v>
      </c>
      <c r="L198" s="30"/>
      <c r="M198" s="59"/>
      <c r="N198" s="31"/>
      <c r="O198" s="31"/>
      <c r="P198" s="31"/>
      <c r="Q198" s="31"/>
      <c r="R198" s="31"/>
      <c r="S198" s="31"/>
      <c r="T198" s="60"/>
      <c r="AT198" s="16" t="s">
        <v>137</v>
      </c>
      <c r="AU198" s="16" t="s">
        <v>76</v>
      </c>
    </row>
    <row r="199" spans="2:51" s="11" customFormat="1" ht="13.5">
      <c r="B199" s="157"/>
      <c r="D199" s="155" t="s">
        <v>139</v>
      </c>
      <c r="E199" s="158" t="s">
        <v>3</v>
      </c>
      <c r="F199" s="159" t="s">
        <v>302</v>
      </c>
      <c r="H199" s="160">
        <v>39.5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8" t="s">
        <v>139</v>
      </c>
      <c r="AU199" s="158" t="s">
        <v>76</v>
      </c>
      <c r="AV199" s="11" t="s">
        <v>76</v>
      </c>
      <c r="AW199" s="11" t="s">
        <v>31</v>
      </c>
      <c r="AX199" s="11" t="s">
        <v>67</v>
      </c>
      <c r="AY199" s="158" t="s">
        <v>128</v>
      </c>
    </row>
    <row r="200" spans="2:51" s="12" customFormat="1" ht="13.5">
      <c r="B200" s="164"/>
      <c r="D200" s="165" t="s">
        <v>139</v>
      </c>
      <c r="E200" s="166" t="s">
        <v>3</v>
      </c>
      <c r="F200" s="167" t="s">
        <v>141</v>
      </c>
      <c r="H200" s="168">
        <v>39.5</v>
      </c>
      <c r="L200" s="164"/>
      <c r="M200" s="169"/>
      <c r="N200" s="170"/>
      <c r="O200" s="170"/>
      <c r="P200" s="170"/>
      <c r="Q200" s="170"/>
      <c r="R200" s="170"/>
      <c r="S200" s="170"/>
      <c r="T200" s="171"/>
      <c r="AT200" s="172" t="s">
        <v>139</v>
      </c>
      <c r="AU200" s="172" t="s">
        <v>76</v>
      </c>
      <c r="AV200" s="12" t="s">
        <v>136</v>
      </c>
      <c r="AW200" s="12" t="s">
        <v>31</v>
      </c>
      <c r="AX200" s="12" t="s">
        <v>74</v>
      </c>
      <c r="AY200" s="172" t="s">
        <v>128</v>
      </c>
    </row>
    <row r="201" spans="2:65" s="1" customFormat="1" ht="22.5" customHeight="1">
      <c r="B201" s="143"/>
      <c r="C201" s="174" t="s">
        <v>303</v>
      </c>
      <c r="D201" s="174" t="s">
        <v>304</v>
      </c>
      <c r="E201" s="175" t="s">
        <v>305</v>
      </c>
      <c r="F201" s="176" t="s">
        <v>306</v>
      </c>
      <c r="G201" s="177" t="s">
        <v>134</v>
      </c>
      <c r="H201" s="178">
        <v>41.475</v>
      </c>
      <c r="I201" s="179"/>
      <c r="J201" s="179">
        <f>ROUND(I201*H201,2)</f>
        <v>0</v>
      </c>
      <c r="K201" s="176" t="s">
        <v>135</v>
      </c>
      <c r="L201" s="180"/>
      <c r="M201" s="181" t="s">
        <v>3</v>
      </c>
      <c r="N201" s="182" t="s">
        <v>38</v>
      </c>
      <c r="O201" s="152">
        <v>0</v>
      </c>
      <c r="P201" s="152">
        <f>O201*H201</f>
        <v>0</v>
      </c>
      <c r="Q201" s="152">
        <v>0.0192</v>
      </c>
      <c r="R201" s="152">
        <f>Q201*H201</f>
        <v>0.7963199999999999</v>
      </c>
      <c r="S201" s="152">
        <v>0</v>
      </c>
      <c r="T201" s="153">
        <f>S201*H201</f>
        <v>0</v>
      </c>
      <c r="AR201" s="16" t="s">
        <v>223</v>
      </c>
      <c r="AT201" s="16" t="s">
        <v>304</v>
      </c>
      <c r="AU201" s="16" t="s">
        <v>76</v>
      </c>
      <c r="AY201" s="16" t="s">
        <v>128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6" t="s">
        <v>74</v>
      </c>
      <c r="BK201" s="154">
        <f>ROUND(I201*H201,2)</f>
        <v>0</v>
      </c>
      <c r="BL201" s="16" t="s">
        <v>176</v>
      </c>
      <c r="BM201" s="16" t="s">
        <v>307</v>
      </c>
    </row>
    <row r="202" spans="2:47" s="1" customFormat="1" ht="13.5">
      <c r="B202" s="30"/>
      <c r="D202" s="155" t="s">
        <v>137</v>
      </c>
      <c r="F202" s="156" t="s">
        <v>306</v>
      </c>
      <c r="L202" s="30"/>
      <c r="M202" s="59"/>
      <c r="N202" s="31"/>
      <c r="O202" s="31"/>
      <c r="P202" s="31"/>
      <c r="Q202" s="31"/>
      <c r="R202" s="31"/>
      <c r="S202" s="31"/>
      <c r="T202" s="60"/>
      <c r="AT202" s="16" t="s">
        <v>137</v>
      </c>
      <c r="AU202" s="16" t="s">
        <v>76</v>
      </c>
    </row>
    <row r="203" spans="2:51" s="11" customFormat="1" ht="13.5">
      <c r="B203" s="157"/>
      <c r="D203" s="155" t="s">
        <v>139</v>
      </c>
      <c r="E203" s="158" t="s">
        <v>3</v>
      </c>
      <c r="F203" s="159" t="s">
        <v>308</v>
      </c>
      <c r="H203" s="160">
        <v>41.475</v>
      </c>
      <c r="L203" s="157"/>
      <c r="M203" s="161"/>
      <c r="N203" s="162"/>
      <c r="O203" s="162"/>
      <c r="P203" s="162"/>
      <c r="Q203" s="162"/>
      <c r="R203" s="162"/>
      <c r="S203" s="162"/>
      <c r="T203" s="163"/>
      <c r="AT203" s="158" t="s">
        <v>139</v>
      </c>
      <c r="AU203" s="158" t="s">
        <v>76</v>
      </c>
      <c r="AV203" s="11" t="s">
        <v>76</v>
      </c>
      <c r="AW203" s="11" t="s">
        <v>31</v>
      </c>
      <c r="AX203" s="11" t="s">
        <v>67</v>
      </c>
      <c r="AY203" s="158" t="s">
        <v>128</v>
      </c>
    </row>
    <row r="204" spans="2:51" s="12" customFormat="1" ht="13.5">
      <c r="B204" s="164"/>
      <c r="D204" s="165" t="s">
        <v>139</v>
      </c>
      <c r="E204" s="166" t="s">
        <v>3</v>
      </c>
      <c r="F204" s="167" t="s">
        <v>141</v>
      </c>
      <c r="H204" s="168">
        <v>41.475</v>
      </c>
      <c r="L204" s="164"/>
      <c r="M204" s="169"/>
      <c r="N204" s="170"/>
      <c r="O204" s="170"/>
      <c r="P204" s="170"/>
      <c r="Q204" s="170"/>
      <c r="R204" s="170"/>
      <c r="S204" s="170"/>
      <c r="T204" s="171"/>
      <c r="AT204" s="172" t="s">
        <v>139</v>
      </c>
      <c r="AU204" s="172" t="s">
        <v>76</v>
      </c>
      <c r="AV204" s="12" t="s">
        <v>136</v>
      </c>
      <c r="AW204" s="12" t="s">
        <v>31</v>
      </c>
      <c r="AX204" s="12" t="s">
        <v>74</v>
      </c>
      <c r="AY204" s="172" t="s">
        <v>128</v>
      </c>
    </row>
    <row r="205" spans="2:65" s="1" customFormat="1" ht="22.5" customHeight="1">
      <c r="B205" s="143"/>
      <c r="C205" s="144" t="s">
        <v>223</v>
      </c>
      <c r="D205" s="144" t="s">
        <v>131</v>
      </c>
      <c r="E205" s="145" t="s">
        <v>309</v>
      </c>
      <c r="F205" s="146" t="s">
        <v>310</v>
      </c>
      <c r="G205" s="147" t="s">
        <v>134</v>
      </c>
      <c r="H205" s="148">
        <v>39.5</v>
      </c>
      <c r="I205" s="149"/>
      <c r="J205" s="149">
        <f>ROUND(I205*H205,2)</f>
        <v>0</v>
      </c>
      <c r="K205" s="146" t="s">
        <v>135</v>
      </c>
      <c r="L205" s="30"/>
      <c r="M205" s="150" t="s">
        <v>3</v>
      </c>
      <c r="N205" s="151" t="s">
        <v>38</v>
      </c>
      <c r="O205" s="152">
        <v>0.044</v>
      </c>
      <c r="P205" s="152">
        <f>O205*H205</f>
        <v>1.738</v>
      </c>
      <c r="Q205" s="152">
        <v>0.0003</v>
      </c>
      <c r="R205" s="152">
        <f>Q205*H205</f>
        <v>0.01185</v>
      </c>
      <c r="S205" s="152">
        <v>0</v>
      </c>
      <c r="T205" s="153">
        <f>S205*H205</f>
        <v>0</v>
      </c>
      <c r="AR205" s="16" t="s">
        <v>176</v>
      </c>
      <c r="AT205" s="16" t="s">
        <v>131</v>
      </c>
      <c r="AU205" s="16" t="s">
        <v>76</v>
      </c>
      <c r="AY205" s="16" t="s">
        <v>128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6" t="s">
        <v>74</v>
      </c>
      <c r="BK205" s="154">
        <f>ROUND(I205*H205,2)</f>
        <v>0</v>
      </c>
      <c r="BL205" s="16" t="s">
        <v>176</v>
      </c>
      <c r="BM205" s="16" t="s">
        <v>311</v>
      </c>
    </row>
    <row r="206" spans="2:47" s="1" customFormat="1" ht="13.5">
      <c r="B206" s="30"/>
      <c r="D206" s="165" t="s">
        <v>137</v>
      </c>
      <c r="F206" s="173" t="s">
        <v>312</v>
      </c>
      <c r="L206" s="30"/>
      <c r="M206" s="59"/>
      <c r="N206" s="31"/>
      <c r="O206" s="31"/>
      <c r="P206" s="31"/>
      <c r="Q206" s="31"/>
      <c r="R206" s="31"/>
      <c r="S206" s="31"/>
      <c r="T206" s="60"/>
      <c r="AT206" s="16" t="s">
        <v>137</v>
      </c>
      <c r="AU206" s="16" t="s">
        <v>76</v>
      </c>
    </row>
    <row r="207" spans="2:65" s="1" customFormat="1" ht="22.5" customHeight="1">
      <c r="B207" s="143"/>
      <c r="C207" s="144" t="s">
        <v>313</v>
      </c>
      <c r="D207" s="144" t="s">
        <v>131</v>
      </c>
      <c r="E207" s="145" t="s">
        <v>314</v>
      </c>
      <c r="F207" s="146" t="s">
        <v>315</v>
      </c>
      <c r="G207" s="147" t="s">
        <v>134</v>
      </c>
      <c r="H207" s="148">
        <v>39.5</v>
      </c>
      <c r="I207" s="149"/>
      <c r="J207" s="149">
        <f>ROUND(I207*H207,2)</f>
        <v>0</v>
      </c>
      <c r="K207" s="146" t="s">
        <v>135</v>
      </c>
      <c r="L207" s="30"/>
      <c r="M207" s="150" t="s">
        <v>3</v>
      </c>
      <c r="N207" s="151" t="s">
        <v>38</v>
      </c>
      <c r="O207" s="152">
        <v>0.3</v>
      </c>
      <c r="P207" s="152">
        <f>O207*H207</f>
        <v>11.85</v>
      </c>
      <c r="Q207" s="152">
        <v>0.00715</v>
      </c>
      <c r="R207" s="152">
        <f>Q207*H207</f>
        <v>0.282425</v>
      </c>
      <c r="S207" s="152">
        <v>0</v>
      </c>
      <c r="T207" s="153">
        <f>S207*H207</f>
        <v>0</v>
      </c>
      <c r="AR207" s="16" t="s">
        <v>176</v>
      </c>
      <c r="AT207" s="16" t="s">
        <v>131</v>
      </c>
      <c r="AU207" s="16" t="s">
        <v>76</v>
      </c>
      <c r="AY207" s="16" t="s">
        <v>128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6" t="s">
        <v>74</v>
      </c>
      <c r="BK207" s="154">
        <f>ROUND(I207*H207,2)</f>
        <v>0</v>
      </c>
      <c r="BL207" s="16" t="s">
        <v>176</v>
      </c>
      <c r="BM207" s="16" t="s">
        <v>316</v>
      </c>
    </row>
    <row r="208" spans="2:47" s="1" customFormat="1" ht="13.5">
      <c r="B208" s="30"/>
      <c r="D208" s="165" t="s">
        <v>137</v>
      </c>
      <c r="F208" s="173" t="s">
        <v>317</v>
      </c>
      <c r="L208" s="30"/>
      <c r="M208" s="59"/>
      <c r="N208" s="31"/>
      <c r="O208" s="31"/>
      <c r="P208" s="31"/>
      <c r="Q208" s="31"/>
      <c r="R208" s="31"/>
      <c r="S208" s="31"/>
      <c r="T208" s="60"/>
      <c r="AT208" s="16" t="s">
        <v>137</v>
      </c>
      <c r="AU208" s="16" t="s">
        <v>76</v>
      </c>
    </row>
    <row r="209" spans="2:65" s="1" customFormat="1" ht="22.5" customHeight="1">
      <c r="B209" s="143"/>
      <c r="C209" s="144" t="s">
        <v>227</v>
      </c>
      <c r="D209" s="144" t="s">
        <v>131</v>
      </c>
      <c r="E209" s="145" t="s">
        <v>318</v>
      </c>
      <c r="F209" s="146" t="s">
        <v>319</v>
      </c>
      <c r="G209" s="147" t="s">
        <v>134</v>
      </c>
      <c r="H209" s="148">
        <v>45.9</v>
      </c>
      <c r="I209" s="149"/>
      <c r="J209" s="149">
        <f>ROUND(I209*H209,2)</f>
        <v>0</v>
      </c>
      <c r="K209" s="146" t="s">
        <v>3</v>
      </c>
      <c r="L209" s="30"/>
      <c r="M209" s="150" t="s">
        <v>3</v>
      </c>
      <c r="N209" s="151" t="s">
        <v>38</v>
      </c>
      <c r="O209" s="152">
        <v>0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AR209" s="16" t="s">
        <v>176</v>
      </c>
      <c r="AT209" s="16" t="s">
        <v>131</v>
      </c>
      <c r="AU209" s="16" t="s">
        <v>76</v>
      </c>
      <c r="AY209" s="16" t="s">
        <v>128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6" t="s">
        <v>74</v>
      </c>
      <c r="BK209" s="154">
        <f>ROUND(I209*H209,2)</f>
        <v>0</v>
      </c>
      <c r="BL209" s="16" t="s">
        <v>176</v>
      </c>
      <c r="BM209" s="16" t="s">
        <v>320</v>
      </c>
    </row>
    <row r="210" spans="2:47" s="1" customFormat="1" ht="27">
      <c r="B210" s="30"/>
      <c r="D210" s="155" t="s">
        <v>137</v>
      </c>
      <c r="F210" s="156" t="s">
        <v>321</v>
      </c>
      <c r="L210" s="30"/>
      <c r="M210" s="59"/>
      <c r="N210" s="31"/>
      <c r="O210" s="31"/>
      <c r="P210" s="31"/>
      <c r="Q210" s="31"/>
      <c r="R210" s="31"/>
      <c r="S210" s="31"/>
      <c r="T210" s="60"/>
      <c r="AT210" s="16" t="s">
        <v>137</v>
      </c>
      <c r="AU210" s="16" t="s">
        <v>76</v>
      </c>
    </row>
    <row r="211" spans="2:51" s="11" customFormat="1" ht="13.5">
      <c r="B211" s="157"/>
      <c r="D211" s="155" t="s">
        <v>139</v>
      </c>
      <c r="E211" s="158" t="s">
        <v>3</v>
      </c>
      <c r="F211" s="159" t="s">
        <v>322</v>
      </c>
      <c r="H211" s="160">
        <v>45.9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58" t="s">
        <v>139</v>
      </c>
      <c r="AU211" s="158" t="s">
        <v>76</v>
      </c>
      <c r="AV211" s="11" t="s">
        <v>76</v>
      </c>
      <c r="AW211" s="11" t="s">
        <v>31</v>
      </c>
      <c r="AX211" s="11" t="s">
        <v>67</v>
      </c>
      <c r="AY211" s="158" t="s">
        <v>128</v>
      </c>
    </row>
    <row r="212" spans="2:51" s="12" customFormat="1" ht="13.5">
      <c r="B212" s="164"/>
      <c r="D212" s="165" t="s">
        <v>139</v>
      </c>
      <c r="E212" s="166" t="s">
        <v>3</v>
      </c>
      <c r="F212" s="167" t="s">
        <v>141</v>
      </c>
      <c r="H212" s="168">
        <v>45.9</v>
      </c>
      <c r="L212" s="164"/>
      <c r="M212" s="169"/>
      <c r="N212" s="170"/>
      <c r="O212" s="170"/>
      <c r="P212" s="170"/>
      <c r="Q212" s="170"/>
      <c r="R212" s="170"/>
      <c r="S212" s="170"/>
      <c r="T212" s="171"/>
      <c r="AT212" s="172" t="s">
        <v>139</v>
      </c>
      <c r="AU212" s="172" t="s">
        <v>76</v>
      </c>
      <c r="AV212" s="12" t="s">
        <v>136</v>
      </c>
      <c r="AW212" s="12" t="s">
        <v>31</v>
      </c>
      <c r="AX212" s="12" t="s">
        <v>74</v>
      </c>
      <c r="AY212" s="172" t="s">
        <v>128</v>
      </c>
    </row>
    <row r="213" spans="2:65" s="1" customFormat="1" ht="22.5" customHeight="1">
      <c r="B213" s="143"/>
      <c r="C213" s="144" t="s">
        <v>323</v>
      </c>
      <c r="D213" s="144" t="s">
        <v>131</v>
      </c>
      <c r="E213" s="145" t="s">
        <v>324</v>
      </c>
      <c r="F213" s="146" t="s">
        <v>325</v>
      </c>
      <c r="G213" s="147" t="s">
        <v>251</v>
      </c>
      <c r="H213" s="148">
        <v>631.568</v>
      </c>
      <c r="I213" s="149"/>
      <c r="J213" s="149">
        <f>ROUND(I213*H213,2)</f>
        <v>0</v>
      </c>
      <c r="K213" s="146" t="s">
        <v>135</v>
      </c>
      <c r="L213" s="30"/>
      <c r="M213" s="150" t="s">
        <v>3</v>
      </c>
      <c r="N213" s="151" t="s">
        <v>38</v>
      </c>
      <c r="O213" s="152">
        <v>0</v>
      </c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3">
        <f>S213*H213</f>
        <v>0</v>
      </c>
      <c r="AR213" s="16" t="s">
        <v>176</v>
      </c>
      <c r="AT213" s="16" t="s">
        <v>131</v>
      </c>
      <c r="AU213" s="16" t="s">
        <v>76</v>
      </c>
      <c r="AY213" s="16" t="s">
        <v>128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6" t="s">
        <v>74</v>
      </c>
      <c r="BK213" s="154">
        <f>ROUND(I213*H213,2)</f>
        <v>0</v>
      </c>
      <c r="BL213" s="16" t="s">
        <v>176</v>
      </c>
      <c r="BM213" s="16" t="s">
        <v>326</v>
      </c>
    </row>
    <row r="214" spans="2:47" s="1" customFormat="1" ht="27">
      <c r="B214" s="30"/>
      <c r="D214" s="155" t="s">
        <v>137</v>
      </c>
      <c r="F214" s="156" t="s">
        <v>327</v>
      </c>
      <c r="L214" s="30"/>
      <c r="M214" s="59"/>
      <c r="N214" s="31"/>
      <c r="O214" s="31"/>
      <c r="P214" s="31"/>
      <c r="Q214" s="31"/>
      <c r="R214" s="31"/>
      <c r="S214" s="31"/>
      <c r="T214" s="60"/>
      <c r="AT214" s="16" t="s">
        <v>137</v>
      </c>
      <c r="AU214" s="16" t="s">
        <v>76</v>
      </c>
    </row>
    <row r="215" spans="2:63" s="10" customFormat="1" ht="29.85" customHeight="1">
      <c r="B215" s="130"/>
      <c r="D215" s="140" t="s">
        <v>66</v>
      </c>
      <c r="E215" s="141" t="s">
        <v>328</v>
      </c>
      <c r="F215" s="141" t="s">
        <v>329</v>
      </c>
      <c r="J215" s="142">
        <f>BK215</f>
        <v>0</v>
      </c>
      <c r="L215" s="130"/>
      <c r="M215" s="134"/>
      <c r="N215" s="135"/>
      <c r="O215" s="135"/>
      <c r="P215" s="136">
        <f>SUM(P216:P231)</f>
        <v>2.7192000000000003</v>
      </c>
      <c r="Q215" s="135"/>
      <c r="R215" s="136">
        <f>SUM(R216:R231)</f>
        <v>0.036520000000000004</v>
      </c>
      <c r="S215" s="135"/>
      <c r="T215" s="137">
        <f>SUM(T216:T231)</f>
        <v>0.35860000000000003</v>
      </c>
      <c r="AR215" s="131" t="s">
        <v>76</v>
      </c>
      <c r="AT215" s="138" t="s">
        <v>66</v>
      </c>
      <c r="AU215" s="138" t="s">
        <v>74</v>
      </c>
      <c r="AY215" s="131" t="s">
        <v>128</v>
      </c>
      <c r="BK215" s="139">
        <f>SUM(BK216:BK231)</f>
        <v>0</v>
      </c>
    </row>
    <row r="216" spans="2:65" s="1" customFormat="1" ht="22.5" customHeight="1">
      <c r="B216" s="143"/>
      <c r="C216" s="144" t="s">
        <v>233</v>
      </c>
      <c r="D216" s="144" t="s">
        <v>131</v>
      </c>
      <c r="E216" s="145" t="s">
        <v>330</v>
      </c>
      <c r="F216" s="146" t="s">
        <v>331</v>
      </c>
      <c r="G216" s="147" t="s">
        <v>134</v>
      </c>
      <c r="H216" s="148">
        <v>4.4</v>
      </c>
      <c r="I216" s="149"/>
      <c r="J216" s="149">
        <f>ROUND(I216*H216,2)</f>
        <v>0</v>
      </c>
      <c r="K216" s="146" t="s">
        <v>135</v>
      </c>
      <c r="L216" s="30"/>
      <c r="M216" s="150" t="s">
        <v>3</v>
      </c>
      <c r="N216" s="151" t="s">
        <v>38</v>
      </c>
      <c r="O216" s="152">
        <v>0.295</v>
      </c>
      <c r="P216" s="152">
        <f>O216*H216</f>
        <v>1.298</v>
      </c>
      <c r="Q216" s="152">
        <v>0</v>
      </c>
      <c r="R216" s="152">
        <f>Q216*H216</f>
        <v>0</v>
      </c>
      <c r="S216" s="152">
        <v>0.0815</v>
      </c>
      <c r="T216" s="153">
        <f>S216*H216</f>
        <v>0.35860000000000003</v>
      </c>
      <c r="AR216" s="16" t="s">
        <v>176</v>
      </c>
      <c r="AT216" s="16" t="s">
        <v>131</v>
      </c>
      <c r="AU216" s="16" t="s">
        <v>76</v>
      </c>
      <c r="AY216" s="16" t="s">
        <v>128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6" t="s">
        <v>74</v>
      </c>
      <c r="BK216" s="154">
        <f>ROUND(I216*H216,2)</f>
        <v>0</v>
      </c>
      <c r="BL216" s="16" t="s">
        <v>176</v>
      </c>
      <c r="BM216" s="16" t="s">
        <v>332</v>
      </c>
    </row>
    <row r="217" spans="2:47" s="1" customFormat="1" ht="13.5">
      <c r="B217" s="30"/>
      <c r="D217" s="155" t="s">
        <v>137</v>
      </c>
      <c r="F217" s="156" t="s">
        <v>333</v>
      </c>
      <c r="L217" s="30"/>
      <c r="M217" s="59"/>
      <c r="N217" s="31"/>
      <c r="O217" s="31"/>
      <c r="P217" s="31"/>
      <c r="Q217" s="31"/>
      <c r="R217" s="31"/>
      <c r="S217" s="31"/>
      <c r="T217" s="60"/>
      <c r="AT217" s="16" t="s">
        <v>137</v>
      </c>
      <c r="AU217" s="16" t="s">
        <v>76</v>
      </c>
    </row>
    <row r="218" spans="2:51" s="11" customFormat="1" ht="13.5">
      <c r="B218" s="157"/>
      <c r="D218" s="155" t="s">
        <v>139</v>
      </c>
      <c r="E218" s="158" t="s">
        <v>3</v>
      </c>
      <c r="F218" s="159" t="s">
        <v>334</v>
      </c>
      <c r="H218" s="160">
        <v>4.4</v>
      </c>
      <c r="L218" s="157"/>
      <c r="M218" s="161"/>
      <c r="N218" s="162"/>
      <c r="O218" s="162"/>
      <c r="P218" s="162"/>
      <c r="Q218" s="162"/>
      <c r="R218" s="162"/>
      <c r="S218" s="162"/>
      <c r="T218" s="163"/>
      <c r="AT218" s="158" t="s">
        <v>139</v>
      </c>
      <c r="AU218" s="158" t="s">
        <v>76</v>
      </c>
      <c r="AV218" s="11" t="s">
        <v>76</v>
      </c>
      <c r="AW218" s="11" t="s">
        <v>31</v>
      </c>
      <c r="AX218" s="11" t="s">
        <v>67</v>
      </c>
      <c r="AY218" s="158" t="s">
        <v>128</v>
      </c>
    </row>
    <row r="219" spans="2:51" s="12" customFormat="1" ht="13.5">
      <c r="B219" s="164"/>
      <c r="D219" s="165" t="s">
        <v>139</v>
      </c>
      <c r="E219" s="166" t="s">
        <v>3</v>
      </c>
      <c r="F219" s="167" t="s">
        <v>141</v>
      </c>
      <c r="H219" s="168">
        <v>4.4</v>
      </c>
      <c r="L219" s="164"/>
      <c r="M219" s="169"/>
      <c r="N219" s="170"/>
      <c r="O219" s="170"/>
      <c r="P219" s="170"/>
      <c r="Q219" s="170"/>
      <c r="R219" s="170"/>
      <c r="S219" s="170"/>
      <c r="T219" s="171"/>
      <c r="AT219" s="172" t="s">
        <v>139</v>
      </c>
      <c r="AU219" s="172" t="s">
        <v>76</v>
      </c>
      <c r="AV219" s="12" t="s">
        <v>136</v>
      </c>
      <c r="AW219" s="12" t="s">
        <v>31</v>
      </c>
      <c r="AX219" s="12" t="s">
        <v>74</v>
      </c>
      <c r="AY219" s="172" t="s">
        <v>128</v>
      </c>
    </row>
    <row r="220" spans="2:65" s="1" customFormat="1" ht="31.5" customHeight="1">
      <c r="B220" s="143"/>
      <c r="C220" s="144" t="s">
        <v>335</v>
      </c>
      <c r="D220" s="144" t="s">
        <v>131</v>
      </c>
      <c r="E220" s="145" t="s">
        <v>336</v>
      </c>
      <c r="F220" s="146" t="s">
        <v>337</v>
      </c>
      <c r="G220" s="147" t="s">
        <v>134</v>
      </c>
      <c r="H220" s="148">
        <v>4.4</v>
      </c>
      <c r="I220" s="149"/>
      <c r="J220" s="149">
        <f>ROUND(I220*H220,2)</f>
        <v>0</v>
      </c>
      <c r="K220" s="146" t="s">
        <v>3</v>
      </c>
      <c r="L220" s="30"/>
      <c r="M220" s="150" t="s">
        <v>3</v>
      </c>
      <c r="N220" s="151" t="s">
        <v>38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AR220" s="16" t="s">
        <v>176</v>
      </c>
      <c r="AT220" s="16" t="s">
        <v>131</v>
      </c>
      <c r="AU220" s="16" t="s">
        <v>76</v>
      </c>
      <c r="AY220" s="16" t="s">
        <v>128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6" t="s">
        <v>74</v>
      </c>
      <c r="BK220" s="154">
        <f>ROUND(I220*H220,2)</f>
        <v>0</v>
      </c>
      <c r="BL220" s="16" t="s">
        <v>176</v>
      </c>
      <c r="BM220" s="16" t="s">
        <v>338</v>
      </c>
    </row>
    <row r="221" spans="2:47" s="1" customFormat="1" ht="27">
      <c r="B221" s="30"/>
      <c r="D221" s="155" t="s">
        <v>137</v>
      </c>
      <c r="F221" s="156" t="s">
        <v>337</v>
      </c>
      <c r="L221" s="30"/>
      <c r="M221" s="59"/>
      <c r="N221" s="31"/>
      <c r="O221" s="31"/>
      <c r="P221" s="31"/>
      <c r="Q221" s="31"/>
      <c r="R221" s="31"/>
      <c r="S221" s="31"/>
      <c r="T221" s="60"/>
      <c r="AT221" s="16" t="s">
        <v>137</v>
      </c>
      <c r="AU221" s="16" t="s">
        <v>76</v>
      </c>
    </row>
    <row r="222" spans="2:51" s="11" customFormat="1" ht="13.5">
      <c r="B222" s="157"/>
      <c r="D222" s="155" t="s">
        <v>139</v>
      </c>
      <c r="E222" s="158" t="s">
        <v>3</v>
      </c>
      <c r="F222" s="159" t="s">
        <v>339</v>
      </c>
      <c r="H222" s="160">
        <v>4.4</v>
      </c>
      <c r="L222" s="157"/>
      <c r="M222" s="161"/>
      <c r="N222" s="162"/>
      <c r="O222" s="162"/>
      <c r="P222" s="162"/>
      <c r="Q222" s="162"/>
      <c r="R222" s="162"/>
      <c r="S222" s="162"/>
      <c r="T222" s="163"/>
      <c r="AT222" s="158" t="s">
        <v>139</v>
      </c>
      <c r="AU222" s="158" t="s">
        <v>76</v>
      </c>
      <c r="AV222" s="11" t="s">
        <v>76</v>
      </c>
      <c r="AW222" s="11" t="s">
        <v>31</v>
      </c>
      <c r="AX222" s="11" t="s">
        <v>67</v>
      </c>
      <c r="AY222" s="158" t="s">
        <v>128</v>
      </c>
    </row>
    <row r="223" spans="2:51" s="12" customFormat="1" ht="13.5">
      <c r="B223" s="164"/>
      <c r="D223" s="165" t="s">
        <v>139</v>
      </c>
      <c r="E223" s="166" t="s">
        <v>3</v>
      </c>
      <c r="F223" s="167" t="s">
        <v>141</v>
      </c>
      <c r="H223" s="168">
        <v>4.4</v>
      </c>
      <c r="L223" s="164"/>
      <c r="M223" s="169"/>
      <c r="N223" s="170"/>
      <c r="O223" s="170"/>
      <c r="P223" s="170"/>
      <c r="Q223" s="170"/>
      <c r="R223" s="170"/>
      <c r="S223" s="170"/>
      <c r="T223" s="171"/>
      <c r="AT223" s="172" t="s">
        <v>139</v>
      </c>
      <c r="AU223" s="172" t="s">
        <v>76</v>
      </c>
      <c r="AV223" s="12" t="s">
        <v>136</v>
      </c>
      <c r="AW223" s="12" t="s">
        <v>31</v>
      </c>
      <c r="AX223" s="12" t="s">
        <v>74</v>
      </c>
      <c r="AY223" s="172" t="s">
        <v>128</v>
      </c>
    </row>
    <row r="224" spans="2:65" s="1" customFormat="1" ht="22.5" customHeight="1">
      <c r="B224" s="143"/>
      <c r="C224" s="144" t="s">
        <v>239</v>
      </c>
      <c r="D224" s="144" t="s">
        <v>131</v>
      </c>
      <c r="E224" s="145" t="s">
        <v>340</v>
      </c>
      <c r="F224" s="146" t="s">
        <v>341</v>
      </c>
      <c r="G224" s="147" t="s">
        <v>134</v>
      </c>
      <c r="H224" s="148">
        <v>4.4</v>
      </c>
      <c r="I224" s="149"/>
      <c r="J224" s="149">
        <f>ROUND(I224*H224,2)</f>
        <v>0</v>
      </c>
      <c r="K224" s="146" t="s">
        <v>135</v>
      </c>
      <c r="L224" s="30"/>
      <c r="M224" s="150" t="s">
        <v>3</v>
      </c>
      <c r="N224" s="151" t="s">
        <v>38</v>
      </c>
      <c r="O224" s="152">
        <v>0.13</v>
      </c>
      <c r="P224" s="152">
        <f>O224*H224</f>
        <v>0.5720000000000001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AR224" s="16" t="s">
        <v>176</v>
      </c>
      <c r="AT224" s="16" t="s">
        <v>131</v>
      </c>
      <c r="AU224" s="16" t="s">
        <v>76</v>
      </c>
      <c r="AY224" s="16" t="s">
        <v>128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6" t="s">
        <v>74</v>
      </c>
      <c r="BK224" s="154">
        <f>ROUND(I224*H224,2)</f>
        <v>0</v>
      </c>
      <c r="BL224" s="16" t="s">
        <v>176</v>
      </c>
      <c r="BM224" s="16" t="s">
        <v>342</v>
      </c>
    </row>
    <row r="225" spans="2:47" s="1" customFormat="1" ht="27">
      <c r="B225" s="30"/>
      <c r="D225" s="165" t="s">
        <v>137</v>
      </c>
      <c r="F225" s="173" t="s">
        <v>343</v>
      </c>
      <c r="L225" s="30"/>
      <c r="M225" s="59"/>
      <c r="N225" s="31"/>
      <c r="O225" s="31"/>
      <c r="P225" s="31"/>
      <c r="Q225" s="31"/>
      <c r="R225" s="31"/>
      <c r="S225" s="31"/>
      <c r="T225" s="60"/>
      <c r="AT225" s="16" t="s">
        <v>137</v>
      </c>
      <c r="AU225" s="16" t="s">
        <v>76</v>
      </c>
    </row>
    <row r="226" spans="2:65" s="1" customFormat="1" ht="22.5" customHeight="1">
      <c r="B226" s="143"/>
      <c r="C226" s="144" t="s">
        <v>344</v>
      </c>
      <c r="D226" s="144" t="s">
        <v>131</v>
      </c>
      <c r="E226" s="145" t="s">
        <v>345</v>
      </c>
      <c r="F226" s="146" t="s">
        <v>346</v>
      </c>
      <c r="G226" s="147" t="s">
        <v>134</v>
      </c>
      <c r="H226" s="148">
        <v>4.4</v>
      </c>
      <c r="I226" s="149"/>
      <c r="J226" s="149">
        <f>ROUND(I226*H226,2)</f>
        <v>0</v>
      </c>
      <c r="K226" s="146" t="s">
        <v>135</v>
      </c>
      <c r="L226" s="30"/>
      <c r="M226" s="150" t="s">
        <v>3</v>
      </c>
      <c r="N226" s="151" t="s">
        <v>38</v>
      </c>
      <c r="O226" s="152">
        <v>0.149</v>
      </c>
      <c r="P226" s="152">
        <f>O226*H226</f>
        <v>0.6556000000000001</v>
      </c>
      <c r="Q226" s="152">
        <v>0.008</v>
      </c>
      <c r="R226" s="152">
        <f>Q226*H226</f>
        <v>0.0352</v>
      </c>
      <c r="S226" s="152">
        <v>0</v>
      </c>
      <c r="T226" s="153">
        <f>S226*H226</f>
        <v>0</v>
      </c>
      <c r="AR226" s="16" t="s">
        <v>176</v>
      </c>
      <c r="AT226" s="16" t="s">
        <v>131</v>
      </c>
      <c r="AU226" s="16" t="s">
        <v>76</v>
      </c>
      <c r="AY226" s="16" t="s">
        <v>128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6" t="s">
        <v>74</v>
      </c>
      <c r="BK226" s="154">
        <f>ROUND(I226*H226,2)</f>
        <v>0</v>
      </c>
      <c r="BL226" s="16" t="s">
        <v>176</v>
      </c>
      <c r="BM226" s="16" t="s">
        <v>347</v>
      </c>
    </row>
    <row r="227" spans="2:47" s="1" customFormat="1" ht="27">
      <c r="B227" s="30"/>
      <c r="D227" s="165" t="s">
        <v>137</v>
      </c>
      <c r="F227" s="173" t="s">
        <v>348</v>
      </c>
      <c r="L227" s="30"/>
      <c r="M227" s="59"/>
      <c r="N227" s="31"/>
      <c r="O227" s="31"/>
      <c r="P227" s="31"/>
      <c r="Q227" s="31"/>
      <c r="R227" s="31"/>
      <c r="S227" s="31"/>
      <c r="T227" s="60"/>
      <c r="AT227" s="16" t="s">
        <v>137</v>
      </c>
      <c r="AU227" s="16" t="s">
        <v>76</v>
      </c>
    </row>
    <row r="228" spans="2:65" s="1" customFormat="1" ht="22.5" customHeight="1">
      <c r="B228" s="143"/>
      <c r="C228" s="144" t="s">
        <v>247</v>
      </c>
      <c r="D228" s="144" t="s">
        <v>131</v>
      </c>
      <c r="E228" s="145" t="s">
        <v>349</v>
      </c>
      <c r="F228" s="146" t="s">
        <v>350</v>
      </c>
      <c r="G228" s="147" t="s">
        <v>134</v>
      </c>
      <c r="H228" s="148">
        <v>4.4</v>
      </c>
      <c r="I228" s="149"/>
      <c r="J228" s="149">
        <f>ROUND(I228*H228,2)</f>
        <v>0</v>
      </c>
      <c r="K228" s="146" t="s">
        <v>135</v>
      </c>
      <c r="L228" s="30"/>
      <c r="M228" s="150" t="s">
        <v>3</v>
      </c>
      <c r="N228" s="151" t="s">
        <v>38</v>
      </c>
      <c r="O228" s="152">
        <v>0.044</v>
      </c>
      <c r="P228" s="152">
        <f>O228*H228</f>
        <v>0.1936</v>
      </c>
      <c r="Q228" s="152">
        <v>0.0003</v>
      </c>
      <c r="R228" s="152">
        <f>Q228*H228</f>
        <v>0.00132</v>
      </c>
      <c r="S228" s="152">
        <v>0</v>
      </c>
      <c r="T228" s="153">
        <f>S228*H228</f>
        <v>0</v>
      </c>
      <c r="AR228" s="16" t="s">
        <v>176</v>
      </c>
      <c r="AT228" s="16" t="s">
        <v>131</v>
      </c>
      <c r="AU228" s="16" t="s">
        <v>76</v>
      </c>
      <c r="AY228" s="16" t="s">
        <v>128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6" t="s">
        <v>74</v>
      </c>
      <c r="BK228" s="154">
        <f>ROUND(I228*H228,2)</f>
        <v>0</v>
      </c>
      <c r="BL228" s="16" t="s">
        <v>176</v>
      </c>
      <c r="BM228" s="16" t="s">
        <v>351</v>
      </c>
    </row>
    <row r="229" spans="2:47" s="1" customFormat="1" ht="13.5">
      <c r="B229" s="30"/>
      <c r="D229" s="165" t="s">
        <v>137</v>
      </c>
      <c r="F229" s="173" t="s">
        <v>352</v>
      </c>
      <c r="L229" s="30"/>
      <c r="M229" s="59"/>
      <c r="N229" s="31"/>
      <c r="O229" s="31"/>
      <c r="P229" s="31"/>
      <c r="Q229" s="31"/>
      <c r="R229" s="31"/>
      <c r="S229" s="31"/>
      <c r="T229" s="60"/>
      <c r="AT229" s="16" t="s">
        <v>137</v>
      </c>
      <c r="AU229" s="16" t="s">
        <v>76</v>
      </c>
    </row>
    <row r="230" spans="2:65" s="1" customFormat="1" ht="22.5" customHeight="1">
      <c r="B230" s="143"/>
      <c r="C230" s="144" t="s">
        <v>353</v>
      </c>
      <c r="D230" s="144" t="s">
        <v>131</v>
      </c>
      <c r="E230" s="145" t="s">
        <v>354</v>
      </c>
      <c r="F230" s="146" t="s">
        <v>355</v>
      </c>
      <c r="G230" s="147" t="s">
        <v>251</v>
      </c>
      <c r="H230" s="148">
        <v>47.876</v>
      </c>
      <c r="I230" s="149"/>
      <c r="J230" s="149">
        <f>ROUND(I230*H230,2)</f>
        <v>0</v>
      </c>
      <c r="K230" s="146" t="s">
        <v>135</v>
      </c>
      <c r="L230" s="30"/>
      <c r="M230" s="150" t="s">
        <v>3</v>
      </c>
      <c r="N230" s="151" t="s">
        <v>38</v>
      </c>
      <c r="O230" s="152">
        <v>0</v>
      </c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6" t="s">
        <v>176</v>
      </c>
      <c r="AT230" s="16" t="s">
        <v>131</v>
      </c>
      <c r="AU230" s="16" t="s">
        <v>76</v>
      </c>
      <c r="AY230" s="16" t="s">
        <v>128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6" t="s">
        <v>74</v>
      </c>
      <c r="BK230" s="154">
        <f>ROUND(I230*H230,2)</f>
        <v>0</v>
      </c>
      <c r="BL230" s="16" t="s">
        <v>176</v>
      </c>
      <c r="BM230" s="16" t="s">
        <v>356</v>
      </c>
    </row>
    <row r="231" spans="2:47" s="1" customFormat="1" ht="27">
      <c r="B231" s="30"/>
      <c r="D231" s="155" t="s">
        <v>137</v>
      </c>
      <c r="F231" s="156" t="s">
        <v>357</v>
      </c>
      <c r="L231" s="30"/>
      <c r="M231" s="59"/>
      <c r="N231" s="31"/>
      <c r="O231" s="31"/>
      <c r="P231" s="31"/>
      <c r="Q231" s="31"/>
      <c r="R231" s="31"/>
      <c r="S231" s="31"/>
      <c r="T231" s="60"/>
      <c r="AT231" s="16" t="s">
        <v>137</v>
      </c>
      <c r="AU231" s="16" t="s">
        <v>76</v>
      </c>
    </row>
    <row r="232" spans="2:63" s="10" customFormat="1" ht="29.85" customHeight="1">
      <c r="B232" s="130"/>
      <c r="D232" s="140" t="s">
        <v>66</v>
      </c>
      <c r="E232" s="141" t="s">
        <v>358</v>
      </c>
      <c r="F232" s="141" t="s">
        <v>359</v>
      </c>
      <c r="J232" s="142">
        <f>BK232</f>
        <v>0</v>
      </c>
      <c r="L232" s="130"/>
      <c r="M232" s="134"/>
      <c r="N232" s="135"/>
      <c r="O232" s="135"/>
      <c r="P232" s="136">
        <f>SUM(P233:P272)</f>
        <v>15.215</v>
      </c>
      <c r="Q232" s="135"/>
      <c r="R232" s="136">
        <f>SUM(R233:R272)</f>
        <v>0.012093000000000001</v>
      </c>
      <c r="S232" s="135"/>
      <c r="T232" s="137">
        <f>SUM(T233:T272)</f>
        <v>0</v>
      </c>
      <c r="AR232" s="131" t="s">
        <v>76</v>
      </c>
      <c r="AT232" s="138" t="s">
        <v>66</v>
      </c>
      <c r="AU232" s="138" t="s">
        <v>74</v>
      </c>
      <c r="AY232" s="131" t="s">
        <v>128</v>
      </c>
      <c r="BK232" s="139">
        <f>SUM(BK233:BK272)</f>
        <v>0</v>
      </c>
    </row>
    <row r="233" spans="2:65" s="1" customFormat="1" ht="22.5" customHeight="1">
      <c r="B233" s="143"/>
      <c r="C233" s="144" t="s">
        <v>252</v>
      </c>
      <c r="D233" s="144" t="s">
        <v>131</v>
      </c>
      <c r="E233" s="145" t="s">
        <v>360</v>
      </c>
      <c r="F233" s="146" t="s">
        <v>361</v>
      </c>
      <c r="G233" s="147" t="s">
        <v>134</v>
      </c>
      <c r="H233" s="148">
        <v>7.5</v>
      </c>
      <c r="I233" s="149"/>
      <c r="J233" s="149">
        <f>ROUND(I233*H233,2)</f>
        <v>0</v>
      </c>
      <c r="K233" s="146" t="s">
        <v>135</v>
      </c>
      <c r="L233" s="30"/>
      <c r="M233" s="150" t="s">
        <v>3</v>
      </c>
      <c r="N233" s="151" t="s">
        <v>38</v>
      </c>
      <c r="O233" s="152">
        <v>0.116</v>
      </c>
      <c r="P233" s="152">
        <f>O233*H233</f>
        <v>0.87</v>
      </c>
      <c r="Q233" s="152">
        <v>2E-05</v>
      </c>
      <c r="R233" s="152">
        <f>Q233*H233</f>
        <v>0.00015000000000000001</v>
      </c>
      <c r="S233" s="152">
        <v>0</v>
      </c>
      <c r="T233" s="153">
        <f>S233*H233</f>
        <v>0</v>
      </c>
      <c r="AR233" s="16" t="s">
        <v>176</v>
      </c>
      <c r="AT233" s="16" t="s">
        <v>131</v>
      </c>
      <c r="AU233" s="16" t="s">
        <v>76</v>
      </c>
      <c r="AY233" s="16" t="s">
        <v>128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6" t="s">
        <v>74</v>
      </c>
      <c r="BK233" s="154">
        <f>ROUND(I233*H233,2)</f>
        <v>0</v>
      </c>
      <c r="BL233" s="16" t="s">
        <v>176</v>
      </c>
      <c r="BM233" s="16" t="s">
        <v>362</v>
      </c>
    </row>
    <row r="234" spans="2:47" s="1" customFormat="1" ht="27">
      <c r="B234" s="30"/>
      <c r="D234" s="165" t="s">
        <v>137</v>
      </c>
      <c r="F234" s="173" t="s">
        <v>363</v>
      </c>
      <c r="L234" s="30"/>
      <c r="M234" s="59"/>
      <c r="N234" s="31"/>
      <c r="O234" s="31"/>
      <c r="P234" s="31"/>
      <c r="Q234" s="31"/>
      <c r="R234" s="31"/>
      <c r="S234" s="31"/>
      <c r="T234" s="60"/>
      <c r="AT234" s="16" t="s">
        <v>137</v>
      </c>
      <c r="AU234" s="16" t="s">
        <v>76</v>
      </c>
    </row>
    <row r="235" spans="2:65" s="1" customFormat="1" ht="22.5" customHeight="1">
      <c r="B235" s="143"/>
      <c r="C235" s="144" t="s">
        <v>364</v>
      </c>
      <c r="D235" s="144" t="s">
        <v>131</v>
      </c>
      <c r="E235" s="145" t="s">
        <v>365</v>
      </c>
      <c r="F235" s="146" t="s">
        <v>366</v>
      </c>
      <c r="G235" s="147" t="s">
        <v>134</v>
      </c>
      <c r="H235" s="148">
        <v>7.5</v>
      </c>
      <c r="I235" s="149"/>
      <c r="J235" s="149">
        <f>ROUND(I235*H235,2)</f>
        <v>0</v>
      </c>
      <c r="K235" s="146" t="s">
        <v>135</v>
      </c>
      <c r="L235" s="30"/>
      <c r="M235" s="150" t="s">
        <v>3</v>
      </c>
      <c r="N235" s="151" t="s">
        <v>38</v>
      </c>
      <c r="O235" s="152">
        <v>0.012</v>
      </c>
      <c r="P235" s="152">
        <f>O235*H235</f>
        <v>0.09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AR235" s="16" t="s">
        <v>176</v>
      </c>
      <c r="AT235" s="16" t="s">
        <v>131</v>
      </c>
      <c r="AU235" s="16" t="s">
        <v>76</v>
      </c>
      <c r="AY235" s="16" t="s">
        <v>128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6" t="s">
        <v>74</v>
      </c>
      <c r="BK235" s="154">
        <f>ROUND(I235*H235,2)</f>
        <v>0</v>
      </c>
      <c r="BL235" s="16" t="s">
        <v>176</v>
      </c>
      <c r="BM235" s="16" t="s">
        <v>367</v>
      </c>
    </row>
    <row r="236" spans="2:47" s="1" customFormat="1" ht="27">
      <c r="B236" s="30"/>
      <c r="D236" s="165" t="s">
        <v>137</v>
      </c>
      <c r="F236" s="173" t="s">
        <v>368</v>
      </c>
      <c r="L236" s="30"/>
      <c r="M236" s="59"/>
      <c r="N236" s="31"/>
      <c r="O236" s="31"/>
      <c r="P236" s="31"/>
      <c r="Q236" s="31"/>
      <c r="R236" s="31"/>
      <c r="S236" s="31"/>
      <c r="T236" s="60"/>
      <c r="AT236" s="16" t="s">
        <v>137</v>
      </c>
      <c r="AU236" s="16" t="s">
        <v>76</v>
      </c>
    </row>
    <row r="237" spans="2:65" s="1" customFormat="1" ht="22.5" customHeight="1">
      <c r="B237" s="143"/>
      <c r="C237" s="144" t="s">
        <v>259</v>
      </c>
      <c r="D237" s="144" t="s">
        <v>131</v>
      </c>
      <c r="E237" s="145" t="s">
        <v>369</v>
      </c>
      <c r="F237" s="146" t="s">
        <v>370</v>
      </c>
      <c r="G237" s="147" t="s">
        <v>134</v>
      </c>
      <c r="H237" s="148">
        <v>7.5</v>
      </c>
      <c r="I237" s="149"/>
      <c r="J237" s="149">
        <f>ROUND(I237*H237,2)</f>
        <v>0</v>
      </c>
      <c r="K237" s="146" t="s">
        <v>135</v>
      </c>
      <c r="L237" s="30"/>
      <c r="M237" s="150" t="s">
        <v>3</v>
      </c>
      <c r="N237" s="151" t="s">
        <v>38</v>
      </c>
      <c r="O237" s="152">
        <v>0.138</v>
      </c>
      <c r="P237" s="152">
        <f>O237*H237</f>
        <v>1.0350000000000001</v>
      </c>
      <c r="Q237" s="152">
        <v>0.00017</v>
      </c>
      <c r="R237" s="152">
        <f>Q237*H237</f>
        <v>0.001275</v>
      </c>
      <c r="S237" s="152">
        <v>0</v>
      </c>
      <c r="T237" s="153">
        <f>S237*H237</f>
        <v>0</v>
      </c>
      <c r="AR237" s="16" t="s">
        <v>176</v>
      </c>
      <c r="AT237" s="16" t="s">
        <v>131</v>
      </c>
      <c r="AU237" s="16" t="s">
        <v>76</v>
      </c>
      <c r="AY237" s="16" t="s">
        <v>128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6" t="s">
        <v>74</v>
      </c>
      <c r="BK237" s="154">
        <f>ROUND(I237*H237,2)</f>
        <v>0</v>
      </c>
      <c r="BL237" s="16" t="s">
        <v>176</v>
      </c>
      <c r="BM237" s="16" t="s">
        <v>371</v>
      </c>
    </row>
    <row r="238" spans="2:47" s="1" customFormat="1" ht="13.5">
      <c r="B238" s="30"/>
      <c r="D238" s="165" t="s">
        <v>137</v>
      </c>
      <c r="F238" s="173" t="s">
        <v>372</v>
      </c>
      <c r="L238" s="30"/>
      <c r="M238" s="59"/>
      <c r="N238" s="31"/>
      <c r="O238" s="31"/>
      <c r="P238" s="31"/>
      <c r="Q238" s="31"/>
      <c r="R238" s="31"/>
      <c r="S238" s="31"/>
      <c r="T238" s="60"/>
      <c r="AT238" s="16" t="s">
        <v>137</v>
      </c>
      <c r="AU238" s="16" t="s">
        <v>76</v>
      </c>
    </row>
    <row r="239" spans="2:65" s="1" customFormat="1" ht="22.5" customHeight="1">
      <c r="B239" s="143"/>
      <c r="C239" s="144" t="s">
        <v>373</v>
      </c>
      <c r="D239" s="144" t="s">
        <v>131</v>
      </c>
      <c r="E239" s="145" t="s">
        <v>374</v>
      </c>
      <c r="F239" s="146" t="s">
        <v>375</v>
      </c>
      <c r="G239" s="147" t="s">
        <v>134</v>
      </c>
      <c r="H239" s="148">
        <v>7.5</v>
      </c>
      <c r="I239" s="149"/>
      <c r="J239" s="149">
        <f>ROUND(I239*H239,2)</f>
        <v>0</v>
      </c>
      <c r="K239" s="146" t="s">
        <v>135</v>
      </c>
      <c r="L239" s="30"/>
      <c r="M239" s="150" t="s">
        <v>3</v>
      </c>
      <c r="N239" s="151" t="s">
        <v>38</v>
      </c>
      <c r="O239" s="152">
        <v>0.155</v>
      </c>
      <c r="P239" s="152">
        <f>O239*H239</f>
        <v>1.1625</v>
      </c>
      <c r="Q239" s="152">
        <v>0.00015</v>
      </c>
      <c r="R239" s="152">
        <f>Q239*H239</f>
        <v>0.001125</v>
      </c>
      <c r="S239" s="152">
        <v>0</v>
      </c>
      <c r="T239" s="153">
        <f>S239*H239</f>
        <v>0</v>
      </c>
      <c r="AR239" s="16" t="s">
        <v>176</v>
      </c>
      <c r="AT239" s="16" t="s">
        <v>131</v>
      </c>
      <c r="AU239" s="16" t="s">
        <v>76</v>
      </c>
      <c r="AY239" s="16" t="s">
        <v>128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6" t="s">
        <v>74</v>
      </c>
      <c r="BK239" s="154">
        <f>ROUND(I239*H239,2)</f>
        <v>0</v>
      </c>
      <c r="BL239" s="16" t="s">
        <v>176</v>
      </c>
      <c r="BM239" s="16" t="s">
        <v>376</v>
      </c>
    </row>
    <row r="240" spans="2:47" s="1" customFormat="1" ht="13.5">
      <c r="B240" s="30"/>
      <c r="D240" s="165" t="s">
        <v>137</v>
      </c>
      <c r="F240" s="173" t="s">
        <v>377</v>
      </c>
      <c r="L240" s="30"/>
      <c r="M240" s="59"/>
      <c r="N240" s="31"/>
      <c r="O240" s="31"/>
      <c r="P240" s="31"/>
      <c r="Q240" s="31"/>
      <c r="R240" s="31"/>
      <c r="S240" s="31"/>
      <c r="T240" s="60"/>
      <c r="AT240" s="16" t="s">
        <v>137</v>
      </c>
      <c r="AU240" s="16" t="s">
        <v>76</v>
      </c>
    </row>
    <row r="241" spans="2:65" s="1" customFormat="1" ht="22.5" customHeight="1">
      <c r="B241" s="143"/>
      <c r="C241" s="144" t="s">
        <v>264</v>
      </c>
      <c r="D241" s="144" t="s">
        <v>131</v>
      </c>
      <c r="E241" s="145" t="s">
        <v>378</v>
      </c>
      <c r="F241" s="146" t="s">
        <v>379</v>
      </c>
      <c r="G241" s="147" t="s">
        <v>134</v>
      </c>
      <c r="H241" s="148">
        <v>7.5</v>
      </c>
      <c r="I241" s="149"/>
      <c r="J241" s="149">
        <f>ROUND(I241*H241,2)</f>
        <v>0</v>
      </c>
      <c r="K241" s="146" t="s">
        <v>135</v>
      </c>
      <c r="L241" s="30"/>
      <c r="M241" s="150" t="s">
        <v>3</v>
      </c>
      <c r="N241" s="151" t="s">
        <v>38</v>
      </c>
      <c r="O241" s="152">
        <v>0.166</v>
      </c>
      <c r="P241" s="152">
        <f>O241*H241</f>
        <v>1.245</v>
      </c>
      <c r="Q241" s="152">
        <v>0.00012</v>
      </c>
      <c r="R241" s="152">
        <f>Q241*H241</f>
        <v>0.0009</v>
      </c>
      <c r="S241" s="152">
        <v>0</v>
      </c>
      <c r="T241" s="153">
        <f>S241*H241</f>
        <v>0</v>
      </c>
      <c r="AR241" s="16" t="s">
        <v>176</v>
      </c>
      <c r="AT241" s="16" t="s">
        <v>131</v>
      </c>
      <c r="AU241" s="16" t="s">
        <v>76</v>
      </c>
      <c r="AY241" s="16" t="s">
        <v>128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6" t="s">
        <v>74</v>
      </c>
      <c r="BK241" s="154">
        <f>ROUND(I241*H241,2)</f>
        <v>0</v>
      </c>
      <c r="BL241" s="16" t="s">
        <v>176</v>
      </c>
      <c r="BM241" s="16" t="s">
        <v>380</v>
      </c>
    </row>
    <row r="242" spans="2:47" s="1" customFormat="1" ht="13.5">
      <c r="B242" s="30"/>
      <c r="D242" s="165" t="s">
        <v>137</v>
      </c>
      <c r="F242" s="173" t="s">
        <v>381</v>
      </c>
      <c r="L242" s="30"/>
      <c r="M242" s="59"/>
      <c r="N242" s="31"/>
      <c r="O242" s="31"/>
      <c r="P242" s="31"/>
      <c r="Q242" s="31"/>
      <c r="R242" s="31"/>
      <c r="S242" s="31"/>
      <c r="T242" s="60"/>
      <c r="AT242" s="16" t="s">
        <v>137</v>
      </c>
      <c r="AU242" s="16" t="s">
        <v>76</v>
      </c>
    </row>
    <row r="243" spans="2:65" s="1" customFormat="1" ht="22.5" customHeight="1">
      <c r="B243" s="143"/>
      <c r="C243" s="144" t="s">
        <v>382</v>
      </c>
      <c r="D243" s="144" t="s">
        <v>131</v>
      </c>
      <c r="E243" s="145" t="s">
        <v>383</v>
      </c>
      <c r="F243" s="146" t="s">
        <v>384</v>
      </c>
      <c r="G243" s="147" t="s">
        <v>134</v>
      </c>
      <c r="H243" s="148">
        <v>7.5</v>
      </c>
      <c r="I243" s="149"/>
      <c r="J243" s="149">
        <f>ROUND(I243*H243,2)</f>
        <v>0</v>
      </c>
      <c r="K243" s="146" t="s">
        <v>135</v>
      </c>
      <c r="L243" s="30"/>
      <c r="M243" s="150" t="s">
        <v>3</v>
      </c>
      <c r="N243" s="151" t="s">
        <v>38</v>
      </c>
      <c r="O243" s="152">
        <v>0.159</v>
      </c>
      <c r="P243" s="152">
        <f>O243*H243</f>
        <v>1.1925000000000001</v>
      </c>
      <c r="Q243" s="152">
        <v>0.00017</v>
      </c>
      <c r="R243" s="152">
        <f>Q243*H243</f>
        <v>0.001275</v>
      </c>
      <c r="S243" s="152">
        <v>0</v>
      </c>
      <c r="T243" s="153">
        <f>S243*H243</f>
        <v>0</v>
      </c>
      <c r="AR243" s="16" t="s">
        <v>176</v>
      </c>
      <c r="AT243" s="16" t="s">
        <v>131</v>
      </c>
      <c r="AU243" s="16" t="s">
        <v>76</v>
      </c>
      <c r="AY243" s="16" t="s">
        <v>128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6" t="s">
        <v>74</v>
      </c>
      <c r="BK243" s="154">
        <f>ROUND(I243*H243,2)</f>
        <v>0</v>
      </c>
      <c r="BL243" s="16" t="s">
        <v>176</v>
      </c>
      <c r="BM243" s="16" t="s">
        <v>385</v>
      </c>
    </row>
    <row r="244" spans="2:47" s="1" customFormat="1" ht="13.5">
      <c r="B244" s="30"/>
      <c r="D244" s="165" t="s">
        <v>137</v>
      </c>
      <c r="F244" s="173" t="s">
        <v>386</v>
      </c>
      <c r="L244" s="30"/>
      <c r="M244" s="59"/>
      <c r="N244" s="31"/>
      <c r="O244" s="31"/>
      <c r="P244" s="31"/>
      <c r="Q244" s="31"/>
      <c r="R244" s="31"/>
      <c r="S244" s="31"/>
      <c r="T244" s="60"/>
      <c r="AT244" s="16" t="s">
        <v>137</v>
      </c>
      <c r="AU244" s="16" t="s">
        <v>76</v>
      </c>
    </row>
    <row r="245" spans="2:65" s="1" customFormat="1" ht="22.5" customHeight="1">
      <c r="B245" s="143"/>
      <c r="C245" s="144" t="s">
        <v>271</v>
      </c>
      <c r="D245" s="144" t="s">
        <v>131</v>
      </c>
      <c r="E245" s="145" t="s">
        <v>387</v>
      </c>
      <c r="F245" s="146" t="s">
        <v>388</v>
      </c>
      <c r="G245" s="147" t="s">
        <v>134</v>
      </c>
      <c r="H245" s="148">
        <v>7.5</v>
      </c>
      <c r="I245" s="149"/>
      <c r="J245" s="149">
        <f>ROUND(I245*H245,2)</f>
        <v>0</v>
      </c>
      <c r="K245" s="146" t="s">
        <v>135</v>
      </c>
      <c r="L245" s="30"/>
      <c r="M245" s="150" t="s">
        <v>3</v>
      </c>
      <c r="N245" s="151" t="s">
        <v>38</v>
      </c>
      <c r="O245" s="152">
        <v>0.172</v>
      </c>
      <c r="P245" s="152">
        <f>O245*H245</f>
        <v>1.2899999999999998</v>
      </c>
      <c r="Q245" s="152">
        <v>0.00012</v>
      </c>
      <c r="R245" s="152">
        <f>Q245*H245</f>
        <v>0.0009</v>
      </c>
      <c r="S245" s="152">
        <v>0</v>
      </c>
      <c r="T245" s="153">
        <f>S245*H245</f>
        <v>0</v>
      </c>
      <c r="AR245" s="16" t="s">
        <v>176</v>
      </c>
      <c r="AT245" s="16" t="s">
        <v>131</v>
      </c>
      <c r="AU245" s="16" t="s">
        <v>76</v>
      </c>
      <c r="AY245" s="16" t="s">
        <v>128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6" t="s">
        <v>74</v>
      </c>
      <c r="BK245" s="154">
        <f>ROUND(I245*H245,2)</f>
        <v>0</v>
      </c>
      <c r="BL245" s="16" t="s">
        <v>176</v>
      </c>
      <c r="BM245" s="16" t="s">
        <v>389</v>
      </c>
    </row>
    <row r="246" spans="2:47" s="1" customFormat="1" ht="13.5">
      <c r="B246" s="30"/>
      <c r="D246" s="155" t="s">
        <v>137</v>
      </c>
      <c r="F246" s="156" t="s">
        <v>390</v>
      </c>
      <c r="L246" s="30"/>
      <c r="M246" s="59"/>
      <c r="N246" s="31"/>
      <c r="O246" s="31"/>
      <c r="P246" s="31"/>
      <c r="Q246" s="31"/>
      <c r="R246" s="31"/>
      <c r="S246" s="31"/>
      <c r="T246" s="60"/>
      <c r="AT246" s="16" t="s">
        <v>137</v>
      </c>
      <c r="AU246" s="16" t="s">
        <v>76</v>
      </c>
    </row>
    <row r="247" spans="2:51" s="11" customFormat="1" ht="13.5">
      <c r="B247" s="157"/>
      <c r="D247" s="155" t="s">
        <v>139</v>
      </c>
      <c r="E247" s="158" t="s">
        <v>3</v>
      </c>
      <c r="F247" s="159" t="s">
        <v>391</v>
      </c>
      <c r="H247" s="160">
        <v>7.5</v>
      </c>
      <c r="L247" s="157"/>
      <c r="M247" s="161"/>
      <c r="N247" s="162"/>
      <c r="O247" s="162"/>
      <c r="P247" s="162"/>
      <c r="Q247" s="162"/>
      <c r="R247" s="162"/>
      <c r="S247" s="162"/>
      <c r="T247" s="163"/>
      <c r="AT247" s="158" t="s">
        <v>139</v>
      </c>
      <c r="AU247" s="158" t="s">
        <v>76</v>
      </c>
      <c r="AV247" s="11" t="s">
        <v>76</v>
      </c>
      <c r="AW247" s="11" t="s">
        <v>31</v>
      </c>
      <c r="AX247" s="11" t="s">
        <v>67</v>
      </c>
      <c r="AY247" s="158" t="s">
        <v>128</v>
      </c>
    </row>
    <row r="248" spans="2:51" s="12" customFormat="1" ht="13.5">
      <c r="B248" s="164"/>
      <c r="D248" s="165" t="s">
        <v>139</v>
      </c>
      <c r="E248" s="166" t="s">
        <v>3</v>
      </c>
      <c r="F248" s="167" t="s">
        <v>141</v>
      </c>
      <c r="H248" s="168">
        <v>7.5</v>
      </c>
      <c r="L248" s="164"/>
      <c r="M248" s="169"/>
      <c r="N248" s="170"/>
      <c r="O248" s="170"/>
      <c r="P248" s="170"/>
      <c r="Q248" s="170"/>
      <c r="R248" s="170"/>
      <c r="S248" s="170"/>
      <c r="T248" s="171"/>
      <c r="AT248" s="172" t="s">
        <v>139</v>
      </c>
      <c r="AU248" s="172" t="s">
        <v>76</v>
      </c>
      <c r="AV248" s="12" t="s">
        <v>136</v>
      </c>
      <c r="AW248" s="12" t="s">
        <v>31</v>
      </c>
      <c r="AX248" s="12" t="s">
        <v>74</v>
      </c>
      <c r="AY248" s="172" t="s">
        <v>128</v>
      </c>
    </row>
    <row r="249" spans="2:65" s="1" customFormat="1" ht="22.5" customHeight="1">
      <c r="B249" s="143"/>
      <c r="C249" s="144" t="s">
        <v>392</v>
      </c>
      <c r="D249" s="144" t="s">
        <v>131</v>
      </c>
      <c r="E249" s="145" t="s">
        <v>393</v>
      </c>
      <c r="F249" s="146" t="s">
        <v>394</v>
      </c>
      <c r="G249" s="147" t="s">
        <v>134</v>
      </c>
      <c r="H249" s="148">
        <v>9.8</v>
      </c>
      <c r="I249" s="149"/>
      <c r="J249" s="149">
        <f>ROUND(I249*H249,2)</f>
        <v>0</v>
      </c>
      <c r="K249" s="146" t="s">
        <v>135</v>
      </c>
      <c r="L249" s="30"/>
      <c r="M249" s="150" t="s">
        <v>3</v>
      </c>
      <c r="N249" s="151" t="s">
        <v>38</v>
      </c>
      <c r="O249" s="152">
        <v>0.133</v>
      </c>
      <c r="P249" s="152">
        <f>O249*H249</f>
        <v>1.3034000000000001</v>
      </c>
      <c r="Q249" s="152">
        <v>8E-05</v>
      </c>
      <c r="R249" s="152">
        <f>Q249*H249</f>
        <v>0.0007840000000000001</v>
      </c>
      <c r="S249" s="152">
        <v>0</v>
      </c>
      <c r="T249" s="153">
        <f>S249*H249</f>
        <v>0</v>
      </c>
      <c r="AR249" s="16" t="s">
        <v>176</v>
      </c>
      <c r="AT249" s="16" t="s">
        <v>131</v>
      </c>
      <c r="AU249" s="16" t="s">
        <v>76</v>
      </c>
      <c r="AY249" s="16" t="s">
        <v>128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6" t="s">
        <v>74</v>
      </c>
      <c r="BK249" s="154">
        <f>ROUND(I249*H249,2)</f>
        <v>0</v>
      </c>
      <c r="BL249" s="16" t="s">
        <v>176</v>
      </c>
      <c r="BM249" s="16" t="s">
        <v>395</v>
      </c>
    </row>
    <row r="250" spans="2:47" s="1" customFormat="1" ht="27">
      <c r="B250" s="30"/>
      <c r="D250" s="165" t="s">
        <v>137</v>
      </c>
      <c r="F250" s="173" t="s">
        <v>396</v>
      </c>
      <c r="L250" s="30"/>
      <c r="M250" s="59"/>
      <c r="N250" s="31"/>
      <c r="O250" s="31"/>
      <c r="P250" s="31"/>
      <c r="Q250" s="31"/>
      <c r="R250" s="31"/>
      <c r="S250" s="31"/>
      <c r="T250" s="60"/>
      <c r="AT250" s="16" t="s">
        <v>137</v>
      </c>
      <c r="AU250" s="16" t="s">
        <v>76</v>
      </c>
    </row>
    <row r="251" spans="2:65" s="1" customFormat="1" ht="22.5" customHeight="1">
      <c r="B251" s="143"/>
      <c r="C251" s="144" t="s">
        <v>277</v>
      </c>
      <c r="D251" s="144" t="s">
        <v>131</v>
      </c>
      <c r="E251" s="145" t="s">
        <v>397</v>
      </c>
      <c r="F251" s="146" t="s">
        <v>398</v>
      </c>
      <c r="G251" s="147" t="s">
        <v>134</v>
      </c>
      <c r="H251" s="148">
        <v>9.8</v>
      </c>
      <c r="I251" s="149"/>
      <c r="J251" s="149">
        <f>ROUND(I251*H251,2)</f>
        <v>0</v>
      </c>
      <c r="K251" s="146" t="s">
        <v>135</v>
      </c>
      <c r="L251" s="30"/>
      <c r="M251" s="150" t="s">
        <v>3</v>
      </c>
      <c r="N251" s="151" t="s">
        <v>38</v>
      </c>
      <c r="O251" s="152">
        <v>0.011</v>
      </c>
      <c r="P251" s="152">
        <f>O251*H251</f>
        <v>0.1078</v>
      </c>
      <c r="Q251" s="152">
        <v>0</v>
      </c>
      <c r="R251" s="152">
        <f>Q251*H251</f>
        <v>0</v>
      </c>
      <c r="S251" s="152">
        <v>0</v>
      </c>
      <c r="T251" s="153">
        <f>S251*H251</f>
        <v>0</v>
      </c>
      <c r="AR251" s="16" t="s">
        <v>176</v>
      </c>
      <c r="AT251" s="16" t="s">
        <v>131</v>
      </c>
      <c r="AU251" s="16" t="s">
        <v>76</v>
      </c>
      <c r="AY251" s="16" t="s">
        <v>128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6" t="s">
        <v>74</v>
      </c>
      <c r="BK251" s="154">
        <f>ROUND(I251*H251,2)</f>
        <v>0</v>
      </c>
      <c r="BL251" s="16" t="s">
        <v>176</v>
      </c>
      <c r="BM251" s="16" t="s">
        <v>399</v>
      </c>
    </row>
    <row r="252" spans="2:47" s="1" customFormat="1" ht="13.5">
      <c r="B252" s="30"/>
      <c r="D252" s="165" t="s">
        <v>137</v>
      </c>
      <c r="F252" s="173" t="s">
        <v>400</v>
      </c>
      <c r="L252" s="30"/>
      <c r="M252" s="59"/>
      <c r="N252" s="31"/>
      <c r="O252" s="31"/>
      <c r="P252" s="31"/>
      <c r="Q252" s="31"/>
      <c r="R252" s="31"/>
      <c r="S252" s="31"/>
      <c r="T252" s="60"/>
      <c r="AT252" s="16" t="s">
        <v>137</v>
      </c>
      <c r="AU252" s="16" t="s">
        <v>76</v>
      </c>
    </row>
    <row r="253" spans="2:65" s="1" customFormat="1" ht="22.5" customHeight="1">
      <c r="B253" s="143"/>
      <c r="C253" s="144" t="s">
        <v>401</v>
      </c>
      <c r="D253" s="144" t="s">
        <v>131</v>
      </c>
      <c r="E253" s="145" t="s">
        <v>402</v>
      </c>
      <c r="F253" s="146" t="s">
        <v>403</v>
      </c>
      <c r="G253" s="147" t="s">
        <v>134</v>
      </c>
      <c r="H253" s="148">
        <v>9.8</v>
      </c>
      <c r="I253" s="149"/>
      <c r="J253" s="149">
        <f>ROUND(I253*H253,2)</f>
        <v>0</v>
      </c>
      <c r="K253" s="146" t="s">
        <v>135</v>
      </c>
      <c r="L253" s="30"/>
      <c r="M253" s="150" t="s">
        <v>3</v>
      </c>
      <c r="N253" s="151" t="s">
        <v>38</v>
      </c>
      <c r="O253" s="152">
        <v>0.184</v>
      </c>
      <c r="P253" s="152">
        <f>O253*H253</f>
        <v>1.8032000000000001</v>
      </c>
      <c r="Q253" s="152">
        <v>0.00017</v>
      </c>
      <c r="R253" s="152">
        <f>Q253*H253</f>
        <v>0.0016660000000000002</v>
      </c>
      <c r="S253" s="152">
        <v>0</v>
      </c>
      <c r="T253" s="153">
        <f>S253*H253</f>
        <v>0</v>
      </c>
      <c r="AR253" s="16" t="s">
        <v>176</v>
      </c>
      <c r="AT253" s="16" t="s">
        <v>131</v>
      </c>
      <c r="AU253" s="16" t="s">
        <v>76</v>
      </c>
      <c r="AY253" s="16" t="s">
        <v>128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6" t="s">
        <v>74</v>
      </c>
      <c r="BK253" s="154">
        <f>ROUND(I253*H253,2)</f>
        <v>0</v>
      </c>
      <c r="BL253" s="16" t="s">
        <v>176</v>
      </c>
      <c r="BM253" s="16" t="s">
        <v>404</v>
      </c>
    </row>
    <row r="254" spans="2:47" s="1" customFormat="1" ht="13.5">
      <c r="B254" s="30"/>
      <c r="D254" s="165" t="s">
        <v>137</v>
      </c>
      <c r="F254" s="173" t="s">
        <v>405</v>
      </c>
      <c r="L254" s="30"/>
      <c r="M254" s="59"/>
      <c r="N254" s="31"/>
      <c r="O254" s="31"/>
      <c r="P254" s="31"/>
      <c r="Q254" s="31"/>
      <c r="R254" s="31"/>
      <c r="S254" s="31"/>
      <c r="T254" s="60"/>
      <c r="AT254" s="16" t="s">
        <v>137</v>
      </c>
      <c r="AU254" s="16" t="s">
        <v>76</v>
      </c>
    </row>
    <row r="255" spans="2:65" s="1" customFormat="1" ht="31.5" customHeight="1">
      <c r="B255" s="143"/>
      <c r="C255" s="144" t="s">
        <v>286</v>
      </c>
      <c r="D255" s="144" t="s">
        <v>131</v>
      </c>
      <c r="E255" s="145" t="s">
        <v>406</v>
      </c>
      <c r="F255" s="146" t="s">
        <v>407</v>
      </c>
      <c r="G255" s="147" t="s">
        <v>134</v>
      </c>
      <c r="H255" s="148">
        <v>9.8</v>
      </c>
      <c r="I255" s="149"/>
      <c r="J255" s="149">
        <f>ROUND(I255*H255,2)</f>
        <v>0</v>
      </c>
      <c r="K255" s="146" t="s">
        <v>135</v>
      </c>
      <c r="L255" s="30"/>
      <c r="M255" s="150" t="s">
        <v>3</v>
      </c>
      <c r="N255" s="151" t="s">
        <v>38</v>
      </c>
      <c r="O255" s="152">
        <v>0.184</v>
      </c>
      <c r="P255" s="152">
        <f>O255*H255</f>
        <v>1.8032000000000001</v>
      </c>
      <c r="Q255" s="152">
        <v>0.00017</v>
      </c>
      <c r="R255" s="152">
        <f>Q255*H255</f>
        <v>0.0016660000000000002</v>
      </c>
      <c r="S255" s="152">
        <v>0</v>
      </c>
      <c r="T255" s="153">
        <f>S255*H255</f>
        <v>0</v>
      </c>
      <c r="AR255" s="16" t="s">
        <v>176</v>
      </c>
      <c r="AT255" s="16" t="s">
        <v>131</v>
      </c>
      <c r="AU255" s="16" t="s">
        <v>76</v>
      </c>
      <c r="AY255" s="16" t="s">
        <v>128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6" t="s">
        <v>74</v>
      </c>
      <c r="BK255" s="154">
        <f>ROUND(I255*H255,2)</f>
        <v>0</v>
      </c>
      <c r="BL255" s="16" t="s">
        <v>176</v>
      </c>
      <c r="BM255" s="16" t="s">
        <v>408</v>
      </c>
    </row>
    <row r="256" spans="2:47" s="1" customFormat="1" ht="13.5">
      <c r="B256" s="30"/>
      <c r="D256" s="165" t="s">
        <v>137</v>
      </c>
      <c r="F256" s="173" t="s">
        <v>409</v>
      </c>
      <c r="L256" s="30"/>
      <c r="M256" s="59"/>
      <c r="N256" s="31"/>
      <c r="O256" s="31"/>
      <c r="P256" s="31"/>
      <c r="Q256" s="31"/>
      <c r="R256" s="31"/>
      <c r="S256" s="31"/>
      <c r="T256" s="60"/>
      <c r="AT256" s="16" t="s">
        <v>137</v>
      </c>
      <c r="AU256" s="16" t="s">
        <v>76</v>
      </c>
    </row>
    <row r="257" spans="2:65" s="1" customFormat="1" ht="22.5" customHeight="1">
      <c r="B257" s="143"/>
      <c r="C257" s="144" t="s">
        <v>410</v>
      </c>
      <c r="D257" s="144" t="s">
        <v>131</v>
      </c>
      <c r="E257" s="145" t="s">
        <v>411</v>
      </c>
      <c r="F257" s="146" t="s">
        <v>412</v>
      </c>
      <c r="G257" s="147" t="s">
        <v>134</v>
      </c>
      <c r="H257" s="148">
        <v>9.8</v>
      </c>
      <c r="I257" s="149"/>
      <c r="J257" s="149">
        <f>ROUND(I257*H257,2)</f>
        <v>0</v>
      </c>
      <c r="K257" s="146" t="s">
        <v>135</v>
      </c>
      <c r="L257" s="30"/>
      <c r="M257" s="150" t="s">
        <v>3</v>
      </c>
      <c r="N257" s="151" t="s">
        <v>38</v>
      </c>
      <c r="O257" s="152">
        <v>0.166</v>
      </c>
      <c r="P257" s="152">
        <f>O257*H257</f>
        <v>1.6268000000000002</v>
      </c>
      <c r="Q257" s="152">
        <v>0.00012</v>
      </c>
      <c r="R257" s="152">
        <f>Q257*H257</f>
        <v>0.0011760000000000002</v>
      </c>
      <c r="S257" s="152">
        <v>0</v>
      </c>
      <c r="T257" s="153">
        <f>S257*H257</f>
        <v>0</v>
      </c>
      <c r="AR257" s="16" t="s">
        <v>176</v>
      </c>
      <c r="AT257" s="16" t="s">
        <v>131</v>
      </c>
      <c r="AU257" s="16" t="s">
        <v>76</v>
      </c>
      <c r="AY257" s="16" t="s">
        <v>128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6" t="s">
        <v>74</v>
      </c>
      <c r="BK257" s="154">
        <f>ROUND(I257*H257,2)</f>
        <v>0</v>
      </c>
      <c r="BL257" s="16" t="s">
        <v>176</v>
      </c>
      <c r="BM257" s="16" t="s">
        <v>413</v>
      </c>
    </row>
    <row r="258" spans="2:47" s="1" customFormat="1" ht="13.5">
      <c r="B258" s="30"/>
      <c r="D258" s="165" t="s">
        <v>137</v>
      </c>
      <c r="F258" s="173" t="s">
        <v>414</v>
      </c>
      <c r="L258" s="30"/>
      <c r="M258" s="59"/>
      <c r="N258" s="31"/>
      <c r="O258" s="31"/>
      <c r="P258" s="31"/>
      <c r="Q258" s="31"/>
      <c r="R258" s="31"/>
      <c r="S258" s="31"/>
      <c r="T258" s="60"/>
      <c r="AT258" s="16" t="s">
        <v>137</v>
      </c>
      <c r="AU258" s="16" t="s">
        <v>76</v>
      </c>
    </row>
    <row r="259" spans="2:65" s="1" customFormat="1" ht="22.5" customHeight="1">
      <c r="B259" s="143"/>
      <c r="C259" s="144" t="s">
        <v>289</v>
      </c>
      <c r="D259" s="144" t="s">
        <v>131</v>
      </c>
      <c r="E259" s="145" t="s">
        <v>415</v>
      </c>
      <c r="F259" s="146" t="s">
        <v>416</v>
      </c>
      <c r="G259" s="147" t="s">
        <v>134</v>
      </c>
      <c r="H259" s="148">
        <v>9.8</v>
      </c>
      <c r="I259" s="149"/>
      <c r="J259" s="149">
        <f>ROUND(I259*H259,2)</f>
        <v>0</v>
      </c>
      <c r="K259" s="146" t="s">
        <v>135</v>
      </c>
      <c r="L259" s="30"/>
      <c r="M259" s="150" t="s">
        <v>3</v>
      </c>
      <c r="N259" s="151" t="s">
        <v>38</v>
      </c>
      <c r="O259" s="152">
        <v>0.172</v>
      </c>
      <c r="P259" s="152">
        <f>O259*H259</f>
        <v>1.6856</v>
      </c>
      <c r="Q259" s="152">
        <v>0.00012</v>
      </c>
      <c r="R259" s="152">
        <f>Q259*H259</f>
        <v>0.0011760000000000002</v>
      </c>
      <c r="S259" s="152">
        <v>0</v>
      </c>
      <c r="T259" s="153">
        <f>S259*H259</f>
        <v>0</v>
      </c>
      <c r="AR259" s="16" t="s">
        <v>176</v>
      </c>
      <c r="AT259" s="16" t="s">
        <v>131</v>
      </c>
      <c r="AU259" s="16" t="s">
        <v>76</v>
      </c>
      <c r="AY259" s="16" t="s">
        <v>128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6" t="s">
        <v>74</v>
      </c>
      <c r="BK259" s="154">
        <f>ROUND(I259*H259,2)</f>
        <v>0</v>
      </c>
      <c r="BL259" s="16" t="s">
        <v>176</v>
      </c>
      <c r="BM259" s="16" t="s">
        <v>417</v>
      </c>
    </row>
    <row r="260" spans="2:47" s="1" customFormat="1" ht="13.5">
      <c r="B260" s="30"/>
      <c r="D260" s="155" t="s">
        <v>137</v>
      </c>
      <c r="F260" s="156" t="s">
        <v>418</v>
      </c>
      <c r="L260" s="30"/>
      <c r="M260" s="59"/>
      <c r="N260" s="31"/>
      <c r="O260" s="31"/>
      <c r="P260" s="31"/>
      <c r="Q260" s="31"/>
      <c r="R260" s="31"/>
      <c r="S260" s="31"/>
      <c r="T260" s="60"/>
      <c r="AT260" s="16" t="s">
        <v>137</v>
      </c>
      <c r="AU260" s="16" t="s">
        <v>76</v>
      </c>
    </row>
    <row r="261" spans="2:51" s="11" customFormat="1" ht="13.5">
      <c r="B261" s="157"/>
      <c r="D261" s="155" t="s">
        <v>139</v>
      </c>
      <c r="E261" s="158" t="s">
        <v>3</v>
      </c>
      <c r="F261" s="159" t="s">
        <v>419</v>
      </c>
      <c r="H261" s="160">
        <v>9.8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8" t="s">
        <v>139</v>
      </c>
      <c r="AU261" s="158" t="s">
        <v>76</v>
      </c>
      <c r="AV261" s="11" t="s">
        <v>76</v>
      </c>
      <c r="AW261" s="11" t="s">
        <v>31</v>
      </c>
      <c r="AX261" s="11" t="s">
        <v>67</v>
      </c>
      <c r="AY261" s="158" t="s">
        <v>128</v>
      </c>
    </row>
    <row r="262" spans="2:51" s="12" customFormat="1" ht="13.5">
      <c r="B262" s="164"/>
      <c r="D262" s="165" t="s">
        <v>139</v>
      </c>
      <c r="E262" s="166" t="s">
        <v>3</v>
      </c>
      <c r="F262" s="167" t="s">
        <v>141</v>
      </c>
      <c r="H262" s="168">
        <v>9.8</v>
      </c>
      <c r="L262" s="164"/>
      <c r="M262" s="169"/>
      <c r="N262" s="170"/>
      <c r="O262" s="170"/>
      <c r="P262" s="170"/>
      <c r="Q262" s="170"/>
      <c r="R262" s="170"/>
      <c r="S262" s="170"/>
      <c r="T262" s="171"/>
      <c r="AT262" s="172" t="s">
        <v>139</v>
      </c>
      <c r="AU262" s="172" t="s">
        <v>76</v>
      </c>
      <c r="AV262" s="12" t="s">
        <v>136</v>
      </c>
      <c r="AW262" s="12" t="s">
        <v>31</v>
      </c>
      <c r="AX262" s="12" t="s">
        <v>74</v>
      </c>
      <c r="AY262" s="172" t="s">
        <v>128</v>
      </c>
    </row>
    <row r="263" spans="2:65" s="1" customFormat="1" ht="22.5" customHeight="1">
      <c r="B263" s="143"/>
      <c r="C263" s="144" t="s">
        <v>420</v>
      </c>
      <c r="D263" s="144" t="s">
        <v>131</v>
      </c>
      <c r="E263" s="145" t="s">
        <v>421</v>
      </c>
      <c r="F263" s="146" t="s">
        <v>422</v>
      </c>
      <c r="G263" s="147" t="s">
        <v>206</v>
      </c>
      <c r="H263" s="148">
        <v>3</v>
      </c>
      <c r="I263" s="149"/>
      <c r="J263" s="149">
        <f>ROUND(I263*H263,2)</f>
        <v>0</v>
      </c>
      <c r="K263" s="146" t="s">
        <v>3</v>
      </c>
      <c r="L263" s="30"/>
      <c r="M263" s="150" t="s">
        <v>3</v>
      </c>
      <c r="N263" s="151" t="s">
        <v>38</v>
      </c>
      <c r="O263" s="152">
        <v>0</v>
      </c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AR263" s="16" t="s">
        <v>176</v>
      </c>
      <c r="AT263" s="16" t="s">
        <v>131</v>
      </c>
      <c r="AU263" s="16" t="s">
        <v>76</v>
      </c>
      <c r="AY263" s="16" t="s">
        <v>128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6" t="s">
        <v>74</v>
      </c>
      <c r="BK263" s="154">
        <f>ROUND(I263*H263,2)</f>
        <v>0</v>
      </c>
      <c r="BL263" s="16" t="s">
        <v>176</v>
      </c>
      <c r="BM263" s="16" t="s">
        <v>423</v>
      </c>
    </row>
    <row r="264" spans="2:47" s="1" customFormat="1" ht="13.5">
      <c r="B264" s="30"/>
      <c r="D264" s="155" t="s">
        <v>137</v>
      </c>
      <c r="F264" s="156" t="s">
        <v>422</v>
      </c>
      <c r="L264" s="30"/>
      <c r="M264" s="59"/>
      <c r="N264" s="31"/>
      <c r="O264" s="31"/>
      <c r="P264" s="31"/>
      <c r="Q264" s="31"/>
      <c r="R264" s="31"/>
      <c r="S264" s="31"/>
      <c r="T264" s="60"/>
      <c r="AT264" s="16" t="s">
        <v>137</v>
      </c>
      <c r="AU264" s="16" t="s">
        <v>76</v>
      </c>
    </row>
    <row r="265" spans="2:51" s="11" customFormat="1" ht="13.5">
      <c r="B265" s="157"/>
      <c r="D265" s="155" t="s">
        <v>139</v>
      </c>
      <c r="E265" s="158" t="s">
        <v>3</v>
      </c>
      <c r="F265" s="159" t="s">
        <v>424</v>
      </c>
      <c r="H265" s="160">
        <v>2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139</v>
      </c>
      <c r="AU265" s="158" t="s">
        <v>76</v>
      </c>
      <c r="AV265" s="11" t="s">
        <v>76</v>
      </c>
      <c r="AW265" s="11" t="s">
        <v>31</v>
      </c>
      <c r="AX265" s="11" t="s">
        <v>67</v>
      </c>
      <c r="AY265" s="158" t="s">
        <v>128</v>
      </c>
    </row>
    <row r="266" spans="2:51" s="11" customFormat="1" ht="13.5">
      <c r="B266" s="157"/>
      <c r="D266" s="155" t="s">
        <v>139</v>
      </c>
      <c r="E266" s="158" t="s">
        <v>3</v>
      </c>
      <c r="F266" s="159" t="s">
        <v>425</v>
      </c>
      <c r="H266" s="160">
        <v>1</v>
      </c>
      <c r="L266" s="157"/>
      <c r="M266" s="161"/>
      <c r="N266" s="162"/>
      <c r="O266" s="162"/>
      <c r="P266" s="162"/>
      <c r="Q266" s="162"/>
      <c r="R266" s="162"/>
      <c r="S266" s="162"/>
      <c r="T266" s="163"/>
      <c r="AT266" s="158" t="s">
        <v>139</v>
      </c>
      <c r="AU266" s="158" t="s">
        <v>76</v>
      </c>
      <c r="AV266" s="11" t="s">
        <v>76</v>
      </c>
      <c r="AW266" s="11" t="s">
        <v>31</v>
      </c>
      <c r="AX266" s="11" t="s">
        <v>67</v>
      </c>
      <c r="AY266" s="158" t="s">
        <v>128</v>
      </c>
    </row>
    <row r="267" spans="2:51" s="12" customFormat="1" ht="13.5">
      <c r="B267" s="164"/>
      <c r="D267" s="165" t="s">
        <v>139</v>
      </c>
      <c r="E267" s="166" t="s">
        <v>3</v>
      </c>
      <c r="F267" s="167" t="s">
        <v>141</v>
      </c>
      <c r="H267" s="168">
        <v>3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72" t="s">
        <v>139</v>
      </c>
      <c r="AU267" s="172" t="s">
        <v>76</v>
      </c>
      <c r="AV267" s="12" t="s">
        <v>136</v>
      </c>
      <c r="AW267" s="12" t="s">
        <v>31</v>
      </c>
      <c r="AX267" s="12" t="s">
        <v>74</v>
      </c>
      <c r="AY267" s="172" t="s">
        <v>128</v>
      </c>
    </row>
    <row r="268" spans="2:65" s="1" customFormat="1" ht="22.5" customHeight="1">
      <c r="B268" s="143"/>
      <c r="C268" s="144" t="s">
        <v>296</v>
      </c>
      <c r="D268" s="144" t="s">
        <v>131</v>
      </c>
      <c r="E268" s="145" t="s">
        <v>426</v>
      </c>
      <c r="F268" s="146" t="s">
        <v>427</v>
      </c>
      <c r="G268" s="147" t="s">
        <v>206</v>
      </c>
      <c r="H268" s="148">
        <v>3</v>
      </c>
      <c r="I268" s="149"/>
      <c r="J268" s="149">
        <f>ROUND(I268*H268,2)</f>
        <v>0</v>
      </c>
      <c r="K268" s="146" t="s">
        <v>3</v>
      </c>
      <c r="L268" s="30"/>
      <c r="M268" s="150" t="s">
        <v>3</v>
      </c>
      <c r="N268" s="151" t="s">
        <v>38</v>
      </c>
      <c r="O268" s="152">
        <v>0</v>
      </c>
      <c r="P268" s="152">
        <f>O268*H268</f>
        <v>0</v>
      </c>
      <c r="Q268" s="152">
        <v>0</v>
      </c>
      <c r="R268" s="152">
        <f>Q268*H268</f>
        <v>0</v>
      </c>
      <c r="S268" s="152">
        <v>0</v>
      </c>
      <c r="T268" s="153">
        <f>S268*H268</f>
        <v>0</v>
      </c>
      <c r="AR268" s="16" t="s">
        <v>176</v>
      </c>
      <c r="AT268" s="16" t="s">
        <v>131</v>
      </c>
      <c r="AU268" s="16" t="s">
        <v>76</v>
      </c>
      <c r="AY268" s="16" t="s">
        <v>128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6" t="s">
        <v>74</v>
      </c>
      <c r="BK268" s="154">
        <f>ROUND(I268*H268,2)</f>
        <v>0</v>
      </c>
      <c r="BL268" s="16" t="s">
        <v>176</v>
      </c>
      <c r="BM268" s="16" t="s">
        <v>428</v>
      </c>
    </row>
    <row r="269" spans="2:47" s="1" customFormat="1" ht="13.5">
      <c r="B269" s="30"/>
      <c r="D269" s="155" t="s">
        <v>137</v>
      </c>
      <c r="F269" s="156" t="s">
        <v>427</v>
      </c>
      <c r="L269" s="30"/>
      <c r="M269" s="59"/>
      <c r="N269" s="31"/>
      <c r="O269" s="31"/>
      <c r="P269" s="31"/>
      <c r="Q269" s="31"/>
      <c r="R269" s="31"/>
      <c r="S269" s="31"/>
      <c r="T269" s="60"/>
      <c r="AT269" s="16" t="s">
        <v>137</v>
      </c>
      <c r="AU269" s="16" t="s">
        <v>76</v>
      </c>
    </row>
    <row r="270" spans="2:51" s="11" customFormat="1" ht="13.5">
      <c r="B270" s="157"/>
      <c r="D270" s="155" t="s">
        <v>139</v>
      </c>
      <c r="E270" s="158" t="s">
        <v>3</v>
      </c>
      <c r="F270" s="159" t="s">
        <v>424</v>
      </c>
      <c r="H270" s="160">
        <v>2</v>
      </c>
      <c r="L270" s="157"/>
      <c r="M270" s="161"/>
      <c r="N270" s="162"/>
      <c r="O270" s="162"/>
      <c r="P270" s="162"/>
      <c r="Q270" s="162"/>
      <c r="R270" s="162"/>
      <c r="S270" s="162"/>
      <c r="T270" s="163"/>
      <c r="AT270" s="158" t="s">
        <v>139</v>
      </c>
      <c r="AU270" s="158" t="s">
        <v>76</v>
      </c>
      <c r="AV270" s="11" t="s">
        <v>76</v>
      </c>
      <c r="AW270" s="11" t="s">
        <v>31</v>
      </c>
      <c r="AX270" s="11" t="s">
        <v>67</v>
      </c>
      <c r="AY270" s="158" t="s">
        <v>128</v>
      </c>
    </row>
    <row r="271" spans="2:51" s="11" customFormat="1" ht="13.5">
      <c r="B271" s="157"/>
      <c r="D271" s="155" t="s">
        <v>139</v>
      </c>
      <c r="E271" s="158" t="s">
        <v>3</v>
      </c>
      <c r="F271" s="159" t="s">
        <v>425</v>
      </c>
      <c r="H271" s="160">
        <v>1</v>
      </c>
      <c r="L271" s="157"/>
      <c r="M271" s="161"/>
      <c r="N271" s="162"/>
      <c r="O271" s="162"/>
      <c r="P271" s="162"/>
      <c r="Q271" s="162"/>
      <c r="R271" s="162"/>
      <c r="S271" s="162"/>
      <c r="T271" s="163"/>
      <c r="AT271" s="158" t="s">
        <v>139</v>
      </c>
      <c r="AU271" s="158" t="s">
        <v>76</v>
      </c>
      <c r="AV271" s="11" t="s">
        <v>76</v>
      </c>
      <c r="AW271" s="11" t="s">
        <v>31</v>
      </c>
      <c r="AX271" s="11" t="s">
        <v>67</v>
      </c>
      <c r="AY271" s="158" t="s">
        <v>128</v>
      </c>
    </row>
    <row r="272" spans="2:51" s="12" customFormat="1" ht="13.5">
      <c r="B272" s="164"/>
      <c r="D272" s="155" t="s">
        <v>139</v>
      </c>
      <c r="E272" s="183" t="s">
        <v>3</v>
      </c>
      <c r="F272" s="184" t="s">
        <v>141</v>
      </c>
      <c r="H272" s="185">
        <v>3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72" t="s">
        <v>139</v>
      </c>
      <c r="AU272" s="172" t="s">
        <v>76</v>
      </c>
      <c r="AV272" s="12" t="s">
        <v>136</v>
      </c>
      <c r="AW272" s="12" t="s">
        <v>31</v>
      </c>
      <c r="AX272" s="12" t="s">
        <v>74</v>
      </c>
      <c r="AY272" s="172" t="s">
        <v>128</v>
      </c>
    </row>
    <row r="273" spans="2:63" s="10" customFormat="1" ht="29.85" customHeight="1">
      <c r="B273" s="130"/>
      <c r="D273" s="140" t="s">
        <v>66</v>
      </c>
      <c r="E273" s="141" t="s">
        <v>429</v>
      </c>
      <c r="F273" s="141" t="s">
        <v>430</v>
      </c>
      <c r="J273" s="142">
        <f>BK273</f>
        <v>0</v>
      </c>
      <c r="L273" s="130"/>
      <c r="M273" s="134"/>
      <c r="N273" s="135"/>
      <c r="O273" s="135"/>
      <c r="P273" s="136">
        <f>SUM(P274:P309)</f>
        <v>37.963516000000006</v>
      </c>
      <c r="Q273" s="135"/>
      <c r="R273" s="136">
        <f>SUM(R274:R309)</f>
        <v>0.186415047</v>
      </c>
      <c r="S273" s="135"/>
      <c r="T273" s="137">
        <f>SUM(T274:T309)</f>
        <v>0.023529</v>
      </c>
      <c r="AR273" s="131" t="s">
        <v>76</v>
      </c>
      <c r="AT273" s="138" t="s">
        <v>66</v>
      </c>
      <c r="AU273" s="138" t="s">
        <v>74</v>
      </c>
      <c r="AY273" s="131" t="s">
        <v>128</v>
      </c>
      <c r="BK273" s="139">
        <f>SUM(BK274:BK309)</f>
        <v>0</v>
      </c>
    </row>
    <row r="274" spans="2:65" s="1" customFormat="1" ht="22.5" customHeight="1">
      <c r="B274" s="143"/>
      <c r="C274" s="144" t="s">
        <v>431</v>
      </c>
      <c r="D274" s="144" t="s">
        <v>131</v>
      </c>
      <c r="E274" s="145" t="s">
        <v>432</v>
      </c>
      <c r="F274" s="146" t="s">
        <v>433</v>
      </c>
      <c r="G274" s="147" t="s">
        <v>134</v>
      </c>
      <c r="H274" s="148">
        <v>225.3</v>
      </c>
      <c r="I274" s="149"/>
      <c r="J274" s="149">
        <f>ROUND(I274*H274,2)</f>
        <v>0</v>
      </c>
      <c r="K274" s="146" t="s">
        <v>135</v>
      </c>
      <c r="L274" s="30"/>
      <c r="M274" s="150" t="s">
        <v>3</v>
      </c>
      <c r="N274" s="151" t="s">
        <v>38</v>
      </c>
      <c r="O274" s="152">
        <v>0.012</v>
      </c>
      <c r="P274" s="152">
        <f>O274*H274</f>
        <v>2.7036000000000002</v>
      </c>
      <c r="Q274" s="152">
        <v>0</v>
      </c>
      <c r="R274" s="152">
        <f>Q274*H274</f>
        <v>0</v>
      </c>
      <c r="S274" s="152">
        <v>0</v>
      </c>
      <c r="T274" s="153">
        <f>S274*H274</f>
        <v>0</v>
      </c>
      <c r="AR274" s="16" t="s">
        <v>176</v>
      </c>
      <c r="AT274" s="16" t="s">
        <v>131</v>
      </c>
      <c r="AU274" s="16" t="s">
        <v>76</v>
      </c>
      <c r="AY274" s="16" t="s">
        <v>128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6" t="s">
        <v>74</v>
      </c>
      <c r="BK274" s="154">
        <f>ROUND(I274*H274,2)</f>
        <v>0</v>
      </c>
      <c r="BL274" s="16" t="s">
        <v>176</v>
      </c>
      <c r="BM274" s="16" t="s">
        <v>434</v>
      </c>
    </row>
    <row r="275" spans="2:47" s="1" customFormat="1" ht="13.5">
      <c r="B275" s="30"/>
      <c r="D275" s="165" t="s">
        <v>137</v>
      </c>
      <c r="F275" s="173" t="s">
        <v>435</v>
      </c>
      <c r="L275" s="30"/>
      <c r="M275" s="59"/>
      <c r="N275" s="31"/>
      <c r="O275" s="31"/>
      <c r="P275" s="31"/>
      <c r="Q275" s="31"/>
      <c r="R275" s="31"/>
      <c r="S275" s="31"/>
      <c r="T275" s="60"/>
      <c r="AT275" s="16" t="s">
        <v>137</v>
      </c>
      <c r="AU275" s="16" t="s">
        <v>76</v>
      </c>
    </row>
    <row r="276" spans="2:65" s="1" customFormat="1" ht="22.5" customHeight="1">
      <c r="B276" s="143"/>
      <c r="C276" s="144" t="s">
        <v>300</v>
      </c>
      <c r="D276" s="144" t="s">
        <v>131</v>
      </c>
      <c r="E276" s="145" t="s">
        <v>436</v>
      </c>
      <c r="F276" s="146" t="s">
        <v>437</v>
      </c>
      <c r="G276" s="147" t="s">
        <v>134</v>
      </c>
      <c r="H276" s="148">
        <v>75.9</v>
      </c>
      <c r="I276" s="149"/>
      <c r="J276" s="149">
        <f>ROUND(I276*H276,2)</f>
        <v>0</v>
      </c>
      <c r="K276" s="146" t="s">
        <v>135</v>
      </c>
      <c r="L276" s="30"/>
      <c r="M276" s="150" t="s">
        <v>3</v>
      </c>
      <c r="N276" s="151" t="s">
        <v>38</v>
      </c>
      <c r="O276" s="152">
        <v>0.084</v>
      </c>
      <c r="P276" s="152">
        <f>O276*H276</f>
        <v>6.375600000000001</v>
      </c>
      <c r="Q276" s="152">
        <v>0</v>
      </c>
      <c r="R276" s="152">
        <f>Q276*H276</f>
        <v>0</v>
      </c>
      <c r="S276" s="152">
        <v>0</v>
      </c>
      <c r="T276" s="153">
        <f>S276*H276</f>
        <v>0</v>
      </c>
      <c r="AR276" s="16" t="s">
        <v>176</v>
      </c>
      <c r="AT276" s="16" t="s">
        <v>131</v>
      </c>
      <c r="AU276" s="16" t="s">
        <v>76</v>
      </c>
      <c r="AY276" s="16" t="s">
        <v>128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6" t="s">
        <v>74</v>
      </c>
      <c r="BK276" s="154">
        <f>ROUND(I276*H276,2)</f>
        <v>0</v>
      </c>
      <c r="BL276" s="16" t="s">
        <v>176</v>
      </c>
      <c r="BM276" s="16" t="s">
        <v>438</v>
      </c>
    </row>
    <row r="277" spans="2:47" s="1" customFormat="1" ht="13.5">
      <c r="B277" s="30"/>
      <c r="D277" s="155" t="s">
        <v>137</v>
      </c>
      <c r="F277" s="156" t="s">
        <v>437</v>
      </c>
      <c r="L277" s="30"/>
      <c r="M277" s="59"/>
      <c r="N277" s="31"/>
      <c r="O277" s="31"/>
      <c r="P277" s="31"/>
      <c r="Q277" s="31"/>
      <c r="R277" s="31"/>
      <c r="S277" s="31"/>
      <c r="T277" s="60"/>
      <c r="AT277" s="16" t="s">
        <v>137</v>
      </c>
      <c r="AU277" s="16" t="s">
        <v>76</v>
      </c>
    </row>
    <row r="278" spans="2:51" s="11" customFormat="1" ht="13.5">
      <c r="B278" s="157"/>
      <c r="D278" s="155" t="s">
        <v>139</v>
      </c>
      <c r="E278" s="158" t="s">
        <v>3</v>
      </c>
      <c r="F278" s="159" t="s">
        <v>439</v>
      </c>
      <c r="H278" s="160">
        <v>75.9</v>
      </c>
      <c r="L278" s="157"/>
      <c r="M278" s="161"/>
      <c r="N278" s="162"/>
      <c r="O278" s="162"/>
      <c r="P278" s="162"/>
      <c r="Q278" s="162"/>
      <c r="R278" s="162"/>
      <c r="S278" s="162"/>
      <c r="T278" s="163"/>
      <c r="AT278" s="158" t="s">
        <v>139</v>
      </c>
      <c r="AU278" s="158" t="s">
        <v>76</v>
      </c>
      <c r="AV278" s="11" t="s">
        <v>76</v>
      </c>
      <c r="AW278" s="11" t="s">
        <v>31</v>
      </c>
      <c r="AX278" s="11" t="s">
        <v>67</v>
      </c>
      <c r="AY278" s="158" t="s">
        <v>128</v>
      </c>
    </row>
    <row r="279" spans="2:51" s="12" customFormat="1" ht="13.5">
      <c r="B279" s="164"/>
      <c r="D279" s="165" t="s">
        <v>139</v>
      </c>
      <c r="E279" s="166" t="s">
        <v>3</v>
      </c>
      <c r="F279" s="167" t="s">
        <v>141</v>
      </c>
      <c r="H279" s="168">
        <v>75.9</v>
      </c>
      <c r="L279" s="164"/>
      <c r="M279" s="169"/>
      <c r="N279" s="170"/>
      <c r="O279" s="170"/>
      <c r="P279" s="170"/>
      <c r="Q279" s="170"/>
      <c r="R279" s="170"/>
      <c r="S279" s="170"/>
      <c r="T279" s="171"/>
      <c r="AT279" s="172" t="s">
        <v>139</v>
      </c>
      <c r="AU279" s="172" t="s">
        <v>76</v>
      </c>
      <c r="AV279" s="12" t="s">
        <v>136</v>
      </c>
      <c r="AW279" s="12" t="s">
        <v>31</v>
      </c>
      <c r="AX279" s="12" t="s">
        <v>74</v>
      </c>
      <c r="AY279" s="172" t="s">
        <v>128</v>
      </c>
    </row>
    <row r="280" spans="2:65" s="1" customFormat="1" ht="22.5" customHeight="1">
      <c r="B280" s="143"/>
      <c r="C280" s="144" t="s">
        <v>440</v>
      </c>
      <c r="D280" s="144" t="s">
        <v>131</v>
      </c>
      <c r="E280" s="145" t="s">
        <v>441</v>
      </c>
      <c r="F280" s="146" t="s">
        <v>442</v>
      </c>
      <c r="G280" s="147" t="s">
        <v>134</v>
      </c>
      <c r="H280" s="148">
        <v>75.9</v>
      </c>
      <c r="I280" s="149"/>
      <c r="J280" s="149">
        <f>ROUND(I280*H280,2)</f>
        <v>0</v>
      </c>
      <c r="K280" s="146" t="s">
        <v>135</v>
      </c>
      <c r="L280" s="30"/>
      <c r="M280" s="150" t="s">
        <v>3</v>
      </c>
      <c r="N280" s="151" t="s">
        <v>38</v>
      </c>
      <c r="O280" s="152">
        <v>0.074</v>
      </c>
      <c r="P280" s="152">
        <f>O280*H280</f>
        <v>5.6166</v>
      </c>
      <c r="Q280" s="152">
        <v>0.001</v>
      </c>
      <c r="R280" s="152">
        <f>Q280*H280</f>
        <v>0.07590000000000001</v>
      </c>
      <c r="S280" s="152">
        <v>0.00031</v>
      </c>
      <c r="T280" s="153">
        <f>S280*H280</f>
        <v>0.023529</v>
      </c>
      <c r="AR280" s="16" t="s">
        <v>176</v>
      </c>
      <c r="AT280" s="16" t="s">
        <v>131</v>
      </c>
      <c r="AU280" s="16" t="s">
        <v>76</v>
      </c>
      <c r="AY280" s="16" t="s">
        <v>128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6" t="s">
        <v>74</v>
      </c>
      <c r="BK280" s="154">
        <f>ROUND(I280*H280,2)</f>
        <v>0</v>
      </c>
      <c r="BL280" s="16" t="s">
        <v>176</v>
      </c>
      <c r="BM280" s="16" t="s">
        <v>443</v>
      </c>
    </row>
    <row r="281" spans="2:47" s="1" customFormat="1" ht="13.5">
      <c r="B281" s="30"/>
      <c r="D281" s="155" t="s">
        <v>137</v>
      </c>
      <c r="F281" s="156" t="s">
        <v>444</v>
      </c>
      <c r="L281" s="30"/>
      <c r="M281" s="59"/>
      <c r="N281" s="31"/>
      <c r="O281" s="31"/>
      <c r="P281" s="31"/>
      <c r="Q281" s="31"/>
      <c r="R281" s="31"/>
      <c r="S281" s="31"/>
      <c r="T281" s="60"/>
      <c r="AT281" s="16" t="s">
        <v>137</v>
      </c>
      <c r="AU281" s="16" t="s">
        <v>76</v>
      </c>
    </row>
    <row r="282" spans="2:51" s="11" customFormat="1" ht="13.5">
      <c r="B282" s="157"/>
      <c r="D282" s="155" t="s">
        <v>139</v>
      </c>
      <c r="E282" s="158" t="s">
        <v>3</v>
      </c>
      <c r="F282" s="159" t="s">
        <v>439</v>
      </c>
      <c r="H282" s="160">
        <v>75.9</v>
      </c>
      <c r="L282" s="157"/>
      <c r="M282" s="161"/>
      <c r="N282" s="162"/>
      <c r="O282" s="162"/>
      <c r="P282" s="162"/>
      <c r="Q282" s="162"/>
      <c r="R282" s="162"/>
      <c r="S282" s="162"/>
      <c r="T282" s="163"/>
      <c r="AT282" s="158" t="s">
        <v>139</v>
      </c>
      <c r="AU282" s="158" t="s">
        <v>76</v>
      </c>
      <c r="AV282" s="11" t="s">
        <v>76</v>
      </c>
      <c r="AW282" s="11" t="s">
        <v>31</v>
      </c>
      <c r="AX282" s="11" t="s">
        <v>67</v>
      </c>
      <c r="AY282" s="158" t="s">
        <v>128</v>
      </c>
    </row>
    <row r="283" spans="2:51" s="12" customFormat="1" ht="13.5">
      <c r="B283" s="164"/>
      <c r="D283" s="165" t="s">
        <v>139</v>
      </c>
      <c r="E283" s="166" t="s">
        <v>3</v>
      </c>
      <c r="F283" s="167" t="s">
        <v>141</v>
      </c>
      <c r="H283" s="168">
        <v>75.9</v>
      </c>
      <c r="L283" s="164"/>
      <c r="M283" s="169"/>
      <c r="N283" s="170"/>
      <c r="O283" s="170"/>
      <c r="P283" s="170"/>
      <c r="Q283" s="170"/>
      <c r="R283" s="170"/>
      <c r="S283" s="170"/>
      <c r="T283" s="171"/>
      <c r="AT283" s="172" t="s">
        <v>139</v>
      </c>
      <c r="AU283" s="172" t="s">
        <v>76</v>
      </c>
      <c r="AV283" s="12" t="s">
        <v>136</v>
      </c>
      <c r="AW283" s="12" t="s">
        <v>31</v>
      </c>
      <c r="AX283" s="12" t="s">
        <v>74</v>
      </c>
      <c r="AY283" s="172" t="s">
        <v>128</v>
      </c>
    </row>
    <row r="284" spans="2:65" s="1" customFormat="1" ht="22.5" customHeight="1">
      <c r="B284" s="143"/>
      <c r="C284" s="144" t="s">
        <v>307</v>
      </c>
      <c r="D284" s="144" t="s">
        <v>131</v>
      </c>
      <c r="E284" s="145" t="s">
        <v>445</v>
      </c>
      <c r="F284" s="146" t="s">
        <v>446</v>
      </c>
      <c r="G284" s="147" t="s">
        <v>134</v>
      </c>
      <c r="H284" s="148">
        <v>96.3</v>
      </c>
      <c r="I284" s="149"/>
      <c r="J284" s="149">
        <f>ROUND(I284*H284,2)</f>
        <v>0</v>
      </c>
      <c r="K284" s="146" t="s">
        <v>135</v>
      </c>
      <c r="L284" s="30"/>
      <c r="M284" s="150" t="s">
        <v>3</v>
      </c>
      <c r="N284" s="151" t="s">
        <v>38</v>
      </c>
      <c r="O284" s="152">
        <v>0.012</v>
      </c>
      <c r="P284" s="152">
        <f>O284*H284</f>
        <v>1.1556</v>
      </c>
      <c r="Q284" s="152">
        <v>0</v>
      </c>
      <c r="R284" s="152">
        <f>Q284*H284</f>
        <v>0</v>
      </c>
      <c r="S284" s="152">
        <v>0</v>
      </c>
      <c r="T284" s="153">
        <f>S284*H284</f>
        <v>0</v>
      </c>
      <c r="AR284" s="16" t="s">
        <v>176</v>
      </c>
      <c r="AT284" s="16" t="s">
        <v>131</v>
      </c>
      <c r="AU284" s="16" t="s">
        <v>76</v>
      </c>
      <c r="AY284" s="16" t="s">
        <v>128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6" t="s">
        <v>74</v>
      </c>
      <c r="BK284" s="154">
        <f>ROUND(I284*H284,2)</f>
        <v>0</v>
      </c>
      <c r="BL284" s="16" t="s">
        <v>176</v>
      </c>
      <c r="BM284" s="16" t="s">
        <v>447</v>
      </c>
    </row>
    <row r="285" spans="2:47" s="1" customFormat="1" ht="13.5">
      <c r="B285" s="30"/>
      <c r="D285" s="155" t="s">
        <v>137</v>
      </c>
      <c r="F285" s="156" t="s">
        <v>448</v>
      </c>
      <c r="L285" s="30"/>
      <c r="M285" s="59"/>
      <c r="N285" s="31"/>
      <c r="O285" s="31"/>
      <c r="P285" s="31"/>
      <c r="Q285" s="31"/>
      <c r="R285" s="31"/>
      <c r="S285" s="31"/>
      <c r="T285" s="60"/>
      <c r="AT285" s="16" t="s">
        <v>137</v>
      </c>
      <c r="AU285" s="16" t="s">
        <v>76</v>
      </c>
    </row>
    <row r="286" spans="2:51" s="11" customFormat="1" ht="13.5">
      <c r="B286" s="157"/>
      <c r="D286" s="155" t="s">
        <v>139</v>
      </c>
      <c r="E286" s="158" t="s">
        <v>3</v>
      </c>
      <c r="F286" s="159" t="s">
        <v>449</v>
      </c>
      <c r="H286" s="160">
        <v>40</v>
      </c>
      <c r="L286" s="157"/>
      <c r="M286" s="161"/>
      <c r="N286" s="162"/>
      <c r="O286" s="162"/>
      <c r="P286" s="162"/>
      <c r="Q286" s="162"/>
      <c r="R286" s="162"/>
      <c r="S286" s="162"/>
      <c r="T286" s="163"/>
      <c r="AT286" s="158" t="s">
        <v>139</v>
      </c>
      <c r="AU286" s="158" t="s">
        <v>76</v>
      </c>
      <c r="AV286" s="11" t="s">
        <v>76</v>
      </c>
      <c r="AW286" s="11" t="s">
        <v>31</v>
      </c>
      <c r="AX286" s="11" t="s">
        <v>67</v>
      </c>
      <c r="AY286" s="158" t="s">
        <v>128</v>
      </c>
    </row>
    <row r="287" spans="2:51" s="11" customFormat="1" ht="13.5">
      <c r="B287" s="157"/>
      <c r="D287" s="155" t="s">
        <v>139</v>
      </c>
      <c r="E287" s="158" t="s">
        <v>3</v>
      </c>
      <c r="F287" s="159" t="s">
        <v>450</v>
      </c>
      <c r="H287" s="160">
        <v>56.3</v>
      </c>
      <c r="L287" s="157"/>
      <c r="M287" s="161"/>
      <c r="N287" s="162"/>
      <c r="O287" s="162"/>
      <c r="P287" s="162"/>
      <c r="Q287" s="162"/>
      <c r="R287" s="162"/>
      <c r="S287" s="162"/>
      <c r="T287" s="163"/>
      <c r="AT287" s="158" t="s">
        <v>139</v>
      </c>
      <c r="AU287" s="158" t="s">
        <v>76</v>
      </c>
      <c r="AV287" s="11" t="s">
        <v>76</v>
      </c>
      <c r="AW287" s="11" t="s">
        <v>31</v>
      </c>
      <c r="AX287" s="11" t="s">
        <v>67</v>
      </c>
      <c r="AY287" s="158" t="s">
        <v>128</v>
      </c>
    </row>
    <row r="288" spans="2:51" s="12" customFormat="1" ht="13.5">
      <c r="B288" s="164"/>
      <c r="D288" s="165" t="s">
        <v>139</v>
      </c>
      <c r="E288" s="166" t="s">
        <v>3</v>
      </c>
      <c r="F288" s="167" t="s">
        <v>141</v>
      </c>
      <c r="H288" s="168">
        <v>96.3</v>
      </c>
      <c r="L288" s="164"/>
      <c r="M288" s="169"/>
      <c r="N288" s="170"/>
      <c r="O288" s="170"/>
      <c r="P288" s="170"/>
      <c r="Q288" s="170"/>
      <c r="R288" s="170"/>
      <c r="S288" s="170"/>
      <c r="T288" s="171"/>
      <c r="AT288" s="172" t="s">
        <v>139</v>
      </c>
      <c r="AU288" s="172" t="s">
        <v>76</v>
      </c>
      <c r="AV288" s="12" t="s">
        <v>136</v>
      </c>
      <c r="AW288" s="12" t="s">
        <v>31</v>
      </c>
      <c r="AX288" s="12" t="s">
        <v>74</v>
      </c>
      <c r="AY288" s="172" t="s">
        <v>128</v>
      </c>
    </row>
    <row r="289" spans="2:65" s="1" customFormat="1" ht="22.5" customHeight="1">
      <c r="B289" s="143"/>
      <c r="C289" s="174" t="s">
        <v>451</v>
      </c>
      <c r="D289" s="174" t="s">
        <v>304</v>
      </c>
      <c r="E289" s="175" t="s">
        <v>452</v>
      </c>
      <c r="F289" s="176" t="s">
        <v>453</v>
      </c>
      <c r="G289" s="177" t="s">
        <v>134</v>
      </c>
      <c r="H289" s="178">
        <v>101.115</v>
      </c>
      <c r="I289" s="179"/>
      <c r="J289" s="179">
        <f>ROUND(I289*H289,2)</f>
        <v>0</v>
      </c>
      <c r="K289" s="176" t="s">
        <v>135</v>
      </c>
      <c r="L289" s="180"/>
      <c r="M289" s="181" t="s">
        <v>3</v>
      </c>
      <c r="N289" s="182" t="s">
        <v>38</v>
      </c>
      <c r="O289" s="152">
        <v>0</v>
      </c>
      <c r="P289" s="152">
        <f>O289*H289</f>
        <v>0</v>
      </c>
      <c r="Q289" s="152">
        <v>1E-06</v>
      </c>
      <c r="R289" s="152">
        <f>Q289*H289</f>
        <v>0.000101115</v>
      </c>
      <c r="S289" s="152">
        <v>0</v>
      </c>
      <c r="T289" s="153">
        <f>S289*H289</f>
        <v>0</v>
      </c>
      <c r="AR289" s="16" t="s">
        <v>223</v>
      </c>
      <c r="AT289" s="16" t="s">
        <v>304</v>
      </c>
      <c r="AU289" s="16" t="s">
        <v>76</v>
      </c>
      <c r="AY289" s="16" t="s">
        <v>128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6" t="s">
        <v>74</v>
      </c>
      <c r="BK289" s="154">
        <f>ROUND(I289*H289,2)</f>
        <v>0</v>
      </c>
      <c r="BL289" s="16" t="s">
        <v>176</v>
      </c>
      <c r="BM289" s="16" t="s">
        <v>454</v>
      </c>
    </row>
    <row r="290" spans="2:47" s="1" customFormat="1" ht="13.5">
      <c r="B290" s="30"/>
      <c r="D290" s="155" t="s">
        <v>137</v>
      </c>
      <c r="F290" s="156" t="s">
        <v>455</v>
      </c>
      <c r="L290" s="30"/>
      <c r="M290" s="59"/>
      <c r="N290" s="31"/>
      <c r="O290" s="31"/>
      <c r="P290" s="31"/>
      <c r="Q290" s="31"/>
      <c r="R290" s="31"/>
      <c r="S290" s="31"/>
      <c r="T290" s="60"/>
      <c r="AT290" s="16" t="s">
        <v>137</v>
      </c>
      <c r="AU290" s="16" t="s">
        <v>76</v>
      </c>
    </row>
    <row r="291" spans="2:51" s="11" customFormat="1" ht="13.5">
      <c r="B291" s="157"/>
      <c r="D291" s="155" t="s">
        <v>139</v>
      </c>
      <c r="E291" s="158" t="s">
        <v>3</v>
      </c>
      <c r="F291" s="159" t="s">
        <v>456</v>
      </c>
      <c r="H291" s="160">
        <v>101.115</v>
      </c>
      <c r="L291" s="157"/>
      <c r="M291" s="161"/>
      <c r="N291" s="162"/>
      <c r="O291" s="162"/>
      <c r="P291" s="162"/>
      <c r="Q291" s="162"/>
      <c r="R291" s="162"/>
      <c r="S291" s="162"/>
      <c r="T291" s="163"/>
      <c r="AT291" s="158" t="s">
        <v>139</v>
      </c>
      <c r="AU291" s="158" t="s">
        <v>76</v>
      </c>
      <c r="AV291" s="11" t="s">
        <v>76</v>
      </c>
      <c r="AW291" s="11" t="s">
        <v>31</v>
      </c>
      <c r="AX291" s="11" t="s">
        <v>67</v>
      </c>
      <c r="AY291" s="158" t="s">
        <v>128</v>
      </c>
    </row>
    <row r="292" spans="2:51" s="12" customFormat="1" ht="13.5">
      <c r="B292" s="164"/>
      <c r="D292" s="165" t="s">
        <v>139</v>
      </c>
      <c r="E292" s="166" t="s">
        <v>3</v>
      </c>
      <c r="F292" s="167" t="s">
        <v>141</v>
      </c>
      <c r="H292" s="168">
        <v>101.115</v>
      </c>
      <c r="L292" s="164"/>
      <c r="M292" s="169"/>
      <c r="N292" s="170"/>
      <c r="O292" s="170"/>
      <c r="P292" s="170"/>
      <c r="Q292" s="170"/>
      <c r="R292" s="170"/>
      <c r="S292" s="170"/>
      <c r="T292" s="171"/>
      <c r="AT292" s="172" t="s">
        <v>139</v>
      </c>
      <c r="AU292" s="172" t="s">
        <v>76</v>
      </c>
      <c r="AV292" s="12" t="s">
        <v>136</v>
      </c>
      <c r="AW292" s="12" t="s">
        <v>31</v>
      </c>
      <c r="AX292" s="12" t="s">
        <v>74</v>
      </c>
      <c r="AY292" s="172" t="s">
        <v>128</v>
      </c>
    </row>
    <row r="293" spans="2:65" s="1" customFormat="1" ht="22.5" customHeight="1">
      <c r="B293" s="143"/>
      <c r="C293" s="144" t="s">
        <v>311</v>
      </c>
      <c r="D293" s="144" t="s">
        <v>131</v>
      </c>
      <c r="E293" s="145" t="s">
        <v>457</v>
      </c>
      <c r="F293" s="146" t="s">
        <v>458</v>
      </c>
      <c r="G293" s="147" t="s">
        <v>134</v>
      </c>
      <c r="H293" s="148">
        <v>16.126</v>
      </c>
      <c r="I293" s="149"/>
      <c r="J293" s="149">
        <f>ROUND(I293*H293,2)</f>
        <v>0</v>
      </c>
      <c r="K293" s="146" t="s">
        <v>135</v>
      </c>
      <c r="L293" s="30"/>
      <c r="M293" s="150" t="s">
        <v>3</v>
      </c>
      <c r="N293" s="151" t="s">
        <v>38</v>
      </c>
      <c r="O293" s="152">
        <v>0.016</v>
      </c>
      <c r="P293" s="152">
        <f>O293*H293</f>
        <v>0.258016</v>
      </c>
      <c r="Q293" s="152">
        <v>0</v>
      </c>
      <c r="R293" s="152">
        <f>Q293*H293</f>
        <v>0</v>
      </c>
      <c r="S293" s="152">
        <v>0</v>
      </c>
      <c r="T293" s="153">
        <f>S293*H293</f>
        <v>0</v>
      </c>
      <c r="AR293" s="16" t="s">
        <v>176</v>
      </c>
      <c r="AT293" s="16" t="s">
        <v>131</v>
      </c>
      <c r="AU293" s="16" t="s">
        <v>76</v>
      </c>
      <c r="AY293" s="16" t="s">
        <v>128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6" t="s">
        <v>74</v>
      </c>
      <c r="BK293" s="154">
        <f>ROUND(I293*H293,2)</f>
        <v>0</v>
      </c>
      <c r="BL293" s="16" t="s">
        <v>176</v>
      </c>
      <c r="BM293" s="16" t="s">
        <v>459</v>
      </c>
    </row>
    <row r="294" spans="2:47" s="1" customFormat="1" ht="27">
      <c r="B294" s="30"/>
      <c r="D294" s="155" t="s">
        <v>137</v>
      </c>
      <c r="F294" s="156" t="s">
        <v>460</v>
      </c>
      <c r="L294" s="30"/>
      <c r="M294" s="59"/>
      <c r="N294" s="31"/>
      <c r="O294" s="31"/>
      <c r="P294" s="31"/>
      <c r="Q294" s="31"/>
      <c r="R294" s="31"/>
      <c r="S294" s="31"/>
      <c r="T294" s="60"/>
      <c r="AT294" s="16" t="s">
        <v>137</v>
      </c>
      <c r="AU294" s="16" t="s">
        <v>76</v>
      </c>
    </row>
    <row r="295" spans="2:51" s="11" customFormat="1" ht="13.5">
      <c r="B295" s="157"/>
      <c r="D295" s="155" t="s">
        <v>139</v>
      </c>
      <c r="E295" s="158" t="s">
        <v>3</v>
      </c>
      <c r="F295" s="159" t="s">
        <v>461</v>
      </c>
      <c r="H295" s="160">
        <v>4.076</v>
      </c>
      <c r="L295" s="157"/>
      <c r="M295" s="161"/>
      <c r="N295" s="162"/>
      <c r="O295" s="162"/>
      <c r="P295" s="162"/>
      <c r="Q295" s="162"/>
      <c r="R295" s="162"/>
      <c r="S295" s="162"/>
      <c r="T295" s="163"/>
      <c r="AT295" s="158" t="s">
        <v>139</v>
      </c>
      <c r="AU295" s="158" t="s">
        <v>76</v>
      </c>
      <c r="AV295" s="11" t="s">
        <v>76</v>
      </c>
      <c r="AW295" s="11" t="s">
        <v>31</v>
      </c>
      <c r="AX295" s="11" t="s">
        <v>67</v>
      </c>
      <c r="AY295" s="158" t="s">
        <v>128</v>
      </c>
    </row>
    <row r="296" spans="2:51" s="11" customFormat="1" ht="13.5">
      <c r="B296" s="157"/>
      <c r="D296" s="155" t="s">
        <v>139</v>
      </c>
      <c r="E296" s="158" t="s">
        <v>3</v>
      </c>
      <c r="F296" s="159" t="s">
        <v>462</v>
      </c>
      <c r="H296" s="160">
        <v>5.05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AT296" s="158" t="s">
        <v>139</v>
      </c>
      <c r="AU296" s="158" t="s">
        <v>76</v>
      </c>
      <c r="AV296" s="11" t="s">
        <v>76</v>
      </c>
      <c r="AW296" s="11" t="s">
        <v>31</v>
      </c>
      <c r="AX296" s="11" t="s">
        <v>67</v>
      </c>
      <c r="AY296" s="158" t="s">
        <v>128</v>
      </c>
    </row>
    <row r="297" spans="2:51" s="11" customFormat="1" ht="13.5">
      <c r="B297" s="157"/>
      <c r="D297" s="155" t="s">
        <v>139</v>
      </c>
      <c r="E297" s="158" t="s">
        <v>3</v>
      </c>
      <c r="F297" s="159" t="s">
        <v>463</v>
      </c>
      <c r="H297" s="160">
        <v>7</v>
      </c>
      <c r="L297" s="157"/>
      <c r="M297" s="161"/>
      <c r="N297" s="162"/>
      <c r="O297" s="162"/>
      <c r="P297" s="162"/>
      <c r="Q297" s="162"/>
      <c r="R297" s="162"/>
      <c r="S297" s="162"/>
      <c r="T297" s="163"/>
      <c r="AT297" s="158" t="s">
        <v>139</v>
      </c>
      <c r="AU297" s="158" t="s">
        <v>76</v>
      </c>
      <c r="AV297" s="11" t="s">
        <v>76</v>
      </c>
      <c r="AW297" s="11" t="s">
        <v>31</v>
      </c>
      <c r="AX297" s="11" t="s">
        <v>67</v>
      </c>
      <c r="AY297" s="158" t="s">
        <v>128</v>
      </c>
    </row>
    <row r="298" spans="2:51" s="12" customFormat="1" ht="13.5">
      <c r="B298" s="164"/>
      <c r="D298" s="165" t="s">
        <v>139</v>
      </c>
      <c r="E298" s="166" t="s">
        <v>3</v>
      </c>
      <c r="F298" s="167" t="s">
        <v>141</v>
      </c>
      <c r="H298" s="168">
        <v>16.126</v>
      </c>
      <c r="L298" s="164"/>
      <c r="M298" s="169"/>
      <c r="N298" s="170"/>
      <c r="O298" s="170"/>
      <c r="P298" s="170"/>
      <c r="Q298" s="170"/>
      <c r="R298" s="170"/>
      <c r="S298" s="170"/>
      <c r="T298" s="171"/>
      <c r="AT298" s="172" t="s">
        <v>139</v>
      </c>
      <c r="AU298" s="172" t="s">
        <v>76</v>
      </c>
      <c r="AV298" s="12" t="s">
        <v>136</v>
      </c>
      <c r="AW298" s="12" t="s">
        <v>31</v>
      </c>
      <c r="AX298" s="12" t="s">
        <v>74</v>
      </c>
      <c r="AY298" s="172" t="s">
        <v>128</v>
      </c>
    </row>
    <row r="299" spans="2:65" s="1" customFormat="1" ht="22.5" customHeight="1">
      <c r="B299" s="143"/>
      <c r="C299" s="174" t="s">
        <v>464</v>
      </c>
      <c r="D299" s="174" t="s">
        <v>304</v>
      </c>
      <c r="E299" s="175" t="s">
        <v>452</v>
      </c>
      <c r="F299" s="176" t="s">
        <v>453</v>
      </c>
      <c r="G299" s="177" t="s">
        <v>134</v>
      </c>
      <c r="H299" s="178">
        <v>16.932</v>
      </c>
      <c r="I299" s="179"/>
      <c r="J299" s="179">
        <f>ROUND(I299*H299,2)</f>
        <v>0</v>
      </c>
      <c r="K299" s="176" t="s">
        <v>135</v>
      </c>
      <c r="L299" s="180"/>
      <c r="M299" s="181" t="s">
        <v>3</v>
      </c>
      <c r="N299" s="182" t="s">
        <v>38</v>
      </c>
      <c r="O299" s="152">
        <v>0</v>
      </c>
      <c r="P299" s="152">
        <f>O299*H299</f>
        <v>0</v>
      </c>
      <c r="Q299" s="152">
        <v>1E-06</v>
      </c>
      <c r="R299" s="152">
        <f>Q299*H299</f>
        <v>1.6931999999999996E-05</v>
      </c>
      <c r="S299" s="152">
        <v>0</v>
      </c>
      <c r="T299" s="153">
        <f>S299*H299</f>
        <v>0</v>
      </c>
      <c r="AR299" s="16" t="s">
        <v>223</v>
      </c>
      <c r="AT299" s="16" t="s">
        <v>304</v>
      </c>
      <c r="AU299" s="16" t="s">
        <v>76</v>
      </c>
      <c r="AY299" s="16" t="s">
        <v>128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6" t="s">
        <v>74</v>
      </c>
      <c r="BK299" s="154">
        <f>ROUND(I299*H299,2)</f>
        <v>0</v>
      </c>
      <c r="BL299" s="16" t="s">
        <v>176</v>
      </c>
      <c r="BM299" s="16" t="s">
        <v>465</v>
      </c>
    </row>
    <row r="300" spans="2:47" s="1" customFormat="1" ht="13.5">
      <c r="B300" s="30"/>
      <c r="D300" s="155" t="s">
        <v>137</v>
      </c>
      <c r="F300" s="156" t="s">
        <v>455</v>
      </c>
      <c r="L300" s="30"/>
      <c r="M300" s="59"/>
      <c r="N300" s="31"/>
      <c r="O300" s="31"/>
      <c r="P300" s="31"/>
      <c r="Q300" s="31"/>
      <c r="R300" s="31"/>
      <c r="S300" s="31"/>
      <c r="T300" s="60"/>
      <c r="AT300" s="16" t="s">
        <v>137</v>
      </c>
      <c r="AU300" s="16" t="s">
        <v>76</v>
      </c>
    </row>
    <row r="301" spans="2:51" s="11" customFormat="1" ht="13.5">
      <c r="B301" s="157"/>
      <c r="D301" s="155" t="s">
        <v>139</v>
      </c>
      <c r="E301" s="158" t="s">
        <v>3</v>
      </c>
      <c r="F301" s="159" t="s">
        <v>466</v>
      </c>
      <c r="H301" s="160">
        <v>16.932</v>
      </c>
      <c r="L301" s="157"/>
      <c r="M301" s="161"/>
      <c r="N301" s="162"/>
      <c r="O301" s="162"/>
      <c r="P301" s="162"/>
      <c r="Q301" s="162"/>
      <c r="R301" s="162"/>
      <c r="S301" s="162"/>
      <c r="T301" s="163"/>
      <c r="AT301" s="158" t="s">
        <v>139</v>
      </c>
      <c r="AU301" s="158" t="s">
        <v>76</v>
      </c>
      <c r="AV301" s="11" t="s">
        <v>76</v>
      </c>
      <c r="AW301" s="11" t="s">
        <v>31</v>
      </c>
      <c r="AX301" s="11" t="s">
        <v>67</v>
      </c>
      <c r="AY301" s="158" t="s">
        <v>128</v>
      </c>
    </row>
    <row r="302" spans="2:51" s="12" customFormat="1" ht="13.5">
      <c r="B302" s="164"/>
      <c r="D302" s="165" t="s">
        <v>139</v>
      </c>
      <c r="E302" s="166" t="s">
        <v>3</v>
      </c>
      <c r="F302" s="167" t="s">
        <v>141</v>
      </c>
      <c r="H302" s="168">
        <v>16.932</v>
      </c>
      <c r="L302" s="164"/>
      <c r="M302" s="169"/>
      <c r="N302" s="170"/>
      <c r="O302" s="170"/>
      <c r="P302" s="170"/>
      <c r="Q302" s="170"/>
      <c r="R302" s="170"/>
      <c r="S302" s="170"/>
      <c r="T302" s="171"/>
      <c r="AT302" s="172" t="s">
        <v>139</v>
      </c>
      <c r="AU302" s="172" t="s">
        <v>76</v>
      </c>
      <c r="AV302" s="12" t="s">
        <v>136</v>
      </c>
      <c r="AW302" s="12" t="s">
        <v>31</v>
      </c>
      <c r="AX302" s="12" t="s">
        <v>74</v>
      </c>
      <c r="AY302" s="172" t="s">
        <v>128</v>
      </c>
    </row>
    <row r="303" spans="2:65" s="1" customFormat="1" ht="22.5" customHeight="1">
      <c r="B303" s="143"/>
      <c r="C303" s="144" t="s">
        <v>316</v>
      </c>
      <c r="D303" s="144" t="s">
        <v>131</v>
      </c>
      <c r="E303" s="145" t="s">
        <v>467</v>
      </c>
      <c r="F303" s="146" t="s">
        <v>468</v>
      </c>
      <c r="G303" s="147" t="s">
        <v>134</v>
      </c>
      <c r="H303" s="148">
        <v>225.3</v>
      </c>
      <c r="I303" s="149"/>
      <c r="J303" s="149">
        <f>ROUND(I303*H303,2)</f>
        <v>0</v>
      </c>
      <c r="K303" s="146" t="s">
        <v>135</v>
      </c>
      <c r="L303" s="30"/>
      <c r="M303" s="150" t="s">
        <v>3</v>
      </c>
      <c r="N303" s="151" t="s">
        <v>38</v>
      </c>
      <c r="O303" s="152">
        <v>0.033</v>
      </c>
      <c r="P303" s="152">
        <f>O303*H303</f>
        <v>7.434900000000001</v>
      </c>
      <c r="Q303" s="152">
        <v>0.0002</v>
      </c>
      <c r="R303" s="152">
        <f>Q303*H303</f>
        <v>0.04506</v>
      </c>
      <c r="S303" s="152">
        <v>0</v>
      </c>
      <c r="T303" s="153">
        <f>S303*H303</f>
        <v>0</v>
      </c>
      <c r="AR303" s="16" t="s">
        <v>176</v>
      </c>
      <c r="AT303" s="16" t="s">
        <v>131</v>
      </c>
      <c r="AU303" s="16" t="s">
        <v>76</v>
      </c>
      <c r="AY303" s="16" t="s">
        <v>128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74</v>
      </c>
      <c r="BK303" s="154">
        <f>ROUND(I303*H303,2)</f>
        <v>0</v>
      </c>
      <c r="BL303" s="16" t="s">
        <v>176</v>
      </c>
      <c r="BM303" s="16" t="s">
        <v>469</v>
      </c>
    </row>
    <row r="304" spans="2:47" s="1" customFormat="1" ht="13.5">
      <c r="B304" s="30"/>
      <c r="D304" s="155" t="s">
        <v>137</v>
      </c>
      <c r="F304" s="156" t="s">
        <v>470</v>
      </c>
      <c r="L304" s="30"/>
      <c r="M304" s="59"/>
      <c r="N304" s="31"/>
      <c r="O304" s="31"/>
      <c r="P304" s="31"/>
      <c r="Q304" s="31"/>
      <c r="R304" s="31"/>
      <c r="S304" s="31"/>
      <c r="T304" s="60"/>
      <c r="AT304" s="16" t="s">
        <v>137</v>
      </c>
      <c r="AU304" s="16" t="s">
        <v>76</v>
      </c>
    </row>
    <row r="305" spans="2:51" s="11" customFormat="1" ht="13.5">
      <c r="B305" s="157"/>
      <c r="D305" s="155" t="s">
        <v>139</v>
      </c>
      <c r="E305" s="158" t="s">
        <v>3</v>
      </c>
      <c r="F305" s="159" t="s">
        <v>203</v>
      </c>
      <c r="H305" s="160">
        <v>149.4</v>
      </c>
      <c r="L305" s="157"/>
      <c r="M305" s="161"/>
      <c r="N305" s="162"/>
      <c r="O305" s="162"/>
      <c r="P305" s="162"/>
      <c r="Q305" s="162"/>
      <c r="R305" s="162"/>
      <c r="S305" s="162"/>
      <c r="T305" s="163"/>
      <c r="AT305" s="158" t="s">
        <v>139</v>
      </c>
      <c r="AU305" s="158" t="s">
        <v>76</v>
      </c>
      <c r="AV305" s="11" t="s">
        <v>76</v>
      </c>
      <c r="AW305" s="11" t="s">
        <v>31</v>
      </c>
      <c r="AX305" s="11" t="s">
        <v>67</v>
      </c>
      <c r="AY305" s="158" t="s">
        <v>128</v>
      </c>
    </row>
    <row r="306" spans="2:51" s="11" customFormat="1" ht="13.5">
      <c r="B306" s="157"/>
      <c r="D306" s="155" t="s">
        <v>139</v>
      </c>
      <c r="E306" s="158" t="s">
        <v>3</v>
      </c>
      <c r="F306" s="159" t="s">
        <v>439</v>
      </c>
      <c r="H306" s="160">
        <v>75.9</v>
      </c>
      <c r="L306" s="157"/>
      <c r="M306" s="161"/>
      <c r="N306" s="162"/>
      <c r="O306" s="162"/>
      <c r="P306" s="162"/>
      <c r="Q306" s="162"/>
      <c r="R306" s="162"/>
      <c r="S306" s="162"/>
      <c r="T306" s="163"/>
      <c r="AT306" s="158" t="s">
        <v>139</v>
      </c>
      <c r="AU306" s="158" t="s">
        <v>76</v>
      </c>
      <c r="AV306" s="11" t="s">
        <v>76</v>
      </c>
      <c r="AW306" s="11" t="s">
        <v>31</v>
      </c>
      <c r="AX306" s="11" t="s">
        <v>67</v>
      </c>
      <c r="AY306" s="158" t="s">
        <v>128</v>
      </c>
    </row>
    <row r="307" spans="2:51" s="12" customFormat="1" ht="13.5">
      <c r="B307" s="164"/>
      <c r="D307" s="165" t="s">
        <v>139</v>
      </c>
      <c r="E307" s="166" t="s">
        <v>3</v>
      </c>
      <c r="F307" s="167" t="s">
        <v>141</v>
      </c>
      <c r="H307" s="168">
        <v>225.3</v>
      </c>
      <c r="L307" s="164"/>
      <c r="M307" s="169"/>
      <c r="N307" s="170"/>
      <c r="O307" s="170"/>
      <c r="P307" s="170"/>
      <c r="Q307" s="170"/>
      <c r="R307" s="170"/>
      <c r="S307" s="170"/>
      <c r="T307" s="171"/>
      <c r="AT307" s="172" t="s">
        <v>139</v>
      </c>
      <c r="AU307" s="172" t="s">
        <v>76</v>
      </c>
      <c r="AV307" s="12" t="s">
        <v>136</v>
      </c>
      <c r="AW307" s="12" t="s">
        <v>31</v>
      </c>
      <c r="AX307" s="12" t="s">
        <v>74</v>
      </c>
      <c r="AY307" s="172" t="s">
        <v>128</v>
      </c>
    </row>
    <row r="308" spans="2:65" s="1" customFormat="1" ht="31.5" customHeight="1">
      <c r="B308" s="143"/>
      <c r="C308" s="144" t="s">
        <v>471</v>
      </c>
      <c r="D308" s="144" t="s">
        <v>131</v>
      </c>
      <c r="E308" s="145" t="s">
        <v>472</v>
      </c>
      <c r="F308" s="146" t="s">
        <v>473</v>
      </c>
      <c r="G308" s="147" t="s">
        <v>134</v>
      </c>
      <c r="H308" s="148">
        <v>225.3</v>
      </c>
      <c r="I308" s="149"/>
      <c r="J308" s="149">
        <f>ROUND(I308*H308,2)</f>
        <v>0</v>
      </c>
      <c r="K308" s="146" t="s">
        <v>135</v>
      </c>
      <c r="L308" s="30"/>
      <c r="M308" s="150" t="s">
        <v>3</v>
      </c>
      <c r="N308" s="151" t="s">
        <v>38</v>
      </c>
      <c r="O308" s="152">
        <v>0.064</v>
      </c>
      <c r="P308" s="152">
        <f>O308*H308</f>
        <v>14.419200000000002</v>
      </c>
      <c r="Q308" s="152">
        <v>0.00029</v>
      </c>
      <c r="R308" s="152">
        <f>Q308*H308</f>
        <v>0.065337</v>
      </c>
      <c r="S308" s="152">
        <v>0</v>
      </c>
      <c r="T308" s="153">
        <f>S308*H308</f>
        <v>0</v>
      </c>
      <c r="AR308" s="16" t="s">
        <v>176</v>
      </c>
      <c r="AT308" s="16" t="s">
        <v>131</v>
      </c>
      <c r="AU308" s="16" t="s">
        <v>76</v>
      </c>
      <c r="AY308" s="16" t="s">
        <v>128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6" t="s">
        <v>74</v>
      </c>
      <c r="BK308" s="154">
        <f>ROUND(I308*H308,2)</f>
        <v>0</v>
      </c>
      <c r="BL308" s="16" t="s">
        <v>176</v>
      </c>
      <c r="BM308" s="16" t="s">
        <v>474</v>
      </c>
    </row>
    <row r="309" spans="2:47" s="1" customFormat="1" ht="27">
      <c r="B309" s="30"/>
      <c r="D309" s="155" t="s">
        <v>137</v>
      </c>
      <c r="F309" s="156" t="s">
        <v>475</v>
      </c>
      <c r="L309" s="30"/>
      <c r="M309" s="186"/>
      <c r="N309" s="187"/>
      <c r="O309" s="187"/>
      <c r="P309" s="187"/>
      <c r="Q309" s="187"/>
      <c r="R309" s="187"/>
      <c r="S309" s="187"/>
      <c r="T309" s="188"/>
      <c r="AT309" s="16" t="s">
        <v>137</v>
      </c>
      <c r="AU309" s="16" t="s">
        <v>76</v>
      </c>
    </row>
    <row r="310" spans="2:12" s="1" customFormat="1" ht="6.95" customHeight="1">
      <c r="B310" s="45"/>
      <c r="C310" s="46"/>
      <c r="D310" s="46"/>
      <c r="E310" s="46"/>
      <c r="F310" s="46"/>
      <c r="G310" s="46"/>
      <c r="H310" s="46"/>
      <c r="I310" s="46"/>
      <c r="J310" s="46"/>
      <c r="K310" s="46"/>
      <c r="L310" s="30"/>
    </row>
  </sheetData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8"/>
  <sheetViews>
    <sheetView showGridLines="0" workbookViewId="0" topLeftCell="A1">
      <pane ySplit="1" topLeftCell="A2" activePane="bottomLeft" state="frozen"/>
      <selection pane="bottomLeft" activeCell="F8" sqref="F8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9" t="s">
        <v>943</v>
      </c>
      <c r="H1" s="349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2" t="s">
        <v>1110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2" t="str">
        <f>'D.1.1. - Stavební úpravy'!E7:H7</f>
        <v>Rekonstrukce plynové kotelny</v>
      </c>
      <c r="F7" s="351"/>
      <c r="G7" s="351"/>
      <c r="H7" s="351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5" t="s">
        <v>1187</v>
      </c>
      <c r="F9" s="315"/>
      <c r="G9" s="315"/>
      <c r="H9" s="315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'Rekapitulace stavby'!K8</f>
        <v>Gymnázium Jaroslava Žáka, Jaroměř</v>
      </c>
      <c r="I12" s="257" t="s">
        <v>20</v>
      </c>
      <c r="J12" s="258" t="str">
        <f>'D.1.1. - Stavební úpravy'!J49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3"/>
      <c r="F24" s="354"/>
      <c r="G24" s="354"/>
      <c r="H24" s="354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ROUND($J$91,2)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ROUND(SUM($BE$91:$BE$237),2)</f>
        <v>0</v>
      </c>
      <c r="I30" s="287">
        <v>0.21</v>
      </c>
      <c r="J30" s="286">
        <f>ROUND(SUM($BE$91:$BE$237)*$I$30,2)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ROUND(SUM($BF$91:$BF$237),2)</f>
        <v>0</v>
      </c>
      <c r="I31" s="287">
        <v>0.15</v>
      </c>
      <c r="J31" s="286">
        <f>ROUND(SUM($BF$91:$BF$237)*$I$31,2)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ROUND(SUM($BG$91:$BG$237),2)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ROUND(SUM($BH$91:$BH$237),2)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ROUND(SUM($BI$91:$BI$237),2)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2" t="str">
        <f>$E$7</f>
        <v>Rekonstrukce plynové kotelny</v>
      </c>
      <c r="F45" s="348"/>
      <c r="G45" s="348"/>
      <c r="H45" s="348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7" t="str">
        <f>$E$9</f>
        <v>D.1.4.a) - Vytápění</v>
      </c>
      <c r="F47" s="348"/>
      <c r="G47" s="348"/>
      <c r="H47" s="348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F12</f>
        <v>Gymnázium Jaroslava Žáka, Jaroměř</v>
      </c>
      <c r="I49" s="257" t="s">
        <v>20</v>
      </c>
      <c r="J49" s="200" t="str">
        <f>'D.1.1. - Stavební úpravy'!J12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ROUND($J$91,2)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ROUND($J$92,2)</f>
        <v>0</v>
      </c>
      <c r="K57" s="270"/>
    </row>
    <row r="58" spans="2:11" s="264" customFormat="1" ht="21" customHeight="1">
      <c r="B58" s="268"/>
      <c r="D58" s="267" t="s">
        <v>101</v>
      </c>
      <c r="E58" s="267"/>
      <c r="F58" s="267"/>
      <c r="G58" s="267"/>
      <c r="H58" s="267"/>
      <c r="I58" s="267"/>
      <c r="J58" s="266">
        <f>ROUND($J$93,2)</f>
        <v>0</v>
      </c>
      <c r="K58" s="265"/>
    </row>
    <row r="59" spans="2:11" s="269" customFormat="1" ht="25.5" customHeight="1">
      <c r="B59" s="273"/>
      <c r="D59" s="272" t="s">
        <v>103</v>
      </c>
      <c r="E59" s="272"/>
      <c r="F59" s="272"/>
      <c r="G59" s="272"/>
      <c r="H59" s="272"/>
      <c r="I59" s="272"/>
      <c r="J59" s="271">
        <f>ROUND($J$97,2)</f>
        <v>0</v>
      </c>
      <c r="K59" s="270"/>
    </row>
    <row r="60" spans="2:11" s="264" customFormat="1" ht="21" customHeight="1">
      <c r="B60" s="268"/>
      <c r="D60" s="267" t="s">
        <v>476</v>
      </c>
      <c r="E60" s="267"/>
      <c r="F60" s="267"/>
      <c r="G60" s="267"/>
      <c r="H60" s="267"/>
      <c r="I60" s="267"/>
      <c r="J60" s="266">
        <f>ROUND($J$98,2)</f>
        <v>0</v>
      </c>
      <c r="K60" s="265"/>
    </row>
    <row r="61" spans="2:11" s="264" customFormat="1" ht="21" customHeight="1">
      <c r="B61" s="268"/>
      <c r="D61" s="267" t="s">
        <v>477</v>
      </c>
      <c r="E61" s="267"/>
      <c r="F61" s="267"/>
      <c r="G61" s="267"/>
      <c r="H61" s="267"/>
      <c r="I61" s="267"/>
      <c r="J61" s="266">
        <f>ROUND($J$109,2)</f>
        <v>0</v>
      </c>
      <c r="K61" s="265"/>
    </row>
    <row r="62" spans="2:11" s="264" customFormat="1" ht="21" customHeight="1">
      <c r="B62" s="268"/>
      <c r="D62" s="267" t="s">
        <v>478</v>
      </c>
      <c r="E62" s="267"/>
      <c r="F62" s="267"/>
      <c r="G62" s="267"/>
      <c r="H62" s="267"/>
      <c r="I62" s="267"/>
      <c r="J62" s="266">
        <f>ROUND($J$116,2)</f>
        <v>0</v>
      </c>
      <c r="K62" s="265"/>
    </row>
    <row r="63" spans="2:11" s="264" customFormat="1" ht="21" customHeight="1">
      <c r="B63" s="268"/>
      <c r="D63" s="267" t="s">
        <v>479</v>
      </c>
      <c r="E63" s="267"/>
      <c r="F63" s="267"/>
      <c r="G63" s="267"/>
      <c r="H63" s="267"/>
      <c r="I63" s="267"/>
      <c r="J63" s="266">
        <f>ROUND($J$144,2)</f>
        <v>0</v>
      </c>
      <c r="K63" s="265"/>
    </row>
    <row r="64" spans="2:11" s="264" customFormat="1" ht="21" customHeight="1">
      <c r="B64" s="268"/>
      <c r="D64" s="267" t="s">
        <v>480</v>
      </c>
      <c r="E64" s="267"/>
      <c r="F64" s="267"/>
      <c r="G64" s="267"/>
      <c r="H64" s="267"/>
      <c r="I64" s="267"/>
      <c r="J64" s="266">
        <f>ROUND($J$164,2)</f>
        <v>0</v>
      </c>
      <c r="K64" s="265"/>
    </row>
    <row r="65" spans="2:11" s="264" customFormat="1" ht="21" customHeight="1">
      <c r="B65" s="268"/>
      <c r="D65" s="267" t="s">
        <v>107</v>
      </c>
      <c r="E65" s="267"/>
      <c r="F65" s="267"/>
      <c r="G65" s="267"/>
      <c r="H65" s="267"/>
      <c r="I65" s="267"/>
      <c r="J65" s="266">
        <f>ROUND($J$213,2)</f>
        <v>0</v>
      </c>
      <c r="K65" s="265"/>
    </row>
    <row r="66" spans="2:11" s="264" customFormat="1" ht="21" customHeight="1">
      <c r="B66" s="268"/>
      <c r="D66" s="267" t="s">
        <v>110</v>
      </c>
      <c r="E66" s="267"/>
      <c r="F66" s="267"/>
      <c r="G66" s="267"/>
      <c r="H66" s="267"/>
      <c r="I66" s="267"/>
      <c r="J66" s="266">
        <f>ROUND($J$218,2)</f>
        <v>0</v>
      </c>
      <c r="K66" s="265"/>
    </row>
    <row r="67" spans="2:11" s="269" customFormat="1" ht="25.5" customHeight="1">
      <c r="B67" s="273"/>
      <c r="D67" s="272" t="s">
        <v>481</v>
      </c>
      <c r="E67" s="272"/>
      <c r="F67" s="272"/>
      <c r="G67" s="272"/>
      <c r="H67" s="272"/>
      <c r="I67" s="272"/>
      <c r="J67" s="271">
        <f>ROUND($J$220,2)</f>
        <v>0</v>
      </c>
      <c r="K67" s="270"/>
    </row>
    <row r="68" spans="2:11" s="264" customFormat="1" ht="21" customHeight="1">
      <c r="B68" s="268"/>
      <c r="D68" s="267" t="s">
        <v>482</v>
      </c>
      <c r="E68" s="267"/>
      <c r="F68" s="267"/>
      <c r="G68" s="267"/>
      <c r="H68" s="267"/>
      <c r="I68" s="267"/>
      <c r="J68" s="266">
        <f>ROUND($J$221,2)</f>
        <v>0</v>
      </c>
      <c r="K68" s="265"/>
    </row>
    <row r="69" spans="2:11" s="269" customFormat="1" ht="25.5" customHeight="1">
      <c r="B69" s="273"/>
      <c r="D69" s="272" t="s">
        <v>483</v>
      </c>
      <c r="E69" s="272"/>
      <c r="F69" s="272"/>
      <c r="G69" s="272"/>
      <c r="H69" s="272"/>
      <c r="I69" s="272"/>
      <c r="J69" s="271">
        <f>ROUND($J$224,2)</f>
        <v>0</v>
      </c>
      <c r="K69" s="270"/>
    </row>
    <row r="70" spans="2:11" s="269" customFormat="1" ht="25.5" customHeight="1">
      <c r="B70" s="273"/>
      <c r="D70" s="272" t="s">
        <v>484</v>
      </c>
      <c r="E70" s="272"/>
      <c r="F70" s="272"/>
      <c r="G70" s="272"/>
      <c r="H70" s="272"/>
      <c r="I70" s="272"/>
      <c r="J70" s="271">
        <f>ROUND($J$226,2)</f>
        <v>0</v>
      </c>
      <c r="K70" s="270"/>
    </row>
    <row r="71" spans="2:11" s="264" customFormat="1" ht="21" customHeight="1">
      <c r="B71" s="268"/>
      <c r="D71" s="267" t="s">
        <v>485</v>
      </c>
      <c r="E71" s="267"/>
      <c r="F71" s="267"/>
      <c r="G71" s="267"/>
      <c r="H71" s="267"/>
      <c r="I71" s="267"/>
      <c r="J71" s="266">
        <f>ROUND($J$227,2)</f>
        <v>0</v>
      </c>
      <c r="K71" s="265"/>
    </row>
    <row r="72" spans="2:11" s="203" customFormat="1" ht="22.5" customHeight="1">
      <c r="B72" s="204"/>
      <c r="K72" s="263"/>
    </row>
    <row r="73" spans="2:11" s="203" customFormat="1" ht="7.5" customHeight="1">
      <c r="B73" s="206"/>
      <c r="C73" s="205"/>
      <c r="D73" s="205"/>
      <c r="E73" s="205"/>
      <c r="F73" s="205"/>
      <c r="G73" s="205"/>
      <c r="H73" s="205"/>
      <c r="I73" s="205"/>
      <c r="J73" s="205"/>
      <c r="K73" s="262"/>
    </row>
    <row r="77" spans="2:12" s="203" customFormat="1" ht="7.5" customHeight="1">
      <c r="B77" s="261"/>
      <c r="C77" s="260"/>
      <c r="D77" s="260"/>
      <c r="E77" s="260"/>
      <c r="F77" s="260"/>
      <c r="G77" s="260"/>
      <c r="H77" s="260"/>
      <c r="I77" s="260"/>
      <c r="J77" s="260"/>
      <c r="K77" s="260"/>
      <c r="L77" s="204"/>
    </row>
    <row r="78" spans="2:12" s="203" customFormat="1" ht="37.5" customHeight="1">
      <c r="B78" s="204"/>
      <c r="C78" s="259" t="s">
        <v>112</v>
      </c>
      <c r="L78" s="204"/>
    </row>
    <row r="79" spans="2:12" s="203" customFormat="1" ht="7.5" customHeight="1">
      <c r="B79" s="204"/>
      <c r="L79" s="204"/>
    </row>
    <row r="80" spans="2:12" s="203" customFormat="1" ht="15" customHeight="1">
      <c r="B80" s="204"/>
      <c r="C80" s="257" t="s">
        <v>15</v>
      </c>
      <c r="L80" s="204"/>
    </row>
    <row r="81" spans="2:12" s="203" customFormat="1" ht="16.5" customHeight="1">
      <c r="B81" s="204"/>
      <c r="E81" s="352" t="str">
        <f>$E$7</f>
        <v>Rekonstrukce plynové kotelny</v>
      </c>
      <c r="F81" s="348"/>
      <c r="G81" s="348"/>
      <c r="H81" s="348"/>
      <c r="L81" s="204"/>
    </row>
    <row r="82" spans="2:12" s="203" customFormat="1" ht="15" customHeight="1">
      <c r="B82" s="204"/>
      <c r="C82" s="257" t="s">
        <v>91</v>
      </c>
      <c r="L82" s="204"/>
    </row>
    <row r="83" spans="2:12" s="203" customFormat="1" ht="19.5" customHeight="1">
      <c r="B83" s="204"/>
      <c r="E83" s="347" t="str">
        <f>$E$9</f>
        <v>D.1.4.a) - Vytápění</v>
      </c>
      <c r="F83" s="348"/>
      <c r="G83" s="348"/>
      <c r="H83" s="348"/>
      <c r="L83" s="204"/>
    </row>
    <row r="84" spans="2:12" s="203" customFormat="1" ht="7.5" customHeight="1">
      <c r="B84" s="204"/>
      <c r="L84" s="204"/>
    </row>
    <row r="85" spans="2:12" s="203" customFormat="1" ht="18.75" customHeight="1">
      <c r="B85" s="204"/>
      <c r="C85" s="257" t="s">
        <v>19</v>
      </c>
      <c r="F85" s="256" t="str">
        <f>F49</f>
        <v>Gymnázium Jaroslava Žáka, Jaroměř</v>
      </c>
      <c r="I85" s="257" t="s">
        <v>20</v>
      </c>
      <c r="J85" s="258" t="str">
        <f>J49</f>
        <v>30.11.2016</v>
      </c>
      <c r="L85" s="204"/>
    </row>
    <row r="86" spans="2:12" s="203" customFormat="1" ht="7.5" customHeight="1">
      <c r="B86" s="204"/>
      <c r="L86" s="204"/>
    </row>
    <row r="87" spans="2:12" s="203" customFormat="1" ht="15.75" customHeight="1">
      <c r="B87" s="204"/>
      <c r="C87" s="257" t="s">
        <v>22</v>
      </c>
      <c r="F87" s="256"/>
      <c r="I87" s="257" t="s">
        <v>27</v>
      </c>
      <c r="J87" s="256" t="str">
        <f>$E$21</f>
        <v>VK INVESTING s.r.o.</v>
      </c>
      <c r="L87" s="204"/>
    </row>
    <row r="88" spans="2:12" s="203" customFormat="1" ht="15" customHeight="1">
      <c r="B88" s="204"/>
      <c r="C88" s="257" t="s">
        <v>26</v>
      </c>
      <c r="F88" s="256" t="str">
        <f>IF($E$18="","",$E$18)</f>
        <v/>
      </c>
      <c r="L88" s="204"/>
    </row>
    <row r="89" spans="2:12" s="203" customFormat="1" ht="11.25" customHeight="1">
      <c r="B89" s="204"/>
      <c r="L89" s="204"/>
    </row>
    <row r="90" spans="2:20" s="248" customFormat="1" ht="30" customHeight="1">
      <c r="B90" s="252"/>
      <c r="C90" s="255" t="s">
        <v>113</v>
      </c>
      <c r="D90" s="254" t="s">
        <v>52</v>
      </c>
      <c r="E90" s="254" t="s">
        <v>48</v>
      </c>
      <c r="F90" s="254" t="s">
        <v>114</v>
      </c>
      <c r="G90" s="254" t="s">
        <v>115</v>
      </c>
      <c r="H90" s="254" t="s">
        <v>116</v>
      </c>
      <c r="I90" s="254" t="s">
        <v>117</v>
      </c>
      <c r="J90" s="254" t="s">
        <v>1108</v>
      </c>
      <c r="K90" s="253" t="s">
        <v>118</v>
      </c>
      <c r="L90" s="252"/>
      <c r="M90" s="251" t="s">
        <v>119</v>
      </c>
      <c r="N90" s="250" t="s">
        <v>37</v>
      </c>
      <c r="O90" s="250" t="s">
        <v>120</v>
      </c>
      <c r="P90" s="250" t="s">
        <v>121</v>
      </c>
      <c r="Q90" s="250" t="s">
        <v>1107</v>
      </c>
      <c r="R90" s="250" t="s">
        <v>1106</v>
      </c>
      <c r="S90" s="250" t="s">
        <v>124</v>
      </c>
      <c r="T90" s="249" t="s">
        <v>125</v>
      </c>
    </row>
    <row r="91" spans="2:63" s="203" customFormat="1" ht="30" customHeight="1">
      <c r="B91" s="204"/>
      <c r="C91" s="247" t="s">
        <v>96</v>
      </c>
      <c r="J91" s="246">
        <f>$BK$91</f>
        <v>0</v>
      </c>
      <c r="L91" s="204"/>
      <c r="M91" s="245"/>
      <c r="N91" s="243"/>
      <c r="O91" s="243"/>
      <c r="P91" s="244">
        <f>$P$92+$P$97+$P$220+$P$224+$P$226</f>
        <v>0</v>
      </c>
      <c r="Q91" s="243"/>
      <c r="R91" s="244">
        <f>$R$92+$R$97+$R$220+$R$224+$R$226</f>
        <v>8.339085196000001</v>
      </c>
      <c r="S91" s="243"/>
      <c r="T91" s="242">
        <f>$T$92+$T$97+$T$220+$T$224+$T$226</f>
        <v>4.606330000000001</v>
      </c>
      <c r="AT91" s="203" t="s">
        <v>66</v>
      </c>
      <c r="AU91" s="203" t="s">
        <v>97</v>
      </c>
      <c r="BK91" s="241">
        <f>$BK$92+$BK$97+$BK$220+$BK$224+$BK$226</f>
        <v>0</v>
      </c>
    </row>
    <row r="92" spans="2:63" s="222" customFormat="1" ht="37.5" customHeight="1">
      <c r="B92" s="228"/>
      <c r="D92" s="224" t="s">
        <v>66</v>
      </c>
      <c r="E92" s="232" t="s">
        <v>126</v>
      </c>
      <c r="F92" s="232" t="s">
        <v>127</v>
      </c>
      <c r="J92" s="231">
        <f>$BK$92</f>
        <v>0</v>
      </c>
      <c r="L92" s="228"/>
      <c r="M92" s="227"/>
      <c r="P92" s="226">
        <f>$P$93</f>
        <v>0</v>
      </c>
      <c r="R92" s="226">
        <f>$R$93</f>
        <v>0</v>
      </c>
      <c r="T92" s="225">
        <f>$T$93</f>
        <v>0</v>
      </c>
      <c r="AR92" s="224" t="s">
        <v>74</v>
      </c>
      <c r="AT92" s="224" t="s">
        <v>66</v>
      </c>
      <c r="AU92" s="224" t="s">
        <v>67</v>
      </c>
      <c r="AY92" s="224" t="s">
        <v>128</v>
      </c>
      <c r="BK92" s="223">
        <f>$BK$93</f>
        <v>0</v>
      </c>
    </row>
    <row r="93" spans="2:63" s="222" customFormat="1" ht="21" customHeight="1">
      <c r="B93" s="228"/>
      <c r="D93" s="224" t="s">
        <v>66</v>
      </c>
      <c r="E93" s="230" t="s">
        <v>213</v>
      </c>
      <c r="F93" s="230" t="s">
        <v>214</v>
      </c>
      <c r="J93" s="229">
        <f>$BK$93</f>
        <v>0</v>
      </c>
      <c r="L93" s="228"/>
      <c r="M93" s="227"/>
      <c r="P93" s="226">
        <f>SUM($P$94:$P$96)</f>
        <v>0</v>
      </c>
      <c r="R93" s="226">
        <f>SUM($R$94:$R$96)</f>
        <v>0</v>
      </c>
      <c r="T93" s="225">
        <f>SUM($T$94:$T$96)</f>
        <v>0</v>
      </c>
      <c r="AR93" s="224" t="s">
        <v>74</v>
      </c>
      <c r="AT93" s="224" t="s">
        <v>66</v>
      </c>
      <c r="AU93" s="224" t="s">
        <v>74</v>
      </c>
      <c r="AY93" s="224" t="s">
        <v>128</v>
      </c>
      <c r="BK93" s="223">
        <f>SUM($BK$94:$BK$96)</f>
        <v>0</v>
      </c>
    </row>
    <row r="94" spans="2:65" s="203" customFormat="1" ht="15.75" customHeight="1">
      <c r="B94" s="204"/>
      <c r="C94" s="240" t="s">
        <v>74</v>
      </c>
      <c r="D94" s="240" t="s">
        <v>131</v>
      </c>
      <c r="E94" s="218" t="s">
        <v>1105</v>
      </c>
      <c r="F94" s="214" t="s">
        <v>1104</v>
      </c>
      <c r="G94" s="217" t="s">
        <v>217</v>
      </c>
      <c r="H94" s="216">
        <v>5.3</v>
      </c>
      <c r="I94" s="215"/>
      <c r="J94" s="215">
        <f>ROUND($I$94*$H$94,2)</f>
        <v>0</v>
      </c>
      <c r="K94" s="214"/>
      <c r="L94" s="204"/>
      <c r="M94" s="213"/>
      <c r="N94" s="221" t="s">
        <v>38</v>
      </c>
      <c r="Q94" s="220">
        <v>0</v>
      </c>
      <c r="R94" s="220">
        <f>$Q$94*$H$94</f>
        <v>0</v>
      </c>
      <c r="S94" s="220">
        <v>0</v>
      </c>
      <c r="T94" s="219">
        <f>$S$94*$H$94</f>
        <v>0</v>
      </c>
      <c r="AR94" s="207" t="s">
        <v>136</v>
      </c>
      <c r="AT94" s="207" t="s">
        <v>131</v>
      </c>
      <c r="AU94" s="207" t="s">
        <v>76</v>
      </c>
      <c r="AY94" s="203" t="s">
        <v>128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207" t="s">
        <v>74</v>
      </c>
      <c r="BK94" s="208">
        <f>ROUND($I$94*$H$94,2)</f>
        <v>0</v>
      </c>
      <c r="BL94" s="207" t="s">
        <v>136</v>
      </c>
      <c r="BM94" s="207" t="s">
        <v>1103</v>
      </c>
    </row>
    <row r="95" spans="2:65" s="203" customFormat="1" ht="15.75" customHeight="1">
      <c r="B95" s="204"/>
      <c r="C95" s="217" t="s">
        <v>76</v>
      </c>
      <c r="D95" s="217" t="s">
        <v>131</v>
      </c>
      <c r="E95" s="218" t="s">
        <v>231</v>
      </c>
      <c r="F95" s="214" t="s">
        <v>232</v>
      </c>
      <c r="G95" s="217" t="s">
        <v>217</v>
      </c>
      <c r="H95" s="216">
        <v>0.8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</v>
      </c>
      <c r="R95" s="220">
        <f>$Q$95*$H$95</f>
        <v>0</v>
      </c>
      <c r="S95" s="220">
        <v>0</v>
      </c>
      <c r="T95" s="219">
        <f>$S$95*$H$95</f>
        <v>0</v>
      </c>
      <c r="AR95" s="207" t="s">
        <v>136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136</v>
      </c>
      <c r="BM95" s="207" t="s">
        <v>1102</v>
      </c>
    </row>
    <row r="96" spans="2:65" s="203" customFormat="1" ht="15.75" customHeight="1">
      <c r="B96" s="204"/>
      <c r="C96" s="217" t="s">
        <v>146</v>
      </c>
      <c r="D96" s="217" t="s">
        <v>131</v>
      </c>
      <c r="E96" s="218" t="s">
        <v>1101</v>
      </c>
      <c r="F96" s="214" t="s">
        <v>1100</v>
      </c>
      <c r="G96" s="217" t="s">
        <v>217</v>
      </c>
      <c r="H96" s="216">
        <v>0.22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</v>
      </c>
      <c r="R96" s="220">
        <f>$Q$96*$H$96</f>
        <v>0</v>
      </c>
      <c r="S96" s="220">
        <v>0</v>
      </c>
      <c r="T96" s="219">
        <f>$S$96*$H$96</f>
        <v>0</v>
      </c>
      <c r="AR96" s="207" t="s">
        <v>136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136</v>
      </c>
      <c r="BM96" s="207" t="s">
        <v>1099</v>
      </c>
    </row>
    <row r="97" spans="2:63" s="222" customFormat="1" ht="37.5" customHeight="1">
      <c r="B97" s="228"/>
      <c r="D97" s="224" t="s">
        <v>66</v>
      </c>
      <c r="E97" s="232" t="s">
        <v>241</v>
      </c>
      <c r="F97" s="232" t="s">
        <v>242</v>
      </c>
      <c r="J97" s="231">
        <f>$BK$97</f>
        <v>0</v>
      </c>
      <c r="L97" s="228"/>
      <c r="M97" s="227"/>
      <c r="P97" s="226">
        <f>$P$98+$P$109+$P$116+$P$144+$P$164+$P$213+$P$218</f>
        <v>0</v>
      </c>
      <c r="R97" s="226">
        <f>$R$98+$R$109+$R$116+$R$144+$R$164+$R$213+$R$218</f>
        <v>8.280995196000001</v>
      </c>
      <c r="T97" s="225">
        <f>$T$98+$T$109+$T$116+$T$144+$T$164+$T$213+$T$218</f>
        <v>4.606330000000001</v>
      </c>
      <c r="AR97" s="224" t="s">
        <v>76</v>
      </c>
      <c r="AT97" s="224" t="s">
        <v>66</v>
      </c>
      <c r="AU97" s="224" t="s">
        <v>67</v>
      </c>
      <c r="AY97" s="224" t="s">
        <v>128</v>
      </c>
      <c r="BK97" s="223">
        <f>$BK$98+$BK$109+$BK$116+$BK$144+$BK$164+$BK$213+$BK$218</f>
        <v>0</v>
      </c>
    </row>
    <row r="98" spans="2:63" s="222" customFormat="1" ht="21" customHeight="1">
      <c r="B98" s="228"/>
      <c r="D98" s="224" t="s">
        <v>66</v>
      </c>
      <c r="E98" s="230" t="s">
        <v>486</v>
      </c>
      <c r="F98" s="230" t="s">
        <v>487</v>
      </c>
      <c r="J98" s="229">
        <f>$BK$98</f>
        <v>0</v>
      </c>
      <c r="L98" s="228"/>
      <c r="M98" s="227"/>
      <c r="P98" s="226">
        <f>SUM($P$99:$P$108)</f>
        <v>0</v>
      </c>
      <c r="R98" s="226">
        <f>SUM($R$99:$R$108)</f>
        <v>0.253334</v>
      </c>
      <c r="T98" s="225">
        <f>SUM($T$99:$T$108)</f>
        <v>1.6556</v>
      </c>
      <c r="AR98" s="224" t="s">
        <v>76</v>
      </c>
      <c r="AT98" s="224" t="s">
        <v>66</v>
      </c>
      <c r="AU98" s="224" t="s">
        <v>74</v>
      </c>
      <c r="AY98" s="224" t="s">
        <v>128</v>
      </c>
      <c r="BK98" s="223">
        <f>SUM($BK$99:$BK$108)</f>
        <v>0</v>
      </c>
    </row>
    <row r="99" spans="2:65" s="203" customFormat="1" ht="15.75" customHeight="1">
      <c r="B99" s="204"/>
      <c r="C99" s="217" t="s">
        <v>136</v>
      </c>
      <c r="D99" s="217" t="s">
        <v>131</v>
      </c>
      <c r="E99" s="218" t="s">
        <v>488</v>
      </c>
      <c r="F99" s="214" t="s">
        <v>489</v>
      </c>
      <c r="G99" s="217" t="s">
        <v>490</v>
      </c>
      <c r="H99" s="216">
        <v>120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</v>
      </c>
      <c r="R99" s="220">
        <f>$Q$99*$H$99</f>
        <v>0</v>
      </c>
      <c r="S99" s="220">
        <v>0.00542</v>
      </c>
      <c r="T99" s="219">
        <f>$S$99*$H$99</f>
        <v>0.6504000000000001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1098</v>
      </c>
    </row>
    <row r="100" spans="2:65" s="203" customFormat="1" ht="15.75" customHeight="1">
      <c r="B100" s="204"/>
      <c r="C100" s="217" t="s">
        <v>157</v>
      </c>
      <c r="D100" s="217" t="s">
        <v>131</v>
      </c>
      <c r="E100" s="218" t="s">
        <v>491</v>
      </c>
      <c r="F100" s="214" t="s">
        <v>492</v>
      </c>
      <c r="G100" s="217" t="s">
        <v>490</v>
      </c>
      <c r="H100" s="216">
        <v>140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</v>
      </c>
      <c r="R100" s="220">
        <f>$Q$100*$H$100</f>
        <v>0</v>
      </c>
      <c r="S100" s="220">
        <v>0.00718</v>
      </c>
      <c r="T100" s="219">
        <f>$S$100*$H$100</f>
        <v>1.0051999999999999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1097</v>
      </c>
    </row>
    <row r="101" spans="2:65" s="203" customFormat="1" ht="15.75" customHeight="1">
      <c r="B101" s="204"/>
      <c r="C101" s="217" t="s">
        <v>129</v>
      </c>
      <c r="D101" s="217" t="s">
        <v>131</v>
      </c>
      <c r="E101" s="218" t="s">
        <v>493</v>
      </c>
      <c r="F101" s="214" t="s">
        <v>494</v>
      </c>
      <c r="G101" s="217" t="s">
        <v>490</v>
      </c>
      <c r="H101" s="216">
        <v>240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0.00038</v>
      </c>
      <c r="R101" s="220">
        <f>$Q$101*$H$101</f>
        <v>0.0912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1096</v>
      </c>
    </row>
    <row r="102" spans="2:65" s="203" customFormat="1" ht="15.75" customHeight="1">
      <c r="B102" s="204"/>
      <c r="C102" s="238" t="s">
        <v>168</v>
      </c>
      <c r="D102" s="238" t="s">
        <v>304</v>
      </c>
      <c r="E102" s="239" t="s">
        <v>496</v>
      </c>
      <c r="F102" s="234" t="s">
        <v>497</v>
      </c>
      <c r="G102" s="238" t="s">
        <v>490</v>
      </c>
      <c r="H102" s="237">
        <v>8</v>
      </c>
      <c r="I102" s="236"/>
      <c r="J102" s="236">
        <f>ROUND($I$102*$H$102,2)</f>
        <v>0</v>
      </c>
      <c r="K102" s="234"/>
      <c r="L102" s="235"/>
      <c r="M102" s="234"/>
      <c r="N102" s="233" t="s">
        <v>38</v>
      </c>
      <c r="Q102" s="220">
        <v>0.002023</v>
      </c>
      <c r="R102" s="220">
        <f>$Q$102*$H$102</f>
        <v>0.016184</v>
      </c>
      <c r="S102" s="220">
        <v>0</v>
      </c>
      <c r="T102" s="219">
        <f>$S$102*$H$102</f>
        <v>0</v>
      </c>
      <c r="AR102" s="207" t="s">
        <v>223</v>
      </c>
      <c r="AT102" s="207" t="s">
        <v>304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1095</v>
      </c>
    </row>
    <row r="103" spans="2:65" s="203" customFormat="1" ht="15.75" customHeight="1">
      <c r="B103" s="204"/>
      <c r="C103" s="238" t="s">
        <v>154</v>
      </c>
      <c r="D103" s="238" t="s">
        <v>304</v>
      </c>
      <c r="E103" s="239" t="s">
        <v>498</v>
      </c>
      <c r="F103" s="234" t="s">
        <v>499</v>
      </c>
      <c r="G103" s="238" t="s">
        <v>490</v>
      </c>
      <c r="H103" s="237">
        <v>40</v>
      </c>
      <c r="I103" s="236"/>
      <c r="J103" s="236">
        <f>ROUND($I$103*$H$103,2)</f>
        <v>0</v>
      </c>
      <c r="K103" s="234" t="s">
        <v>495</v>
      </c>
      <c r="L103" s="235"/>
      <c r="M103" s="234"/>
      <c r="N103" s="233" t="s">
        <v>38</v>
      </c>
      <c r="Q103" s="220">
        <v>0.001512</v>
      </c>
      <c r="R103" s="220">
        <f>$Q$103*$H$103</f>
        <v>0.060480000000000006</v>
      </c>
      <c r="S103" s="220">
        <v>0</v>
      </c>
      <c r="T103" s="219">
        <f>$S$103*$H$103</f>
        <v>0</v>
      </c>
      <c r="AR103" s="207" t="s">
        <v>223</v>
      </c>
      <c r="AT103" s="207" t="s">
        <v>304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1094</v>
      </c>
    </row>
    <row r="104" spans="2:65" s="203" customFormat="1" ht="15.75" customHeight="1">
      <c r="B104" s="204"/>
      <c r="C104" s="238" t="s">
        <v>150</v>
      </c>
      <c r="D104" s="238" t="s">
        <v>304</v>
      </c>
      <c r="E104" s="239" t="s">
        <v>500</v>
      </c>
      <c r="F104" s="234" t="s">
        <v>501</v>
      </c>
      <c r="G104" s="238" t="s">
        <v>490</v>
      </c>
      <c r="H104" s="237">
        <v>20</v>
      </c>
      <c r="I104" s="236"/>
      <c r="J104" s="236">
        <f>ROUND($I$104*$H$104,2)</f>
        <v>0</v>
      </c>
      <c r="K104" s="234" t="s">
        <v>495</v>
      </c>
      <c r="L104" s="235"/>
      <c r="M104" s="234"/>
      <c r="N104" s="233" t="s">
        <v>38</v>
      </c>
      <c r="Q104" s="220">
        <v>0.001022</v>
      </c>
      <c r="R104" s="220">
        <f>$Q$104*$H$104</f>
        <v>0.02044</v>
      </c>
      <c r="S104" s="220">
        <v>0</v>
      </c>
      <c r="T104" s="219">
        <f>$S$104*$H$104</f>
        <v>0</v>
      </c>
      <c r="AR104" s="207" t="s">
        <v>223</v>
      </c>
      <c r="AT104" s="207" t="s">
        <v>304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1093</v>
      </c>
    </row>
    <row r="105" spans="2:65" s="203" customFormat="1" ht="15.75" customHeight="1">
      <c r="B105" s="204"/>
      <c r="C105" s="238" t="s">
        <v>160</v>
      </c>
      <c r="D105" s="238" t="s">
        <v>304</v>
      </c>
      <c r="E105" s="239" t="s">
        <v>502</v>
      </c>
      <c r="F105" s="234" t="s">
        <v>1092</v>
      </c>
      <c r="G105" s="238" t="s">
        <v>490</v>
      </c>
      <c r="H105" s="237">
        <v>80</v>
      </c>
      <c r="I105" s="236"/>
      <c r="J105" s="236">
        <f>ROUND($I$105*$H$105,2)</f>
        <v>0</v>
      </c>
      <c r="K105" s="234" t="s">
        <v>495</v>
      </c>
      <c r="L105" s="235"/>
      <c r="M105" s="234"/>
      <c r="N105" s="233" t="s">
        <v>38</v>
      </c>
      <c r="Q105" s="220">
        <v>0.000469</v>
      </c>
      <c r="R105" s="220">
        <f>$Q$105*$H$105</f>
        <v>0.03752</v>
      </c>
      <c r="S105" s="220">
        <v>0</v>
      </c>
      <c r="T105" s="219">
        <f>$S$105*$H$105</f>
        <v>0</v>
      </c>
      <c r="AR105" s="207" t="s">
        <v>223</v>
      </c>
      <c r="AT105" s="207" t="s">
        <v>304</v>
      </c>
      <c r="AU105" s="207" t="s">
        <v>76</v>
      </c>
      <c r="AY105" s="207" t="s">
        <v>128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207" t="s">
        <v>74</v>
      </c>
      <c r="BK105" s="208">
        <f>ROUND($I$105*$H$105,2)</f>
        <v>0</v>
      </c>
      <c r="BL105" s="207" t="s">
        <v>176</v>
      </c>
      <c r="BM105" s="207" t="s">
        <v>1091</v>
      </c>
    </row>
    <row r="106" spans="2:65" s="203" customFormat="1" ht="15.75" customHeight="1">
      <c r="B106" s="204"/>
      <c r="C106" s="238" t="s">
        <v>189</v>
      </c>
      <c r="D106" s="238" t="s">
        <v>304</v>
      </c>
      <c r="E106" s="239" t="s">
        <v>503</v>
      </c>
      <c r="F106" s="234" t="s">
        <v>1090</v>
      </c>
      <c r="G106" s="238" t="s">
        <v>490</v>
      </c>
      <c r="H106" s="237">
        <v>7</v>
      </c>
      <c r="I106" s="236"/>
      <c r="J106" s="236">
        <f>ROUND($I$106*$H$106,2)</f>
        <v>0</v>
      </c>
      <c r="K106" s="234"/>
      <c r="L106" s="235"/>
      <c r="M106" s="234"/>
      <c r="N106" s="233" t="s">
        <v>38</v>
      </c>
      <c r="Q106" s="220">
        <v>0.00042</v>
      </c>
      <c r="R106" s="220">
        <f>$Q$106*$H$106</f>
        <v>0.00294</v>
      </c>
      <c r="S106" s="220">
        <v>0</v>
      </c>
      <c r="T106" s="219">
        <f>$S$106*$H$106</f>
        <v>0</v>
      </c>
      <c r="AR106" s="207" t="s">
        <v>223</v>
      </c>
      <c r="AT106" s="207" t="s">
        <v>304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1089</v>
      </c>
    </row>
    <row r="107" spans="2:65" s="203" customFormat="1" ht="15.75" customHeight="1">
      <c r="B107" s="204"/>
      <c r="C107" s="238" t="s">
        <v>165</v>
      </c>
      <c r="D107" s="238" t="s">
        <v>304</v>
      </c>
      <c r="E107" s="239" t="s">
        <v>504</v>
      </c>
      <c r="F107" s="234" t="s">
        <v>505</v>
      </c>
      <c r="G107" s="238" t="s">
        <v>490</v>
      </c>
      <c r="H107" s="237">
        <v>5</v>
      </c>
      <c r="I107" s="236"/>
      <c r="J107" s="236">
        <f>ROUND($I$107*$H$107,2)</f>
        <v>0</v>
      </c>
      <c r="K107" s="234"/>
      <c r="L107" s="235"/>
      <c r="M107" s="234"/>
      <c r="N107" s="233" t="s">
        <v>38</v>
      </c>
      <c r="Q107" s="220">
        <v>0.000322</v>
      </c>
      <c r="R107" s="220">
        <f>$Q$107*$H$107</f>
        <v>0.00161</v>
      </c>
      <c r="S107" s="220">
        <v>0</v>
      </c>
      <c r="T107" s="219">
        <f>$S$107*$H$107</f>
        <v>0</v>
      </c>
      <c r="AR107" s="207" t="s">
        <v>223</v>
      </c>
      <c r="AT107" s="207" t="s">
        <v>304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1088</v>
      </c>
    </row>
    <row r="108" spans="2:65" s="203" customFormat="1" ht="15.75" customHeight="1">
      <c r="B108" s="204"/>
      <c r="C108" s="238" t="s">
        <v>199</v>
      </c>
      <c r="D108" s="238" t="s">
        <v>304</v>
      </c>
      <c r="E108" s="239" t="s">
        <v>506</v>
      </c>
      <c r="F108" s="234" t="s">
        <v>507</v>
      </c>
      <c r="G108" s="238" t="s">
        <v>490</v>
      </c>
      <c r="H108" s="237">
        <v>80</v>
      </c>
      <c r="I108" s="236"/>
      <c r="J108" s="236">
        <f>ROUND($I$108*$H$108,2)</f>
        <v>0</v>
      </c>
      <c r="K108" s="234"/>
      <c r="L108" s="235"/>
      <c r="M108" s="234"/>
      <c r="N108" s="233" t="s">
        <v>38</v>
      </c>
      <c r="Q108" s="220">
        <v>0.000287</v>
      </c>
      <c r="R108" s="220">
        <f>$Q$108*$H$108</f>
        <v>0.022959999999999998</v>
      </c>
      <c r="S108" s="220">
        <v>0</v>
      </c>
      <c r="T108" s="219">
        <f>$S$108*$H$108</f>
        <v>0</v>
      </c>
      <c r="AR108" s="207" t="s">
        <v>223</v>
      </c>
      <c r="AT108" s="207" t="s">
        <v>304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1087</v>
      </c>
    </row>
    <row r="109" spans="2:63" s="222" customFormat="1" ht="30.75" customHeight="1">
      <c r="B109" s="228"/>
      <c r="D109" s="224" t="s">
        <v>66</v>
      </c>
      <c r="E109" s="230" t="s">
        <v>508</v>
      </c>
      <c r="F109" s="230" t="s">
        <v>509</v>
      </c>
      <c r="J109" s="229">
        <f>$BK$109</f>
        <v>0</v>
      </c>
      <c r="L109" s="228"/>
      <c r="M109" s="227"/>
      <c r="P109" s="226">
        <f>SUM($P$110:$P$115)</f>
        <v>0</v>
      </c>
      <c r="R109" s="226">
        <f>SUM($R$110:$R$115)</f>
        <v>5.2117</v>
      </c>
      <c r="T109" s="225">
        <f>SUM($T$110:$T$115)</f>
        <v>0.184</v>
      </c>
      <c r="AR109" s="224" t="s">
        <v>76</v>
      </c>
      <c r="AT109" s="224" t="s">
        <v>66</v>
      </c>
      <c r="AU109" s="224" t="s">
        <v>74</v>
      </c>
      <c r="AY109" s="224" t="s">
        <v>128</v>
      </c>
      <c r="BK109" s="223">
        <f>SUM($BK$110:$BK$115)</f>
        <v>0</v>
      </c>
    </row>
    <row r="110" spans="2:65" s="203" customFormat="1" ht="15.75" customHeight="1">
      <c r="B110" s="204"/>
      <c r="C110" s="217" t="s">
        <v>171</v>
      </c>
      <c r="D110" s="217" t="s">
        <v>131</v>
      </c>
      <c r="E110" s="218" t="s">
        <v>512</v>
      </c>
      <c r="F110" s="214" t="s">
        <v>513</v>
      </c>
      <c r="G110" s="217" t="s">
        <v>206</v>
      </c>
      <c r="H110" s="216">
        <v>1</v>
      </c>
      <c r="I110" s="215"/>
      <c r="J110" s="215">
        <f>ROUND($I$110*$H$110,2)</f>
        <v>0</v>
      </c>
      <c r="K110" s="214" t="s">
        <v>495</v>
      </c>
      <c r="L110" s="204"/>
      <c r="M110" s="213"/>
      <c r="N110" s="221" t="s">
        <v>38</v>
      </c>
      <c r="Q110" s="220">
        <v>4</v>
      </c>
      <c r="R110" s="220">
        <f>$Q$110*$H$110</f>
        <v>4</v>
      </c>
      <c r="S110" s="220">
        <v>0</v>
      </c>
      <c r="T110" s="219">
        <f>$S$110*$H$110</f>
        <v>0</v>
      </c>
      <c r="AR110" s="207" t="s">
        <v>176</v>
      </c>
      <c r="AT110" s="207" t="s">
        <v>131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1086</v>
      </c>
    </row>
    <row r="111" spans="2:65" s="203" customFormat="1" ht="15.75" customHeight="1">
      <c r="B111" s="204"/>
      <c r="C111" s="217" t="s">
        <v>9</v>
      </c>
      <c r="D111" s="217" t="s">
        <v>131</v>
      </c>
      <c r="E111" s="218" t="s">
        <v>516</v>
      </c>
      <c r="F111" s="214" t="s">
        <v>517</v>
      </c>
      <c r="G111" s="217" t="s">
        <v>217</v>
      </c>
      <c r="H111" s="216">
        <v>4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</v>
      </c>
      <c r="R111" s="220">
        <f>$Q$111*$H$111</f>
        <v>0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1085</v>
      </c>
    </row>
    <row r="112" spans="2:65" s="203" customFormat="1" ht="27" customHeight="1">
      <c r="B112" s="204"/>
      <c r="C112" s="217" t="s">
        <v>176</v>
      </c>
      <c r="D112" s="217" t="s">
        <v>131</v>
      </c>
      <c r="E112" s="218" t="s">
        <v>1084</v>
      </c>
      <c r="F112" s="214" t="s">
        <v>1083</v>
      </c>
      <c r="G112" s="217" t="s">
        <v>511</v>
      </c>
      <c r="H112" s="216">
        <v>1</v>
      </c>
      <c r="I112" s="215"/>
      <c r="J112" s="215">
        <f>ROUND($I$112*$H$112,2)</f>
        <v>0</v>
      </c>
      <c r="K112" s="214"/>
      <c r="L112" s="204"/>
      <c r="M112" s="213"/>
      <c r="N112" s="221" t="s">
        <v>38</v>
      </c>
      <c r="Q112" s="220">
        <v>0</v>
      </c>
      <c r="R112" s="220">
        <f>$Q$112*$H$112</f>
        <v>0</v>
      </c>
      <c r="S112" s="220">
        <v>0.184</v>
      </c>
      <c r="T112" s="219">
        <f>$S$112*$H$112</f>
        <v>0.184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1082</v>
      </c>
    </row>
    <row r="113" spans="2:65" s="203" customFormat="1" ht="27" customHeight="1">
      <c r="B113" s="204"/>
      <c r="C113" s="217" t="s">
        <v>220</v>
      </c>
      <c r="D113" s="217" t="s">
        <v>131</v>
      </c>
      <c r="E113" s="218" t="s">
        <v>510</v>
      </c>
      <c r="F113" s="214" t="s">
        <v>1081</v>
      </c>
      <c r="G113" s="217" t="s">
        <v>511</v>
      </c>
      <c r="H113" s="216">
        <v>1</v>
      </c>
      <c r="I113" s="215"/>
      <c r="J113" s="215">
        <f>ROUND($I$113*$H$113,2)</f>
        <v>0</v>
      </c>
      <c r="K113" s="214"/>
      <c r="L113" s="204"/>
      <c r="M113" s="213"/>
      <c r="N113" s="221" t="s">
        <v>38</v>
      </c>
      <c r="Q113" s="220">
        <v>1.2</v>
      </c>
      <c r="R113" s="220">
        <f>$Q$113*$H$113</f>
        <v>1.2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1080</v>
      </c>
    </row>
    <row r="114" spans="2:65" s="203" customFormat="1" ht="27" customHeight="1">
      <c r="B114" s="204"/>
      <c r="C114" s="217" t="s">
        <v>181</v>
      </c>
      <c r="D114" s="217" t="s">
        <v>131</v>
      </c>
      <c r="E114" s="218" t="s">
        <v>514</v>
      </c>
      <c r="F114" s="214" t="s">
        <v>515</v>
      </c>
      <c r="G114" s="217" t="s">
        <v>511</v>
      </c>
      <c r="H114" s="216">
        <v>1</v>
      </c>
      <c r="I114" s="215"/>
      <c r="J114" s="215">
        <f>ROUND($I$114*$H$114,2)</f>
        <v>0</v>
      </c>
      <c r="K114" s="214"/>
      <c r="L114" s="204"/>
      <c r="M114" s="213"/>
      <c r="N114" s="221" t="s">
        <v>38</v>
      </c>
      <c r="Q114" s="220">
        <v>0.0117</v>
      </c>
      <c r="R114" s="220">
        <f>$Q$114*$H$114</f>
        <v>0.0117</v>
      </c>
      <c r="S114" s="220">
        <v>0</v>
      </c>
      <c r="T114" s="219">
        <f>$S$114*$H$114</f>
        <v>0</v>
      </c>
      <c r="AR114" s="207" t="s">
        <v>176</v>
      </c>
      <c r="AT114" s="207" t="s">
        <v>131</v>
      </c>
      <c r="AU114" s="207" t="s">
        <v>76</v>
      </c>
      <c r="AY114" s="207" t="s">
        <v>128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207" t="s">
        <v>74</v>
      </c>
      <c r="BK114" s="208">
        <f>ROUND($I$114*$H$114,2)</f>
        <v>0</v>
      </c>
      <c r="BL114" s="207" t="s">
        <v>176</v>
      </c>
      <c r="BM114" s="207" t="s">
        <v>1079</v>
      </c>
    </row>
    <row r="115" spans="2:65" s="203" customFormat="1" ht="15.75" customHeight="1">
      <c r="B115" s="204"/>
      <c r="C115" s="217" t="s">
        <v>230</v>
      </c>
      <c r="D115" s="217" t="s">
        <v>131</v>
      </c>
      <c r="E115" s="218" t="s">
        <v>518</v>
      </c>
      <c r="F115" s="214" t="s">
        <v>519</v>
      </c>
      <c r="G115" s="217" t="s">
        <v>217</v>
      </c>
      <c r="H115" s="216">
        <v>5.212</v>
      </c>
      <c r="I115" s="215"/>
      <c r="J115" s="215">
        <f>ROUND($I$115*$H$115,2)</f>
        <v>0</v>
      </c>
      <c r="K115" s="214" t="s">
        <v>495</v>
      </c>
      <c r="L115" s="204"/>
      <c r="M115" s="213"/>
      <c r="N115" s="221" t="s">
        <v>38</v>
      </c>
      <c r="Q115" s="220">
        <v>0</v>
      </c>
      <c r="R115" s="220">
        <f>$Q$115*$H$115</f>
        <v>0</v>
      </c>
      <c r="S115" s="220">
        <v>0</v>
      </c>
      <c r="T115" s="219">
        <f>$S$115*$H$115</f>
        <v>0</v>
      </c>
      <c r="AR115" s="207" t="s">
        <v>176</v>
      </c>
      <c r="AT115" s="207" t="s">
        <v>131</v>
      </c>
      <c r="AU115" s="207" t="s">
        <v>76</v>
      </c>
      <c r="AY115" s="207" t="s">
        <v>128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207" t="s">
        <v>74</v>
      </c>
      <c r="BK115" s="208">
        <f>ROUND($I$115*$H$115,2)</f>
        <v>0</v>
      </c>
      <c r="BL115" s="207" t="s">
        <v>176</v>
      </c>
      <c r="BM115" s="207" t="s">
        <v>1078</v>
      </c>
    </row>
    <row r="116" spans="2:63" s="222" customFormat="1" ht="30.75" customHeight="1">
      <c r="B116" s="228"/>
      <c r="D116" s="224" t="s">
        <v>66</v>
      </c>
      <c r="E116" s="230" t="s">
        <v>520</v>
      </c>
      <c r="F116" s="230" t="s">
        <v>521</v>
      </c>
      <c r="J116" s="229">
        <f>$BK$116</f>
        <v>0</v>
      </c>
      <c r="L116" s="228"/>
      <c r="M116" s="227"/>
      <c r="P116" s="226">
        <f>SUM($P$117:$P$143)</f>
        <v>0</v>
      </c>
      <c r="R116" s="226">
        <f>SUM($R$117:$R$143)</f>
        <v>0.46713079599999996</v>
      </c>
      <c r="T116" s="225">
        <f>SUM($T$117:$T$143)</f>
        <v>0.68632</v>
      </c>
      <c r="AR116" s="224" t="s">
        <v>76</v>
      </c>
      <c r="AT116" s="224" t="s">
        <v>66</v>
      </c>
      <c r="AU116" s="224" t="s">
        <v>74</v>
      </c>
      <c r="AY116" s="224" t="s">
        <v>128</v>
      </c>
      <c r="BK116" s="223">
        <f>SUM($BK$117:$BK$143)</f>
        <v>0</v>
      </c>
    </row>
    <row r="117" spans="2:65" s="203" customFormat="1" ht="15.75" customHeight="1">
      <c r="B117" s="204"/>
      <c r="C117" s="217" t="s">
        <v>186</v>
      </c>
      <c r="D117" s="217" t="s">
        <v>131</v>
      </c>
      <c r="E117" s="218" t="s">
        <v>522</v>
      </c>
      <c r="F117" s="214" t="s">
        <v>523</v>
      </c>
      <c r="G117" s="217" t="s">
        <v>490</v>
      </c>
      <c r="H117" s="216">
        <v>3</v>
      </c>
      <c r="I117" s="215"/>
      <c r="J117" s="215">
        <f>ROUND($I$117*$H$117,2)</f>
        <v>0</v>
      </c>
      <c r="K117" s="214" t="s">
        <v>495</v>
      </c>
      <c r="L117" s="204"/>
      <c r="M117" s="213"/>
      <c r="N117" s="221" t="s">
        <v>38</v>
      </c>
      <c r="Q117" s="220">
        <v>0</v>
      </c>
      <c r="R117" s="220">
        <f>$Q$117*$H$117</f>
        <v>0</v>
      </c>
      <c r="S117" s="220">
        <v>0.09358</v>
      </c>
      <c r="T117" s="219">
        <f>$S$117*$H$117</f>
        <v>0.28074</v>
      </c>
      <c r="AR117" s="207" t="s">
        <v>176</v>
      </c>
      <c r="AT117" s="207" t="s">
        <v>131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1077</v>
      </c>
    </row>
    <row r="118" spans="2:65" s="203" customFormat="1" ht="15.75" customHeight="1">
      <c r="B118" s="204"/>
      <c r="C118" s="217" t="s">
        <v>8</v>
      </c>
      <c r="D118" s="217" t="s">
        <v>131</v>
      </c>
      <c r="E118" s="218" t="s">
        <v>524</v>
      </c>
      <c r="F118" s="214" t="s">
        <v>525</v>
      </c>
      <c r="G118" s="217" t="s">
        <v>511</v>
      </c>
      <c r="H118" s="216">
        <v>1</v>
      </c>
      <c r="I118" s="215"/>
      <c r="J118" s="215">
        <f>ROUND($I$118*$H$118,2)</f>
        <v>0</v>
      </c>
      <c r="K118" s="214"/>
      <c r="L118" s="204"/>
      <c r="M118" s="213"/>
      <c r="N118" s="221" t="s">
        <v>38</v>
      </c>
      <c r="Q118" s="220">
        <v>0</v>
      </c>
      <c r="R118" s="220">
        <f>$Q$118*$H$118</f>
        <v>0</v>
      </c>
      <c r="S118" s="220">
        <v>0.09358</v>
      </c>
      <c r="T118" s="219">
        <f>$S$118*$H$118</f>
        <v>0.09358</v>
      </c>
      <c r="AR118" s="207" t="s">
        <v>176</v>
      </c>
      <c r="AT118" s="207" t="s">
        <v>131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1076</v>
      </c>
    </row>
    <row r="119" spans="2:65" s="203" customFormat="1" ht="15.75" customHeight="1">
      <c r="B119" s="204"/>
      <c r="C119" s="217" t="s">
        <v>192</v>
      </c>
      <c r="D119" s="217" t="s">
        <v>131</v>
      </c>
      <c r="E119" s="218" t="s">
        <v>526</v>
      </c>
      <c r="F119" s="214" t="s">
        <v>527</v>
      </c>
      <c r="G119" s="217" t="s">
        <v>206</v>
      </c>
      <c r="H119" s="216">
        <v>1</v>
      </c>
      <c r="I119" s="215"/>
      <c r="J119" s="215">
        <f>ROUND($I$119*$H$119,2)</f>
        <v>0</v>
      </c>
      <c r="K119" s="214" t="s">
        <v>495</v>
      </c>
      <c r="L119" s="204"/>
      <c r="M119" s="213"/>
      <c r="N119" s="221" t="s">
        <v>38</v>
      </c>
      <c r="Q119" s="220">
        <v>0</v>
      </c>
      <c r="R119" s="220">
        <f>$Q$119*$H$119</f>
        <v>0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1075</v>
      </c>
    </row>
    <row r="120" spans="2:65" s="203" customFormat="1" ht="15.75" customHeight="1">
      <c r="B120" s="204"/>
      <c r="C120" s="217" t="s">
        <v>256</v>
      </c>
      <c r="D120" s="217" t="s">
        <v>131</v>
      </c>
      <c r="E120" s="218" t="s">
        <v>528</v>
      </c>
      <c r="F120" s="214" t="s">
        <v>529</v>
      </c>
      <c r="G120" s="217" t="s">
        <v>206</v>
      </c>
      <c r="H120" s="216">
        <v>13</v>
      </c>
      <c r="I120" s="215"/>
      <c r="J120" s="215">
        <f>ROUND($I$120*$H$120,2)</f>
        <v>0</v>
      </c>
      <c r="K120" s="214" t="s">
        <v>495</v>
      </c>
      <c r="L120" s="204"/>
      <c r="M120" s="213"/>
      <c r="N120" s="221" t="s">
        <v>38</v>
      </c>
      <c r="Q120" s="220">
        <v>7E-05</v>
      </c>
      <c r="R120" s="220">
        <f>$Q$120*$H$120</f>
        <v>0.0009099999999999999</v>
      </c>
      <c r="S120" s="220">
        <v>0.024</v>
      </c>
      <c r="T120" s="219">
        <f>$S$120*$H$120</f>
        <v>0.312</v>
      </c>
      <c r="AR120" s="207" t="s">
        <v>176</v>
      </c>
      <c r="AT120" s="207" t="s">
        <v>131</v>
      </c>
      <c r="AU120" s="207" t="s">
        <v>76</v>
      </c>
      <c r="AY120" s="207" t="s">
        <v>128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207" t="s">
        <v>74</v>
      </c>
      <c r="BK120" s="208">
        <f>ROUND($I$120*$H$120,2)</f>
        <v>0</v>
      </c>
      <c r="BL120" s="207" t="s">
        <v>176</v>
      </c>
      <c r="BM120" s="207" t="s">
        <v>1074</v>
      </c>
    </row>
    <row r="121" spans="2:65" s="203" customFormat="1" ht="27" customHeight="1">
      <c r="B121" s="204"/>
      <c r="C121" s="217" t="s">
        <v>198</v>
      </c>
      <c r="D121" s="217" t="s">
        <v>131</v>
      </c>
      <c r="E121" s="218" t="s">
        <v>530</v>
      </c>
      <c r="F121" s="214" t="s">
        <v>531</v>
      </c>
      <c r="G121" s="217" t="s">
        <v>206</v>
      </c>
      <c r="H121" s="216">
        <v>1</v>
      </c>
      <c r="I121" s="215"/>
      <c r="J121" s="215">
        <f>ROUND($I$121*$H$121,2)</f>
        <v>0</v>
      </c>
      <c r="K121" s="214"/>
      <c r="L121" s="204"/>
      <c r="M121" s="213"/>
      <c r="N121" s="221" t="s">
        <v>38</v>
      </c>
      <c r="Q121" s="220">
        <v>0.0785</v>
      </c>
      <c r="R121" s="220">
        <f>$Q$121*$H$121</f>
        <v>0.0785</v>
      </c>
      <c r="S121" s="220">
        <v>0</v>
      </c>
      <c r="T121" s="219">
        <f>$S$121*$H$121</f>
        <v>0</v>
      </c>
      <c r="AR121" s="207" t="s">
        <v>176</v>
      </c>
      <c r="AT121" s="207" t="s">
        <v>131</v>
      </c>
      <c r="AU121" s="207" t="s">
        <v>76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176</v>
      </c>
      <c r="BM121" s="207" t="s">
        <v>1073</v>
      </c>
    </row>
    <row r="122" spans="2:65" s="203" customFormat="1" ht="27" customHeight="1">
      <c r="B122" s="204"/>
      <c r="C122" s="217" t="s">
        <v>268</v>
      </c>
      <c r="D122" s="217" t="s">
        <v>131</v>
      </c>
      <c r="E122" s="218" t="s">
        <v>532</v>
      </c>
      <c r="F122" s="214" t="s">
        <v>533</v>
      </c>
      <c r="G122" s="217" t="s">
        <v>206</v>
      </c>
      <c r="H122" s="216">
        <v>1</v>
      </c>
      <c r="I122" s="215"/>
      <c r="J122" s="215">
        <f>ROUND($I$122*$H$122,2)</f>
        <v>0</v>
      </c>
      <c r="K122" s="214"/>
      <c r="L122" s="204"/>
      <c r="M122" s="213"/>
      <c r="N122" s="221" t="s">
        <v>38</v>
      </c>
      <c r="Q122" s="220">
        <v>0.0785</v>
      </c>
      <c r="R122" s="220">
        <f>$Q$122*$H$122</f>
        <v>0.0785</v>
      </c>
      <c r="S122" s="220">
        <v>0</v>
      </c>
      <c r="T122" s="219">
        <f>$S$122*$H$122</f>
        <v>0</v>
      </c>
      <c r="AR122" s="207" t="s">
        <v>176</v>
      </c>
      <c r="AT122" s="207" t="s">
        <v>131</v>
      </c>
      <c r="AU122" s="207" t="s">
        <v>76</v>
      </c>
      <c r="AY122" s="207" t="s">
        <v>128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207" t="s">
        <v>74</v>
      </c>
      <c r="BK122" s="208">
        <f>ROUND($I$122*$H$122,2)</f>
        <v>0</v>
      </c>
      <c r="BL122" s="207" t="s">
        <v>176</v>
      </c>
      <c r="BM122" s="207" t="s">
        <v>1072</v>
      </c>
    </row>
    <row r="123" spans="2:65" s="203" customFormat="1" ht="15.75" customHeight="1">
      <c r="B123" s="204"/>
      <c r="C123" s="217" t="s">
        <v>202</v>
      </c>
      <c r="D123" s="217" t="s">
        <v>131</v>
      </c>
      <c r="E123" s="218" t="s">
        <v>534</v>
      </c>
      <c r="F123" s="214" t="s">
        <v>535</v>
      </c>
      <c r="G123" s="217" t="s">
        <v>206</v>
      </c>
      <c r="H123" s="216">
        <v>1</v>
      </c>
      <c r="I123" s="215"/>
      <c r="J123" s="215">
        <f>ROUND($I$123*$H$123,2)</f>
        <v>0</v>
      </c>
      <c r="K123" s="214" t="s">
        <v>495</v>
      </c>
      <c r="L123" s="204"/>
      <c r="M123" s="213"/>
      <c r="N123" s="221" t="s">
        <v>38</v>
      </c>
      <c r="Q123" s="220">
        <v>0.156673761</v>
      </c>
      <c r="R123" s="220">
        <f>$Q$123*$H$123</f>
        <v>0.156673761</v>
      </c>
      <c r="S123" s="220">
        <v>0</v>
      </c>
      <c r="T123" s="219">
        <f>$S$123*$H$123</f>
        <v>0</v>
      </c>
      <c r="AR123" s="207" t="s">
        <v>176</v>
      </c>
      <c r="AT123" s="207" t="s">
        <v>131</v>
      </c>
      <c r="AU123" s="207" t="s">
        <v>76</v>
      </c>
      <c r="AY123" s="207" t="s">
        <v>128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207" t="s">
        <v>74</v>
      </c>
      <c r="BK123" s="208">
        <f>ROUND($I$123*$H$123,2)</f>
        <v>0</v>
      </c>
      <c r="BL123" s="207" t="s">
        <v>176</v>
      </c>
      <c r="BM123" s="207" t="s">
        <v>1071</v>
      </c>
    </row>
    <row r="124" spans="2:65" s="203" customFormat="1" ht="15.75" customHeight="1">
      <c r="B124" s="204"/>
      <c r="C124" s="217" t="s">
        <v>283</v>
      </c>
      <c r="D124" s="217" t="s">
        <v>131</v>
      </c>
      <c r="E124" s="218" t="s">
        <v>536</v>
      </c>
      <c r="F124" s="214" t="s">
        <v>537</v>
      </c>
      <c r="G124" s="217" t="s">
        <v>511</v>
      </c>
      <c r="H124" s="216">
        <v>1</v>
      </c>
      <c r="I124" s="215"/>
      <c r="J124" s="215">
        <f>ROUND($I$124*$H$124,2)</f>
        <v>0</v>
      </c>
      <c r="K124" s="214" t="s">
        <v>495</v>
      </c>
      <c r="L124" s="204"/>
      <c r="M124" s="213"/>
      <c r="N124" s="221" t="s">
        <v>38</v>
      </c>
      <c r="Q124" s="220">
        <v>0.005469895</v>
      </c>
      <c r="R124" s="220">
        <f>$Q$124*$H$124</f>
        <v>0.005469895</v>
      </c>
      <c r="S124" s="220">
        <v>0</v>
      </c>
      <c r="T124" s="219">
        <f>$S$124*$H$124</f>
        <v>0</v>
      </c>
      <c r="AR124" s="207" t="s">
        <v>176</v>
      </c>
      <c r="AT124" s="207" t="s">
        <v>131</v>
      </c>
      <c r="AU124" s="207" t="s">
        <v>76</v>
      </c>
      <c r="AY124" s="207" t="s">
        <v>128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207" t="s">
        <v>74</v>
      </c>
      <c r="BK124" s="208">
        <f>ROUND($I$124*$H$124,2)</f>
        <v>0</v>
      </c>
      <c r="BL124" s="207" t="s">
        <v>176</v>
      </c>
      <c r="BM124" s="207" t="s">
        <v>1070</v>
      </c>
    </row>
    <row r="125" spans="2:65" s="203" customFormat="1" ht="27" customHeight="1">
      <c r="B125" s="204"/>
      <c r="C125" s="217" t="s">
        <v>207</v>
      </c>
      <c r="D125" s="217" t="s">
        <v>131</v>
      </c>
      <c r="E125" s="218" t="s">
        <v>538</v>
      </c>
      <c r="F125" s="214" t="s">
        <v>1069</v>
      </c>
      <c r="G125" s="217" t="s">
        <v>511</v>
      </c>
      <c r="H125" s="216">
        <v>1</v>
      </c>
      <c r="I125" s="215"/>
      <c r="J125" s="215">
        <f>ROUND($I$125*$H$125,2)</f>
        <v>0</v>
      </c>
      <c r="K125" s="214"/>
      <c r="L125" s="204"/>
      <c r="M125" s="213"/>
      <c r="N125" s="221" t="s">
        <v>38</v>
      </c>
      <c r="Q125" s="220">
        <v>0.02115314</v>
      </c>
      <c r="R125" s="220">
        <f>$Q$125*$H$125</f>
        <v>0.02115314</v>
      </c>
      <c r="S125" s="220">
        <v>0</v>
      </c>
      <c r="T125" s="219">
        <f>$S$125*$H$125</f>
        <v>0</v>
      </c>
      <c r="AR125" s="207" t="s">
        <v>176</v>
      </c>
      <c r="AT125" s="207" t="s">
        <v>131</v>
      </c>
      <c r="AU125" s="207" t="s">
        <v>76</v>
      </c>
      <c r="AY125" s="207" t="s">
        <v>128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207" t="s">
        <v>74</v>
      </c>
      <c r="BK125" s="208">
        <f>ROUND($I$125*$H$125,2)</f>
        <v>0</v>
      </c>
      <c r="BL125" s="207" t="s">
        <v>176</v>
      </c>
      <c r="BM125" s="207" t="s">
        <v>1068</v>
      </c>
    </row>
    <row r="126" spans="2:65" s="203" customFormat="1" ht="15.75" customHeight="1">
      <c r="B126" s="204"/>
      <c r="C126" s="217" t="s">
        <v>293</v>
      </c>
      <c r="D126" s="217" t="s">
        <v>131</v>
      </c>
      <c r="E126" s="218" t="s">
        <v>539</v>
      </c>
      <c r="F126" s="214" t="s">
        <v>540</v>
      </c>
      <c r="G126" s="217" t="s">
        <v>511</v>
      </c>
      <c r="H126" s="216">
        <v>1</v>
      </c>
      <c r="I126" s="215"/>
      <c r="J126" s="215">
        <f>ROUND($I$126*$H$126,2)</f>
        <v>0</v>
      </c>
      <c r="K126" s="214"/>
      <c r="L126" s="204"/>
      <c r="M126" s="213"/>
      <c r="N126" s="221" t="s">
        <v>38</v>
      </c>
      <c r="Q126" s="220">
        <v>0.02815</v>
      </c>
      <c r="R126" s="220">
        <f>$Q$126*$H$126</f>
        <v>0.02815</v>
      </c>
      <c r="S126" s="220">
        <v>0</v>
      </c>
      <c r="T126" s="219">
        <f>$S$126*$H$126</f>
        <v>0</v>
      </c>
      <c r="AR126" s="207" t="s">
        <v>176</v>
      </c>
      <c r="AT126" s="207" t="s">
        <v>131</v>
      </c>
      <c r="AU126" s="207" t="s">
        <v>76</v>
      </c>
      <c r="AY126" s="207" t="s">
        <v>128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207" t="s">
        <v>74</v>
      </c>
      <c r="BK126" s="208">
        <f>ROUND($I$126*$H$126,2)</f>
        <v>0</v>
      </c>
      <c r="BL126" s="207" t="s">
        <v>176</v>
      </c>
      <c r="BM126" s="207" t="s">
        <v>1067</v>
      </c>
    </row>
    <row r="127" spans="2:65" s="203" customFormat="1" ht="15.75" customHeight="1">
      <c r="B127" s="204"/>
      <c r="C127" s="217" t="s">
        <v>218</v>
      </c>
      <c r="D127" s="217" t="s">
        <v>131</v>
      </c>
      <c r="E127" s="218" t="s">
        <v>541</v>
      </c>
      <c r="F127" s="214" t="s">
        <v>542</v>
      </c>
      <c r="G127" s="217" t="s">
        <v>511</v>
      </c>
      <c r="H127" s="216">
        <v>3</v>
      </c>
      <c r="I127" s="215"/>
      <c r="J127" s="215">
        <f>ROUND($I$127*$H$127,2)</f>
        <v>0</v>
      </c>
      <c r="K127" s="214"/>
      <c r="L127" s="204"/>
      <c r="M127" s="213"/>
      <c r="N127" s="221" t="s">
        <v>38</v>
      </c>
      <c r="Q127" s="220">
        <v>0.00014</v>
      </c>
      <c r="R127" s="220">
        <f>$Q$127*$H$127</f>
        <v>0.00041999999999999996</v>
      </c>
      <c r="S127" s="220">
        <v>0</v>
      </c>
      <c r="T127" s="219">
        <f>$S$127*$H$127</f>
        <v>0</v>
      </c>
      <c r="AR127" s="207" t="s">
        <v>176</v>
      </c>
      <c r="AT127" s="207" t="s">
        <v>131</v>
      </c>
      <c r="AU127" s="207" t="s">
        <v>76</v>
      </c>
      <c r="AY127" s="207" t="s">
        <v>128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207" t="s">
        <v>74</v>
      </c>
      <c r="BK127" s="208">
        <f>ROUND($I$127*$H$127,2)</f>
        <v>0</v>
      </c>
      <c r="BL127" s="207" t="s">
        <v>176</v>
      </c>
      <c r="BM127" s="207" t="s">
        <v>1066</v>
      </c>
    </row>
    <row r="128" spans="2:65" s="203" customFormat="1" ht="15.75" customHeight="1">
      <c r="B128" s="204"/>
      <c r="C128" s="238" t="s">
        <v>303</v>
      </c>
      <c r="D128" s="238" t="s">
        <v>304</v>
      </c>
      <c r="E128" s="239" t="s">
        <v>543</v>
      </c>
      <c r="F128" s="234" t="s">
        <v>544</v>
      </c>
      <c r="G128" s="238" t="s">
        <v>206</v>
      </c>
      <c r="H128" s="237">
        <v>1</v>
      </c>
      <c r="I128" s="236"/>
      <c r="J128" s="236">
        <f>ROUND($I$128*$H$128,2)</f>
        <v>0</v>
      </c>
      <c r="K128" s="234"/>
      <c r="L128" s="235"/>
      <c r="M128" s="234"/>
      <c r="N128" s="233" t="s">
        <v>38</v>
      </c>
      <c r="Q128" s="220">
        <v>0.0026</v>
      </c>
      <c r="R128" s="220">
        <f>$Q$128*$H$128</f>
        <v>0.0026</v>
      </c>
      <c r="S128" s="220">
        <v>0</v>
      </c>
      <c r="T128" s="219">
        <f>$S$128*$H$128</f>
        <v>0</v>
      </c>
      <c r="AR128" s="207" t="s">
        <v>223</v>
      </c>
      <c r="AT128" s="207" t="s">
        <v>304</v>
      </c>
      <c r="AU128" s="207" t="s">
        <v>76</v>
      </c>
      <c r="AY128" s="207" t="s">
        <v>128</v>
      </c>
      <c r="BE128" s="208">
        <f>IF($N$128="základní",$J$128,0)</f>
        <v>0</v>
      </c>
      <c r="BF128" s="208">
        <f>IF($N$128="snížená",$J$128,0)</f>
        <v>0</v>
      </c>
      <c r="BG128" s="208">
        <f>IF($N$128="zákl. přenesená",$J$128,0)</f>
        <v>0</v>
      </c>
      <c r="BH128" s="208">
        <f>IF($N$128="sníž. přenesená",$J$128,0)</f>
        <v>0</v>
      </c>
      <c r="BI128" s="208">
        <f>IF($N$128="nulová",$J$128,0)</f>
        <v>0</v>
      </c>
      <c r="BJ128" s="207" t="s">
        <v>74</v>
      </c>
      <c r="BK128" s="208">
        <f>ROUND($I$128*$H$128,2)</f>
        <v>0</v>
      </c>
      <c r="BL128" s="207" t="s">
        <v>176</v>
      </c>
      <c r="BM128" s="207" t="s">
        <v>1065</v>
      </c>
    </row>
    <row r="129" spans="2:65" s="203" customFormat="1" ht="15.75" customHeight="1">
      <c r="B129" s="204"/>
      <c r="C129" s="238" t="s">
        <v>223</v>
      </c>
      <c r="D129" s="238" t="s">
        <v>304</v>
      </c>
      <c r="E129" s="239" t="s">
        <v>545</v>
      </c>
      <c r="F129" s="234" t="s">
        <v>546</v>
      </c>
      <c r="G129" s="238" t="s">
        <v>206</v>
      </c>
      <c r="H129" s="237">
        <v>1</v>
      </c>
      <c r="I129" s="236"/>
      <c r="J129" s="236">
        <f>ROUND($I$129*$H$129,2)</f>
        <v>0</v>
      </c>
      <c r="K129" s="234"/>
      <c r="L129" s="235"/>
      <c r="M129" s="234"/>
      <c r="N129" s="233" t="s">
        <v>38</v>
      </c>
      <c r="Q129" s="220">
        <v>0.0026</v>
      </c>
      <c r="R129" s="220">
        <f>$Q$129*$H$129</f>
        <v>0.0026</v>
      </c>
      <c r="S129" s="220">
        <v>0</v>
      </c>
      <c r="T129" s="219">
        <f>$S$129*$H$129</f>
        <v>0</v>
      </c>
      <c r="AR129" s="207" t="s">
        <v>223</v>
      </c>
      <c r="AT129" s="207" t="s">
        <v>304</v>
      </c>
      <c r="AU129" s="207" t="s">
        <v>76</v>
      </c>
      <c r="AY129" s="207" t="s">
        <v>128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207" t="s">
        <v>74</v>
      </c>
      <c r="BK129" s="208">
        <f>ROUND($I$129*$H$129,2)</f>
        <v>0</v>
      </c>
      <c r="BL129" s="207" t="s">
        <v>176</v>
      </c>
      <c r="BM129" s="207" t="s">
        <v>1064</v>
      </c>
    </row>
    <row r="130" spans="2:65" s="203" customFormat="1" ht="15.75" customHeight="1">
      <c r="B130" s="204"/>
      <c r="C130" s="238" t="s">
        <v>313</v>
      </c>
      <c r="D130" s="238" t="s">
        <v>304</v>
      </c>
      <c r="E130" s="239" t="s">
        <v>547</v>
      </c>
      <c r="F130" s="234" t="s">
        <v>548</v>
      </c>
      <c r="G130" s="238" t="s">
        <v>206</v>
      </c>
      <c r="H130" s="237">
        <v>1</v>
      </c>
      <c r="I130" s="236"/>
      <c r="J130" s="236">
        <f>ROUND($I$130*$H$130,2)</f>
        <v>0</v>
      </c>
      <c r="K130" s="234"/>
      <c r="L130" s="235"/>
      <c r="M130" s="234"/>
      <c r="N130" s="233" t="s">
        <v>38</v>
      </c>
      <c r="Q130" s="220">
        <v>0.0026</v>
      </c>
      <c r="R130" s="220">
        <f>$Q$130*$H$130</f>
        <v>0.0026</v>
      </c>
      <c r="S130" s="220">
        <v>0</v>
      </c>
      <c r="T130" s="219">
        <f>$S$130*$H$130</f>
        <v>0</v>
      </c>
      <c r="AR130" s="207" t="s">
        <v>223</v>
      </c>
      <c r="AT130" s="207" t="s">
        <v>304</v>
      </c>
      <c r="AU130" s="207" t="s">
        <v>76</v>
      </c>
      <c r="AY130" s="207" t="s">
        <v>128</v>
      </c>
      <c r="BE130" s="208">
        <f>IF($N$130="základní",$J$130,0)</f>
        <v>0</v>
      </c>
      <c r="BF130" s="208">
        <f>IF($N$130="snížená",$J$130,0)</f>
        <v>0</v>
      </c>
      <c r="BG130" s="208">
        <f>IF($N$130="zákl. přenesená",$J$130,0)</f>
        <v>0</v>
      </c>
      <c r="BH130" s="208">
        <f>IF($N$130="sníž. přenesená",$J$130,0)</f>
        <v>0</v>
      </c>
      <c r="BI130" s="208">
        <f>IF($N$130="nulová",$J$130,0)</f>
        <v>0</v>
      </c>
      <c r="BJ130" s="207" t="s">
        <v>74</v>
      </c>
      <c r="BK130" s="208">
        <f>ROUND($I$130*$H$130,2)</f>
        <v>0</v>
      </c>
      <c r="BL130" s="207" t="s">
        <v>176</v>
      </c>
      <c r="BM130" s="207" t="s">
        <v>1063</v>
      </c>
    </row>
    <row r="131" spans="2:65" s="203" customFormat="1" ht="15.75" customHeight="1">
      <c r="B131" s="204"/>
      <c r="C131" s="238" t="s">
        <v>227</v>
      </c>
      <c r="D131" s="238" t="s">
        <v>304</v>
      </c>
      <c r="E131" s="239" t="s">
        <v>549</v>
      </c>
      <c r="F131" s="234" t="s">
        <v>550</v>
      </c>
      <c r="G131" s="238" t="s">
        <v>206</v>
      </c>
      <c r="H131" s="237">
        <v>3</v>
      </c>
      <c r="I131" s="236"/>
      <c r="J131" s="236">
        <f>ROUND($I$131*$H$131,2)</f>
        <v>0</v>
      </c>
      <c r="K131" s="234"/>
      <c r="L131" s="235"/>
      <c r="M131" s="234"/>
      <c r="N131" s="233" t="s">
        <v>38</v>
      </c>
      <c r="Q131" s="220">
        <v>0.001</v>
      </c>
      <c r="R131" s="220">
        <f>$Q$131*$H$131</f>
        <v>0.003</v>
      </c>
      <c r="S131" s="220">
        <v>0</v>
      </c>
      <c r="T131" s="219">
        <f>$S$131*$H$131</f>
        <v>0</v>
      </c>
      <c r="AR131" s="207" t="s">
        <v>223</v>
      </c>
      <c r="AT131" s="207" t="s">
        <v>304</v>
      </c>
      <c r="AU131" s="207" t="s">
        <v>76</v>
      </c>
      <c r="AY131" s="207" t="s">
        <v>128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207" t="s">
        <v>74</v>
      </c>
      <c r="BK131" s="208">
        <f>ROUND($I$131*$H$131,2)</f>
        <v>0</v>
      </c>
      <c r="BL131" s="207" t="s">
        <v>176</v>
      </c>
      <c r="BM131" s="207" t="s">
        <v>1062</v>
      </c>
    </row>
    <row r="132" spans="2:65" s="203" customFormat="1" ht="15.75" customHeight="1">
      <c r="B132" s="204"/>
      <c r="C132" s="217" t="s">
        <v>323</v>
      </c>
      <c r="D132" s="217" t="s">
        <v>131</v>
      </c>
      <c r="E132" s="218" t="s">
        <v>551</v>
      </c>
      <c r="F132" s="214" t="s">
        <v>552</v>
      </c>
      <c r="G132" s="217" t="s">
        <v>511</v>
      </c>
      <c r="H132" s="216">
        <v>2</v>
      </c>
      <c r="I132" s="215"/>
      <c r="J132" s="215">
        <f>ROUND($I$132*$H$132,2)</f>
        <v>0</v>
      </c>
      <c r="K132" s="214"/>
      <c r="L132" s="204"/>
      <c r="M132" s="213"/>
      <c r="N132" s="221" t="s">
        <v>38</v>
      </c>
      <c r="Q132" s="220">
        <v>0.00092</v>
      </c>
      <c r="R132" s="220">
        <f>$Q$132*$H$132</f>
        <v>0.00184</v>
      </c>
      <c r="S132" s="220">
        <v>0</v>
      </c>
      <c r="T132" s="219">
        <f>$S$132*$H$132</f>
        <v>0</v>
      </c>
      <c r="AR132" s="207" t="s">
        <v>176</v>
      </c>
      <c r="AT132" s="207" t="s">
        <v>131</v>
      </c>
      <c r="AU132" s="207" t="s">
        <v>76</v>
      </c>
      <c r="AY132" s="207" t="s">
        <v>128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207" t="s">
        <v>74</v>
      </c>
      <c r="BK132" s="208">
        <f>ROUND($I$132*$H$132,2)</f>
        <v>0</v>
      </c>
      <c r="BL132" s="207" t="s">
        <v>176</v>
      </c>
      <c r="BM132" s="207" t="s">
        <v>1061</v>
      </c>
    </row>
    <row r="133" spans="2:65" s="203" customFormat="1" ht="15.75" customHeight="1">
      <c r="B133" s="204"/>
      <c r="C133" s="238" t="s">
        <v>233</v>
      </c>
      <c r="D133" s="238" t="s">
        <v>304</v>
      </c>
      <c r="E133" s="239" t="s">
        <v>553</v>
      </c>
      <c r="F133" s="234" t="s">
        <v>1060</v>
      </c>
      <c r="G133" s="238" t="s">
        <v>206</v>
      </c>
      <c r="H133" s="237">
        <v>1</v>
      </c>
      <c r="I133" s="236"/>
      <c r="J133" s="236">
        <f>ROUND($I$133*$H$133,2)</f>
        <v>0</v>
      </c>
      <c r="K133" s="234"/>
      <c r="L133" s="235"/>
      <c r="M133" s="234"/>
      <c r="N133" s="233" t="s">
        <v>38</v>
      </c>
      <c r="Q133" s="220">
        <v>0.0025</v>
      </c>
      <c r="R133" s="220">
        <f>$Q$133*$H$133</f>
        <v>0.0025</v>
      </c>
      <c r="S133" s="220">
        <v>0</v>
      </c>
      <c r="T133" s="219">
        <f>$S$133*$H$133</f>
        <v>0</v>
      </c>
      <c r="AR133" s="207" t="s">
        <v>223</v>
      </c>
      <c r="AT133" s="207" t="s">
        <v>304</v>
      </c>
      <c r="AU133" s="207" t="s">
        <v>76</v>
      </c>
      <c r="AY133" s="207" t="s">
        <v>128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207" t="s">
        <v>74</v>
      </c>
      <c r="BK133" s="208">
        <f>ROUND($I$133*$H$133,2)</f>
        <v>0</v>
      </c>
      <c r="BL133" s="207" t="s">
        <v>176</v>
      </c>
      <c r="BM133" s="207" t="s">
        <v>1059</v>
      </c>
    </row>
    <row r="134" spans="2:65" s="203" customFormat="1" ht="15.75" customHeight="1">
      <c r="B134" s="204"/>
      <c r="C134" s="238" t="s">
        <v>335</v>
      </c>
      <c r="D134" s="238" t="s">
        <v>304</v>
      </c>
      <c r="E134" s="239" t="s">
        <v>554</v>
      </c>
      <c r="F134" s="234" t="s">
        <v>555</v>
      </c>
      <c r="G134" s="238" t="s">
        <v>206</v>
      </c>
      <c r="H134" s="237">
        <v>1</v>
      </c>
      <c r="I134" s="236"/>
      <c r="J134" s="236">
        <f>ROUND($I$134*$H$134,2)</f>
        <v>0</v>
      </c>
      <c r="K134" s="234"/>
      <c r="L134" s="235"/>
      <c r="M134" s="234"/>
      <c r="N134" s="233" t="s">
        <v>38</v>
      </c>
      <c r="Q134" s="220">
        <v>0.0035</v>
      </c>
      <c r="R134" s="220">
        <f>$Q$134*$H$134</f>
        <v>0.0035</v>
      </c>
      <c r="S134" s="220">
        <v>0</v>
      </c>
      <c r="T134" s="219">
        <f>$S$134*$H$134</f>
        <v>0</v>
      </c>
      <c r="AR134" s="207" t="s">
        <v>223</v>
      </c>
      <c r="AT134" s="207" t="s">
        <v>304</v>
      </c>
      <c r="AU134" s="207" t="s">
        <v>76</v>
      </c>
      <c r="AY134" s="207" t="s">
        <v>128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207" t="s">
        <v>74</v>
      </c>
      <c r="BK134" s="208">
        <f>ROUND($I$134*$H$134,2)</f>
        <v>0</v>
      </c>
      <c r="BL134" s="207" t="s">
        <v>176</v>
      </c>
      <c r="BM134" s="207" t="s">
        <v>1058</v>
      </c>
    </row>
    <row r="135" spans="2:65" s="203" customFormat="1" ht="15.75" customHeight="1">
      <c r="B135" s="204"/>
      <c r="C135" s="238" t="s">
        <v>239</v>
      </c>
      <c r="D135" s="238" t="s">
        <v>304</v>
      </c>
      <c r="E135" s="239" t="s">
        <v>556</v>
      </c>
      <c r="F135" s="234" t="s">
        <v>557</v>
      </c>
      <c r="G135" s="238" t="s">
        <v>206</v>
      </c>
      <c r="H135" s="237">
        <v>2</v>
      </c>
      <c r="I135" s="236"/>
      <c r="J135" s="236">
        <f>ROUND($I$135*$H$135,2)</f>
        <v>0</v>
      </c>
      <c r="K135" s="234"/>
      <c r="L135" s="235"/>
      <c r="M135" s="234"/>
      <c r="N135" s="233" t="s">
        <v>38</v>
      </c>
      <c r="Q135" s="220">
        <v>0.001</v>
      </c>
      <c r="R135" s="220">
        <f>$Q$135*$H$135</f>
        <v>0.002</v>
      </c>
      <c r="S135" s="220">
        <v>0</v>
      </c>
      <c r="T135" s="219">
        <f>$S$135*$H$135</f>
        <v>0</v>
      </c>
      <c r="AR135" s="207" t="s">
        <v>223</v>
      </c>
      <c r="AT135" s="207" t="s">
        <v>304</v>
      </c>
      <c r="AU135" s="207" t="s">
        <v>76</v>
      </c>
      <c r="AY135" s="207" t="s">
        <v>128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207" t="s">
        <v>74</v>
      </c>
      <c r="BK135" s="208">
        <f>ROUND($I$135*$H$135,2)</f>
        <v>0</v>
      </c>
      <c r="BL135" s="207" t="s">
        <v>176</v>
      </c>
      <c r="BM135" s="207" t="s">
        <v>1057</v>
      </c>
    </row>
    <row r="136" spans="2:65" s="203" customFormat="1" ht="15.75" customHeight="1">
      <c r="B136" s="204"/>
      <c r="C136" s="217" t="s">
        <v>344</v>
      </c>
      <c r="D136" s="217" t="s">
        <v>131</v>
      </c>
      <c r="E136" s="218" t="s">
        <v>558</v>
      </c>
      <c r="F136" s="214" t="s">
        <v>559</v>
      </c>
      <c r="G136" s="217" t="s">
        <v>511</v>
      </c>
      <c r="H136" s="216">
        <v>1</v>
      </c>
      <c r="I136" s="215"/>
      <c r="J136" s="215">
        <f>ROUND($I$136*$H$136,2)</f>
        <v>0</v>
      </c>
      <c r="K136" s="214"/>
      <c r="L136" s="204"/>
      <c r="M136" s="213"/>
      <c r="N136" s="221" t="s">
        <v>38</v>
      </c>
      <c r="Q136" s="220">
        <v>0.00117</v>
      </c>
      <c r="R136" s="220">
        <f>$Q$136*$H$136</f>
        <v>0.00117</v>
      </c>
      <c r="S136" s="220">
        <v>0</v>
      </c>
      <c r="T136" s="219">
        <f>$S$136*$H$136</f>
        <v>0</v>
      </c>
      <c r="AR136" s="207" t="s">
        <v>176</v>
      </c>
      <c r="AT136" s="207" t="s">
        <v>131</v>
      </c>
      <c r="AU136" s="207" t="s">
        <v>76</v>
      </c>
      <c r="AY136" s="207" t="s">
        <v>128</v>
      </c>
      <c r="BE136" s="208">
        <f>IF($N$136="základní",$J$136,0)</f>
        <v>0</v>
      </c>
      <c r="BF136" s="208">
        <f>IF($N$136="snížená",$J$136,0)</f>
        <v>0</v>
      </c>
      <c r="BG136" s="208">
        <f>IF($N$136="zákl. přenesená",$J$136,0)</f>
        <v>0</v>
      </c>
      <c r="BH136" s="208">
        <f>IF($N$136="sníž. přenesená",$J$136,0)</f>
        <v>0</v>
      </c>
      <c r="BI136" s="208">
        <f>IF($N$136="nulová",$J$136,0)</f>
        <v>0</v>
      </c>
      <c r="BJ136" s="207" t="s">
        <v>74</v>
      </c>
      <c r="BK136" s="208">
        <f>ROUND($I$136*$H$136,2)</f>
        <v>0</v>
      </c>
      <c r="BL136" s="207" t="s">
        <v>176</v>
      </c>
      <c r="BM136" s="207" t="s">
        <v>1056</v>
      </c>
    </row>
    <row r="137" spans="2:65" s="203" customFormat="1" ht="15.75" customHeight="1">
      <c r="B137" s="204"/>
      <c r="C137" s="238" t="s">
        <v>247</v>
      </c>
      <c r="D137" s="238" t="s">
        <v>304</v>
      </c>
      <c r="E137" s="239" t="s">
        <v>560</v>
      </c>
      <c r="F137" s="234" t="s">
        <v>561</v>
      </c>
      <c r="G137" s="238" t="s">
        <v>206</v>
      </c>
      <c r="H137" s="237">
        <v>1</v>
      </c>
      <c r="I137" s="236"/>
      <c r="J137" s="236">
        <f>ROUND($I$137*$H$137,2)</f>
        <v>0</v>
      </c>
      <c r="K137" s="234"/>
      <c r="L137" s="235"/>
      <c r="M137" s="234"/>
      <c r="N137" s="233" t="s">
        <v>38</v>
      </c>
      <c r="Q137" s="220">
        <v>0.0026</v>
      </c>
      <c r="R137" s="220">
        <f>$Q$137*$H$137</f>
        <v>0.0026</v>
      </c>
      <c r="S137" s="220">
        <v>0</v>
      </c>
      <c r="T137" s="219">
        <f>$S$137*$H$137</f>
        <v>0</v>
      </c>
      <c r="AR137" s="207" t="s">
        <v>223</v>
      </c>
      <c r="AT137" s="207" t="s">
        <v>304</v>
      </c>
      <c r="AU137" s="207" t="s">
        <v>76</v>
      </c>
      <c r="AY137" s="207" t="s">
        <v>128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207" t="s">
        <v>74</v>
      </c>
      <c r="BK137" s="208">
        <f>ROUND($I$137*$H$137,2)</f>
        <v>0</v>
      </c>
      <c r="BL137" s="207" t="s">
        <v>176</v>
      </c>
      <c r="BM137" s="207" t="s">
        <v>1055</v>
      </c>
    </row>
    <row r="138" spans="2:65" s="203" customFormat="1" ht="15.75" customHeight="1">
      <c r="B138" s="204"/>
      <c r="C138" s="238" t="s">
        <v>353</v>
      </c>
      <c r="D138" s="238" t="s">
        <v>304</v>
      </c>
      <c r="E138" s="239" t="s">
        <v>562</v>
      </c>
      <c r="F138" s="234" t="s">
        <v>563</v>
      </c>
      <c r="G138" s="238" t="s">
        <v>206</v>
      </c>
      <c r="H138" s="237">
        <v>1</v>
      </c>
      <c r="I138" s="236"/>
      <c r="J138" s="236">
        <f>ROUND($I$138*$H$138,2)</f>
        <v>0</v>
      </c>
      <c r="K138" s="234"/>
      <c r="L138" s="235"/>
      <c r="M138" s="234"/>
      <c r="N138" s="233" t="s">
        <v>38</v>
      </c>
      <c r="Q138" s="220">
        <v>0.0045</v>
      </c>
      <c r="R138" s="220">
        <f>$Q$138*$H$138</f>
        <v>0.0045</v>
      </c>
      <c r="S138" s="220">
        <v>0</v>
      </c>
      <c r="T138" s="219">
        <f>$S$138*$H$138</f>
        <v>0</v>
      </c>
      <c r="AR138" s="207" t="s">
        <v>223</v>
      </c>
      <c r="AT138" s="207" t="s">
        <v>304</v>
      </c>
      <c r="AU138" s="207" t="s">
        <v>76</v>
      </c>
      <c r="AY138" s="207" t="s">
        <v>128</v>
      </c>
      <c r="BE138" s="208">
        <f>IF($N$138="základní",$J$138,0)</f>
        <v>0</v>
      </c>
      <c r="BF138" s="208">
        <f>IF($N$138="snížená",$J$138,0)</f>
        <v>0</v>
      </c>
      <c r="BG138" s="208">
        <f>IF($N$138="zákl. přenesená",$J$138,0)</f>
        <v>0</v>
      </c>
      <c r="BH138" s="208">
        <f>IF($N$138="sníž. přenesená",$J$138,0)</f>
        <v>0</v>
      </c>
      <c r="BI138" s="208">
        <f>IF($N$138="nulová",$J$138,0)</f>
        <v>0</v>
      </c>
      <c r="BJ138" s="207" t="s">
        <v>74</v>
      </c>
      <c r="BK138" s="208">
        <f>ROUND($I$138*$H$138,2)</f>
        <v>0</v>
      </c>
      <c r="BL138" s="207" t="s">
        <v>176</v>
      </c>
      <c r="BM138" s="207" t="s">
        <v>1054</v>
      </c>
    </row>
    <row r="139" spans="2:65" s="203" customFormat="1" ht="15.75" customHeight="1">
      <c r="B139" s="204"/>
      <c r="C139" s="217" t="s">
        <v>252</v>
      </c>
      <c r="D139" s="217" t="s">
        <v>131</v>
      </c>
      <c r="E139" s="218" t="s">
        <v>564</v>
      </c>
      <c r="F139" s="214" t="s">
        <v>565</v>
      </c>
      <c r="G139" s="217" t="s">
        <v>511</v>
      </c>
      <c r="H139" s="216">
        <v>2</v>
      </c>
      <c r="I139" s="215"/>
      <c r="J139" s="215">
        <f>ROUND($I$139*$H$139,2)</f>
        <v>0</v>
      </c>
      <c r="K139" s="214"/>
      <c r="L139" s="204"/>
      <c r="M139" s="213"/>
      <c r="N139" s="221" t="s">
        <v>38</v>
      </c>
      <c r="Q139" s="220">
        <v>0.00189</v>
      </c>
      <c r="R139" s="220">
        <f>$Q$139*$H$139</f>
        <v>0.00378</v>
      </c>
      <c r="S139" s="220">
        <v>0</v>
      </c>
      <c r="T139" s="219">
        <f>$S$139*$H$139</f>
        <v>0</v>
      </c>
      <c r="AR139" s="207" t="s">
        <v>176</v>
      </c>
      <c r="AT139" s="207" t="s">
        <v>131</v>
      </c>
      <c r="AU139" s="207" t="s">
        <v>76</v>
      </c>
      <c r="AY139" s="207" t="s">
        <v>128</v>
      </c>
      <c r="BE139" s="208">
        <f>IF($N$139="základní",$J$139,0)</f>
        <v>0</v>
      </c>
      <c r="BF139" s="208">
        <f>IF($N$139="snížená",$J$139,0)</f>
        <v>0</v>
      </c>
      <c r="BG139" s="208">
        <f>IF($N$139="zákl. přenesená",$J$139,0)</f>
        <v>0</v>
      </c>
      <c r="BH139" s="208">
        <f>IF($N$139="sníž. přenesená",$J$139,0)</f>
        <v>0</v>
      </c>
      <c r="BI139" s="208">
        <f>IF($N$139="nulová",$J$139,0)</f>
        <v>0</v>
      </c>
      <c r="BJ139" s="207" t="s">
        <v>74</v>
      </c>
      <c r="BK139" s="208">
        <f>ROUND($I$139*$H$139,2)</f>
        <v>0</v>
      </c>
      <c r="BL139" s="207" t="s">
        <v>176</v>
      </c>
      <c r="BM139" s="207" t="s">
        <v>1053</v>
      </c>
    </row>
    <row r="140" spans="2:65" s="203" customFormat="1" ht="15.75" customHeight="1">
      <c r="B140" s="204"/>
      <c r="C140" s="238" t="s">
        <v>364</v>
      </c>
      <c r="D140" s="238" t="s">
        <v>304</v>
      </c>
      <c r="E140" s="239" t="s">
        <v>566</v>
      </c>
      <c r="F140" s="234" t="s">
        <v>567</v>
      </c>
      <c r="G140" s="238" t="s">
        <v>206</v>
      </c>
      <c r="H140" s="237">
        <v>2</v>
      </c>
      <c r="I140" s="236"/>
      <c r="J140" s="236">
        <f>ROUND($I$140*$H$140,2)</f>
        <v>0</v>
      </c>
      <c r="K140" s="234"/>
      <c r="L140" s="235"/>
      <c r="M140" s="234"/>
      <c r="N140" s="233" t="s">
        <v>38</v>
      </c>
      <c r="Q140" s="220">
        <v>0.032</v>
      </c>
      <c r="R140" s="220">
        <f>$Q$140*$H$140</f>
        <v>0.064</v>
      </c>
      <c r="S140" s="220">
        <v>0</v>
      </c>
      <c r="T140" s="219">
        <f>$S$140*$H$140</f>
        <v>0</v>
      </c>
      <c r="AR140" s="207" t="s">
        <v>223</v>
      </c>
      <c r="AT140" s="207" t="s">
        <v>304</v>
      </c>
      <c r="AU140" s="207" t="s">
        <v>76</v>
      </c>
      <c r="AY140" s="207" t="s">
        <v>128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207" t="s">
        <v>74</v>
      </c>
      <c r="BK140" s="208">
        <f>ROUND($I$140*$H$140,2)</f>
        <v>0</v>
      </c>
      <c r="BL140" s="207" t="s">
        <v>176</v>
      </c>
      <c r="BM140" s="207" t="s">
        <v>1052</v>
      </c>
    </row>
    <row r="141" spans="2:65" s="203" customFormat="1" ht="15.75" customHeight="1">
      <c r="B141" s="204"/>
      <c r="C141" s="217" t="s">
        <v>259</v>
      </c>
      <c r="D141" s="217" t="s">
        <v>131</v>
      </c>
      <c r="E141" s="218" t="s">
        <v>568</v>
      </c>
      <c r="F141" s="214" t="s">
        <v>569</v>
      </c>
      <c r="G141" s="217" t="s">
        <v>511</v>
      </c>
      <c r="H141" s="216">
        <v>1</v>
      </c>
      <c r="I141" s="215"/>
      <c r="J141" s="215">
        <f>ROUND($I$141*$H$141,2)</f>
        <v>0</v>
      </c>
      <c r="K141" s="214"/>
      <c r="L141" s="204"/>
      <c r="M141" s="213"/>
      <c r="N141" s="221" t="s">
        <v>38</v>
      </c>
      <c r="Q141" s="220">
        <v>0.000664</v>
      </c>
      <c r="R141" s="220">
        <f>$Q$141*$H$141</f>
        <v>0.000664</v>
      </c>
      <c r="S141" s="220">
        <v>0</v>
      </c>
      <c r="T141" s="219">
        <f>$S$141*$H$141</f>
        <v>0</v>
      </c>
      <c r="AR141" s="207" t="s">
        <v>176</v>
      </c>
      <c r="AT141" s="207" t="s">
        <v>131</v>
      </c>
      <c r="AU141" s="207" t="s">
        <v>76</v>
      </c>
      <c r="AY141" s="207" t="s">
        <v>128</v>
      </c>
      <c r="BE141" s="208">
        <f>IF($N$141="základní",$J$141,0)</f>
        <v>0</v>
      </c>
      <c r="BF141" s="208">
        <f>IF($N$141="snížená",$J$141,0)</f>
        <v>0</v>
      </c>
      <c r="BG141" s="208">
        <f>IF($N$141="zákl. přenesená",$J$141,0)</f>
        <v>0</v>
      </c>
      <c r="BH141" s="208">
        <f>IF($N$141="sníž. přenesená",$J$141,0)</f>
        <v>0</v>
      </c>
      <c r="BI141" s="208">
        <f>IF($N$141="nulová",$J$141,0)</f>
        <v>0</v>
      </c>
      <c r="BJ141" s="207" t="s">
        <v>74</v>
      </c>
      <c r="BK141" s="208">
        <f>ROUND($I$141*$H$141,2)</f>
        <v>0</v>
      </c>
      <c r="BL141" s="207" t="s">
        <v>176</v>
      </c>
      <c r="BM141" s="207" t="s">
        <v>1051</v>
      </c>
    </row>
    <row r="142" spans="2:65" s="203" customFormat="1" ht="15.75" customHeight="1">
      <c r="B142" s="204"/>
      <c r="C142" s="217" t="s">
        <v>373</v>
      </c>
      <c r="D142" s="217" t="s">
        <v>131</v>
      </c>
      <c r="E142" s="218" t="s">
        <v>1050</v>
      </c>
      <c r="F142" s="214" t="s">
        <v>1049</v>
      </c>
      <c r="G142" s="217" t="s">
        <v>217</v>
      </c>
      <c r="H142" s="216">
        <v>0.425</v>
      </c>
      <c r="I142" s="215"/>
      <c r="J142" s="215">
        <f>ROUND($I$142*$H$142,2)</f>
        <v>0</v>
      </c>
      <c r="K142" s="214" t="s">
        <v>495</v>
      </c>
      <c r="L142" s="204"/>
      <c r="M142" s="213"/>
      <c r="N142" s="221" t="s">
        <v>38</v>
      </c>
      <c r="Q142" s="220">
        <v>0</v>
      </c>
      <c r="R142" s="220">
        <f>$Q$142*$H$142</f>
        <v>0</v>
      </c>
      <c r="S142" s="220">
        <v>0</v>
      </c>
      <c r="T142" s="219">
        <f>$S$142*$H$142</f>
        <v>0</v>
      </c>
      <c r="AR142" s="207" t="s">
        <v>176</v>
      </c>
      <c r="AT142" s="207" t="s">
        <v>131</v>
      </c>
      <c r="AU142" s="207" t="s">
        <v>76</v>
      </c>
      <c r="AY142" s="207" t="s">
        <v>128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207" t="s">
        <v>74</v>
      </c>
      <c r="BK142" s="208">
        <f>ROUND($I$142*$H$142,2)</f>
        <v>0</v>
      </c>
      <c r="BL142" s="207" t="s">
        <v>176</v>
      </c>
      <c r="BM142" s="207" t="s">
        <v>1048</v>
      </c>
    </row>
    <row r="143" spans="2:65" s="203" customFormat="1" ht="15.75" customHeight="1">
      <c r="B143" s="204"/>
      <c r="C143" s="217" t="s">
        <v>264</v>
      </c>
      <c r="D143" s="217" t="s">
        <v>131</v>
      </c>
      <c r="E143" s="218" t="s">
        <v>570</v>
      </c>
      <c r="F143" s="214" t="s">
        <v>571</v>
      </c>
      <c r="G143" s="217" t="s">
        <v>217</v>
      </c>
      <c r="H143" s="216">
        <v>0.467</v>
      </c>
      <c r="I143" s="215"/>
      <c r="J143" s="215">
        <f>ROUND($I$143*$H$143,2)</f>
        <v>0</v>
      </c>
      <c r="K143" s="214" t="s">
        <v>495</v>
      </c>
      <c r="L143" s="204"/>
      <c r="M143" s="213"/>
      <c r="N143" s="221" t="s">
        <v>38</v>
      </c>
      <c r="Q143" s="220">
        <v>0</v>
      </c>
      <c r="R143" s="220">
        <f>$Q$143*$H$143</f>
        <v>0</v>
      </c>
      <c r="S143" s="220">
        <v>0</v>
      </c>
      <c r="T143" s="219">
        <f>$S$143*$H$143</f>
        <v>0</v>
      </c>
      <c r="AR143" s="207" t="s">
        <v>176</v>
      </c>
      <c r="AT143" s="207" t="s">
        <v>131</v>
      </c>
      <c r="AU143" s="207" t="s">
        <v>76</v>
      </c>
      <c r="AY143" s="207" t="s">
        <v>128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207" t="s">
        <v>74</v>
      </c>
      <c r="BK143" s="208">
        <f>ROUND($I$143*$H$143,2)</f>
        <v>0</v>
      </c>
      <c r="BL143" s="207" t="s">
        <v>176</v>
      </c>
      <c r="BM143" s="207" t="s">
        <v>1047</v>
      </c>
    </row>
    <row r="144" spans="2:63" s="222" customFormat="1" ht="30.75" customHeight="1">
      <c r="B144" s="228"/>
      <c r="D144" s="224" t="s">
        <v>66</v>
      </c>
      <c r="E144" s="230" t="s">
        <v>572</v>
      </c>
      <c r="F144" s="230" t="s">
        <v>573</v>
      </c>
      <c r="J144" s="229">
        <f>$BK$144</f>
        <v>0</v>
      </c>
      <c r="L144" s="228"/>
      <c r="M144" s="227"/>
      <c r="P144" s="226">
        <f>SUM($P$145:$P$163)</f>
        <v>0</v>
      </c>
      <c r="R144" s="226">
        <f>SUM($R$145:$R$163)</f>
        <v>1.41178</v>
      </c>
      <c r="T144" s="225">
        <f>SUM($T$145:$T$163)</f>
        <v>1.2328400000000002</v>
      </c>
      <c r="AR144" s="224" t="s">
        <v>76</v>
      </c>
      <c r="AT144" s="224" t="s">
        <v>66</v>
      </c>
      <c r="AU144" s="224" t="s">
        <v>74</v>
      </c>
      <c r="AY144" s="224" t="s">
        <v>128</v>
      </c>
      <c r="BK144" s="223">
        <f>SUM($BK$145:$BK$163)</f>
        <v>0</v>
      </c>
    </row>
    <row r="145" spans="2:65" s="203" customFormat="1" ht="15.75" customHeight="1">
      <c r="B145" s="204"/>
      <c r="C145" s="217" t="s">
        <v>382</v>
      </c>
      <c r="D145" s="217" t="s">
        <v>131</v>
      </c>
      <c r="E145" s="218" t="s">
        <v>574</v>
      </c>
      <c r="F145" s="214" t="s">
        <v>575</v>
      </c>
      <c r="G145" s="217" t="s">
        <v>490</v>
      </c>
      <c r="H145" s="216">
        <v>50</v>
      </c>
      <c r="I145" s="215"/>
      <c r="J145" s="215">
        <f>ROUND($I$145*$H$145,2)</f>
        <v>0</v>
      </c>
      <c r="K145" s="214" t="s">
        <v>495</v>
      </c>
      <c r="L145" s="204"/>
      <c r="M145" s="213"/>
      <c r="N145" s="221" t="s">
        <v>38</v>
      </c>
      <c r="Q145" s="220">
        <v>5E-05</v>
      </c>
      <c r="R145" s="220">
        <f>$Q$145*$H$145</f>
        <v>0.0025</v>
      </c>
      <c r="S145" s="220">
        <v>0.00532</v>
      </c>
      <c r="T145" s="219">
        <f>$S$145*$H$145</f>
        <v>0.266</v>
      </c>
      <c r="AR145" s="207" t="s">
        <v>176</v>
      </c>
      <c r="AT145" s="207" t="s">
        <v>131</v>
      </c>
      <c r="AU145" s="207" t="s">
        <v>76</v>
      </c>
      <c r="AY145" s="207" t="s">
        <v>128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207" t="s">
        <v>74</v>
      </c>
      <c r="BK145" s="208">
        <f>ROUND($I$145*$H$145,2)</f>
        <v>0</v>
      </c>
      <c r="BL145" s="207" t="s">
        <v>176</v>
      </c>
      <c r="BM145" s="207" t="s">
        <v>1046</v>
      </c>
    </row>
    <row r="146" spans="2:65" s="203" customFormat="1" ht="15.75" customHeight="1">
      <c r="B146" s="204"/>
      <c r="C146" s="217" t="s">
        <v>271</v>
      </c>
      <c r="D146" s="217" t="s">
        <v>131</v>
      </c>
      <c r="E146" s="218" t="s">
        <v>576</v>
      </c>
      <c r="F146" s="214" t="s">
        <v>577</v>
      </c>
      <c r="G146" s="217" t="s">
        <v>490</v>
      </c>
      <c r="H146" s="216">
        <v>32</v>
      </c>
      <c r="I146" s="215"/>
      <c r="J146" s="215">
        <f>ROUND($I$146*$H$146,2)</f>
        <v>0</v>
      </c>
      <c r="K146" s="214" t="s">
        <v>495</v>
      </c>
      <c r="L146" s="204"/>
      <c r="M146" s="213"/>
      <c r="N146" s="221" t="s">
        <v>38</v>
      </c>
      <c r="Q146" s="220">
        <v>9E-05</v>
      </c>
      <c r="R146" s="220">
        <f>$Q$146*$H$146</f>
        <v>0.00288</v>
      </c>
      <c r="S146" s="220">
        <v>0.00858</v>
      </c>
      <c r="T146" s="219">
        <f>$S$146*$H$146</f>
        <v>0.27456</v>
      </c>
      <c r="AR146" s="207" t="s">
        <v>176</v>
      </c>
      <c r="AT146" s="207" t="s">
        <v>131</v>
      </c>
      <c r="AU146" s="207" t="s">
        <v>76</v>
      </c>
      <c r="AY146" s="207" t="s">
        <v>128</v>
      </c>
      <c r="BE146" s="208">
        <f>IF($N$146="základní",$J$146,0)</f>
        <v>0</v>
      </c>
      <c r="BF146" s="208">
        <f>IF($N$146="snížená",$J$146,0)</f>
        <v>0</v>
      </c>
      <c r="BG146" s="208">
        <f>IF($N$146="zákl. přenesená",$J$146,0)</f>
        <v>0</v>
      </c>
      <c r="BH146" s="208">
        <f>IF($N$146="sníž. přenesená",$J$146,0)</f>
        <v>0</v>
      </c>
      <c r="BI146" s="208">
        <f>IF($N$146="nulová",$J$146,0)</f>
        <v>0</v>
      </c>
      <c r="BJ146" s="207" t="s">
        <v>74</v>
      </c>
      <c r="BK146" s="208">
        <f>ROUND($I$146*$H$146,2)</f>
        <v>0</v>
      </c>
      <c r="BL146" s="207" t="s">
        <v>176</v>
      </c>
      <c r="BM146" s="207" t="s">
        <v>1045</v>
      </c>
    </row>
    <row r="147" spans="2:65" s="203" customFormat="1" ht="15.75" customHeight="1">
      <c r="B147" s="204"/>
      <c r="C147" s="217" t="s">
        <v>392</v>
      </c>
      <c r="D147" s="217" t="s">
        <v>131</v>
      </c>
      <c r="E147" s="218" t="s">
        <v>578</v>
      </c>
      <c r="F147" s="214" t="s">
        <v>579</v>
      </c>
      <c r="G147" s="217" t="s">
        <v>490</v>
      </c>
      <c r="H147" s="216">
        <v>20</v>
      </c>
      <c r="I147" s="215"/>
      <c r="J147" s="215">
        <f>ROUND($I$147*$H$147,2)</f>
        <v>0</v>
      </c>
      <c r="K147" s="214" t="s">
        <v>495</v>
      </c>
      <c r="L147" s="204"/>
      <c r="M147" s="213"/>
      <c r="N147" s="221" t="s">
        <v>38</v>
      </c>
      <c r="Q147" s="220">
        <v>0.00012</v>
      </c>
      <c r="R147" s="220">
        <f>$Q$147*$H$147</f>
        <v>0.0024000000000000002</v>
      </c>
      <c r="S147" s="220">
        <v>0.02359</v>
      </c>
      <c r="T147" s="219">
        <f>$S$147*$H$147</f>
        <v>0.4718</v>
      </c>
      <c r="AR147" s="207" t="s">
        <v>176</v>
      </c>
      <c r="AT147" s="207" t="s">
        <v>131</v>
      </c>
      <c r="AU147" s="207" t="s">
        <v>76</v>
      </c>
      <c r="AY147" s="207" t="s">
        <v>128</v>
      </c>
      <c r="BE147" s="208">
        <f>IF($N$147="základní",$J$147,0)</f>
        <v>0</v>
      </c>
      <c r="BF147" s="208">
        <f>IF($N$147="snížená",$J$147,0)</f>
        <v>0</v>
      </c>
      <c r="BG147" s="208">
        <f>IF($N$147="zákl. přenesená",$J$147,0)</f>
        <v>0</v>
      </c>
      <c r="BH147" s="208">
        <f>IF($N$147="sníž. přenesená",$J$147,0)</f>
        <v>0</v>
      </c>
      <c r="BI147" s="208">
        <f>IF($N$147="nulová",$J$147,0)</f>
        <v>0</v>
      </c>
      <c r="BJ147" s="207" t="s">
        <v>74</v>
      </c>
      <c r="BK147" s="208">
        <f>ROUND($I$147*$H$147,2)</f>
        <v>0</v>
      </c>
      <c r="BL147" s="207" t="s">
        <v>176</v>
      </c>
      <c r="BM147" s="207" t="s">
        <v>1044</v>
      </c>
    </row>
    <row r="148" spans="2:65" s="203" customFormat="1" ht="15.75" customHeight="1">
      <c r="B148" s="204"/>
      <c r="C148" s="217" t="s">
        <v>277</v>
      </c>
      <c r="D148" s="217" t="s">
        <v>131</v>
      </c>
      <c r="E148" s="218" t="s">
        <v>1043</v>
      </c>
      <c r="F148" s="214" t="s">
        <v>1042</v>
      </c>
      <c r="G148" s="217" t="s">
        <v>206</v>
      </c>
      <c r="H148" s="216">
        <v>26</v>
      </c>
      <c r="I148" s="215"/>
      <c r="J148" s="215">
        <f>ROUND($I$148*$H$148,2)</f>
        <v>0</v>
      </c>
      <c r="K148" s="214" t="s">
        <v>495</v>
      </c>
      <c r="L148" s="204"/>
      <c r="M148" s="213"/>
      <c r="N148" s="221" t="s">
        <v>38</v>
      </c>
      <c r="Q148" s="220">
        <v>4E-05</v>
      </c>
      <c r="R148" s="220">
        <f>$Q$148*$H$148</f>
        <v>0.0010400000000000001</v>
      </c>
      <c r="S148" s="220">
        <v>0.00848</v>
      </c>
      <c r="T148" s="219">
        <f>$S$148*$H$148</f>
        <v>0.22047999999999998</v>
      </c>
      <c r="AR148" s="207" t="s">
        <v>176</v>
      </c>
      <c r="AT148" s="207" t="s">
        <v>131</v>
      </c>
      <c r="AU148" s="207" t="s">
        <v>76</v>
      </c>
      <c r="AY148" s="207" t="s">
        <v>128</v>
      </c>
      <c r="BE148" s="208">
        <f>IF($N$148="základní",$J$148,0)</f>
        <v>0</v>
      </c>
      <c r="BF148" s="208">
        <f>IF($N$148="snížená",$J$148,0)</f>
        <v>0</v>
      </c>
      <c r="BG148" s="208">
        <f>IF($N$148="zákl. přenesená",$J$148,0)</f>
        <v>0</v>
      </c>
      <c r="BH148" s="208">
        <f>IF($N$148="sníž. přenesená",$J$148,0)</f>
        <v>0</v>
      </c>
      <c r="BI148" s="208">
        <f>IF($N$148="nulová",$J$148,0)</f>
        <v>0</v>
      </c>
      <c r="BJ148" s="207" t="s">
        <v>74</v>
      </c>
      <c r="BK148" s="208">
        <f>ROUND($I$148*$H$148,2)</f>
        <v>0</v>
      </c>
      <c r="BL148" s="207" t="s">
        <v>176</v>
      </c>
      <c r="BM148" s="207" t="s">
        <v>1041</v>
      </c>
    </row>
    <row r="149" spans="2:65" s="203" customFormat="1" ht="15.75" customHeight="1">
      <c r="B149" s="204"/>
      <c r="C149" s="217" t="s">
        <v>401</v>
      </c>
      <c r="D149" s="217" t="s">
        <v>131</v>
      </c>
      <c r="E149" s="218" t="s">
        <v>580</v>
      </c>
      <c r="F149" s="214" t="s">
        <v>581</v>
      </c>
      <c r="G149" s="217" t="s">
        <v>490</v>
      </c>
      <c r="H149" s="216">
        <v>80</v>
      </c>
      <c r="I149" s="215"/>
      <c r="J149" s="215">
        <f>ROUND($I$149*$H$149,2)</f>
        <v>0</v>
      </c>
      <c r="K149" s="214" t="s">
        <v>495</v>
      </c>
      <c r="L149" s="204"/>
      <c r="M149" s="213"/>
      <c r="N149" s="221" t="s">
        <v>38</v>
      </c>
      <c r="Q149" s="220">
        <v>0.00296</v>
      </c>
      <c r="R149" s="220">
        <f>$Q$149*$H$149</f>
        <v>0.2368</v>
      </c>
      <c r="S149" s="220">
        <v>0</v>
      </c>
      <c r="T149" s="219">
        <f>$S$149*$H$149</f>
        <v>0</v>
      </c>
      <c r="AR149" s="207" t="s">
        <v>176</v>
      </c>
      <c r="AT149" s="207" t="s">
        <v>131</v>
      </c>
      <c r="AU149" s="207" t="s">
        <v>76</v>
      </c>
      <c r="AY149" s="207" t="s">
        <v>128</v>
      </c>
      <c r="BE149" s="208">
        <f>IF($N$149="základní",$J$149,0)</f>
        <v>0</v>
      </c>
      <c r="BF149" s="208">
        <f>IF($N$149="snížená",$J$149,0)</f>
        <v>0</v>
      </c>
      <c r="BG149" s="208">
        <f>IF($N$149="zákl. přenesená",$J$149,0)</f>
        <v>0</v>
      </c>
      <c r="BH149" s="208">
        <f>IF($N$149="sníž. přenesená",$J$149,0)</f>
        <v>0</v>
      </c>
      <c r="BI149" s="208">
        <f>IF($N$149="nulová",$J$149,0)</f>
        <v>0</v>
      </c>
      <c r="BJ149" s="207" t="s">
        <v>74</v>
      </c>
      <c r="BK149" s="208">
        <f>ROUND($I$149*$H$149,2)</f>
        <v>0</v>
      </c>
      <c r="BL149" s="207" t="s">
        <v>176</v>
      </c>
      <c r="BM149" s="207" t="s">
        <v>1040</v>
      </c>
    </row>
    <row r="150" spans="2:65" s="203" customFormat="1" ht="15.75" customHeight="1">
      <c r="B150" s="204"/>
      <c r="C150" s="217" t="s">
        <v>286</v>
      </c>
      <c r="D150" s="217" t="s">
        <v>131</v>
      </c>
      <c r="E150" s="218" t="s">
        <v>582</v>
      </c>
      <c r="F150" s="214" t="s">
        <v>583</v>
      </c>
      <c r="G150" s="217" t="s">
        <v>490</v>
      </c>
      <c r="H150" s="216">
        <v>2</v>
      </c>
      <c r="I150" s="215"/>
      <c r="J150" s="215">
        <f>ROUND($I$150*$H$150,2)</f>
        <v>0</v>
      </c>
      <c r="K150" s="214" t="s">
        <v>495</v>
      </c>
      <c r="L150" s="204"/>
      <c r="M150" s="213"/>
      <c r="N150" s="221" t="s">
        <v>38</v>
      </c>
      <c r="Q150" s="220">
        <v>0.00373</v>
      </c>
      <c r="R150" s="220">
        <f>$Q$150*$H$150</f>
        <v>0.00746</v>
      </c>
      <c r="S150" s="220">
        <v>0</v>
      </c>
      <c r="T150" s="219">
        <f>$S$150*$H$150</f>
        <v>0</v>
      </c>
      <c r="AR150" s="207" t="s">
        <v>176</v>
      </c>
      <c r="AT150" s="207" t="s">
        <v>131</v>
      </c>
      <c r="AU150" s="207" t="s">
        <v>76</v>
      </c>
      <c r="AY150" s="207" t="s">
        <v>128</v>
      </c>
      <c r="BE150" s="208">
        <f>IF($N$150="základní",$J$150,0)</f>
        <v>0</v>
      </c>
      <c r="BF150" s="208">
        <f>IF($N$150="snížená",$J$150,0)</f>
        <v>0</v>
      </c>
      <c r="BG150" s="208">
        <f>IF($N$150="zákl. přenesená",$J$150,0)</f>
        <v>0</v>
      </c>
      <c r="BH150" s="208">
        <f>IF($N$150="sníž. přenesená",$J$150,0)</f>
        <v>0</v>
      </c>
      <c r="BI150" s="208">
        <f>IF($N$150="nulová",$J$150,0)</f>
        <v>0</v>
      </c>
      <c r="BJ150" s="207" t="s">
        <v>74</v>
      </c>
      <c r="BK150" s="208">
        <f>ROUND($I$150*$H$150,2)</f>
        <v>0</v>
      </c>
      <c r="BL150" s="207" t="s">
        <v>176</v>
      </c>
      <c r="BM150" s="207" t="s">
        <v>1039</v>
      </c>
    </row>
    <row r="151" spans="2:65" s="203" customFormat="1" ht="15.75" customHeight="1">
      <c r="B151" s="204"/>
      <c r="C151" s="217" t="s">
        <v>410</v>
      </c>
      <c r="D151" s="217" t="s">
        <v>131</v>
      </c>
      <c r="E151" s="218" t="s">
        <v>584</v>
      </c>
      <c r="F151" s="214" t="s">
        <v>585</v>
      </c>
      <c r="G151" s="217" t="s">
        <v>490</v>
      </c>
      <c r="H151" s="216">
        <v>2</v>
      </c>
      <c r="I151" s="215"/>
      <c r="J151" s="215">
        <f>ROUND($I$151*$H$151,2)</f>
        <v>0</v>
      </c>
      <c r="K151" s="214" t="s">
        <v>495</v>
      </c>
      <c r="L151" s="204"/>
      <c r="M151" s="213"/>
      <c r="N151" s="221" t="s">
        <v>38</v>
      </c>
      <c r="Q151" s="220">
        <v>0.00436</v>
      </c>
      <c r="R151" s="220">
        <f>$Q$151*$H$151</f>
        <v>0.00872</v>
      </c>
      <c r="S151" s="220">
        <v>0</v>
      </c>
      <c r="T151" s="219">
        <f>$S$151*$H$151</f>
        <v>0</v>
      </c>
      <c r="AR151" s="207" t="s">
        <v>176</v>
      </c>
      <c r="AT151" s="207" t="s">
        <v>131</v>
      </c>
      <c r="AU151" s="207" t="s">
        <v>76</v>
      </c>
      <c r="AY151" s="207" t="s">
        <v>128</v>
      </c>
      <c r="BE151" s="208">
        <f>IF($N$151="základní",$J$151,0)</f>
        <v>0</v>
      </c>
      <c r="BF151" s="208">
        <f>IF($N$151="snížená",$J$151,0)</f>
        <v>0</v>
      </c>
      <c r="BG151" s="208">
        <f>IF($N$151="zákl. přenesená",$J$151,0)</f>
        <v>0</v>
      </c>
      <c r="BH151" s="208">
        <f>IF($N$151="sníž. přenesená",$J$151,0)</f>
        <v>0</v>
      </c>
      <c r="BI151" s="208">
        <f>IF($N$151="nulová",$J$151,0)</f>
        <v>0</v>
      </c>
      <c r="BJ151" s="207" t="s">
        <v>74</v>
      </c>
      <c r="BK151" s="208">
        <f>ROUND($I$151*$H$151,2)</f>
        <v>0</v>
      </c>
      <c r="BL151" s="207" t="s">
        <v>176</v>
      </c>
      <c r="BM151" s="207" t="s">
        <v>1038</v>
      </c>
    </row>
    <row r="152" spans="2:65" s="203" customFormat="1" ht="15.75" customHeight="1">
      <c r="B152" s="204"/>
      <c r="C152" s="217" t="s">
        <v>289</v>
      </c>
      <c r="D152" s="217" t="s">
        <v>131</v>
      </c>
      <c r="E152" s="218" t="s">
        <v>586</v>
      </c>
      <c r="F152" s="214" t="s">
        <v>587</v>
      </c>
      <c r="G152" s="217" t="s">
        <v>490</v>
      </c>
      <c r="H152" s="216">
        <v>80</v>
      </c>
      <c r="I152" s="215"/>
      <c r="J152" s="215">
        <f>ROUND($I$152*$H$152,2)</f>
        <v>0</v>
      </c>
      <c r="K152" s="214" t="s">
        <v>495</v>
      </c>
      <c r="L152" s="204"/>
      <c r="M152" s="213"/>
      <c r="N152" s="221" t="s">
        <v>38</v>
      </c>
      <c r="Q152" s="220">
        <v>0.00621</v>
      </c>
      <c r="R152" s="220">
        <f>$Q$152*$H$152</f>
        <v>0.4968</v>
      </c>
      <c r="S152" s="220">
        <v>0</v>
      </c>
      <c r="T152" s="219">
        <f>$S$152*$H$152</f>
        <v>0</v>
      </c>
      <c r="AR152" s="207" t="s">
        <v>176</v>
      </c>
      <c r="AT152" s="207" t="s">
        <v>131</v>
      </c>
      <c r="AU152" s="207" t="s">
        <v>76</v>
      </c>
      <c r="AY152" s="207" t="s">
        <v>128</v>
      </c>
      <c r="BE152" s="208">
        <f>IF($N$152="základní",$J$152,0)</f>
        <v>0</v>
      </c>
      <c r="BF152" s="208">
        <f>IF($N$152="snížená",$J$152,0)</f>
        <v>0</v>
      </c>
      <c r="BG152" s="208">
        <f>IF($N$152="zákl. přenesená",$J$152,0)</f>
        <v>0</v>
      </c>
      <c r="BH152" s="208">
        <f>IF($N$152="sníž. přenesená",$J$152,0)</f>
        <v>0</v>
      </c>
      <c r="BI152" s="208">
        <f>IF($N$152="nulová",$J$152,0)</f>
        <v>0</v>
      </c>
      <c r="BJ152" s="207" t="s">
        <v>74</v>
      </c>
      <c r="BK152" s="208">
        <f>ROUND($I$152*$H$152,2)</f>
        <v>0</v>
      </c>
      <c r="BL152" s="207" t="s">
        <v>176</v>
      </c>
      <c r="BM152" s="207" t="s">
        <v>1037</v>
      </c>
    </row>
    <row r="153" spans="2:65" s="203" customFormat="1" ht="15.75" customHeight="1">
      <c r="B153" s="204"/>
      <c r="C153" s="217" t="s">
        <v>420</v>
      </c>
      <c r="D153" s="217" t="s">
        <v>131</v>
      </c>
      <c r="E153" s="218" t="s">
        <v>588</v>
      </c>
      <c r="F153" s="214" t="s">
        <v>589</v>
      </c>
      <c r="G153" s="217" t="s">
        <v>490</v>
      </c>
      <c r="H153" s="216">
        <v>20</v>
      </c>
      <c r="I153" s="215"/>
      <c r="J153" s="215">
        <f>ROUND($I$153*$H$153,2)</f>
        <v>0</v>
      </c>
      <c r="K153" s="214" t="s">
        <v>495</v>
      </c>
      <c r="L153" s="204"/>
      <c r="M153" s="213"/>
      <c r="N153" s="221" t="s">
        <v>38</v>
      </c>
      <c r="Q153" s="220">
        <v>0.00696</v>
      </c>
      <c r="R153" s="220">
        <f>$Q$153*$H$153</f>
        <v>0.1392</v>
      </c>
      <c r="S153" s="220">
        <v>0</v>
      </c>
      <c r="T153" s="219">
        <f>$S$153*$H$153</f>
        <v>0</v>
      </c>
      <c r="AR153" s="207" t="s">
        <v>176</v>
      </c>
      <c r="AT153" s="207" t="s">
        <v>131</v>
      </c>
      <c r="AU153" s="207" t="s">
        <v>76</v>
      </c>
      <c r="AY153" s="207" t="s">
        <v>128</v>
      </c>
      <c r="BE153" s="208">
        <f>IF($N$153="základní",$J$153,0)</f>
        <v>0</v>
      </c>
      <c r="BF153" s="208">
        <f>IF($N$153="snížená",$J$153,0)</f>
        <v>0</v>
      </c>
      <c r="BG153" s="208">
        <f>IF($N$153="zákl. přenesená",$J$153,0)</f>
        <v>0</v>
      </c>
      <c r="BH153" s="208">
        <f>IF($N$153="sníž. přenesená",$J$153,0)</f>
        <v>0</v>
      </c>
      <c r="BI153" s="208">
        <f>IF($N$153="nulová",$J$153,0)</f>
        <v>0</v>
      </c>
      <c r="BJ153" s="207" t="s">
        <v>74</v>
      </c>
      <c r="BK153" s="208">
        <f>ROUND($I$153*$H$153,2)</f>
        <v>0</v>
      </c>
      <c r="BL153" s="207" t="s">
        <v>176</v>
      </c>
      <c r="BM153" s="207" t="s">
        <v>1036</v>
      </c>
    </row>
    <row r="154" spans="2:65" s="203" customFormat="1" ht="15.75" customHeight="1">
      <c r="B154" s="204"/>
      <c r="C154" s="217" t="s">
        <v>296</v>
      </c>
      <c r="D154" s="217" t="s">
        <v>131</v>
      </c>
      <c r="E154" s="218" t="s">
        <v>590</v>
      </c>
      <c r="F154" s="214" t="s">
        <v>591</v>
      </c>
      <c r="G154" s="217" t="s">
        <v>490</v>
      </c>
      <c r="H154" s="216">
        <v>40</v>
      </c>
      <c r="I154" s="215"/>
      <c r="J154" s="215">
        <f>ROUND($I$154*$H$154,2)</f>
        <v>0</v>
      </c>
      <c r="K154" s="214" t="s">
        <v>495</v>
      </c>
      <c r="L154" s="204"/>
      <c r="M154" s="213"/>
      <c r="N154" s="221" t="s">
        <v>38</v>
      </c>
      <c r="Q154" s="220">
        <v>0.00888</v>
      </c>
      <c r="R154" s="220">
        <f>$Q$154*$H$154</f>
        <v>0.3552</v>
      </c>
      <c r="S154" s="220">
        <v>0</v>
      </c>
      <c r="T154" s="219">
        <f>$S$154*$H$154</f>
        <v>0</v>
      </c>
      <c r="AR154" s="207" t="s">
        <v>176</v>
      </c>
      <c r="AT154" s="207" t="s">
        <v>131</v>
      </c>
      <c r="AU154" s="207" t="s">
        <v>76</v>
      </c>
      <c r="AY154" s="207" t="s">
        <v>128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207" t="s">
        <v>74</v>
      </c>
      <c r="BK154" s="208">
        <f>ROUND($I$154*$H$154,2)</f>
        <v>0</v>
      </c>
      <c r="BL154" s="207" t="s">
        <v>176</v>
      </c>
      <c r="BM154" s="207" t="s">
        <v>1035</v>
      </c>
    </row>
    <row r="155" spans="2:65" s="203" customFormat="1" ht="15.75" customHeight="1">
      <c r="B155" s="204"/>
      <c r="C155" s="217" t="s">
        <v>431</v>
      </c>
      <c r="D155" s="217" t="s">
        <v>131</v>
      </c>
      <c r="E155" s="218" t="s">
        <v>592</v>
      </c>
      <c r="F155" s="214" t="s">
        <v>593</v>
      </c>
      <c r="G155" s="217" t="s">
        <v>490</v>
      </c>
      <c r="H155" s="216">
        <v>8</v>
      </c>
      <c r="I155" s="215"/>
      <c r="J155" s="215">
        <f>ROUND($I$155*$H$155,2)</f>
        <v>0</v>
      </c>
      <c r="K155" s="214" t="s">
        <v>495</v>
      </c>
      <c r="L155" s="204"/>
      <c r="M155" s="213"/>
      <c r="N155" s="221" t="s">
        <v>38</v>
      </c>
      <c r="Q155" s="220">
        <v>0.01621</v>
      </c>
      <c r="R155" s="220">
        <f>$Q$155*$H$155</f>
        <v>0.12968</v>
      </c>
      <c r="S155" s="220">
        <v>0</v>
      </c>
      <c r="T155" s="219">
        <f>$S$155*$H$155</f>
        <v>0</v>
      </c>
      <c r="AR155" s="207" t="s">
        <v>176</v>
      </c>
      <c r="AT155" s="207" t="s">
        <v>131</v>
      </c>
      <c r="AU155" s="207" t="s">
        <v>76</v>
      </c>
      <c r="AY155" s="207" t="s">
        <v>128</v>
      </c>
      <c r="BE155" s="208">
        <f>IF($N$155="základní",$J$155,0)</f>
        <v>0</v>
      </c>
      <c r="BF155" s="208">
        <f>IF($N$155="snížená",$J$155,0)</f>
        <v>0</v>
      </c>
      <c r="BG155" s="208">
        <f>IF($N$155="zákl. přenesená",$J$155,0)</f>
        <v>0</v>
      </c>
      <c r="BH155" s="208">
        <f>IF($N$155="sníž. přenesená",$J$155,0)</f>
        <v>0</v>
      </c>
      <c r="BI155" s="208">
        <f>IF($N$155="nulová",$J$155,0)</f>
        <v>0</v>
      </c>
      <c r="BJ155" s="207" t="s">
        <v>74</v>
      </c>
      <c r="BK155" s="208">
        <f>ROUND($I$155*$H$155,2)</f>
        <v>0</v>
      </c>
      <c r="BL155" s="207" t="s">
        <v>176</v>
      </c>
      <c r="BM155" s="207" t="s">
        <v>1034</v>
      </c>
    </row>
    <row r="156" spans="2:65" s="203" customFormat="1" ht="15.75" customHeight="1">
      <c r="B156" s="204"/>
      <c r="C156" s="217" t="s">
        <v>300</v>
      </c>
      <c r="D156" s="217" t="s">
        <v>131</v>
      </c>
      <c r="E156" s="218" t="s">
        <v>594</v>
      </c>
      <c r="F156" s="214" t="s">
        <v>595</v>
      </c>
      <c r="G156" s="217" t="s">
        <v>206</v>
      </c>
      <c r="H156" s="216">
        <v>6</v>
      </c>
      <c r="I156" s="215"/>
      <c r="J156" s="215">
        <f>ROUND($I$156*$H$156,2)</f>
        <v>0</v>
      </c>
      <c r="K156" s="214" t="s">
        <v>495</v>
      </c>
      <c r="L156" s="204"/>
      <c r="M156" s="213"/>
      <c r="N156" s="221" t="s">
        <v>38</v>
      </c>
      <c r="Q156" s="220">
        <v>0.00149</v>
      </c>
      <c r="R156" s="220">
        <f>$Q$156*$H$156</f>
        <v>0.00894</v>
      </c>
      <c r="S156" s="220">
        <v>0</v>
      </c>
      <c r="T156" s="219">
        <f>$S$156*$H$156</f>
        <v>0</v>
      </c>
      <c r="AR156" s="207" t="s">
        <v>176</v>
      </c>
      <c r="AT156" s="207" t="s">
        <v>131</v>
      </c>
      <c r="AU156" s="207" t="s">
        <v>76</v>
      </c>
      <c r="AY156" s="207" t="s">
        <v>128</v>
      </c>
      <c r="BE156" s="208">
        <f>IF($N$156="základní",$J$156,0)</f>
        <v>0</v>
      </c>
      <c r="BF156" s="208">
        <f>IF($N$156="snížená",$J$156,0)</f>
        <v>0</v>
      </c>
      <c r="BG156" s="208">
        <f>IF($N$156="zákl. přenesená",$J$156,0)</f>
        <v>0</v>
      </c>
      <c r="BH156" s="208">
        <f>IF($N$156="sníž. přenesená",$J$156,0)</f>
        <v>0</v>
      </c>
      <c r="BI156" s="208">
        <f>IF($N$156="nulová",$J$156,0)</f>
        <v>0</v>
      </c>
      <c r="BJ156" s="207" t="s">
        <v>74</v>
      </c>
      <c r="BK156" s="208">
        <f>ROUND($I$156*$H$156,2)</f>
        <v>0</v>
      </c>
      <c r="BL156" s="207" t="s">
        <v>176</v>
      </c>
      <c r="BM156" s="207" t="s">
        <v>1033</v>
      </c>
    </row>
    <row r="157" spans="2:65" s="203" customFormat="1" ht="15.75" customHeight="1">
      <c r="B157" s="204"/>
      <c r="C157" s="217" t="s">
        <v>440</v>
      </c>
      <c r="D157" s="217" t="s">
        <v>131</v>
      </c>
      <c r="E157" s="218" t="s">
        <v>596</v>
      </c>
      <c r="F157" s="214" t="s">
        <v>597</v>
      </c>
      <c r="G157" s="217" t="s">
        <v>206</v>
      </c>
      <c r="H157" s="216">
        <v>2</v>
      </c>
      <c r="I157" s="215"/>
      <c r="J157" s="215">
        <f>ROUND($I$157*$H$157,2)</f>
        <v>0</v>
      </c>
      <c r="K157" s="214"/>
      <c r="L157" s="204"/>
      <c r="M157" s="213"/>
      <c r="N157" s="221" t="s">
        <v>38</v>
      </c>
      <c r="Q157" s="220">
        <v>0.00149</v>
      </c>
      <c r="R157" s="220">
        <f>$Q$157*$H$157</f>
        <v>0.00298</v>
      </c>
      <c r="S157" s="220">
        <v>0</v>
      </c>
      <c r="T157" s="219">
        <f>$S$157*$H$157</f>
        <v>0</v>
      </c>
      <c r="AR157" s="207" t="s">
        <v>176</v>
      </c>
      <c r="AT157" s="207" t="s">
        <v>131</v>
      </c>
      <c r="AU157" s="207" t="s">
        <v>76</v>
      </c>
      <c r="AY157" s="207" t="s">
        <v>128</v>
      </c>
      <c r="BE157" s="208">
        <f>IF($N$157="základní",$J$157,0)</f>
        <v>0</v>
      </c>
      <c r="BF157" s="208">
        <f>IF($N$157="snížená",$J$157,0)</f>
        <v>0</v>
      </c>
      <c r="BG157" s="208">
        <f>IF($N$157="zákl. přenesená",$J$157,0)</f>
        <v>0</v>
      </c>
      <c r="BH157" s="208">
        <f>IF($N$157="sníž. přenesená",$J$157,0)</f>
        <v>0</v>
      </c>
      <c r="BI157" s="208">
        <f>IF($N$157="nulová",$J$157,0)</f>
        <v>0</v>
      </c>
      <c r="BJ157" s="207" t="s">
        <v>74</v>
      </c>
      <c r="BK157" s="208">
        <f>ROUND($I$157*$H$157,2)</f>
        <v>0</v>
      </c>
      <c r="BL157" s="207" t="s">
        <v>176</v>
      </c>
      <c r="BM157" s="207" t="s">
        <v>1032</v>
      </c>
    </row>
    <row r="158" spans="2:65" s="203" customFormat="1" ht="15.75" customHeight="1">
      <c r="B158" s="204"/>
      <c r="C158" s="217" t="s">
        <v>307</v>
      </c>
      <c r="D158" s="217" t="s">
        <v>131</v>
      </c>
      <c r="E158" s="218" t="s">
        <v>598</v>
      </c>
      <c r="F158" s="214" t="s">
        <v>599</v>
      </c>
      <c r="G158" s="217" t="s">
        <v>206</v>
      </c>
      <c r="H158" s="216">
        <v>2</v>
      </c>
      <c r="I158" s="215"/>
      <c r="J158" s="215">
        <f>ROUND($I$158*$H$158,2)</f>
        <v>0</v>
      </c>
      <c r="K158" s="214" t="s">
        <v>495</v>
      </c>
      <c r="L158" s="204"/>
      <c r="M158" s="213"/>
      <c r="N158" s="221" t="s">
        <v>38</v>
      </c>
      <c r="Q158" s="220">
        <v>0.00176</v>
      </c>
      <c r="R158" s="220">
        <f>$Q$158*$H$158</f>
        <v>0.00352</v>
      </c>
      <c r="S158" s="220">
        <v>0</v>
      </c>
      <c r="T158" s="219">
        <f>$S$158*$H$158</f>
        <v>0</v>
      </c>
      <c r="AR158" s="207" t="s">
        <v>176</v>
      </c>
      <c r="AT158" s="207" t="s">
        <v>131</v>
      </c>
      <c r="AU158" s="207" t="s">
        <v>76</v>
      </c>
      <c r="AY158" s="207" t="s">
        <v>128</v>
      </c>
      <c r="BE158" s="208">
        <f>IF($N$158="základní",$J$158,0)</f>
        <v>0</v>
      </c>
      <c r="BF158" s="208">
        <f>IF($N$158="snížená",$J$158,0)</f>
        <v>0</v>
      </c>
      <c r="BG158" s="208">
        <f>IF($N$158="zákl. přenesená",$J$158,0)</f>
        <v>0</v>
      </c>
      <c r="BH158" s="208">
        <f>IF($N$158="sníž. přenesená",$J$158,0)</f>
        <v>0</v>
      </c>
      <c r="BI158" s="208">
        <f>IF($N$158="nulová",$J$158,0)</f>
        <v>0</v>
      </c>
      <c r="BJ158" s="207" t="s">
        <v>74</v>
      </c>
      <c r="BK158" s="208">
        <f>ROUND($I$158*$H$158,2)</f>
        <v>0</v>
      </c>
      <c r="BL158" s="207" t="s">
        <v>176</v>
      </c>
      <c r="BM158" s="207" t="s">
        <v>1031</v>
      </c>
    </row>
    <row r="159" spans="2:65" s="203" customFormat="1" ht="15.75" customHeight="1">
      <c r="B159" s="204"/>
      <c r="C159" s="217" t="s">
        <v>451</v>
      </c>
      <c r="D159" s="217" t="s">
        <v>131</v>
      </c>
      <c r="E159" s="218" t="s">
        <v>600</v>
      </c>
      <c r="F159" s="214" t="s">
        <v>601</v>
      </c>
      <c r="G159" s="217" t="s">
        <v>206</v>
      </c>
      <c r="H159" s="216">
        <v>2</v>
      </c>
      <c r="I159" s="215"/>
      <c r="J159" s="215">
        <f>ROUND($I$159*$H$159,2)</f>
        <v>0</v>
      </c>
      <c r="K159" s="214" t="s">
        <v>495</v>
      </c>
      <c r="L159" s="204"/>
      <c r="M159" s="213"/>
      <c r="N159" s="221" t="s">
        <v>38</v>
      </c>
      <c r="Q159" s="220">
        <v>0.00237</v>
      </c>
      <c r="R159" s="220">
        <f>$Q$159*$H$159</f>
        <v>0.00474</v>
      </c>
      <c r="S159" s="220">
        <v>0</v>
      </c>
      <c r="T159" s="219">
        <f>$S$159*$H$159</f>
        <v>0</v>
      </c>
      <c r="AR159" s="207" t="s">
        <v>176</v>
      </c>
      <c r="AT159" s="207" t="s">
        <v>131</v>
      </c>
      <c r="AU159" s="207" t="s">
        <v>76</v>
      </c>
      <c r="AY159" s="207" t="s">
        <v>128</v>
      </c>
      <c r="BE159" s="208">
        <f>IF($N$159="základní",$J$159,0)</f>
        <v>0</v>
      </c>
      <c r="BF159" s="208">
        <f>IF($N$159="snížená",$J$159,0)</f>
        <v>0</v>
      </c>
      <c r="BG159" s="208">
        <f>IF($N$159="zákl. přenesená",$J$159,0)</f>
        <v>0</v>
      </c>
      <c r="BH159" s="208">
        <f>IF($N$159="sníž. přenesená",$J$159,0)</f>
        <v>0</v>
      </c>
      <c r="BI159" s="208">
        <f>IF($N$159="nulová",$J$159,0)</f>
        <v>0</v>
      </c>
      <c r="BJ159" s="207" t="s">
        <v>74</v>
      </c>
      <c r="BK159" s="208">
        <f>ROUND($I$159*$H$159,2)</f>
        <v>0</v>
      </c>
      <c r="BL159" s="207" t="s">
        <v>176</v>
      </c>
      <c r="BM159" s="207" t="s">
        <v>1030</v>
      </c>
    </row>
    <row r="160" spans="2:65" s="203" customFormat="1" ht="27" customHeight="1">
      <c r="B160" s="204"/>
      <c r="C160" s="217" t="s">
        <v>311</v>
      </c>
      <c r="D160" s="217" t="s">
        <v>131</v>
      </c>
      <c r="E160" s="218" t="s">
        <v>602</v>
      </c>
      <c r="F160" s="214" t="s">
        <v>603</v>
      </c>
      <c r="G160" s="217" t="s">
        <v>206</v>
      </c>
      <c r="H160" s="216">
        <v>2</v>
      </c>
      <c r="I160" s="215"/>
      <c r="J160" s="215">
        <f>ROUND($I$160*$H$160,2)</f>
        <v>0</v>
      </c>
      <c r="K160" s="214" t="s">
        <v>495</v>
      </c>
      <c r="L160" s="204"/>
      <c r="M160" s="213"/>
      <c r="N160" s="221" t="s">
        <v>38</v>
      </c>
      <c r="Q160" s="220">
        <v>0.00446</v>
      </c>
      <c r="R160" s="220">
        <f>$Q$160*$H$160</f>
        <v>0.00892</v>
      </c>
      <c r="S160" s="220">
        <v>0</v>
      </c>
      <c r="T160" s="219">
        <f>$S$160*$H$160</f>
        <v>0</v>
      </c>
      <c r="AR160" s="207" t="s">
        <v>176</v>
      </c>
      <c r="AT160" s="207" t="s">
        <v>131</v>
      </c>
      <c r="AU160" s="207" t="s">
        <v>76</v>
      </c>
      <c r="AY160" s="207" t="s">
        <v>128</v>
      </c>
      <c r="BE160" s="208">
        <f>IF($N$160="základní",$J$160,0)</f>
        <v>0</v>
      </c>
      <c r="BF160" s="208">
        <f>IF($N$160="snížená",$J$160,0)</f>
        <v>0</v>
      </c>
      <c r="BG160" s="208">
        <f>IF($N$160="zákl. přenesená",$J$160,0)</f>
        <v>0</v>
      </c>
      <c r="BH160" s="208">
        <f>IF($N$160="sníž. přenesená",$J$160,0)</f>
        <v>0</v>
      </c>
      <c r="BI160" s="208">
        <f>IF($N$160="nulová",$J$160,0)</f>
        <v>0</v>
      </c>
      <c r="BJ160" s="207" t="s">
        <v>74</v>
      </c>
      <c r="BK160" s="208">
        <f>ROUND($I$160*$H$160,2)</f>
        <v>0</v>
      </c>
      <c r="BL160" s="207" t="s">
        <v>176</v>
      </c>
      <c r="BM160" s="207" t="s">
        <v>1029</v>
      </c>
    </row>
    <row r="161" spans="2:65" s="203" customFormat="1" ht="15.75" customHeight="1">
      <c r="B161" s="204"/>
      <c r="C161" s="217" t="s">
        <v>464</v>
      </c>
      <c r="D161" s="217" t="s">
        <v>131</v>
      </c>
      <c r="E161" s="218" t="s">
        <v>604</v>
      </c>
      <c r="F161" s="214" t="s">
        <v>605</v>
      </c>
      <c r="G161" s="217" t="s">
        <v>490</v>
      </c>
      <c r="H161" s="216">
        <v>240</v>
      </c>
      <c r="I161" s="215"/>
      <c r="J161" s="215">
        <f>ROUND($I$161*$H$161,2)</f>
        <v>0</v>
      </c>
      <c r="K161" s="214" t="s">
        <v>495</v>
      </c>
      <c r="L161" s="204"/>
      <c r="M161" s="213"/>
      <c r="N161" s="221" t="s">
        <v>38</v>
      </c>
      <c r="Q161" s="220">
        <v>0</v>
      </c>
      <c r="R161" s="220">
        <f>$Q$161*$H$161</f>
        <v>0</v>
      </c>
      <c r="S161" s="220">
        <v>0</v>
      </c>
      <c r="T161" s="219">
        <f>$S$161*$H$161</f>
        <v>0</v>
      </c>
      <c r="AR161" s="207" t="s">
        <v>176</v>
      </c>
      <c r="AT161" s="207" t="s">
        <v>131</v>
      </c>
      <c r="AU161" s="207" t="s">
        <v>76</v>
      </c>
      <c r="AY161" s="207" t="s">
        <v>128</v>
      </c>
      <c r="BE161" s="208">
        <f>IF($N$161="základní",$J$161,0)</f>
        <v>0</v>
      </c>
      <c r="BF161" s="208">
        <f>IF($N$161="snížená",$J$161,0)</f>
        <v>0</v>
      </c>
      <c r="BG161" s="208">
        <f>IF($N$161="zákl. přenesená",$J$161,0)</f>
        <v>0</v>
      </c>
      <c r="BH161" s="208">
        <f>IF($N$161="sníž. přenesená",$J$161,0)</f>
        <v>0</v>
      </c>
      <c r="BI161" s="208">
        <f>IF($N$161="nulová",$J$161,0)</f>
        <v>0</v>
      </c>
      <c r="BJ161" s="207" t="s">
        <v>74</v>
      </c>
      <c r="BK161" s="208">
        <f>ROUND($I$161*$H$161,2)</f>
        <v>0</v>
      </c>
      <c r="BL161" s="207" t="s">
        <v>176</v>
      </c>
      <c r="BM161" s="207" t="s">
        <v>1028</v>
      </c>
    </row>
    <row r="162" spans="2:65" s="203" customFormat="1" ht="15.75" customHeight="1">
      <c r="B162" s="204"/>
      <c r="C162" s="217" t="s">
        <v>316</v>
      </c>
      <c r="D162" s="217" t="s">
        <v>131</v>
      </c>
      <c r="E162" s="218" t="s">
        <v>1027</v>
      </c>
      <c r="F162" s="214" t="s">
        <v>1026</v>
      </c>
      <c r="G162" s="217" t="s">
        <v>217</v>
      </c>
      <c r="H162" s="216">
        <v>0.12</v>
      </c>
      <c r="I162" s="215"/>
      <c r="J162" s="215">
        <f>ROUND($I$162*$H$162,2)</f>
        <v>0</v>
      </c>
      <c r="K162" s="214" t="s">
        <v>495</v>
      </c>
      <c r="L162" s="204"/>
      <c r="M162" s="213"/>
      <c r="N162" s="221" t="s">
        <v>38</v>
      </c>
      <c r="Q162" s="220">
        <v>0</v>
      </c>
      <c r="R162" s="220">
        <f>$Q$162*$H$162</f>
        <v>0</v>
      </c>
      <c r="S162" s="220">
        <v>0</v>
      </c>
      <c r="T162" s="219">
        <f>$S$162*$H$162</f>
        <v>0</v>
      </c>
      <c r="AR162" s="207" t="s">
        <v>176</v>
      </c>
      <c r="AT162" s="207" t="s">
        <v>131</v>
      </c>
      <c r="AU162" s="207" t="s">
        <v>76</v>
      </c>
      <c r="AY162" s="207" t="s">
        <v>128</v>
      </c>
      <c r="BE162" s="208">
        <f>IF($N$162="základní",$J$162,0)</f>
        <v>0</v>
      </c>
      <c r="BF162" s="208">
        <f>IF($N$162="snížená",$J$162,0)</f>
        <v>0</v>
      </c>
      <c r="BG162" s="208">
        <f>IF($N$162="zákl. přenesená",$J$162,0)</f>
        <v>0</v>
      </c>
      <c r="BH162" s="208">
        <f>IF($N$162="sníž. přenesená",$J$162,0)</f>
        <v>0</v>
      </c>
      <c r="BI162" s="208">
        <f>IF($N$162="nulová",$J$162,0)</f>
        <v>0</v>
      </c>
      <c r="BJ162" s="207" t="s">
        <v>74</v>
      </c>
      <c r="BK162" s="208">
        <f>ROUND($I$162*$H$162,2)</f>
        <v>0</v>
      </c>
      <c r="BL162" s="207" t="s">
        <v>176</v>
      </c>
      <c r="BM162" s="207" t="s">
        <v>1025</v>
      </c>
    </row>
    <row r="163" spans="2:65" s="203" customFormat="1" ht="15.75" customHeight="1">
      <c r="B163" s="204"/>
      <c r="C163" s="217" t="s">
        <v>471</v>
      </c>
      <c r="D163" s="217" t="s">
        <v>131</v>
      </c>
      <c r="E163" s="218" t="s">
        <v>606</v>
      </c>
      <c r="F163" s="214" t="s">
        <v>607</v>
      </c>
      <c r="G163" s="217" t="s">
        <v>217</v>
      </c>
      <c r="H163" s="216">
        <v>1.412</v>
      </c>
      <c r="I163" s="215"/>
      <c r="J163" s="215">
        <f>ROUND($I$163*$H$163,2)</f>
        <v>0</v>
      </c>
      <c r="K163" s="214" t="s">
        <v>495</v>
      </c>
      <c r="L163" s="204"/>
      <c r="M163" s="213"/>
      <c r="N163" s="221" t="s">
        <v>38</v>
      </c>
      <c r="Q163" s="220">
        <v>0</v>
      </c>
      <c r="R163" s="220">
        <f>$Q$163*$H$163</f>
        <v>0</v>
      </c>
      <c r="S163" s="220">
        <v>0</v>
      </c>
      <c r="T163" s="219">
        <f>$S$163*$H$163</f>
        <v>0</v>
      </c>
      <c r="AR163" s="207" t="s">
        <v>176</v>
      </c>
      <c r="AT163" s="207" t="s">
        <v>131</v>
      </c>
      <c r="AU163" s="207" t="s">
        <v>76</v>
      </c>
      <c r="AY163" s="207" t="s">
        <v>128</v>
      </c>
      <c r="BE163" s="208">
        <f>IF($N$163="základní",$J$163,0)</f>
        <v>0</v>
      </c>
      <c r="BF163" s="208">
        <f>IF($N$163="snížená",$J$163,0)</f>
        <v>0</v>
      </c>
      <c r="BG163" s="208">
        <f>IF($N$163="zákl. přenesená",$J$163,0)</f>
        <v>0</v>
      </c>
      <c r="BH163" s="208">
        <f>IF($N$163="sníž. přenesená",$J$163,0)</f>
        <v>0</v>
      </c>
      <c r="BI163" s="208">
        <f>IF($N$163="nulová",$J$163,0)</f>
        <v>0</v>
      </c>
      <c r="BJ163" s="207" t="s">
        <v>74</v>
      </c>
      <c r="BK163" s="208">
        <f>ROUND($I$163*$H$163,2)</f>
        <v>0</v>
      </c>
      <c r="BL163" s="207" t="s">
        <v>176</v>
      </c>
      <c r="BM163" s="207" t="s">
        <v>1024</v>
      </c>
    </row>
    <row r="164" spans="2:63" s="222" customFormat="1" ht="30.75" customHeight="1">
      <c r="B164" s="228"/>
      <c r="D164" s="224" t="s">
        <v>66</v>
      </c>
      <c r="E164" s="230" t="s">
        <v>608</v>
      </c>
      <c r="F164" s="230" t="s">
        <v>609</v>
      </c>
      <c r="J164" s="229">
        <f>$BK$164</f>
        <v>0</v>
      </c>
      <c r="L164" s="228"/>
      <c r="M164" s="227"/>
      <c r="P164" s="226">
        <f>SUM($P$165:$P$212)</f>
        <v>0</v>
      </c>
      <c r="R164" s="226">
        <f>SUM($R$165:$R$212)</f>
        <v>0.7585704000000001</v>
      </c>
      <c r="T164" s="225">
        <f>SUM($T$165:$T$212)</f>
        <v>0.84757</v>
      </c>
      <c r="AR164" s="224" t="s">
        <v>76</v>
      </c>
      <c r="AT164" s="224" t="s">
        <v>66</v>
      </c>
      <c r="AU164" s="224" t="s">
        <v>74</v>
      </c>
      <c r="AY164" s="224" t="s">
        <v>128</v>
      </c>
      <c r="BK164" s="223">
        <f>SUM($BK$165:$BK$212)</f>
        <v>0</v>
      </c>
    </row>
    <row r="165" spans="2:65" s="203" customFormat="1" ht="15.75" customHeight="1">
      <c r="B165" s="204"/>
      <c r="C165" s="217" t="s">
        <v>320</v>
      </c>
      <c r="D165" s="217" t="s">
        <v>131</v>
      </c>
      <c r="E165" s="218" t="s">
        <v>610</v>
      </c>
      <c r="F165" s="214" t="s">
        <v>611</v>
      </c>
      <c r="G165" s="217" t="s">
        <v>206</v>
      </c>
      <c r="H165" s="216">
        <v>20</v>
      </c>
      <c r="I165" s="215"/>
      <c r="J165" s="215">
        <f>ROUND($I$165*$H$165,2)</f>
        <v>0</v>
      </c>
      <c r="K165" s="214" t="s">
        <v>495</v>
      </c>
      <c r="L165" s="204"/>
      <c r="M165" s="213"/>
      <c r="N165" s="221" t="s">
        <v>38</v>
      </c>
      <c r="Q165" s="220">
        <v>2E-05</v>
      </c>
      <c r="R165" s="220">
        <f>$Q$165*$H$165</f>
        <v>0.0004</v>
      </c>
      <c r="S165" s="220">
        <v>0.014</v>
      </c>
      <c r="T165" s="219">
        <f>$S$165*$H$165</f>
        <v>0.28</v>
      </c>
      <c r="AR165" s="207" t="s">
        <v>176</v>
      </c>
      <c r="AT165" s="207" t="s">
        <v>131</v>
      </c>
      <c r="AU165" s="207" t="s">
        <v>76</v>
      </c>
      <c r="AY165" s="207" t="s">
        <v>128</v>
      </c>
      <c r="BE165" s="208">
        <f>IF($N$165="základní",$J$165,0)</f>
        <v>0</v>
      </c>
      <c r="BF165" s="208">
        <f>IF($N$165="snížená",$J$165,0)</f>
        <v>0</v>
      </c>
      <c r="BG165" s="208">
        <f>IF($N$165="zákl. přenesená",$J$165,0)</f>
        <v>0</v>
      </c>
      <c r="BH165" s="208">
        <f>IF($N$165="sníž. přenesená",$J$165,0)</f>
        <v>0</v>
      </c>
      <c r="BI165" s="208">
        <f>IF($N$165="nulová",$J$165,0)</f>
        <v>0</v>
      </c>
      <c r="BJ165" s="207" t="s">
        <v>74</v>
      </c>
      <c r="BK165" s="208">
        <f>ROUND($I$165*$H$165,2)</f>
        <v>0</v>
      </c>
      <c r="BL165" s="207" t="s">
        <v>176</v>
      </c>
      <c r="BM165" s="207" t="s">
        <v>1023</v>
      </c>
    </row>
    <row r="166" spans="2:65" s="203" customFormat="1" ht="15.75" customHeight="1">
      <c r="B166" s="204"/>
      <c r="C166" s="217" t="s">
        <v>627</v>
      </c>
      <c r="D166" s="217" t="s">
        <v>131</v>
      </c>
      <c r="E166" s="218" t="s">
        <v>612</v>
      </c>
      <c r="F166" s="214" t="s">
        <v>613</v>
      </c>
      <c r="G166" s="217" t="s">
        <v>206</v>
      </c>
      <c r="H166" s="216">
        <v>12</v>
      </c>
      <c r="I166" s="215"/>
      <c r="J166" s="215">
        <f>ROUND($I$166*$H$166,2)</f>
        <v>0</v>
      </c>
      <c r="K166" s="214" t="s">
        <v>495</v>
      </c>
      <c r="L166" s="204"/>
      <c r="M166" s="213"/>
      <c r="N166" s="221" t="s">
        <v>38</v>
      </c>
      <c r="Q166" s="220">
        <v>2E-05</v>
      </c>
      <c r="R166" s="220">
        <f>$Q$166*$H$166</f>
        <v>0.00024000000000000003</v>
      </c>
      <c r="S166" s="220">
        <v>0.039</v>
      </c>
      <c r="T166" s="219">
        <f>$S$166*$H$166</f>
        <v>0.46799999999999997</v>
      </c>
      <c r="AR166" s="207" t="s">
        <v>176</v>
      </c>
      <c r="AT166" s="207" t="s">
        <v>131</v>
      </c>
      <c r="AU166" s="207" t="s">
        <v>76</v>
      </c>
      <c r="AY166" s="207" t="s">
        <v>128</v>
      </c>
      <c r="BE166" s="208">
        <f>IF($N$166="základní",$J$166,0)</f>
        <v>0</v>
      </c>
      <c r="BF166" s="208">
        <f>IF($N$166="snížená",$J$166,0)</f>
        <v>0</v>
      </c>
      <c r="BG166" s="208">
        <f>IF($N$166="zákl. přenesená",$J$166,0)</f>
        <v>0</v>
      </c>
      <c r="BH166" s="208">
        <f>IF($N$166="sníž. přenesená",$J$166,0)</f>
        <v>0</v>
      </c>
      <c r="BI166" s="208">
        <f>IF($N$166="nulová",$J$166,0)</f>
        <v>0</v>
      </c>
      <c r="BJ166" s="207" t="s">
        <v>74</v>
      </c>
      <c r="BK166" s="208">
        <f>ROUND($I$166*$H$166,2)</f>
        <v>0</v>
      </c>
      <c r="BL166" s="207" t="s">
        <v>176</v>
      </c>
      <c r="BM166" s="207" t="s">
        <v>1022</v>
      </c>
    </row>
    <row r="167" spans="2:65" s="203" customFormat="1" ht="15.75" customHeight="1">
      <c r="B167" s="204"/>
      <c r="C167" s="217" t="s">
        <v>326</v>
      </c>
      <c r="D167" s="217" t="s">
        <v>131</v>
      </c>
      <c r="E167" s="218" t="s">
        <v>614</v>
      </c>
      <c r="F167" s="214" t="s">
        <v>615</v>
      </c>
      <c r="G167" s="217" t="s">
        <v>206</v>
      </c>
      <c r="H167" s="216">
        <v>12</v>
      </c>
      <c r="I167" s="215"/>
      <c r="J167" s="215">
        <f>ROUND($I$167*$H$167,2)</f>
        <v>0</v>
      </c>
      <c r="K167" s="214" t="s">
        <v>495</v>
      </c>
      <c r="L167" s="204"/>
      <c r="M167" s="213"/>
      <c r="N167" s="221" t="s">
        <v>38</v>
      </c>
      <c r="Q167" s="220">
        <v>6E-05</v>
      </c>
      <c r="R167" s="220">
        <f>$Q$167*$H$167</f>
        <v>0.00072</v>
      </c>
      <c r="S167" s="220">
        <v>0.0011</v>
      </c>
      <c r="T167" s="219">
        <f>$S$167*$H$167</f>
        <v>0.0132</v>
      </c>
      <c r="AR167" s="207" t="s">
        <v>176</v>
      </c>
      <c r="AT167" s="207" t="s">
        <v>131</v>
      </c>
      <c r="AU167" s="207" t="s">
        <v>76</v>
      </c>
      <c r="AY167" s="207" t="s">
        <v>128</v>
      </c>
      <c r="BE167" s="208">
        <f>IF($N$167="základní",$J$167,0)</f>
        <v>0</v>
      </c>
      <c r="BF167" s="208">
        <f>IF($N$167="snížená",$J$167,0)</f>
        <v>0</v>
      </c>
      <c r="BG167" s="208">
        <f>IF($N$167="zákl. přenesená",$J$167,0)</f>
        <v>0</v>
      </c>
      <c r="BH167" s="208">
        <f>IF($N$167="sníž. přenesená",$J$167,0)</f>
        <v>0</v>
      </c>
      <c r="BI167" s="208">
        <f>IF($N$167="nulová",$J$167,0)</f>
        <v>0</v>
      </c>
      <c r="BJ167" s="207" t="s">
        <v>74</v>
      </c>
      <c r="BK167" s="208">
        <f>ROUND($I$167*$H$167,2)</f>
        <v>0</v>
      </c>
      <c r="BL167" s="207" t="s">
        <v>176</v>
      </c>
      <c r="BM167" s="207" t="s">
        <v>1021</v>
      </c>
    </row>
    <row r="168" spans="2:65" s="203" customFormat="1" ht="15.75" customHeight="1">
      <c r="B168" s="204"/>
      <c r="C168" s="217" t="s">
        <v>632</v>
      </c>
      <c r="D168" s="217" t="s">
        <v>131</v>
      </c>
      <c r="E168" s="218" t="s">
        <v>616</v>
      </c>
      <c r="F168" s="214" t="s">
        <v>617</v>
      </c>
      <c r="G168" s="217" t="s">
        <v>206</v>
      </c>
      <c r="H168" s="216">
        <v>24</v>
      </c>
      <c r="I168" s="215"/>
      <c r="J168" s="215">
        <f>ROUND($I$168*$H$168,2)</f>
        <v>0</v>
      </c>
      <c r="K168" s="214" t="s">
        <v>495</v>
      </c>
      <c r="L168" s="204"/>
      <c r="M168" s="213"/>
      <c r="N168" s="221" t="s">
        <v>38</v>
      </c>
      <c r="Q168" s="220">
        <v>9E-05</v>
      </c>
      <c r="R168" s="220">
        <f>$Q$168*$H$168</f>
        <v>0.00216</v>
      </c>
      <c r="S168" s="220">
        <v>0.0019</v>
      </c>
      <c r="T168" s="219">
        <f>$S$168*$H$168</f>
        <v>0.0456</v>
      </c>
      <c r="AR168" s="207" t="s">
        <v>176</v>
      </c>
      <c r="AT168" s="207" t="s">
        <v>131</v>
      </c>
      <c r="AU168" s="207" t="s">
        <v>76</v>
      </c>
      <c r="AY168" s="207" t="s">
        <v>128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207" t="s">
        <v>74</v>
      </c>
      <c r="BK168" s="208">
        <f>ROUND($I$168*$H$168,2)</f>
        <v>0</v>
      </c>
      <c r="BL168" s="207" t="s">
        <v>176</v>
      </c>
      <c r="BM168" s="207" t="s">
        <v>1020</v>
      </c>
    </row>
    <row r="169" spans="2:65" s="203" customFormat="1" ht="15.75" customHeight="1">
      <c r="B169" s="204"/>
      <c r="C169" s="217" t="s">
        <v>332</v>
      </c>
      <c r="D169" s="217" t="s">
        <v>131</v>
      </c>
      <c r="E169" s="218" t="s">
        <v>618</v>
      </c>
      <c r="F169" s="214" t="s">
        <v>619</v>
      </c>
      <c r="G169" s="217" t="s">
        <v>206</v>
      </c>
      <c r="H169" s="216">
        <v>12</v>
      </c>
      <c r="I169" s="215"/>
      <c r="J169" s="215">
        <f>ROUND($I$169*$H$169,2)</f>
        <v>0</v>
      </c>
      <c r="K169" s="214" t="s">
        <v>495</v>
      </c>
      <c r="L169" s="204"/>
      <c r="M169" s="213"/>
      <c r="N169" s="221" t="s">
        <v>38</v>
      </c>
      <c r="Q169" s="220">
        <v>0.00013</v>
      </c>
      <c r="R169" s="220">
        <f>$Q$169*$H$169</f>
        <v>0.0015599999999999998</v>
      </c>
      <c r="S169" s="220">
        <v>0.0022</v>
      </c>
      <c r="T169" s="219">
        <f>$S$169*$H$169</f>
        <v>0.0264</v>
      </c>
      <c r="AR169" s="207" t="s">
        <v>176</v>
      </c>
      <c r="AT169" s="207" t="s">
        <v>131</v>
      </c>
      <c r="AU169" s="207" t="s">
        <v>76</v>
      </c>
      <c r="AY169" s="207" t="s">
        <v>128</v>
      </c>
      <c r="BE169" s="208">
        <f>IF($N$169="základní",$J$169,0)</f>
        <v>0</v>
      </c>
      <c r="BF169" s="208">
        <f>IF($N$169="snížená",$J$169,0)</f>
        <v>0</v>
      </c>
      <c r="BG169" s="208">
        <f>IF($N$169="zákl. přenesená",$J$169,0)</f>
        <v>0</v>
      </c>
      <c r="BH169" s="208">
        <f>IF($N$169="sníž. přenesená",$J$169,0)</f>
        <v>0</v>
      </c>
      <c r="BI169" s="208">
        <f>IF($N$169="nulová",$J$169,0)</f>
        <v>0</v>
      </c>
      <c r="BJ169" s="207" t="s">
        <v>74</v>
      </c>
      <c r="BK169" s="208">
        <f>ROUND($I$169*$H$169,2)</f>
        <v>0</v>
      </c>
      <c r="BL169" s="207" t="s">
        <v>176</v>
      </c>
      <c r="BM169" s="207" t="s">
        <v>1019</v>
      </c>
    </row>
    <row r="170" spans="2:65" s="203" customFormat="1" ht="15.75" customHeight="1">
      <c r="B170" s="204"/>
      <c r="C170" s="217" t="s">
        <v>637</v>
      </c>
      <c r="D170" s="217" t="s">
        <v>131</v>
      </c>
      <c r="E170" s="218" t="s">
        <v>620</v>
      </c>
      <c r="F170" s="214" t="s">
        <v>621</v>
      </c>
      <c r="G170" s="217" t="s">
        <v>206</v>
      </c>
      <c r="H170" s="216">
        <v>3</v>
      </c>
      <c r="I170" s="215"/>
      <c r="J170" s="215">
        <f>ROUND($I$170*$H$170,2)</f>
        <v>0</v>
      </c>
      <c r="K170" s="214" t="s">
        <v>495</v>
      </c>
      <c r="L170" s="204"/>
      <c r="M170" s="213"/>
      <c r="N170" s="221" t="s">
        <v>38</v>
      </c>
      <c r="Q170" s="220">
        <v>1E-05</v>
      </c>
      <c r="R170" s="220">
        <f>$Q$170*$H$170</f>
        <v>3.0000000000000004E-05</v>
      </c>
      <c r="S170" s="220">
        <v>0.00221</v>
      </c>
      <c r="T170" s="219">
        <f>$S$170*$H$170</f>
        <v>0.0066300000000000005</v>
      </c>
      <c r="AR170" s="207" t="s">
        <v>176</v>
      </c>
      <c r="AT170" s="207" t="s">
        <v>131</v>
      </c>
      <c r="AU170" s="207" t="s">
        <v>76</v>
      </c>
      <c r="AY170" s="207" t="s">
        <v>128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207" t="s">
        <v>74</v>
      </c>
      <c r="BK170" s="208">
        <f>ROUND($I$170*$H$170,2)</f>
        <v>0</v>
      </c>
      <c r="BL170" s="207" t="s">
        <v>176</v>
      </c>
      <c r="BM170" s="207" t="s">
        <v>1018</v>
      </c>
    </row>
    <row r="171" spans="2:65" s="203" customFormat="1" ht="15.75" customHeight="1">
      <c r="B171" s="204"/>
      <c r="C171" s="217" t="s">
        <v>338</v>
      </c>
      <c r="D171" s="217" t="s">
        <v>131</v>
      </c>
      <c r="E171" s="218" t="s">
        <v>622</v>
      </c>
      <c r="F171" s="214" t="s">
        <v>623</v>
      </c>
      <c r="G171" s="217" t="s">
        <v>206</v>
      </c>
      <c r="H171" s="216">
        <v>1</v>
      </c>
      <c r="I171" s="215"/>
      <c r="J171" s="215">
        <f>ROUND($I$171*$H$171,2)</f>
        <v>0</v>
      </c>
      <c r="K171" s="214" t="s">
        <v>495</v>
      </c>
      <c r="L171" s="204"/>
      <c r="M171" s="213"/>
      <c r="N171" s="221" t="s">
        <v>38</v>
      </c>
      <c r="Q171" s="220">
        <v>1E-05</v>
      </c>
      <c r="R171" s="220">
        <f>$Q$171*$H$171</f>
        <v>1E-05</v>
      </c>
      <c r="S171" s="220">
        <v>0.00338</v>
      </c>
      <c r="T171" s="219">
        <f>$S$171*$H$171</f>
        <v>0.00338</v>
      </c>
      <c r="AR171" s="207" t="s">
        <v>176</v>
      </c>
      <c r="AT171" s="207" t="s">
        <v>131</v>
      </c>
      <c r="AU171" s="207" t="s">
        <v>76</v>
      </c>
      <c r="AY171" s="207" t="s">
        <v>128</v>
      </c>
      <c r="BE171" s="208">
        <f>IF($N$171="základní",$J$171,0)</f>
        <v>0</v>
      </c>
      <c r="BF171" s="208">
        <f>IF($N$171="snížená",$J$171,0)</f>
        <v>0</v>
      </c>
      <c r="BG171" s="208">
        <f>IF($N$171="zákl. přenesená",$J$171,0)</f>
        <v>0</v>
      </c>
      <c r="BH171" s="208">
        <f>IF($N$171="sníž. přenesená",$J$171,0)</f>
        <v>0</v>
      </c>
      <c r="BI171" s="208">
        <f>IF($N$171="nulová",$J$171,0)</f>
        <v>0</v>
      </c>
      <c r="BJ171" s="207" t="s">
        <v>74</v>
      </c>
      <c r="BK171" s="208">
        <f>ROUND($I$171*$H$171,2)</f>
        <v>0</v>
      </c>
      <c r="BL171" s="207" t="s">
        <v>176</v>
      </c>
      <c r="BM171" s="207" t="s">
        <v>1017</v>
      </c>
    </row>
    <row r="172" spans="2:65" s="203" customFormat="1" ht="15.75" customHeight="1">
      <c r="B172" s="204"/>
      <c r="C172" s="217" t="s">
        <v>642</v>
      </c>
      <c r="D172" s="217" t="s">
        <v>131</v>
      </c>
      <c r="E172" s="218" t="s">
        <v>625</v>
      </c>
      <c r="F172" s="214" t="s">
        <v>626</v>
      </c>
      <c r="G172" s="217" t="s">
        <v>206</v>
      </c>
      <c r="H172" s="216">
        <v>1</v>
      </c>
      <c r="I172" s="215"/>
      <c r="J172" s="215">
        <f>ROUND($I$172*$H$172,2)</f>
        <v>0</v>
      </c>
      <c r="K172" s="214" t="s">
        <v>495</v>
      </c>
      <c r="L172" s="204"/>
      <c r="M172" s="213"/>
      <c r="N172" s="221" t="s">
        <v>38</v>
      </c>
      <c r="Q172" s="220">
        <v>0.0003</v>
      </c>
      <c r="R172" s="220">
        <f>$Q$172*$H$172</f>
        <v>0.0003</v>
      </c>
      <c r="S172" s="220">
        <v>0.00436</v>
      </c>
      <c r="T172" s="219">
        <f>$S$172*$H$172</f>
        <v>0.00436</v>
      </c>
      <c r="AR172" s="207" t="s">
        <v>176</v>
      </c>
      <c r="AT172" s="207" t="s">
        <v>131</v>
      </c>
      <c r="AU172" s="207" t="s">
        <v>76</v>
      </c>
      <c r="AY172" s="207" t="s">
        <v>128</v>
      </c>
      <c r="BE172" s="208">
        <f>IF($N$172="základní",$J$172,0)</f>
        <v>0</v>
      </c>
      <c r="BF172" s="208">
        <f>IF($N$172="snížená",$J$172,0)</f>
        <v>0</v>
      </c>
      <c r="BG172" s="208">
        <f>IF($N$172="zákl. přenesená",$J$172,0)</f>
        <v>0</v>
      </c>
      <c r="BH172" s="208">
        <f>IF($N$172="sníž. přenesená",$J$172,0)</f>
        <v>0</v>
      </c>
      <c r="BI172" s="208">
        <f>IF($N$172="nulová",$J$172,0)</f>
        <v>0</v>
      </c>
      <c r="BJ172" s="207" t="s">
        <v>74</v>
      </c>
      <c r="BK172" s="208">
        <f>ROUND($I$172*$H$172,2)</f>
        <v>0</v>
      </c>
      <c r="BL172" s="207" t="s">
        <v>176</v>
      </c>
      <c r="BM172" s="207" t="s">
        <v>1016</v>
      </c>
    </row>
    <row r="173" spans="2:65" s="203" customFormat="1" ht="15.75" customHeight="1">
      <c r="B173" s="204"/>
      <c r="C173" s="217" t="s">
        <v>342</v>
      </c>
      <c r="D173" s="217" t="s">
        <v>131</v>
      </c>
      <c r="E173" s="218" t="s">
        <v>628</v>
      </c>
      <c r="F173" s="214" t="s">
        <v>629</v>
      </c>
      <c r="G173" s="217" t="s">
        <v>511</v>
      </c>
      <c r="H173" s="216">
        <v>2</v>
      </c>
      <c r="I173" s="215"/>
      <c r="J173" s="215">
        <f>ROUND($I$173*$H$173,2)</f>
        <v>0</v>
      </c>
      <c r="K173" s="214" t="s">
        <v>495</v>
      </c>
      <c r="L173" s="204"/>
      <c r="M173" s="213"/>
      <c r="N173" s="221" t="s">
        <v>38</v>
      </c>
      <c r="Q173" s="220">
        <v>0.00829</v>
      </c>
      <c r="R173" s="220">
        <f>$Q$173*$H$173</f>
        <v>0.01658</v>
      </c>
      <c r="S173" s="220">
        <v>0</v>
      </c>
      <c r="T173" s="219">
        <f>$S$173*$H$173</f>
        <v>0</v>
      </c>
      <c r="AR173" s="207" t="s">
        <v>176</v>
      </c>
      <c r="AT173" s="207" t="s">
        <v>131</v>
      </c>
      <c r="AU173" s="207" t="s">
        <v>76</v>
      </c>
      <c r="AY173" s="207" t="s">
        <v>128</v>
      </c>
      <c r="BE173" s="208">
        <f>IF($N$173="základní",$J$173,0)</f>
        <v>0</v>
      </c>
      <c r="BF173" s="208">
        <f>IF($N$173="snížená",$J$173,0)</f>
        <v>0</v>
      </c>
      <c r="BG173" s="208">
        <f>IF($N$173="zákl. přenesená",$J$173,0)</f>
        <v>0</v>
      </c>
      <c r="BH173" s="208">
        <f>IF($N$173="sníž. přenesená",$J$173,0)</f>
        <v>0</v>
      </c>
      <c r="BI173" s="208">
        <f>IF($N$173="nulová",$J$173,0)</f>
        <v>0</v>
      </c>
      <c r="BJ173" s="207" t="s">
        <v>74</v>
      </c>
      <c r="BK173" s="208">
        <f>ROUND($I$173*$H$173,2)</f>
        <v>0</v>
      </c>
      <c r="BL173" s="207" t="s">
        <v>176</v>
      </c>
      <c r="BM173" s="207" t="s">
        <v>1015</v>
      </c>
    </row>
    <row r="174" spans="2:65" s="203" customFormat="1" ht="15.75" customHeight="1">
      <c r="B174" s="204"/>
      <c r="C174" s="217" t="s">
        <v>645</v>
      </c>
      <c r="D174" s="217" t="s">
        <v>131</v>
      </c>
      <c r="E174" s="218" t="s">
        <v>630</v>
      </c>
      <c r="F174" s="214" t="s">
        <v>631</v>
      </c>
      <c r="G174" s="217" t="s">
        <v>206</v>
      </c>
      <c r="H174" s="216">
        <v>2</v>
      </c>
      <c r="I174" s="215"/>
      <c r="J174" s="215">
        <f>ROUND($I$174*$H$174,2)</f>
        <v>0</v>
      </c>
      <c r="K174" s="214"/>
      <c r="L174" s="204"/>
      <c r="M174" s="213"/>
      <c r="N174" s="221" t="s">
        <v>38</v>
      </c>
      <c r="Q174" s="220">
        <v>0.003373</v>
      </c>
      <c r="R174" s="220">
        <f>$Q$174*$H$174</f>
        <v>0.006746</v>
      </c>
      <c r="S174" s="220">
        <v>0</v>
      </c>
      <c r="T174" s="219">
        <f>$S$174*$H$174</f>
        <v>0</v>
      </c>
      <c r="AR174" s="207" t="s">
        <v>176</v>
      </c>
      <c r="AT174" s="207" t="s">
        <v>131</v>
      </c>
      <c r="AU174" s="207" t="s">
        <v>76</v>
      </c>
      <c r="AY174" s="207" t="s">
        <v>128</v>
      </c>
      <c r="BE174" s="208">
        <f>IF($N$174="základní",$J$174,0)</f>
        <v>0</v>
      </c>
      <c r="BF174" s="208">
        <f>IF($N$174="snížená",$J$174,0)</f>
        <v>0</v>
      </c>
      <c r="BG174" s="208">
        <f>IF($N$174="zákl. přenesená",$J$174,0)</f>
        <v>0</v>
      </c>
      <c r="BH174" s="208">
        <f>IF($N$174="sníž. přenesená",$J$174,0)</f>
        <v>0</v>
      </c>
      <c r="BI174" s="208">
        <f>IF($N$174="nulová",$J$174,0)</f>
        <v>0</v>
      </c>
      <c r="BJ174" s="207" t="s">
        <v>74</v>
      </c>
      <c r="BK174" s="208">
        <f>ROUND($I$174*$H$174,2)</f>
        <v>0</v>
      </c>
      <c r="BL174" s="207" t="s">
        <v>176</v>
      </c>
      <c r="BM174" s="207" t="s">
        <v>1014</v>
      </c>
    </row>
    <row r="175" spans="2:65" s="203" customFormat="1" ht="15.75" customHeight="1">
      <c r="B175" s="204"/>
      <c r="C175" s="217" t="s">
        <v>347</v>
      </c>
      <c r="D175" s="217" t="s">
        <v>131</v>
      </c>
      <c r="E175" s="218" t="s">
        <v>633</v>
      </c>
      <c r="F175" s="214" t="s">
        <v>634</v>
      </c>
      <c r="G175" s="217" t="s">
        <v>511</v>
      </c>
      <c r="H175" s="216">
        <v>1</v>
      </c>
      <c r="I175" s="215"/>
      <c r="J175" s="215">
        <f>ROUND($I$175*$H$175,2)</f>
        <v>0</v>
      </c>
      <c r="K175" s="214" t="s">
        <v>495</v>
      </c>
      <c r="L175" s="204"/>
      <c r="M175" s="213"/>
      <c r="N175" s="221" t="s">
        <v>38</v>
      </c>
      <c r="Q175" s="220">
        <v>0.01412</v>
      </c>
      <c r="R175" s="220">
        <f>$Q$175*$H$175</f>
        <v>0.01412</v>
      </c>
      <c r="S175" s="220">
        <v>0</v>
      </c>
      <c r="T175" s="219">
        <f>$S$175*$H$175</f>
        <v>0</v>
      </c>
      <c r="AR175" s="207" t="s">
        <v>176</v>
      </c>
      <c r="AT175" s="207" t="s">
        <v>131</v>
      </c>
      <c r="AU175" s="207" t="s">
        <v>76</v>
      </c>
      <c r="AY175" s="207" t="s">
        <v>128</v>
      </c>
      <c r="BE175" s="208">
        <f>IF($N$175="základní",$J$175,0)</f>
        <v>0</v>
      </c>
      <c r="BF175" s="208">
        <f>IF($N$175="snížená",$J$175,0)</f>
        <v>0</v>
      </c>
      <c r="BG175" s="208">
        <f>IF($N$175="zákl. přenesená",$J$175,0)</f>
        <v>0</v>
      </c>
      <c r="BH175" s="208">
        <f>IF($N$175="sníž. přenesená",$J$175,0)</f>
        <v>0</v>
      </c>
      <c r="BI175" s="208">
        <f>IF($N$175="nulová",$J$175,0)</f>
        <v>0</v>
      </c>
      <c r="BJ175" s="207" t="s">
        <v>74</v>
      </c>
      <c r="BK175" s="208">
        <f>ROUND($I$175*$H$175,2)</f>
        <v>0</v>
      </c>
      <c r="BL175" s="207" t="s">
        <v>176</v>
      </c>
      <c r="BM175" s="207" t="s">
        <v>1013</v>
      </c>
    </row>
    <row r="176" spans="2:65" s="203" customFormat="1" ht="15.75" customHeight="1">
      <c r="B176" s="204"/>
      <c r="C176" s="217" t="s">
        <v>650</v>
      </c>
      <c r="D176" s="217" t="s">
        <v>131</v>
      </c>
      <c r="E176" s="218" t="s">
        <v>635</v>
      </c>
      <c r="F176" s="214" t="s">
        <v>636</v>
      </c>
      <c r="G176" s="217" t="s">
        <v>206</v>
      </c>
      <c r="H176" s="216">
        <v>1</v>
      </c>
      <c r="I176" s="215"/>
      <c r="J176" s="215">
        <f>ROUND($I$176*$H$176,2)</f>
        <v>0</v>
      </c>
      <c r="K176" s="214" t="s">
        <v>495</v>
      </c>
      <c r="L176" s="204"/>
      <c r="M176" s="213"/>
      <c r="N176" s="221" t="s">
        <v>38</v>
      </c>
      <c r="Q176" s="220">
        <v>0.0075605</v>
      </c>
      <c r="R176" s="220">
        <f>$Q$176*$H$176</f>
        <v>0.0075605</v>
      </c>
      <c r="S176" s="220">
        <v>0</v>
      </c>
      <c r="T176" s="219">
        <f>$S$176*$H$176</f>
        <v>0</v>
      </c>
      <c r="AR176" s="207" t="s">
        <v>176</v>
      </c>
      <c r="AT176" s="207" t="s">
        <v>131</v>
      </c>
      <c r="AU176" s="207" t="s">
        <v>76</v>
      </c>
      <c r="AY176" s="207" t="s">
        <v>128</v>
      </c>
      <c r="BE176" s="208">
        <f>IF($N$176="základní",$J$176,0)</f>
        <v>0</v>
      </c>
      <c r="BF176" s="208">
        <f>IF($N$176="snížená",$J$176,0)</f>
        <v>0</v>
      </c>
      <c r="BG176" s="208">
        <f>IF($N$176="zákl. přenesená",$J$176,0)</f>
        <v>0</v>
      </c>
      <c r="BH176" s="208">
        <f>IF($N$176="sníž. přenesená",$J$176,0)</f>
        <v>0</v>
      </c>
      <c r="BI176" s="208">
        <f>IF($N$176="nulová",$J$176,0)</f>
        <v>0</v>
      </c>
      <c r="BJ176" s="207" t="s">
        <v>74</v>
      </c>
      <c r="BK176" s="208">
        <f>ROUND($I$176*$H$176,2)</f>
        <v>0</v>
      </c>
      <c r="BL176" s="207" t="s">
        <v>176</v>
      </c>
      <c r="BM176" s="207" t="s">
        <v>1012</v>
      </c>
    </row>
    <row r="177" spans="2:65" s="203" customFormat="1" ht="15.75" customHeight="1">
      <c r="B177" s="204"/>
      <c r="C177" s="217" t="s">
        <v>351</v>
      </c>
      <c r="D177" s="217" t="s">
        <v>131</v>
      </c>
      <c r="E177" s="218" t="s">
        <v>638</v>
      </c>
      <c r="F177" s="214" t="s">
        <v>639</v>
      </c>
      <c r="G177" s="217" t="s">
        <v>511</v>
      </c>
      <c r="H177" s="216">
        <v>1</v>
      </c>
      <c r="I177" s="215"/>
      <c r="J177" s="215">
        <f>ROUND($I$177*$H$177,2)</f>
        <v>0</v>
      </c>
      <c r="K177" s="214" t="s">
        <v>495</v>
      </c>
      <c r="L177" s="204"/>
      <c r="M177" s="213"/>
      <c r="N177" s="221" t="s">
        <v>38</v>
      </c>
      <c r="Q177" s="220">
        <v>0.00669</v>
      </c>
      <c r="R177" s="220">
        <f>$Q$177*$H$177</f>
        <v>0.00669</v>
      </c>
      <c r="S177" s="220">
        <v>0</v>
      </c>
      <c r="T177" s="219">
        <f>$S$177*$H$177</f>
        <v>0</v>
      </c>
      <c r="AR177" s="207" t="s">
        <v>176</v>
      </c>
      <c r="AT177" s="207" t="s">
        <v>131</v>
      </c>
      <c r="AU177" s="207" t="s">
        <v>76</v>
      </c>
      <c r="AY177" s="207" t="s">
        <v>128</v>
      </c>
      <c r="BE177" s="208">
        <f>IF($N$177="základní",$J$177,0)</f>
        <v>0</v>
      </c>
      <c r="BF177" s="208">
        <f>IF($N$177="snížená",$J$177,0)</f>
        <v>0</v>
      </c>
      <c r="BG177" s="208">
        <f>IF($N$177="zákl. přenesená",$J$177,0)</f>
        <v>0</v>
      </c>
      <c r="BH177" s="208">
        <f>IF($N$177="sníž. přenesená",$J$177,0)</f>
        <v>0</v>
      </c>
      <c r="BI177" s="208">
        <f>IF($N$177="nulová",$J$177,0)</f>
        <v>0</v>
      </c>
      <c r="BJ177" s="207" t="s">
        <v>74</v>
      </c>
      <c r="BK177" s="208">
        <f>ROUND($I$177*$H$177,2)</f>
        <v>0</v>
      </c>
      <c r="BL177" s="207" t="s">
        <v>176</v>
      </c>
      <c r="BM177" s="207" t="s">
        <v>1011</v>
      </c>
    </row>
    <row r="178" spans="2:65" s="203" customFormat="1" ht="15.75" customHeight="1">
      <c r="B178" s="204"/>
      <c r="C178" s="217" t="s">
        <v>655</v>
      </c>
      <c r="D178" s="217" t="s">
        <v>131</v>
      </c>
      <c r="E178" s="218" t="s">
        <v>640</v>
      </c>
      <c r="F178" s="214" t="s">
        <v>641</v>
      </c>
      <c r="G178" s="217" t="s">
        <v>206</v>
      </c>
      <c r="H178" s="216">
        <v>1</v>
      </c>
      <c r="I178" s="215"/>
      <c r="J178" s="215">
        <f>ROUND($I$178*$H$178,2)</f>
        <v>0</v>
      </c>
      <c r="K178" s="214" t="s">
        <v>495</v>
      </c>
      <c r="L178" s="204"/>
      <c r="M178" s="213"/>
      <c r="N178" s="221" t="s">
        <v>38</v>
      </c>
      <c r="Q178" s="220">
        <v>0.0027475</v>
      </c>
      <c r="R178" s="220">
        <f>$Q$178*$H$178</f>
        <v>0.0027475</v>
      </c>
      <c r="S178" s="220">
        <v>0</v>
      </c>
      <c r="T178" s="219">
        <f>$S$178*$H$178</f>
        <v>0</v>
      </c>
      <c r="AR178" s="207" t="s">
        <v>176</v>
      </c>
      <c r="AT178" s="207" t="s">
        <v>131</v>
      </c>
      <c r="AU178" s="207" t="s">
        <v>76</v>
      </c>
      <c r="AY178" s="207" t="s">
        <v>128</v>
      </c>
      <c r="BE178" s="208">
        <f>IF($N$178="základní",$J$178,0)</f>
        <v>0</v>
      </c>
      <c r="BF178" s="208">
        <f>IF($N$178="snížená",$J$178,0)</f>
        <v>0</v>
      </c>
      <c r="BG178" s="208">
        <f>IF($N$178="zákl. přenesená",$J$178,0)</f>
        <v>0</v>
      </c>
      <c r="BH178" s="208">
        <f>IF($N$178="sníž. přenesená",$J$178,0)</f>
        <v>0</v>
      </c>
      <c r="BI178" s="208">
        <f>IF($N$178="nulová",$J$178,0)</f>
        <v>0</v>
      </c>
      <c r="BJ178" s="207" t="s">
        <v>74</v>
      </c>
      <c r="BK178" s="208">
        <f>ROUND($I$178*$H$178,2)</f>
        <v>0</v>
      </c>
      <c r="BL178" s="207" t="s">
        <v>176</v>
      </c>
      <c r="BM178" s="207" t="s">
        <v>1010</v>
      </c>
    </row>
    <row r="179" spans="2:65" s="203" customFormat="1" ht="15.75" customHeight="1">
      <c r="B179" s="204"/>
      <c r="C179" s="217" t="s">
        <v>356</v>
      </c>
      <c r="D179" s="217" t="s">
        <v>131</v>
      </c>
      <c r="E179" s="218" t="s">
        <v>643</v>
      </c>
      <c r="F179" s="214" t="s">
        <v>1009</v>
      </c>
      <c r="G179" s="217" t="s">
        <v>206</v>
      </c>
      <c r="H179" s="216">
        <v>1</v>
      </c>
      <c r="I179" s="215"/>
      <c r="J179" s="215">
        <f>ROUND($I$179*$H$179,2)</f>
        <v>0</v>
      </c>
      <c r="K179" s="214" t="s">
        <v>495</v>
      </c>
      <c r="L179" s="204"/>
      <c r="M179" s="213"/>
      <c r="N179" s="221" t="s">
        <v>38</v>
      </c>
      <c r="Q179" s="220">
        <v>0.0006021</v>
      </c>
      <c r="R179" s="220">
        <f>$Q$179*$H$179</f>
        <v>0.0006021</v>
      </c>
      <c r="S179" s="220">
        <v>0</v>
      </c>
      <c r="T179" s="219">
        <f>$S$179*$H$179</f>
        <v>0</v>
      </c>
      <c r="AR179" s="207" t="s">
        <v>176</v>
      </c>
      <c r="AT179" s="207" t="s">
        <v>131</v>
      </c>
      <c r="AU179" s="207" t="s">
        <v>76</v>
      </c>
      <c r="AY179" s="207" t="s">
        <v>128</v>
      </c>
      <c r="BE179" s="208">
        <f>IF($N$179="základní",$J$179,0)</f>
        <v>0</v>
      </c>
      <c r="BF179" s="208">
        <f>IF($N$179="snížená",$J$179,0)</f>
        <v>0</v>
      </c>
      <c r="BG179" s="208">
        <f>IF($N$179="zákl. přenesená",$J$179,0)</f>
        <v>0</v>
      </c>
      <c r="BH179" s="208">
        <f>IF($N$179="sníž. přenesená",$J$179,0)</f>
        <v>0</v>
      </c>
      <c r="BI179" s="208">
        <f>IF($N$179="nulová",$J$179,0)</f>
        <v>0</v>
      </c>
      <c r="BJ179" s="207" t="s">
        <v>74</v>
      </c>
      <c r="BK179" s="208">
        <f>ROUND($I$179*$H$179,2)</f>
        <v>0</v>
      </c>
      <c r="BL179" s="207" t="s">
        <v>176</v>
      </c>
      <c r="BM179" s="207" t="s">
        <v>1008</v>
      </c>
    </row>
    <row r="180" spans="2:65" s="203" customFormat="1" ht="15.75" customHeight="1">
      <c r="B180" s="204"/>
      <c r="C180" s="217" t="s">
        <v>660</v>
      </c>
      <c r="D180" s="217" t="s">
        <v>131</v>
      </c>
      <c r="E180" s="218" t="s">
        <v>644</v>
      </c>
      <c r="F180" s="214" t="s">
        <v>1007</v>
      </c>
      <c r="G180" s="217" t="s">
        <v>206</v>
      </c>
      <c r="H180" s="216">
        <v>1</v>
      </c>
      <c r="I180" s="215"/>
      <c r="J180" s="215">
        <f>ROUND($I$180*$H$180,2)</f>
        <v>0</v>
      </c>
      <c r="K180" s="214"/>
      <c r="L180" s="204"/>
      <c r="M180" s="213"/>
      <c r="N180" s="221" t="s">
        <v>38</v>
      </c>
      <c r="Q180" s="220">
        <v>0.0006043</v>
      </c>
      <c r="R180" s="220">
        <f>$Q$180*$H$180</f>
        <v>0.0006043</v>
      </c>
      <c r="S180" s="220">
        <v>0</v>
      </c>
      <c r="T180" s="219">
        <f>$S$180*$H$180</f>
        <v>0</v>
      </c>
      <c r="AR180" s="207" t="s">
        <v>176</v>
      </c>
      <c r="AT180" s="207" t="s">
        <v>131</v>
      </c>
      <c r="AU180" s="207" t="s">
        <v>76</v>
      </c>
      <c r="AY180" s="207" t="s">
        <v>128</v>
      </c>
      <c r="BE180" s="208">
        <f>IF($N$180="základní",$J$180,0)</f>
        <v>0</v>
      </c>
      <c r="BF180" s="208">
        <f>IF($N$180="snížená",$J$180,0)</f>
        <v>0</v>
      </c>
      <c r="BG180" s="208">
        <f>IF($N$180="zákl. přenesená",$J$180,0)</f>
        <v>0</v>
      </c>
      <c r="BH180" s="208">
        <f>IF($N$180="sníž. přenesená",$J$180,0)</f>
        <v>0</v>
      </c>
      <c r="BI180" s="208">
        <f>IF($N$180="nulová",$J$180,0)</f>
        <v>0</v>
      </c>
      <c r="BJ180" s="207" t="s">
        <v>74</v>
      </c>
      <c r="BK180" s="208">
        <f>ROUND($I$180*$H$180,2)</f>
        <v>0</v>
      </c>
      <c r="BL180" s="207" t="s">
        <v>176</v>
      </c>
      <c r="BM180" s="207" t="s">
        <v>1006</v>
      </c>
    </row>
    <row r="181" spans="2:65" s="203" customFormat="1" ht="15.75" customHeight="1">
      <c r="B181" s="204"/>
      <c r="C181" s="217" t="s">
        <v>362</v>
      </c>
      <c r="D181" s="217" t="s">
        <v>131</v>
      </c>
      <c r="E181" s="218" t="s">
        <v>646</v>
      </c>
      <c r="F181" s="214" t="s">
        <v>647</v>
      </c>
      <c r="G181" s="217" t="s">
        <v>206</v>
      </c>
      <c r="H181" s="216">
        <v>1</v>
      </c>
      <c r="I181" s="215"/>
      <c r="J181" s="215">
        <f>ROUND($I$181*$H$181,2)</f>
        <v>0</v>
      </c>
      <c r="K181" s="214" t="s">
        <v>495</v>
      </c>
      <c r="L181" s="204"/>
      <c r="M181" s="213"/>
      <c r="N181" s="221" t="s">
        <v>38</v>
      </c>
      <c r="Q181" s="220">
        <v>0.00021</v>
      </c>
      <c r="R181" s="220">
        <f>$Q$181*$H$181</f>
        <v>0.00021</v>
      </c>
      <c r="S181" s="220">
        <v>0</v>
      </c>
      <c r="T181" s="219">
        <f>$S$181*$H$181</f>
        <v>0</v>
      </c>
      <c r="AR181" s="207" t="s">
        <v>176</v>
      </c>
      <c r="AT181" s="207" t="s">
        <v>131</v>
      </c>
      <c r="AU181" s="207" t="s">
        <v>76</v>
      </c>
      <c r="AY181" s="207" t="s">
        <v>128</v>
      </c>
      <c r="BE181" s="208">
        <f>IF($N$181="základní",$J$181,0)</f>
        <v>0</v>
      </c>
      <c r="BF181" s="208">
        <f>IF($N$181="snížená",$J$181,0)</f>
        <v>0</v>
      </c>
      <c r="BG181" s="208">
        <f>IF($N$181="zákl. přenesená",$J$181,0)</f>
        <v>0</v>
      </c>
      <c r="BH181" s="208">
        <f>IF($N$181="sníž. přenesená",$J$181,0)</f>
        <v>0</v>
      </c>
      <c r="BI181" s="208">
        <f>IF($N$181="nulová",$J$181,0)</f>
        <v>0</v>
      </c>
      <c r="BJ181" s="207" t="s">
        <v>74</v>
      </c>
      <c r="BK181" s="208">
        <f>ROUND($I$181*$H$181,2)</f>
        <v>0</v>
      </c>
      <c r="BL181" s="207" t="s">
        <v>176</v>
      </c>
      <c r="BM181" s="207" t="s">
        <v>1005</v>
      </c>
    </row>
    <row r="182" spans="2:65" s="203" customFormat="1" ht="15.75" customHeight="1">
      <c r="B182" s="204"/>
      <c r="C182" s="217" t="s">
        <v>665</v>
      </c>
      <c r="D182" s="217" t="s">
        <v>131</v>
      </c>
      <c r="E182" s="218" t="s">
        <v>648</v>
      </c>
      <c r="F182" s="214" t="s">
        <v>649</v>
      </c>
      <c r="G182" s="217" t="s">
        <v>206</v>
      </c>
      <c r="H182" s="216">
        <v>2</v>
      </c>
      <c r="I182" s="215"/>
      <c r="J182" s="215">
        <f>ROUND($I$182*$H$182,2)</f>
        <v>0</v>
      </c>
      <c r="K182" s="214" t="s">
        <v>495</v>
      </c>
      <c r="L182" s="204"/>
      <c r="M182" s="213"/>
      <c r="N182" s="221" t="s">
        <v>38</v>
      </c>
      <c r="Q182" s="220">
        <v>0.00072</v>
      </c>
      <c r="R182" s="220">
        <f>$Q$182*$H$182</f>
        <v>0.00144</v>
      </c>
      <c r="S182" s="220">
        <v>0</v>
      </c>
      <c r="T182" s="219">
        <f>$S$182*$H$182</f>
        <v>0</v>
      </c>
      <c r="AR182" s="207" t="s">
        <v>136</v>
      </c>
      <c r="AT182" s="207" t="s">
        <v>131</v>
      </c>
      <c r="AU182" s="207" t="s">
        <v>76</v>
      </c>
      <c r="AY182" s="207" t="s">
        <v>128</v>
      </c>
      <c r="BE182" s="208">
        <f>IF($N$182="základní",$J$182,0)</f>
        <v>0</v>
      </c>
      <c r="BF182" s="208">
        <f>IF($N$182="snížená",$J$182,0)</f>
        <v>0</v>
      </c>
      <c r="BG182" s="208">
        <f>IF($N$182="zákl. přenesená",$J$182,0)</f>
        <v>0</v>
      </c>
      <c r="BH182" s="208">
        <f>IF($N$182="sníž. přenesená",$J$182,0)</f>
        <v>0</v>
      </c>
      <c r="BI182" s="208">
        <f>IF($N$182="nulová",$J$182,0)</f>
        <v>0</v>
      </c>
      <c r="BJ182" s="207" t="s">
        <v>74</v>
      </c>
      <c r="BK182" s="208">
        <f>ROUND($I$182*$H$182,2)</f>
        <v>0</v>
      </c>
      <c r="BL182" s="207" t="s">
        <v>136</v>
      </c>
      <c r="BM182" s="207" t="s">
        <v>1004</v>
      </c>
    </row>
    <row r="183" spans="2:65" s="203" customFormat="1" ht="15.75" customHeight="1">
      <c r="B183" s="204"/>
      <c r="C183" s="238" t="s">
        <v>367</v>
      </c>
      <c r="D183" s="238" t="s">
        <v>304</v>
      </c>
      <c r="E183" s="239" t="s">
        <v>651</v>
      </c>
      <c r="F183" s="234" t="s">
        <v>652</v>
      </c>
      <c r="G183" s="238" t="s">
        <v>206</v>
      </c>
      <c r="H183" s="237">
        <v>2</v>
      </c>
      <c r="I183" s="236"/>
      <c r="J183" s="236">
        <f>ROUND($I$183*$H$183,2)</f>
        <v>0</v>
      </c>
      <c r="K183" s="234" t="s">
        <v>495</v>
      </c>
      <c r="L183" s="235"/>
      <c r="M183" s="234"/>
      <c r="N183" s="233" t="s">
        <v>38</v>
      </c>
      <c r="Q183" s="220">
        <v>0.012</v>
      </c>
      <c r="R183" s="220">
        <f>$Q$183*$H$183</f>
        <v>0.024</v>
      </c>
      <c r="S183" s="220">
        <v>0</v>
      </c>
      <c r="T183" s="219">
        <f>$S$183*$H$183</f>
        <v>0</v>
      </c>
      <c r="AR183" s="207" t="s">
        <v>154</v>
      </c>
      <c r="AT183" s="207" t="s">
        <v>304</v>
      </c>
      <c r="AU183" s="207" t="s">
        <v>76</v>
      </c>
      <c r="AY183" s="207" t="s">
        <v>128</v>
      </c>
      <c r="BE183" s="208">
        <f>IF($N$183="základní",$J$183,0)</f>
        <v>0</v>
      </c>
      <c r="BF183" s="208">
        <f>IF($N$183="snížená",$J$183,0)</f>
        <v>0</v>
      </c>
      <c r="BG183" s="208">
        <f>IF($N$183="zákl. přenesená",$J$183,0)</f>
        <v>0</v>
      </c>
      <c r="BH183" s="208">
        <f>IF($N$183="sníž. přenesená",$J$183,0)</f>
        <v>0</v>
      </c>
      <c r="BI183" s="208">
        <f>IF($N$183="nulová",$J$183,0)</f>
        <v>0</v>
      </c>
      <c r="BJ183" s="207" t="s">
        <v>74</v>
      </c>
      <c r="BK183" s="208">
        <f>ROUND($I$183*$H$183,2)</f>
        <v>0</v>
      </c>
      <c r="BL183" s="207" t="s">
        <v>136</v>
      </c>
      <c r="BM183" s="207" t="s">
        <v>1003</v>
      </c>
    </row>
    <row r="184" spans="2:65" s="203" customFormat="1" ht="15.75" customHeight="1">
      <c r="B184" s="204"/>
      <c r="C184" s="217" t="s">
        <v>670</v>
      </c>
      <c r="D184" s="217" t="s">
        <v>131</v>
      </c>
      <c r="E184" s="218" t="s">
        <v>653</v>
      </c>
      <c r="F184" s="214" t="s">
        <v>654</v>
      </c>
      <c r="G184" s="217" t="s">
        <v>206</v>
      </c>
      <c r="H184" s="216">
        <v>3</v>
      </c>
      <c r="I184" s="215"/>
      <c r="J184" s="215">
        <f>ROUND($I$184*$H$184,2)</f>
        <v>0</v>
      </c>
      <c r="K184" s="214"/>
      <c r="L184" s="204"/>
      <c r="M184" s="213"/>
      <c r="N184" s="221" t="s">
        <v>38</v>
      </c>
      <c r="Q184" s="220">
        <v>0.00076</v>
      </c>
      <c r="R184" s="220">
        <f>$Q$184*$H$184</f>
        <v>0.00228</v>
      </c>
      <c r="S184" s="220">
        <v>0</v>
      </c>
      <c r="T184" s="219">
        <f>$S$184*$H$184</f>
        <v>0</v>
      </c>
      <c r="AR184" s="207" t="s">
        <v>136</v>
      </c>
      <c r="AT184" s="207" t="s">
        <v>131</v>
      </c>
      <c r="AU184" s="207" t="s">
        <v>76</v>
      </c>
      <c r="AY184" s="207" t="s">
        <v>128</v>
      </c>
      <c r="BE184" s="208">
        <f>IF($N$184="základní",$J$184,0)</f>
        <v>0</v>
      </c>
      <c r="BF184" s="208">
        <f>IF($N$184="snížená",$J$184,0)</f>
        <v>0</v>
      </c>
      <c r="BG184" s="208">
        <f>IF($N$184="zákl. přenesená",$J$184,0)</f>
        <v>0</v>
      </c>
      <c r="BH184" s="208">
        <f>IF($N$184="sníž. přenesená",$J$184,0)</f>
        <v>0</v>
      </c>
      <c r="BI184" s="208">
        <f>IF($N$184="nulová",$J$184,0)</f>
        <v>0</v>
      </c>
      <c r="BJ184" s="207" t="s">
        <v>74</v>
      </c>
      <c r="BK184" s="208">
        <f>ROUND($I$184*$H$184,2)</f>
        <v>0</v>
      </c>
      <c r="BL184" s="207" t="s">
        <v>136</v>
      </c>
      <c r="BM184" s="207" t="s">
        <v>1002</v>
      </c>
    </row>
    <row r="185" spans="2:65" s="203" customFormat="1" ht="15.75" customHeight="1">
      <c r="B185" s="204"/>
      <c r="C185" s="238" t="s">
        <v>371</v>
      </c>
      <c r="D185" s="238" t="s">
        <v>304</v>
      </c>
      <c r="E185" s="239" t="s">
        <v>656</v>
      </c>
      <c r="F185" s="234" t="s">
        <v>657</v>
      </c>
      <c r="G185" s="238" t="s">
        <v>206</v>
      </c>
      <c r="H185" s="237">
        <v>3</v>
      </c>
      <c r="I185" s="236"/>
      <c r="J185" s="236">
        <f>ROUND($I$185*$H$185,2)</f>
        <v>0</v>
      </c>
      <c r="K185" s="234"/>
      <c r="L185" s="235"/>
      <c r="M185" s="234"/>
      <c r="N185" s="233" t="s">
        <v>38</v>
      </c>
      <c r="Q185" s="220">
        <v>0.0145</v>
      </c>
      <c r="R185" s="220">
        <f>$Q$185*$H$185</f>
        <v>0.043500000000000004</v>
      </c>
      <c r="S185" s="220">
        <v>0</v>
      </c>
      <c r="T185" s="219">
        <f>$S$185*$H$185</f>
        <v>0</v>
      </c>
      <c r="AR185" s="207" t="s">
        <v>154</v>
      </c>
      <c r="AT185" s="207" t="s">
        <v>304</v>
      </c>
      <c r="AU185" s="207" t="s">
        <v>76</v>
      </c>
      <c r="AY185" s="207" t="s">
        <v>128</v>
      </c>
      <c r="BE185" s="208">
        <f>IF($N$185="základní",$J$185,0)</f>
        <v>0</v>
      </c>
      <c r="BF185" s="208">
        <f>IF($N$185="snížená",$J$185,0)</f>
        <v>0</v>
      </c>
      <c r="BG185" s="208">
        <f>IF($N$185="zákl. přenesená",$J$185,0)</f>
        <v>0</v>
      </c>
      <c r="BH185" s="208">
        <f>IF($N$185="sníž. přenesená",$J$185,0)</f>
        <v>0</v>
      </c>
      <c r="BI185" s="208">
        <f>IF($N$185="nulová",$J$185,0)</f>
        <v>0</v>
      </c>
      <c r="BJ185" s="207" t="s">
        <v>74</v>
      </c>
      <c r="BK185" s="208">
        <f>ROUND($I$185*$H$185,2)</f>
        <v>0</v>
      </c>
      <c r="BL185" s="207" t="s">
        <v>136</v>
      </c>
      <c r="BM185" s="207" t="s">
        <v>1001</v>
      </c>
    </row>
    <row r="186" spans="2:65" s="203" customFormat="1" ht="15.75" customHeight="1">
      <c r="B186" s="204"/>
      <c r="C186" s="217" t="s">
        <v>675</v>
      </c>
      <c r="D186" s="217" t="s">
        <v>131</v>
      </c>
      <c r="E186" s="218" t="s">
        <v>658</v>
      </c>
      <c r="F186" s="214" t="s">
        <v>659</v>
      </c>
      <c r="G186" s="217" t="s">
        <v>206</v>
      </c>
      <c r="H186" s="216">
        <v>1</v>
      </c>
      <c r="I186" s="215"/>
      <c r="J186" s="215">
        <f>ROUND($I$186*$H$186,2)</f>
        <v>0</v>
      </c>
      <c r="K186" s="214" t="s">
        <v>495</v>
      </c>
      <c r="L186" s="204"/>
      <c r="M186" s="213"/>
      <c r="N186" s="221" t="s">
        <v>38</v>
      </c>
      <c r="Q186" s="220">
        <v>0.00069</v>
      </c>
      <c r="R186" s="220">
        <f>$Q$186*$H$186</f>
        <v>0.00069</v>
      </c>
      <c r="S186" s="220">
        <v>0</v>
      </c>
      <c r="T186" s="219">
        <f>$S$186*$H$186</f>
        <v>0</v>
      </c>
      <c r="AR186" s="207" t="s">
        <v>136</v>
      </c>
      <c r="AT186" s="207" t="s">
        <v>131</v>
      </c>
      <c r="AU186" s="207" t="s">
        <v>76</v>
      </c>
      <c r="AY186" s="207" t="s">
        <v>128</v>
      </c>
      <c r="BE186" s="208">
        <f>IF($N$186="základní",$J$186,0)</f>
        <v>0</v>
      </c>
      <c r="BF186" s="208">
        <f>IF($N$186="snížená",$J$186,0)</f>
        <v>0</v>
      </c>
      <c r="BG186" s="208">
        <f>IF($N$186="zákl. přenesená",$J$186,0)</f>
        <v>0</v>
      </c>
      <c r="BH186" s="208">
        <f>IF($N$186="sníž. přenesená",$J$186,0)</f>
        <v>0</v>
      </c>
      <c r="BI186" s="208">
        <f>IF($N$186="nulová",$J$186,0)</f>
        <v>0</v>
      </c>
      <c r="BJ186" s="207" t="s">
        <v>74</v>
      </c>
      <c r="BK186" s="208">
        <f>ROUND($I$186*$H$186,2)</f>
        <v>0</v>
      </c>
      <c r="BL186" s="207" t="s">
        <v>136</v>
      </c>
      <c r="BM186" s="207" t="s">
        <v>1000</v>
      </c>
    </row>
    <row r="187" spans="2:65" s="203" customFormat="1" ht="15.75" customHeight="1">
      <c r="B187" s="204"/>
      <c r="C187" s="238" t="s">
        <v>376</v>
      </c>
      <c r="D187" s="238" t="s">
        <v>304</v>
      </c>
      <c r="E187" s="239" t="s">
        <v>661</v>
      </c>
      <c r="F187" s="234" t="s">
        <v>662</v>
      </c>
      <c r="G187" s="238" t="s">
        <v>206</v>
      </c>
      <c r="H187" s="237">
        <v>1</v>
      </c>
      <c r="I187" s="236"/>
      <c r="J187" s="236">
        <f>ROUND($I$187*$H$187,2)</f>
        <v>0</v>
      </c>
      <c r="K187" s="234" t="s">
        <v>495</v>
      </c>
      <c r="L187" s="235"/>
      <c r="M187" s="234"/>
      <c r="N187" s="233" t="s">
        <v>38</v>
      </c>
      <c r="Q187" s="220">
        <v>0.0195</v>
      </c>
      <c r="R187" s="220">
        <f>$Q$187*$H$187</f>
        <v>0.0195</v>
      </c>
      <c r="S187" s="220">
        <v>0</v>
      </c>
      <c r="T187" s="219">
        <f>$S$187*$H$187</f>
        <v>0</v>
      </c>
      <c r="AR187" s="207" t="s">
        <v>154</v>
      </c>
      <c r="AT187" s="207" t="s">
        <v>304</v>
      </c>
      <c r="AU187" s="207" t="s">
        <v>76</v>
      </c>
      <c r="AY187" s="207" t="s">
        <v>128</v>
      </c>
      <c r="BE187" s="208">
        <f>IF($N$187="základní",$J$187,0)</f>
        <v>0</v>
      </c>
      <c r="BF187" s="208">
        <f>IF($N$187="snížená",$J$187,0)</f>
        <v>0</v>
      </c>
      <c r="BG187" s="208">
        <f>IF($N$187="zákl. přenesená",$J$187,0)</f>
        <v>0</v>
      </c>
      <c r="BH187" s="208">
        <f>IF($N$187="sníž. přenesená",$J$187,0)</f>
        <v>0</v>
      </c>
      <c r="BI187" s="208">
        <f>IF($N$187="nulová",$J$187,0)</f>
        <v>0</v>
      </c>
      <c r="BJ187" s="207" t="s">
        <v>74</v>
      </c>
      <c r="BK187" s="208">
        <f>ROUND($I$187*$H$187,2)</f>
        <v>0</v>
      </c>
      <c r="BL187" s="207" t="s">
        <v>136</v>
      </c>
      <c r="BM187" s="207" t="s">
        <v>999</v>
      </c>
    </row>
    <row r="188" spans="2:65" s="203" customFormat="1" ht="15.75" customHeight="1">
      <c r="B188" s="204"/>
      <c r="C188" s="217" t="s">
        <v>680</v>
      </c>
      <c r="D188" s="217" t="s">
        <v>131</v>
      </c>
      <c r="E188" s="218" t="s">
        <v>663</v>
      </c>
      <c r="F188" s="214" t="s">
        <v>664</v>
      </c>
      <c r="G188" s="217" t="s">
        <v>206</v>
      </c>
      <c r="H188" s="216">
        <v>2</v>
      </c>
      <c r="I188" s="215"/>
      <c r="J188" s="215">
        <f>ROUND($I$188*$H$188,2)</f>
        <v>0</v>
      </c>
      <c r="K188" s="214" t="s">
        <v>495</v>
      </c>
      <c r="L188" s="204"/>
      <c r="M188" s="213"/>
      <c r="N188" s="221" t="s">
        <v>38</v>
      </c>
      <c r="Q188" s="220">
        <v>0.0008</v>
      </c>
      <c r="R188" s="220">
        <f>$Q$188*$H$188</f>
        <v>0.0016</v>
      </c>
      <c r="S188" s="220">
        <v>0</v>
      </c>
      <c r="T188" s="219">
        <f>$S$188*$H$188</f>
        <v>0</v>
      </c>
      <c r="AR188" s="207" t="s">
        <v>136</v>
      </c>
      <c r="AT188" s="207" t="s">
        <v>131</v>
      </c>
      <c r="AU188" s="207" t="s">
        <v>76</v>
      </c>
      <c r="AY188" s="207" t="s">
        <v>128</v>
      </c>
      <c r="BE188" s="208">
        <f>IF($N$188="základní",$J$188,0)</f>
        <v>0</v>
      </c>
      <c r="BF188" s="208">
        <f>IF($N$188="snížená",$J$188,0)</f>
        <v>0</v>
      </c>
      <c r="BG188" s="208">
        <f>IF($N$188="zákl. přenesená",$J$188,0)</f>
        <v>0</v>
      </c>
      <c r="BH188" s="208">
        <f>IF($N$188="sníž. přenesená",$J$188,0)</f>
        <v>0</v>
      </c>
      <c r="BI188" s="208">
        <f>IF($N$188="nulová",$J$188,0)</f>
        <v>0</v>
      </c>
      <c r="BJ188" s="207" t="s">
        <v>74</v>
      </c>
      <c r="BK188" s="208">
        <f>ROUND($I$188*$H$188,2)</f>
        <v>0</v>
      </c>
      <c r="BL188" s="207" t="s">
        <v>136</v>
      </c>
      <c r="BM188" s="207" t="s">
        <v>998</v>
      </c>
    </row>
    <row r="189" spans="2:65" s="203" customFormat="1" ht="15.75" customHeight="1">
      <c r="B189" s="204"/>
      <c r="C189" s="238" t="s">
        <v>380</v>
      </c>
      <c r="D189" s="238" t="s">
        <v>304</v>
      </c>
      <c r="E189" s="239" t="s">
        <v>666</v>
      </c>
      <c r="F189" s="234" t="s">
        <v>667</v>
      </c>
      <c r="G189" s="238" t="s">
        <v>206</v>
      </c>
      <c r="H189" s="237">
        <v>2</v>
      </c>
      <c r="I189" s="236"/>
      <c r="J189" s="236">
        <f>ROUND($I$189*$H$189,2)</f>
        <v>0</v>
      </c>
      <c r="K189" s="234"/>
      <c r="L189" s="235"/>
      <c r="M189" s="234"/>
      <c r="N189" s="233" t="s">
        <v>38</v>
      </c>
      <c r="Q189" s="220">
        <v>0.0235</v>
      </c>
      <c r="R189" s="220">
        <f>$Q$189*$H$189</f>
        <v>0.047</v>
      </c>
      <c r="S189" s="220">
        <v>0</v>
      </c>
      <c r="T189" s="219">
        <f>$S$189*$H$189</f>
        <v>0</v>
      </c>
      <c r="AR189" s="207" t="s">
        <v>154</v>
      </c>
      <c r="AT189" s="207" t="s">
        <v>304</v>
      </c>
      <c r="AU189" s="207" t="s">
        <v>76</v>
      </c>
      <c r="AY189" s="207" t="s">
        <v>128</v>
      </c>
      <c r="BE189" s="208">
        <f>IF($N$189="základní",$J$189,0)</f>
        <v>0</v>
      </c>
      <c r="BF189" s="208">
        <f>IF($N$189="snížená",$J$189,0)</f>
        <v>0</v>
      </c>
      <c r="BG189" s="208">
        <f>IF($N$189="zákl. přenesená",$J$189,0)</f>
        <v>0</v>
      </c>
      <c r="BH189" s="208">
        <f>IF($N$189="sníž. přenesená",$J$189,0)</f>
        <v>0</v>
      </c>
      <c r="BI189" s="208">
        <f>IF($N$189="nulová",$J$189,0)</f>
        <v>0</v>
      </c>
      <c r="BJ189" s="207" t="s">
        <v>74</v>
      </c>
      <c r="BK189" s="208">
        <f>ROUND($I$189*$H$189,2)</f>
        <v>0</v>
      </c>
      <c r="BL189" s="207" t="s">
        <v>136</v>
      </c>
      <c r="BM189" s="207" t="s">
        <v>997</v>
      </c>
    </row>
    <row r="190" spans="2:65" s="203" customFormat="1" ht="15.75" customHeight="1">
      <c r="B190" s="204"/>
      <c r="C190" s="217" t="s">
        <v>685</v>
      </c>
      <c r="D190" s="217" t="s">
        <v>131</v>
      </c>
      <c r="E190" s="218" t="s">
        <v>668</v>
      </c>
      <c r="F190" s="214" t="s">
        <v>669</v>
      </c>
      <c r="G190" s="217" t="s">
        <v>511</v>
      </c>
      <c r="H190" s="216">
        <v>8</v>
      </c>
      <c r="I190" s="215"/>
      <c r="J190" s="215">
        <f>ROUND($I$190*$H$190,2)</f>
        <v>0</v>
      </c>
      <c r="K190" s="214" t="s">
        <v>495</v>
      </c>
      <c r="L190" s="204"/>
      <c r="M190" s="213"/>
      <c r="N190" s="221" t="s">
        <v>38</v>
      </c>
      <c r="Q190" s="220">
        <v>0.00778</v>
      </c>
      <c r="R190" s="220">
        <f>$Q$190*$H$190</f>
        <v>0.06224</v>
      </c>
      <c r="S190" s="220">
        <v>0</v>
      </c>
      <c r="T190" s="219">
        <f>$S$190*$H$190</f>
        <v>0</v>
      </c>
      <c r="AR190" s="207" t="s">
        <v>176</v>
      </c>
      <c r="AT190" s="207" t="s">
        <v>131</v>
      </c>
      <c r="AU190" s="207" t="s">
        <v>76</v>
      </c>
      <c r="AY190" s="207" t="s">
        <v>128</v>
      </c>
      <c r="BE190" s="208">
        <f>IF($N$190="základní",$J$190,0)</f>
        <v>0</v>
      </c>
      <c r="BF190" s="208">
        <f>IF($N$190="snížená",$J$190,0)</f>
        <v>0</v>
      </c>
      <c r="BG190" s="208">
        <f>IF($N$190="zákl. přenesená",$J$190,0)</f>
        <v>0</v>
      </c>
      <c r="BH190" s="208">
        <f>IF($N$190="sníž. přenesená",$J$190,0)</f>
        <v>0</v>
      </c>
      <c r="BI190" s="208">
        <f>IF($N$190="nulová",$J$190,0)</f>
        <v>0</v>
      </c>
      <c r="BJ190" s="207" t="s">
        <v>74</v>
      </c>
      <c r="BK190" s="208">
        <f>ROUND($I$190*$H$190,2)</f>
        <v>0</v>
      </c>
      <c r="BL190" s="207" t="s">
        <v>176</v>
      </c>
      <c r="BM190" s="207" t="s">
        <v>996</v>
      </c>
    </row>
    <row r="191" spans="2:65" s="203" customFormat="1" ht="15.75" customHeight="1">
      <c r="B191" s="204"/>
      <c r="C191" s="238" t="s">
        <v>385</v>
      </c>
      <c r="D191" s="238" t="s">
        <v>304</v>
      </c>
      <c r="E191" s="239" t="s">
        <v>671</v>
      </c>
      <c r="F191" s="234" t="s">
        <v>672</v>
      </c>
      <c r="G191" s="238" t="s">
        <v>206</v>
      </c>
      <c r="H191" s="237">
        <v>8</v>
      </c>
      <c r="I191" s="236"/>
      <c r="J191" s="236">
        <f>ROUND($I$191*$H$191,2)</f>
        <v>0</v>
      </c>
      <c r="K191" s="234" t="s">
        <v>495</v>
      </c>
      <c r="L191" s="235"/>
      <c r="M191" s="234"/>
      <c r="N191" s="233" t="s">
        <v>38</v>
      </c>
      <c r="Q191" s="220">
        <v>0.00385</v>
      </c>
      <c r="R191" s="220">
        <f>$Q$191*$H$191</f>
        <v>0.0308</v>
      </c>
      <c r="S191" s="220">
        <v>0</v>
      </c>
      <c r="T191" s="219">
        <f>$S$191*$H$191</f>
        <v>0</v>
      </c>
      <c r="AR191" s="207" t="s">
        <v>223</v>
      </c>
      <c r="AT191" s="207" t="s">
        <v>304</v>
      </c>
      <c r="AU191" s="207" t="s">
        <v>76</v>
      </c>
      <c r="AY191" s="207" t="s">
        <v>128</v>
      </c>
      <c r="BE191" s="208">
        <f>IF($N$191="základní",$J$191,0)</f>
        <v>0</v>
      </c>
      <c r="BF191" s="208">
        <f>IF($N$191="snížená",$J$191,0)</f>
        <v>0</v>
      </c>
      <c r="BG191" s="208">
        <f>IF($N$191="zákl. přenesená",$J$191,0)</f>
        <v>0</v>
      </c>
      <c r="BH191" s="208">
        <f>IF($N$191="sníž. přenesená",$J$191,0)</f>
        <v>0</v>
      </c>
      <c r="BI191" s="208">
        <f>IF($N$191="nulová",$J$191,0)</f>
        <v>0</v>
      </c>
      <c r="BJ191" s="207" t="s">
        <v>74</v>
      </c>
      <c r="BK191" s="208">
        <f>ROUND($I$191*$H$191,2)</f>
        <v>0</v>
      </c>
      <c r="BL191" s="207" t="s">
        <v>176</v>
      </c>
      <c r="BM191" s="207" t="s">
        <v>995</v>
      </c>
    </row>
    <row r="192" spans="2:65" s="203" customFormat="1" ht="15.75" customHeight="1">
      <c r="B192" s="204"/>
      <c r="C192" s="217" t="s">
        <v>690</v>
      </c>
      <c r="D192" s="217" t="s">
        <v>131</v>
      </c>
      <c r="E192" s="218" t="s">
        <v>673</v>
      </c>
      <c r="F192" s="214" t="s">
        <v>674</v>
      </c>
      <c r="G192" s="217" t="s">
        <v>511</v>
      </c>
      <c r="H192" s="216">
        <v>2</v>
      </c>
      <c r="I192" s="215"/>
      <c r="J192" s="215">
        <f>ROUND($I$192*$H$192,2)</f>
        <v>0</v>
      </c>
      <c r="K192" s="214" t="s">
        <v>495</v>
      </c>
      <c r="L192" s="204"/>
      <c r="M192" s="213"/>
      <c r="N192" s="221" t="s">
        <v>38</v>
      </c>
      <c r="Q192" s="220">
        <v>0.01576</v>
      </c>
      <c r="R192" s="220">
        <f>$Q$192*$H$192</f>
        <v>0.03152</v>
      </c>
      <c r="S192" s="220">
        <v>0</v>
      </c>
      <c r="T192" s="219">
        <f>$S$192*$H$192</f>
        <v>0</v>
      </c>
      <c r="AR192" s="207" t="s">
        <v>176</v>
      </c>
      <c r="AT192" s="207" t="s">
        <v>131</v>
      </c>
      <c r="AU192" s="207" t="s">
        <v>76</v>
      </c>
      <c r="AY192" s="207" t="s">
        <v>128</v>
      </c>
      <c r="BE192" s="208">
        <f>IF($N$192="základní",$J$192,0)</f>
        <v>0</v>
      </c>
      <c r="BF192" s="208">
        <f>IF($N$192="snížená",$J$192,0)</f>
        <v>0</v>
      </c>
      <c r="BG192" s="208">
        <f>IF($N$192="zákl. přenesená",$J$192,0)</f>
        <v>0</v>
      </c>
      <c r="BH192" s="208">
        <f>IF($N$192="sníž. přenesená",$J$192,0)</f>
        <v>0</v>
      </c>
      <c r="BI192" s="208">
        <f>IF($N$192="nulová",$J$192,0)</f>
        <v>0</v>
      </c>
      <c r="BJ192" s="207" t="s">
        <v>74</v>
      </c>
      <c r="BK192" s="208">
        <f>ROUND($I$192*$H$192,2)</f>
        <v>0</v>
      </c>
      <c r="BL192" s="207" t="s">
        <v>176</v>
      </c>
      <c r="BM192" s="207" t="s">
        <v>994</v>
      </c>
    </row>
    <row r="193" spans="2:65" s="203" customFormat="1" ht="15.75" customHeight="1">
      <c r="B193" s="204"/>
      <c r="C193" s="238" t="s">
        <v>389</v>
      </c>
      <c r="D193" s="238" t="s">
        <v>304</v>
      </c>
      <c r="E193" s="239" t="s">
        <v>676</v>
      </c>
      <c r="F193" s="234" t="s">
        <v>677</v>
      </c>
      <c r="G193" s="238" t="s">
        <v>206</v>
      </c>
      <c r="H193" s="237">
        <v>2</v>
      </c>
      <c r="I193" s="236"/>
      <c r="J193" s="236">
        <f>ROUND($I$193*$H$193,2)</f>
        <v>0</v>
      </c>
      <c r="K193" s="234" t="s">
        <v>495</v>
      </c>
      <c r="L193" s="235"/>
      <c r="M193" s="234"/>
      <c r="N193" s="233" t="s">
        <v>38</v>
      </c>
      <c r="Q193" s="220">
        <v>0.00635</v>
      </c>
      <c r="R193" s="220">
        <f>$Q$193*$H$193</f>
        <v>0.0127</v>
      </c>
      <c r="S193" s="220">
        <v>0</v>
      </c>
      <c r="T193" s="219">
        <f>$S$193*$H$193</f>
        <v>0</v>
      </c>
      <c r="AR193" s="207" t="s">
        <v>223</v>
      </c>
      <c r="AT193" s="207" t="s">
        <v>304</v>
      </c>
      <c r="AU193" s="207" t="s">
        <v>76</v>
      </c>
      <c r="AY193" s="207" t="s">
        <v>128</v>
      </c>
      <c r="BE193" s="208">
        <f>IF($N$193="základní",$J$193,0)</f>
        <v>0</v>
      </c>
      <c r="BF193" s="208">
        <f>IF($N$193="snížená",$J$193,0)</f>
        <v>0</v>
      </c>
      <c r="BG193" s="208">
        <f>IF($N$193="zákl. přenesená",$J$193,0)</f>
        <v>0</v>
      </c>
      <c r="BH193" s="208">
        <f>IF($N$193="sníž. přenesená",$J$193,0)</f>
        <v>0</v>
      </c>
      <c r="BI193" s="208">
        <f>IF($N$193="nulová",$J$193,0)</f>
        <v>0</v>
      </c>
      <c r="BJ193" s="207" t="s">
        <v>74</v>
      </c>
      <c r="BK193" s="208">
        <f>ROUND($I$193*$H$193,2)</f>
        <v>0</v>
      </c>
      <c r="BL193" s="207" t="s">
        <v>176</v>
      </c>
      <c r="BM193" s="207" t="s">
        <v>993</v>
      </c>
    </row>
    <row r="194" spans="2:65" s="203" customFormat="1" ht="15.75" customHeight="1">
      <c r="B194" s="204"/>
      <c r="C194" s="217" t="s">
        <v>695</v>
      </c>
      <c r="D194" s="217" t="s">
        <v>131</v>
      </c>
      <c r="E194" s="218" t="s">
        <v>678</v>
      </c>
      <c r="F194" s="214" t="s">
        <v>679</v>
      </c>
      <c r="G194" s="217" t="s">
        <v>511</v>
      </c>
      <c r="H194" s="216">
        <v>3</v>
      </c>
      <c r="I194" s="215"/>
      <c r="J194" s="215">
        <f>ROUND($I$194*$H$194,2)</f>
        <v>0</v>
      </c>
      <c r="K194" s="214" t="s">
        <v>495</v>
      </c>
      <c r="L194" s="204"/>
      <c r="M194" s="213"/>
      <c r="N194" s="221" t="s">
        <v>38</v>
      </c>
      <c r="Q194" s="220">
        <v>0.01094</v>
      </c>
      <c r="R194" s="220">
        <f>$Q$194*$H$194</f>
        <v>0.03282</v>
      </c>
      <c r="S194" s="220">
        <v>0</v>
      </c>
      <c r="T194" s="219">
        <f>$S$194*$H$194</f>
        <v>0</v>
      </c>
      <c r="AR194" s="207" t="s">
        <v>176</v>
      </c>
      <c r="AT194" s="207" t="s">
        <v>131</v>
      </c>
      <c r="AU194" s="207" t="s">
        <v>76</v>
      </c>
      <c r="AY194" s="207" t="s">
        <v>128</v>
      </c>
      <c r="BE194" s="208">
        <f>IF($N$194="základní",$J$194,0)</f>
        <v>0</v>
      </c>
      <c r="BF194" s="208">
        <f>IF($N$194="snížená",$J$194,0)</f>
        <v>0</v>
      </c>
      <c r="BG194" s="208">
        <f>IF($N$194="zákl. přenesená",$J$194,0)</f>
        <v>0</v>
      </c>
      <c r="BH194" s="208">
        <f>IF($N$194="sníž. přenesená",$J$194,0)</f>
        <v>0</v>
      </c>
      <c r="BI194" s="208">
        <f>IF($N$194="nulová",$J$194,0)</f>
        <v>0</v>
      </c>
      <c r="BJ194" s="207" t="s">
        <v>74</v>
      </c>
      <c r="BK194" s="208">
        <f>ROUND($I$194*$H$194,2)</f>
        <v>0</v>
      </c>
      <c r="BL194" s="207" t="s">
        <v>176</v>
      </c>
      <c r="BM194" s="207" t="s">
        <v>992</v>
      </c>
    </row>
    <row r="195" spans="2:65" s="203" customFormat="1" ht="15.75" customHeight="1">
      <c r="B195" s="204"/>
      <c r="C195" s="217" t="s">
        <v>395</v>
      </c>
      <c r="D195" s="217" t="s">
        <v>131</v>
      </c>
      <c r="E195" s="218" t="s">
        <v>681</v>
      </c>
      <c r="F195" s="214" t="s">
        <v>682</v>
      </c>
      <c r="G195" s="217" t="s">
        <v>511</v>
      </c>
      <c r="H195" s="216">
        <v>2</v>
      </c>
      <c r="I195" s="215"/>
      <c r="J195" s="215">
        <f>ROUND($I$195*$H$195,2)</f>
        <v>0</v>
      </c>
      <c r="K195" s="214" t="s">
        <v>495</v>
      </c>
      <c r="L195" s="204"/>
      <c r="M195" s="213"/>
      <c r="N195" s="221" t="s">
        <v>38</v>
      </c>
      <c r="Q195" s="220">
        <v>0.01309</v>
      </c>
      <c r="R195" s="220">
        <f>$Q$195*$H$195</f>
        <v>0.02618</v>
      </c>
      <c r="S195" s="220">
        <v>0</v>
      </c>
      <c r="T195" s="219">
        <f>$S$195*$H$195</f>
        <v>0</v>
      </c>
      <c r="AR195" s="207" t="s">
        <v>176</v>
      </c>
      <c r="AT195" s="207" t="s">
        <v>131</v>
      </c>
      <c r="AU195" s="207" t="s">
        <v>76</v>
      </c>
      <c r="AY195" s="207" t="s">
        <v>128</v>
      </c>
      <c r="BE195" s="208">
        <f>IF($N$195="základní",$J$195,0)</f>
        <v>0</v>
      </c>
      <c r="BF195" s="208">
        <f>IF($N$195="snížená",$J$195,0)</f>
        <v>0</v>
      </c>
      <c r="BG195" s="208">
        <f>IF($N$195="zákl. přenesená",$J$195,0)</f>
        <v>0</v>
      </c>
      <c r="BH195" s="208">
        <f>IF($N$195="sníž. přenesená",$J$195,0)</f>
        <v>0</v>
      </c>
      <c r="BI195" s="208">
        <f>IF($N$195="nulová",$J$195,0)</f>
        <v>0</v>
      </c>
      <c r="BJ195" s="207" t="s">
        <v>74</v>
      </c>
      <c r="BK195" s="208">
        <f>ROUND($I$195*$H$195,2)</f>
        <v>0</v>
      </c>
      <c r="BL195" s="207" t="s">
        <v>176</v>
      </c>
      <c r="BM195" s="207" t="s">
        <v>991</v>
      </c>
    </row>
    <row r="196" spans="2:65" s="203" customFormat="1" ht="15.75" customHeight="1">
      <c r="B196" s="204"/>
      <c r="C196" s="217" t="s">
        <v>700</v>
      </c>
      <c r="D196" s="217" t="s">
        <v>131</v>
      </c>
      <c r="E196" s="218" t="s">
        <v>683</v>
      </c>
      <c r="F196" s="214" t="s">
        <v>684</v>
      </c>
      <c r="G196" s="217" t="s">
        <v>511</v>
      </c>
      <c r="H196" s="216">
        <v>1</v>
      </c>
      <c r="I196" s="215"/>
      <c r="J196" s="215">
        <f>ROUND($I$196*$H$196,2)</f>
        <v>0</v>
      </c>
      <c r="K196" s="214" t="s">
        <v>495</v>
      </c>
      <c r="L196" s="204"/>
      <c r="M196" s="213"/>
      <c r="N196" s="221" t="s">
        <v>38</v>
      </c>
      <c r="Q196" s="220">
        <v>0.02525</v>
      </c>
      <c r="R196" s="220">
        <f>$Q$196*$H$196</f>
        <v>0.02525</v>
      </c>
      <c r="S196" s="220">
        <v>0</v>
      </c>
      <c r="T196" s="219">
        <f>$S$196*$H$196</f>
        <v>0</v>
      </c>
      <c r="AR196" s="207" t="s">
        <v>176</v>
      </c>
      <c r="AT196" s="207" t="s">
        <v>131</v>
      </c>
      <c r="AU196" s="207" t="s">
        <v>76</v>
      </c>
      <c r="AY196" s="207" t="s">
        <v>128</v>
      </c>
      <c r="BE196" s="208">
        <f>IF($N$196="základní",$J$196,0)</f>
        <v>0</v>
      </c>
      <c r="BF196" s="208">
        <f>IF($N$196="snížená",$J$196,0)</f>
        <v>0</v>
      </c>
      <c r="BG196" s="208">
        <f>IF($N$196="zákl. přenesená",$J$196,0)</f>
        <v>0</v>
      </c>
      <c r="BH196" s="208">
        <f>IF($N$196="sníž. přenesená",$J$196,0)</f>
        <v>0</v>
      </c>
      <c r="BI196" s="208">
        <f>IF($N$196="nulová",$J$196,0)</f>
        <v>0</v>
      </c>
      <c r="BJ196" s="207" t="s">
        <v>74</v>
      </c>
      <c r="BK196" s="208">
        <f>ROUND($I$196*$H$196,2)</f>
        <v>0</v>
      </c>
      <c r="BL196" s="207" t="s">
        <v>176</v>
      </c>
      <c r="BM196" s="207" t="s">
        <v>990</v>
      </c>
    </row>
    <row r="197" spans="2:65" s="203" customFormat="1" ht="15.75" customHeight="1">
      <c r="B197" s="204"/>
      <c r="C197" s="217" t="s">
        <v>399</v>
      </c>
      <c r="D197" s="217" t="s">
        <v>131</v>
      </c>
      <c r="E197" s="218" t="s">
        <v>686</v>
      </c>
      <c r="F197" s="214" t="s">
        <v>687</v>
      </c>
      <c r="G197" s="217" t="s">
        <v>511</v>
      </c>
      <c r="H197" s="216">
        <v>8</v>
      </c>
      <c r="I197" s="215"/>
      <c r="J197" s="215">
        <f>ROUND($I$197*$H$197,2)</f>
        <v>0</v>
      </c>
      <c r="K197" s="214" t="s">
        <v>495</v>
      </c>
      <c r="L197" s="204"/>
      <c r="M197" s="213"/>
      <c r="N197" s="221" t="s">
        <v>38</v>
      </c>
      <c r="Q197" s="220">
        <v>0.02974</v>
      </c>
      <c r="R197" s="220">
        <f>$Q$197*$H$197</f>
        <v>0.23792</v>
      </c>
      <c r="S197" s="220">
        <v>0</v>
      </c>
      <c r="T197" s="219">
        <f>$S$197*$H$197</f>
        <v>0</v>
      </c>
      <c r="AR197" s="207" t="s">
        <v>176</v>
      </c>
      <c r="AT197" s="207" t="s">
        <v>131</v>
      </c>
      <c r="AU197" s="207" t="s">
        <v>76</v>
      </c>
      <c r="AY197" s="207" t="s">
        <v>128</v>
      </c>
      <c r="BE197" s="208">
        <f>IF($N$197="základní",$J$197,0)</f>
        <v>0</v>
      </c>
      <c r="BF197" s="208">
        <f>IF($N$197="snížená",$J$197,0)</f>
        <v>0</v>
      </c>
      <c r="BG197" s="208">
        <f>IF($N$197="zákl. přenesená",$J$197,0)</f>
        <v>0</v>
      </c>
      <c r="BH197" s="208">
        <f>IF($N$197="sníž. přenesená",$J$197,0)</f>
        <v>0</v>
      </c>
      <c r="BI197" s="208">
        <f>IF($N$197="nulová",$J$197,0)</f>
        <v>0</v>
      </c>
      <c r="BJ197" s="207" t="s">
        <v>74</v>
      </c>
      <c r="BK197" s="208">
        <f>ROUND($I$197*$H$197,2)</f>
        <v>0</v>
      </c>
      <c r="BL197" s="207" t="s">
        <v>176</v>
      </c>
      <c r="BM197" s="207" t="s">
        <v>989</v>
      </c>
    </row>
    <row r="198" spans="2:65" s="203" customFormat="1" ht="15.75" customHeight="1">
      <c r="B198" s="204"/>
      <c r="C198" s="217" t="s">
        <v>705</v>
      </c>
      <c r="D198" s="217" t="s">
        <v>131</v>
      </c>
      <c r="E198" s="218" t="s">
        <v>688</v>
      </c>
      <c r="F198" s="214" t="s">
        <v>689</v>
      </c>
      <c r="G198" s="217" t="s">
        <v>206</v>
      </c>
      <c r="H198" s="216">
        <v>12</v>
      </c>
      <c r="I198" s="215"/>
      <c r="J198" s="215">
        <f>ROUND($I$198*$H$198,2)</f>
        <v>0</v>
      </c>
      <c r="K198" s="214" t="s">
        <v>495</v>
      </c>
      <c r="L198" s="204"/>
      <c r="M198" s="213"/>
      <c r="N198" s="221" t="s">
        <v>38</v>
      </c>
      <c r="Q198" s="220">
        <v>0.00024</v>
      </c>
      <c r="R198" s="220">
        <f>$Q$198*$H$198</f>
        <v>0.00288</v>
      </c>
      <c r="S198" s="220">
        <v>0</v>
      </c>
      <c r="T198" s="219">
        <f>$S$198*$H$198</f>
        <v>0</v>
      </c>
      <c r="AR198" s="207" t="s">
        <v>176</v>
      </c>
      <c r="AT198" s="207" t="s">
        <v>131</v>
      </c>
      <c r="AU198" s="207" t="s">
        <v>76</v>
      </c>
      <c r="AY198" s="207" t="s">
        <v>128</v>
      </c>
      <c r="BE198" s="208">
        <f>IF($N$198="základní",$J$198,0)</f>
        <v>0</v>
      </c>
      <c r="BF198" s="208">
        <f>IF($N$198="snížená",$J$198,0)</f>
        <v>0</v>
      </c>
      <c r="BG198" s="208">
        <f>IF($N$198="zákl. přenesená",$J$198,0)</f>
        <v>0</v>
      </c>
      <c r="BH198" s="208">
        <f>IF($N$198="sníž. přenesená",$J$198,0)</f>
        <v>0</v>
      </c>
      <c r="BI198" s="208">
        <f>IF($N$198="nulová",$J$198,0)</f>
        <v>0</v>
      </c>
      <c r="BJ198" s="207" t="s">
        <v>74</v>
      </c>
      <c r="BK198" s="208">
        <f>ROUND($I$198*$H$198,2)</f>
        <v>0</v>
      </c>
      <c r="BL198" s="207" t="s">
        <v>176</v>
      </c>
      <c r="BM198" s="207" t="s">
        <v>988</v>
      </c>
    </row>
    <row r="199" spans="2:65" s="203" customFormat="1" ht="15.75" customHeight="1">
      <c r="B199" s="204"/>
      <c r="C199" s="217" t="s">
        <v>404</v>
      </c>
      <c r="D199" s="217" t="s">
        <v>131</v>
      </c>
      <c r="E199" s="218" t="s">
        <v>691</v>
      </c>
      <c r="F199" s="214" t="s">
        <v>692</v>
      </c>
      <c r="G199" s="217" t="s">
        <v>206</v>
      </c>
      <c r="H199" s="216">
        <v>3</v>
      </c>
      <c r="I199" s="215"/>
      <c r="J199" s="215">
        <f>ROUND($I$199*$H$199,2)</f>
        <v>0</v>
      </c>
      <c r="K199" s="214" t="s">
        <v>495</v>
      </c>
      <c r="L199" s="204"/>
      <c r="M199" s="213"/>
      <c r="N199" s="221" t="s">
        <v>38</v>
      </c>
      <c r="Q199" s="220">
        <v>0.00094</v>
      </c>
      <c r="R199" s="220">
        <f>$Q$199*$H$199</f>
        <v>0.00282</v>
      </c>
      <c r="S199" s="220">
        <v>0</v>
      </c>
      <c r="T199" s="219">
        <f>$S$199*$H$199</f>
        <v>0</v>
      </c>
      <c r="AR199" s="207" t="s">
        <v>176</v>
      </c>
      <c r="AT199" s="207" t="s">
        <v>131</v>
      </c>
      <c r="AU199" s="207" t="s">
        <v>76</v>
      </c>
      <c r="AY199" s="207" t="s">
        <v>128</v>
      </c>
      <c r="BE199" s="208">
        <f>IF($N$199="základní",$J$199,0)</f>
        <v>0</v>
      </c>
      <c r="BF199" s="208">
        <f>IF($N$199="snížená",$J$199,0)</f>
        <v>0</v>
      </c>
      <c r="BG199" s="208">
        <f>IF($N$199="zákl. přenesená",$J$199,0)</f>
        <v>0</v>
      </c>
      <c r="BH199" s="208">
        <f>IF($N$199="sníž. přenesená",$J$199,0)</f>
        <v>0</v>
      </c>
      <c r="BI199" s="208">
        <f>IF($N$199="nulová",$J$199,0)</f>
        <v>0</v>
      </c>
      <c r="BJ199" s="207" t="s">
        <v>74</v>
      </c>
      <c r="BK199" s="208">
        <f>ROUND($I$199*$H$199,2)</f>
        <v>0</v>
      </c>
      <c r="BL199" s="207" t="s">
        <v>176</v>
      </c>
      <c r="BM199" s="207" t="s">
        <v>987</v>
      </c>
    </row>
    <row r="200" spans="2:65" s="203" customFormat="1" ht="15.75" customHeight="1">
      <c r="B200" s="204"/>
      <c r="C200" s="217" t="s">
        <v>710</v>
      </c>
      <c r="D200" s="217" t="s">
        <v>131</v>
      </c>
      <c r="E200" s="218" t="s">
        <v>693</v>
      </c>
      <c r="F200" s="214" t="s">
        <v>694</v>
      </c>
      <c r="G200" s="217" t="s">
        <v>206</v>
      </c>
      <c r="H200" s="216">
        <v>14</v>
      </c>
      <c r="I200" s="215"/>
      <c r="J200" s="215">
        <f>ROUND($I$200*$H$200,2)</f>
        <v>0</v>
      </c>
      <c r="K200" s="214" t="s">
        <v>495</v>
      </c>
      <c r="L200" s="204"/>
      <c r="M200" s="213"/>
      <c r="N200" s="221" t="s">
        <v>38</v>
      </c>
      <c r="Q200" s="220">
        <v>0.00022</v>
      </c>
      <c r="R200" s="220">
        <f>$Q$200*$H$200</f>
        <v>0.0030800000000000003</v>
      </c>
      <c r="S200" s="220">
        <v>0</v>
      </c>
      <c r="T200" s="219">
        <f>$S$200*$H$200</f>
        <v>0</v>
      </c>
      <c r="AR200" s="207" t="s">
        <v>176</v>
      </c>
      <c r="AT200" s="207" t="s">
        <v>131</v>
      </c>
      <c r="AU200" s="207" t="s">
        <v>76</v>
      </c>
      <c r="AY200" s="207" t="s">
        <v>128</v>
      </c>
      <c r="BE200" s="208">
        <f>IF($N$200="základní",$J$200,0)</f>
        <v>0</v>
      </c>
      <c r="BF200" s="208">
        <f>IF($N$200="snížená",$J$200,0)</f>
        <v>0</v>
      </c>
      <c r="BG200" s="208">
        <f>IF($N$200="zákl. přenesená",$J$200,0)</f>
        <v>0</v>
      </c>
      <c r="BH200" s="208">
        <f>IF($N$200="sníž. přenesená",$J$200,0)</f>
        <v>0</v>
      </c>
      <c r="BI200" s="208">
        <f>IF($N$200="nulová",$J$200,0)</f>
        <v>0</v>
      </c>
      <c r="BJ200" s="207" t="s">
        <v>74</v>
      </c>
      <c r="BK200" s="208">
        <f>ROUND($I$200*$H$200,2)</f>
        <v>0</v>
      </c>
      <c r="BL200" s="207" t="s">
        <v>176</v>
      </c>
      <c r="BM200" s="207" t="s">
        <v>986</v>
      </c>
    </row>
    <row r="201" spans="2:65" s="203" customFormat="1" ht="15.75" customHeight="1">
      <c r="B201" s="204"/>
      <c r="C201" s="217" t="s">
        <v>408</v>
      </c>
      <c r="D201" s="217" t="s">
        <v>131</v>
      </c>
      <c r="E201" s="218" t="s">
        <v>696</v>
      </c>
      <c r="F201" s="214" t="s">
        <v>697</v>
      </c>
      <c r="G201" s="217" t="s">
        <v>206</v>
      </c>
      <c r="H201" s="216">
        <v>1</v>
      </c>
      <c r="I201" s="215"/>
      <c r="J201" s="215">
        <f>ROUND($I$201*$H$201,2)</f>
        <v>0</v>
      </c>
      <c r="K201" s="214"/>
      <c r="L201" s="204"/>
      <c r="M201" s="213"/>
      <c r="N201" s="221" t="s">
        <v>38</v>
      </c>
      <c r="Q201" s="220">
        <v>0.00027</v>
      </c>
      <c r="R201" s="220">
        <f>$Q$201*$H$201</f>
        <v>0.00027</v>
      </c>
      <c r="S201" s="220">
        <v>0</v>
      </c>
      <c r="T201" s="219">
        <f>$S$201*$H$201</f>
        <v>0</v>
      </c>
      <c r="AR201" s="207" t="s">
        <v>176</v>
      </c>
      <c r="AT201" s="207" t="s">
        <v>131</v>
      </c>
      <c r="AU201" s="207" t="s">
        <v>76</v>
      </c>
      <c r="AY201" s="207" t="s">
        <v>128</v>
      </c>
      <c r="BE201" s="208">
        <f>IF($N$201="základní",$J$201,0)</f>
        <v>0</v>
      </c>
      <c r="BF201" s="208">
        <f>IF($N$201="snížená",$J$201,0)</f>
        <v>0</v>
      </c>
      <c r="BG201" s="208">
        <f>IF($N$201="zákl. přenesená",$J$201,0)</f>
        <v>0</v>
      </c>
      <c r="BH201" s="208">
        <f>IF($N$201="sníž. přenesená",$J$201,0)</f>
        <v>0</v>
      </c>
      <c r="BI201" s="208">
        <f>IF($N$201="nulová",$J$201,0)</f>
        <v>0</v>
      </c>
      <c r="BJ201" s="207" t="s">
        <v>74</v>
      </c>
      <c r="BK201" s="208">
        <f>ROUND($I$201*$H$201,2)</f>
        <v>0</v>
      </c>
      <c r="BL201" s="207" t="s">
        <v>176</v>
      </c>
      <c r="BM201" s="207" t="s">
        <v>985</v>
      </c>
    </row>
    <row r="202" spans="2:65" s="203" customFormat="1" ht="15.75" customHeight="1">
      <c r="B202" s="204"/>
      <c r="C202" s="217" t="s">
        <v>715</v>
      </c>
      <c r="D202" s="217" t="s">
        <v>131</v>
      </c>
      <c r="E202" s="218" t="s">
        <v>698</v>
      </c>
      <c r="F202" s="214" t="s">
        <v>699</v>
      </c>
      <c r="G202" s="217" t="s">
        <v>206</v>
      </c>
      <c r="H202" s="216">
        <v>12</v>
      </c>
      <c r="I202" s="215"/>
      <c r="J202" s="215">
        <f>ROUND($I$202*$H$202,2)</f>
        <v>0</v>
      </c>
      <c r="K202" s="214" t="s">
        <v>495</v>
      </c>
      <c r="L202" s="204"/>
      <c r="M202" s="213"/>
      <c r="N202" s="221" t="s">
        <v>38</v>
      </c>
      <c r="Q202" s="220">
        <v>0.0007</v>
      </c>
      <c r="R202" s="220">
        <f>$Q$202*$H$202</f>
        <v>0.0084</v>
      </c>
      <c r="S202" s="220">
        <v>0</v>
      </c>
      <c r="T202" s="219">
        <f>$S$202*$H$202</f>
        <v>0</v>
      </c>
      <c r="AR202" s="207" t="s">
        <v>176</v>
      </c>
      <c r="AT202" s="207" t="s">
        <v>131</v>
      </c>
      <c r="AU202" s="207" t="s">
        <v>76</v>
      </c>
      <c r="AY202" s="207" t="s">
        <v>128</v>
      </c>
      <c r="BE202" s="208">
        <f>IF($N$202="základní",$J$202,0)</f>
        <v>0</v>
      </c>
      <c r="BF202" s="208">
        <f>IF($N$202="snížená",$J$202,0)</f>
        <v>0</v>
      </c>
      <c r="BG202" s="208">
        <f>IF($N$202="zákl. přenesená",$J$202,0)</f>
        <v>0</v>
      </c>
      <c r="BH202" s="208">
        <f>IF($N$202="sníž. přenesená",$J$202,0)</f>
        <v>0</v>
      </c>
      <c r="BI202" s="208">
        <f>IF($N$202="nulová",$J$202,0)</f>
        <v>0</v>
      </c>
      <c r="BJ202" s="207" t="s">
        <v>74</v>
      </c>
      <c r="BK202" s="208">
        <f>ROUND($I$202*$H$202,2)</f>
        <v>0</v>
      </c>
      <c r="BL202" s="207" t="s">
        <v>176</v>
      </c>
      <c r="BM202" s="207" t="s">
        <v>984</v>
      </c>
    </row>
    <row r="203" spans="2:65" s="203" customFormat="1" ht="15.75" customHeight="1">
      <c r="B203" s="204"/>
      <c r="C203" s="217" t="s">
        <v>413</v>
      </c>
      <c r="D203" s="217" t="s">
        <v>131</v>
      </c>
      <c r="E203" s="218" t="s">
        <v>701</v>
      </c>
      <c r="F203" s="214" t="s">
        <v>702</v>
      </c>
      <c r="G203" s="217" t="s">
        <v>206</v>
      </c>
      <c r="H203" s="216">
        <v>8</v>
      </c>
      <c r="I203" s="215"/>
      <c r="J203" s="215">
        <f>ROUND($I$203*$H$203,2)</f>
        <v>0</v>
      </c>
      <c r="K203" s="214" t="s">
        <v>495</v>
      </c>
      <c r="L203" s="204"/>
      <c r="M203" s="213"/>
      <c r="N203" s="221" t="s">
        <v>38</v>
      </c>
      <c r="Q203" s="220">
        <v>0.00107</v>
      </c>
      <c r="R203" s="220">
        <f>$Q$203*$H$203</f>
        <v>0.00856</v>
      </c>
      <c r="S203" s="220">
        <v>0</v>
      </c>
      <c r="T203" s="219">
        <f>$S$203*$H$203</f>
        <v>0</v>
      </c>
      <c r="AR203" s="207" t="s">
        <v>176</v>
      </c>
      <c r="AT203" s="207" t="s">
        <v>131</v>
      </c>
      <c r="AU203" s="207" t="s">
        <v>76</v>
      </c>
      <c r="AY203" s="207" t="s">
        <v>128</v>
      </c>
      <c r="BE203" s="208">
        <f>IF($N$203="základní",$J$203,0)</f>
        <v>0</v>
      </c>
      <c r="BF203" s="208">
        <f>IF($N$203="snížená",$J$203,0)</f>
        <v>0</v>
      </c>
      <c r="BG203" s="208">
        <f>IF($N$203="zákl. přenesená",$J$203,0)</f>
        <v>0</v>
      </c>
      <c r="BH203" s="208">
        <f>IF($N$203="sníž. přenesená",$J$203,0)</f>
        <v>0</v>
      </c>
      <c r="BI203" s="208">
        <f>IF($N$203="nulová",$J$203,0)</f>
        <v>0</v>
      </c>
      <c r="BJ203" s="207" t="s">
        <v>74</v>
      </c>
      <c r="BK203" s="208">
        <f>ROUND($I$203*$H$203,2)</f>
        <v>0</v>
      </c>
      <c r="BL203" s="207" t="s">
        <v>176</v>
      </c>
      <c r="BM203" s="207" t="s">
        <v>983</v>
      </c>
    </row>
    <row r="204" spans="2:65" s="203" customFormat="1" ht="15.75" customHeight="1">
      <c r="B204" s="204"/>
      <c r="C204" s="217" t="s">
        <v>720</v>
      </c>
      <c r="D204" s="217" t="s">
        <v>131</v>
      </c>
      <c r="E204" s="218" t="s">
        <v>703</v>
      </c>
      <c r="F204" s="214" t="s">
        <v>704</v>
      </c>
      <c r="G204" s="217" t="s">
        <v>206</v>
      </c>
      <c r="H204" s="216">
        <v>4</v>
      </c>
      <c r="I204" s="215"/>
      <c r="J204" s="215">
        <f>ROUND($I$204*$H$204,2)</f>
        <v>0</v>
      </c>
      <c r="K204" s="214" t="s">
        <v>495</v>
      </c>
      <c r="L204" s="204"/>
      <c r="M204" s="213"/>
      <c r="N204" s="221" t="s">
        <v>38</v>
      </c>
      <c r="Q204" s="220">
        <v>0.00315</v>
      </c>
      <c r="R204" s="220">
        <f>$Q$204*$H$204</f>
        <v>0.0126</v>
      </c>
      <c r="S204" s="220">
        <v>0</v>
      </c>
      <c r="T204" s="219">
        <f>$S$204*$H$204</f>
        <v>0</v>
      </c>
      <c r="AR204" s="207" t="s">
        <v>176</v>
      </c>
      <c r="AT204" s="207" t="s">
        <v>131</v>
      </c>
      <c r="AU204" s="207" t="s">
        <v>76</v>
      </c>
      <c r="AY204" s="207" t="s">
        <v>128</v>
      </c>
      <c r="BE204" s="208">
        <f>IF($N$204="základní",$J$204,0)</f>
        <v>0</v>
      </c>
      <c r="BF204" s="208">
        <f>IF($N$204="snížená",$J$204,0)</f>
        <v>0</v>
      </c>
      <c r="BG204" s="208">
        <f>IF($N$204="zákl. přenesená",$J$204,0)</f>
        <v>0</v>
      </c>
      <c r="BH204" s="208">
        <f>IF($N$204="sníž. přenesená",$J$204,0)</f>
        <v>0</v>
      </c>
      <c r="BI204" s="208">
        <f>IF($N$204="nulová",$J$204,0)</f>
        <v>0</v>
      </c>
      <c r="BJ204" s="207" t="s">
        <v>74</v>
      </c>
      <c r="BK204" s="208">
        <f>ROUND($I$204*$H$204,2)</f>
        <v>0</v>
      </c>
      <c r="BL204" s="207" t="s">
        <v>176</v>
      </c>
      <c r="BM204" s="207" t="s">
        <v>982</v>
      </c>
    </row>
    <row r="205" spans="2:65" s="203" customFormat="1" ht="15.75" customHeight="1">
      <c r="B205" s="204"/>
      <c r="C205" s="217" t="s">
        <v>417</v>
      </c>
      <c r="D205" s="217" t="s">
        <v>131</v>
      </c>
      <c r="E205" s="218" t="s">
        <v>706</v>
      </c>
      <c r="F205" s="214" t="s">
        <v>707</v>
      </c>
      <c r="G205" s="217" t="s">
        <v>206</v>
      </c>
      <c r="H205" s="216">
        <v>2</v>
      </c>
      <c r="I205" s="215"/>
      <c r="J205" s="215">
        <f>ROUND($I$205*$H$205,2)</f>
        <v>0</v>
      </c>
      <c r="K205" s="214" t="s">
        <v>495</v>
      </c>
      <c r="L205" s="204"/>
      <c r="M205" s="213"/>
      <c r="N205" s="221" t="s">
        <v>38</v>
      </c>
      <c r="Q205" s="220">
        <v>0.00057</v>
      </c>
      <c r="R205" s="220">
        <f>$Q$205*$H$205</f>
        <v>0.00114</v>
      </c>
      <c r="S205" s="220">
        <v>0</v>
      </c>
      <c r="T205" s="219">
        <f>$S$205*$H$205</f>
        <v>0</v>
      </c>
      <c r="AR205" s="207" t="s">
        <v>176</v>
      </c>
      <c r="AT205" s="207" t="s">
        <v>131</v>
      </c>
      <c r="AU205" s="207" t="s">
        <v>76</v>
      </c>
      <c r="AY205" s="207" t="s">
        <v>128</v>
      </c>
      <c r="BE205" s="208">
        <f>IF($N$205="základní",$J$205,0)</f>
        <v>0</v>
      </c>
      <c r="BF205" s="208">
        <f>IF($N$205="snížená",$J$205,0)</f>
        <v>0</v>
      </c>
      <c r="BG205" s="208">
        <f>IF($N$205="zákl. přenesená",$J$205,0)</f>
        <v>0</v>
      </c>
      <c r="BH205" s="208">
        <f>IF($N$205="sníž. přenesená",$J$205,0)</f>
        <v>0</v>
      </c>
      <c r="BI205" s="208">
        <f>IF($N$205="nulová",$J$205,0)</f>
        <v>0</v>
      </c>
      <c r="BJ205" s="207" t="s">
        <v>74</v>
      </c>
      <c r="BK205" s="208">
        <f>ROUND($I$205*$H$205,2)</f>
        <v>0</v>
      </c>
      <c r="BL205" s="207" t="s">
        <v>176</v>
      </c>
      <c r="BM205" s="207" t="s">
        <v>981</v>
      </c>
    </row>
    <row r="206" spans="2:65" s="203" customFormat="1" ht="15.75" customHeight="1">
      <c r="B206" s="204"/>
      <c r="C206" s="217" t="s">
        <v>726</v>
      </c>
      <c r="D206" s="217" t="s">
        <v>131</v>
      </c>
      <c r="E206" s="218" t="s">
        <v>708</v>
      </c>
      <c r="F206" s="214" t="s">
        <v>709</v>
      </c>
      <c r="G206" s="217" t="s">
        <v>206</v>
      </c>
      <c r="H206" s="216">
        <v>8</v>
      </c>
      <c r="I206" s="215"/>
      <c r="J206" s="215">
        <f>ROUND($I$206*$H$206,2)</f>
        <v>0</v>
      </c>
      <c r="K206" s="214" t="s">
        <v>495</v>
      </c>
      <c r="L206" s="204"/>
      <c r="M206" s="213"/>
      <c r="N206" s="221" t="s">
        <v>38</v>
      </c>
      <c r="Q206" s="220">
        <v>0.00065</v>
      </c>
      <c r="R206" s="220">
        <f>$Q$206*$H$206</f>
        <v>0.0052</v>
      </c>
      <c r="S206" s="220">
        <v>0</v>
      </c>
      <c r="T206" s="219">
        <f>$S$206*$H$206</f>
        <v>0</v>
      </c>
      <c r="AR206" s="207" t="s">
        <v>176</v>
      </c>
      <c r="AT206" s="207" t="s">
        <v>131</v>
      </c>
      <c r="AU206" s="207" t="s">
        <v>76</v>
      </c>
      <c r="AY206" s="207" t="s">
        <v>128</v>
      </c>
      <c r="BE206" s="208">
        <f>IF($N$206="základní",$J$206,0)</f>
        <v>0</v>
      </c>
      <c r="BF206" s="208">
        <f>IF($N$206="snížená",$J$206,0)</f>
        <v>0</v>
      </c>
      <c r="BG206" s="208">
        <f>IF($N$206="zákl. přenesená",$J$206,0)</f>
        <v>0</v>
      </c>
      <c r="BH206" s="208">
        <f>IF($N$206="sníž. přenesená",$J$206,0)</f>
        <v>0</v>
      </c>
      <c r="BI206" s="208">
        <f>IF($N$206="nulová",$J$206,0)</f>
        <v>0</v>
      </c>
      <c r="BJ206" s="207" t="s">
        <v>74</v>
      </c>
      <c r="BK206" s="208">
        <f>ROUND($I$206*$H$206,2)</f>
        <v>0</v>
      </c>
      <c r="BL206" s="207" t="s">
        <v>176</v>
      </c>
      <c r="BM206" s="207" t="s">
        <v>980</v>
      </c>
    </row>
    <row r="207" spans="2:65" s="203" customFormat="1" ht="15.75" customHeight="1">
      <c r="B207" s="204"/>
      <c r="C207" s="217" t="s">
        <v>423</v>
      </c>
      <c r="D207" s="217" t="s">
        <v>131</v>
      </c>
      <c r="E207" s="218" t="s">
        <v>711</v>
      </c>
      <c r="F207" s="214" t="s">
        <v>712</v>
      </c>
      <c r="G207" s="217" t="s">
        <v>206</v>
      </c>
      <c r="H207" s="216">
        <v>8</v>
      </c>
      <c r="I207" s="215"/>
      <c r="J207" s="215">
        <f>ROUND($I$207*$H$207,2)</f>
        <v>0</v>
      </c>
      <c r="K207" s="214" t="s">
        <v>495</v>
      </c>
      <c r="L207" s="204"/>
      <c r="M207" s="213"/>
      <c r="N207" s="221" t="s">
        <v>38</v>
      </c>
      <c r="Q207" s="220">
        <v>0.003</v>
      </c>
      <c r="R207" s="220">
        <f>$Q$207*$H$207</f>
        <v>0.024</v>
      </c>
      <c r="S207" s="220">
        <v>0</v>
      </c>
      <c r="T207" s="219">
        <f>$S$207*$H$207</f>
        <v>0</v>
      </c>
      <c r="AR207" s="207" t="s">
        <v>176</v>
      </c>
      <c r="AT207" s="207" t="s">
        <v>131</v>
      </c>
      <c r="AU207" s="207" t="s">
        <v>76</v>
      </c>
      <c r="AY207" s="207" t="s">
        <v>128</v>
      </c>
      <c r="BE207" s="208">
        <f>IF($N$207="základní",$J$207,0)</f>
        <v>0</v>
      </c>
      <c r="BF207" s="208">
        <f>IF($N$207="snížená",$J$207,0)</f>
        <v>0</v>
      </c>
      <c r="BG207" s="208">
        <f>IF($N$207="zákl. přenesená",$J$207,0)</f>
        <v>0</v>
      </c>
      <c r="BH207" s="208">
        <f>IF($N$207="sníž. přenesená",$J$207,0)</f>
        <v>0</v>
      </c>
      <c r="BI207" s="208">
        <f>IF($N$207="nulová",$J$207,0)</f>
        <v>0</v>
      </c>
      <c r="BJ207" s="207" t="s">
        <v>74</v>
      </c>
      <c r="BK207" s="208">
        <f>ROUND($I$207*$H$207,2)</f>
        <v>0</v>
      </c>
      <c r="BL207" s="207" t="s">
        <v>176</v>
      </c>
      <c r="BM207" s="207" t="s">
        <v>979</v>
      </c>
    </row>
    <row r="208" spans="2:65" s="203" customFormat="1" ht="15.75" customHeight="1">
      <c r="B208" s="204"/>
      <c r="C208" s="217" t="s">
        <v>731</v>
      </c>
      <c r="D208" s="217" t="s">
        <v>131</v>
      </c>
      <c r="E208" s="218" t="s">
        <v>713</v>
      </c>
      <c r="F208" s="214" t="s">
        <v>714</v>
      </c>
      <c r="G208" s="217" t="s">
        <v>206</v>
      </c>
      <c r="H208" s="216">
        <v>8</v>
      </c>
      <c r="I208" s="215"/>
      <c r="J208" s="215">
        <f>ROUND($I$208*$H$208,2)</f>
        <v>0</v>
      </c>
      <c r="K208" s="214" t="s">
        <v>495</v>
      </c>
      <c r="L208" s="204"/>
      <c r="M208" s="213"/>
      <c r="N208" s="221" t="s">
        <v>38</v>
      </c>
      <c r="Q208" s="220">
        <v>0.00221</v>
      </c>
      <c r="R208" s="220">
        <f>$Q$208*$H$208</f>
        <v>0.01768</v>
      </c>
      <c r="S208" s="220">
        <v>0</v>
      </c>
      <c r="T208" s="219">
        <f>$S$208*$H$208</f>
        <v>0</v>
      </c>
      <c r="AR208" s="207" t="s">
        <v>176</v>
      </c>
      <c r="AT208" s="207" t="s">
        <v>131</v>
      </c>
      <c r="AU208" s="207" t="s">
        <v>76</v>
      </c>
      <c r="AY208" s="207" t="s">
        <v>128</v>
      </c>
      <c r="BE208" s="208">
        <f>IF($N$208="základní",$J$208,0)</f>
        <v>0</v>
      </c>
      <c r="BF208" s="208">
        <f>IF($N$208="snížená",$J$208,0)</f>
        <v>0</v>
      </c>
      <c r="BG208" s="208">
        <f>IF($N$208="zákl. přenesená",$J$208,0)</f>
        <v>0</v>
      </c>
      <c r="BH208" s="208">
        <f>IF($N$208="sníž. přenesená",$J$208,0)</f>
        <v>0</v>
      </c>
      <c r="BI208" s="208">
        <f>IF($N$208="nulová",$J$208,0)</f>
        <v>0</v>
      </c>
      <c r="BJ208" s="207" t="s">
        <v>74</v>
      </c>
      <c r="BK208" s="208">
        <f>ROUND($I$208*$H$208,2)</f>
        <v>0</v>
      </c>
      <c r="BL208" s="207" t="s">
        <v>176</v>
      </c>
      <c r="BM208" s="207" t="s">
        <v>978</v>
      </c>
    </row>
    <row r="209" spans="2:65" s="203" customFormat="1" ht="15.75" customHeight="1">
      <c r="B209" s="204"/>
      <c r="C209" s="217" t="s">
        <v>428</v>
      </c>
      <c r="D209" s="217" t="s">
        <v>131</v>
      </c>
      <c r="E209" s="218" t="s">
        <v>716</v>
      </c>
      <c r="F209" s="214" t="s">
        <v>717</v>
      </c>
      <c r="G209" s="217" t="s">
        <v>206</v>
      </c>
      <c r="H209" s="216">
        <v>2</v>
      </c>
      <c r="I209" s="215"/>
      <c r="J209" s="215">
        <f>ROUND($I$209*$H$209,2)</f>
        <v>0</v>
      </c>
      <c r="K209" s="214" t="s">
        <v>495</v>
      </c>
      <c r="L209" s="204"/>
      <c r="M209" s="213"/>
      <c r="N209" s="221" t="s">
        <v>38</v>
      </c>
      <c r="Q209" s="220">
        <v>0.00221</v>
      </c>
      <c r="R209" s="220">
        <f>$Q$209*$H$209</f>
        <v>0.00442</v>
      </c>
      <c r="S209" s="220">
        <v>0</v>
      </c>
      <c r="T209" s="219">
        <f>$S$209*$H$209</f>
        <v>0</v>
      </c>
      <c r="AR209" s="207" t="s">
        <v>176</v>
      </c>
      <c r="AT209" s="207" t="s">
        <v>131</v>
      </c>
      <c r="AU209" s="207" t="s">
        <v>76</v>
      </c>
      <c r="AY209" s="207" t="s">
        <v>128</v>
      </c>
      <c r="BE209" s="208">
        <f>IF($N$209="základní",$J$209,0)</f>
        <v>0</v>
      </c>
      <c r="BF209" s="208">
        <f>IF($N$209="snížená",$J$209,0)</f>
        <v>0</v>
      </c>
      <c r="BG209" s="208">
        <f>IF($N$209="zákl. přenesená",$J$209,0)</f>
        <v>0</v>
      </c>
      <c r="BH209" s="208">
        <f>IF($N$209="sníž. přenesená",$J$209,0)</f>
        <v>0</v>
      </c>
      <c r="BI209" s="208">
        <f>IF($N$209="nulová",$J$209,0)</f>
        <v>0</v>
      </c>
      <c r="BJ209" s="207" t="s">
        <v>74</v>
      </c>
      <c r="BK209" s="208">
        <f>ROUND($I$209*$H$209,2)</f>
        <v>0</v>
      </c>
      <c r="BL209" s="207" t="s">
        <v>176</v>
      </c>
      <c r="BM209" s="207" t="s">
        <v>977</v>
      </c>
    </row>
    <row r="210" spans="2:65" s="203" customFormat="1" ht="15.75" customHeight="1">
      <c r="B210" s="204"/>
      <c r="C210" s="217" t="s">
        <v>739</v>
      </c>
      <c r="D210" s="217" t="s">
        <v>131</v>
      </c>
      <c r="E210" s="218" t="s">
        <v>718</v>
      </c>
      <c r="F210" s="214" t="s">
        <v>719</v>
      </c>
      <c r="G210" s="217" t="s">
        <v>206</v>
      </c>
      <c r="H210" s="216">
        <v>8</v>
      </c>
      <c r="I210" s="215"/>
      <c r="J210" s="215">
        <f>ROUND($I$210*$H$210,2)</f>
        <v>0</v>
      </c>
      <c r="K210" s="214" t="s">
        <v>495</v>
      </c>
      <c r="L210" s="204"/>
      <c r="M210" s="213"/>
      <c r="N210" s="221" t="s">
        <v>38</v>
      </c>
      <c r="Q210" s="220">
        <v>0.00085</v>
      </c>
      <c r="R210" s="220">
        <f>$Q$210*$H$210</f>
        <v>0.0068</v>
      </c>
      <c r="S210" s="220">
        <v>0</v>
      </c>
      <c r="T210" s="219">
        <f>$S$210*$H$210</f>
        <v>0</v>
      </c>
      <c r="AR210" s="207" t="s">
        <v>176</v>
      </c>
      <c r="AT210" s="207" t="s">
        <v>131</v>
      </c>
      <c r="AU210" s="207" t="s">
        <v>76</v>
      </c>
      <c r="AY210" s="207" t="s">
        <v>128</v>
      </c>
      <c r="BE210" s="208">
        <f>IF($N$210="základní",$J$210,0)</f>
        <v>0</v>
      </c>
      <c r="BF210" s="208">
        <f>IF($N$210="snížená",$J$210,0)</f>
        <v>0</v>
      </c>
      <c r="BG210" s="208">
        <f>IF($N$210="zákl. přenesená",$J$210,0)</f>
        <v>0</v>
      </c>
      <c r="BH210" s="208">
        <f>IF($N$210="sníž. přenesená",$J$210,0)</f>
        <v>0</v>
      </c>
      <c r="BI210" s="208">
        <f>IF($N$210="nulová",$J$210,0)</f>
        <v>0</v>
      </c>
      <c r="BJ210" s="207" t="s">
        <v>74</v>
      </c>
      <c r="BK210" s="208">
        <f>ROUND($I$210*$H$210,2)</f>
        <v>0</v>
      </c>
      <c r="BL210" s="207" t="s">
        <v>176</v>
      </c>
      <c r="BM210" s="207" t="s">
        <v>976</v>
      </c>
    </row>
    <row r="211" spans="2:65" s="203" customFormat="1" ht="15.75" customHeight="1">
      <c r="B211" s="204"/>
      <c r="C211" s="217" t="s">
        <v>434</v>
      </c>
      <c r="D211" s="217" t="s">
        <v>131</v>
      </c>
      <c r="E211" s="218" t="s">
        <v>975</v>
      </c>
      <c r="F211" s="214" t="s">
        <v>974</v>
      </c>
      <c r="G211" s="217" t="s">
        <v>217</v>
      </c>
      <c r="H211" s="216">
        <v>0.25</v>
      </c>
      <c r="I211" s="215"/>
      <c r="J211" s="215">
        <f>ROUND($I$211*$H$211,2)</f>
        <v>0</v>
      </c>
      <c r="K211" s="214" t="s">
        <v>495</v>
      </c>
      <c r="L211" s="204"/>
      <c r="M211" s="213"/>
      <c r="N211" s="221" t="s">
        <v>38</v>
      </c>
      <c r="Q211" s="220">
        <v>0</v>
      </c>
      <c r="R211" s="220">
        <f>$Q$211*$H$211</f>
        <v>0</v>
      </c>
      <c r="S211" s="220">
        <v>0</v>
      </c>
      <c r="T211" s="219">
        <f>$S$211*$H$211</f>
        <v>0</v>
      </c>
      <c r="AR211" s="207" t="s">
        <v>176</v>
      </c>
      <c r="AT211" s="207" t="s">
        <v>131</v>
      </c>
      <c r="AU211" s="207" t="s">
        <v>76</v>
      </c>
      <c r="AY211" s="207" t="s">
        <v>128</v>
      </c>
      <c r="BE211" s="208">
        <f>IF($N$211="základní",$J$211,0)</f>
        <v>0</v>
      </c>
      <c r="BF211" s="208">
        <f>IF($N$211="snížená",$J$211,0)</f>
        <v>0</v>
      </c>
      <c r="BG211" s="208">
        <f>IF($N$211="zákl. přenesená",$J$211,0)</f>
        <v>0</v>
      </c>
      <c r="BH211" s="208">
        <f>IF($N$211="sníž. přenesená",$J$211,0)</f>
        <v>0</v>
      </c>
      <c r="BI211" s="208">
        <f>IF($N$211="nulová",$J$211,0)</f>
        <v>0</v>
      </c>
      <c r="BJ211" s="207" t="s">
        <v>74</v>
      </c>
      <c r="BK211" s="208">
        <f>ROUND($I$211*$H$211,2)</f>
        <v>0</v>
      </c>
      <c r="BL211" s="207" t="s">
        <v>176</v>
      </c>
      <c r="BM211" s="207" t="s">
        <v>973</v>
      </c>
    </row>
    <row r="212" spans="2:65" s="203" customFormat="1" ht="15.75" customHeight="1">
      <c r="B212" s="204"/>
      <c r="C212" s="217" t="s">
        <v>746</v>
      </c>
      <c r="D212" s="217" t="s">
        <v>131</v>
      </c>
      <c r="E212" s="218" t="s">
        <v>721</v>
      </c>
      <c r="F212" s="214" t="s">
        <v>722</v>
      </c>
      <c r="G212" s="217" t="s">
        <v>217</v>
      </c>
      <c r="H212" s="216">
        <v>0.619</v>
      </c>
      <c r="I212" s="215"/>
      <c r="J212" s="215">
        <f>ROUND($I$212*$H$212,2)</f>
        <v>0</v>
      </c>
      <c r="K212" s="214" t="s">
        <v>495</v>
      </c>
      <c r="L212" s="204"/>
      <c r="M212" s="213"/>
      <c r="N212" s="221" t="s">
        <v>38</v>
      </c>
      <c r="Q212" s="220">
        <v>0</v>
      </c>
      <c r="R212" s="220">
        <f>$Q$212*$H$212</f>
        <v>0</v>
      </c>
      <c r="S212" s="220">
        <v>0</v>
      </c>
      <c r="T212" s="219">
        <f>$S$212*$H$212</f>
        <v>0</v>
      </c>
      <c r="AR212" s="207" t="s">
        <v>176</v>
      </c>
      <c r="AT212" s="207" t="s">
        <v>131</v>
      </c>
      <c r="AU212" s="207" t="s">
        <v>76</v>
      </c>
      <c r="AY212" s="207" t="s">
        <v>128</v>
      </c>
      <c r="BE212" s="208">
        <f>IF($N$212="základní",$J$212,0)</f>
        <v>0</v>
      </c>
      <c r="BF212" s="208">
        <f>IF($N$212="snížená",$J$212,0)</f>
        <v>0</v>
      </c>
      <c r="BG212" s="208">
        <f>IF($N$212="zákl. přenesená",$J$212,0)</f>
        <v>0</v>
      </c>
      <c r="BH212" s="208">
        <f>IF($N$212="sníž. přenesená",$J$212,0)</f>
        <v>0</v>
      </c>
      <c r="BI212" s="208">
        <f>IF($N$212="nulová",$J$212,0)</f>
        <v>0</v>
      </c>
      <c r="BJ212" s="207" t="s">
        <v>74</v>
      </c>
      <c r="BK212" s="208">
        <f>ROUND($I$212*$H$212,2)</f>
        <v>0</v>
      </c>
      <c r="BL212" s="207" t="s">
        <v>176</v>
      </c>
      <c r="BM212" s="207" t="s">
        <v>972</v>
      </c>
    </row>
    <row r="213" spans="2:63" s="222" customFormat="1" ht="30.75" customHeight="1">
      <c r="B213" s="228"/>
      <c r="D213" s="224" t="s">
        <v>66</v>
      </c>
      <c r="E213" s="230" t="s">
        <v>273</v>
      </c>
      <c r="F213" s="230" t="s">
        <v>274</v>
      </c>
      <c r="J213" s="229">
        <f>$BK$213</f>
        <v>0</v>
      </c>
      <c r="L213" s="228"/>
      <c r="M213" s="227"/>
      <c r="P213" s="226">
        <f>SUM($P$214:$P$217)</f>
        <v>0</v>
      </c>
      <c r="R213" s="226">
        <f>SUM($R$214:$R$217)</f>
        <v>0.056080000000000005</v>
      </c>
      <c r="T213" s="225">
        <f>SUM($T$214:$T$217)</f>
        <v>0</v>
      </c>
      <c r="AR213" s="224" t="s">
        <v>76</v>
      </c>
      <c r="AT213" s="224" t="s">
        <v>66</v>
      </c>
      <c r="AU213" s="224" t="s">
        <v>74</v>
      </c>
      <c r="AY213" s="224" t="s">
        <v>128</v>
      </c>
      <c r="BK213" s="223">
        <f>SUM($BK$214:$BK$217)</f>
        <v>0</v>
      </c>
    </row>
    <row r="214" spans="2:65" s="203" customFormat="1" ht="15.75" customHeight="1">
      <c r="B214" s="204"/>
      <c r="C214" s="217" t="s">
        <v>438</v>
      </c>
      <c r="D214" s="217" t="s">
        <v>131</v>
      </c>
      <c r="E214" s="218" t="s">
        <v>723</v>
      </c>
      <c r="F214" s="214" t="s">
        <v>724</v>
      </c>
      <c r="G214" s="217" t="s">
        <v>725</v>
      </c>
      <c r="H214" s="216">
        <v>53</v>
      </c>
      <c r="I214" s="215"/>
      <c r="J214" s="215">
        <f>ROUND($I$214*$H$214,2)</f>
        <v>0</v>
      </c>
      <c r="K214" s="214" t="s">
        <v>495</v>
      </c>
      <c r="L214" s="204"/>
      <c r="M214" s="213"/>
      <c r="N214" s="221" t="s">
        <v>38</v>
      </c>
      <c r="Q214" s="220">
        <v>6E-05</v>
      </c>
      <c r="R214" s="220">
        <f>$Q$214*$H$214</f>
        <v>0.00318</v>
      </c>
      <c r="S214" s="220">
        <v>0</v>
      </c>
      <c r="T214" s="219">
        <f>$S$214*$H$214</f>
        <v>0</v>
      </c>
      <c r="AR214" s="207" t="s">
        <v>176</v>
      </c>
      <c r="AT214" s="207" t="s">
        <v>131</v>
      </c>
      <c r="AU214" s="207" t="s">
        <v>76</v>
      </c>
      <c r="AY214" s="207" t="s">
        <v>128</v>
      </c>
      <c r="BE214" s="208">
        <f>IF($N$214="základní",$J$214,0)</f>
        <v>0</v>
      </c>
      <c r="BF214" s="208">
        <f>IF($N$214="snížená",$J$214,0)</f>
        <v>0</v>
      </c>
      <c r="BG214" s="208">
        <f>IF($N$214="zákl. přenesená",$J$214,0)</f>
        <v>0</v>
      </c>
      <c r="BH214" s="208">
        <f>IF($N$214="sníž. přenesená",$J$214,0)</f>
        <v>0</v>
      </c>
      <c r="BI214" s="208">
        <f>IF($N$214="nulová",$J$214,0)</f>
        <v>0</v>
      </c>
      <c r="BJ214" s="207" t="s">
        <v>74</v>
      </c>
      <c r="BK214" s="208">
        <f>ROUND($I$214*$H$214,2)</f>
        <v>0</v>
      </c>
      <c r="BL214" s="207" t="s">
        <v>176</v>
      </c>
      <c r="BM214" s="207" t="s">
        <v>971</v>
      </c>
    </row>
    <row r="215" spans="2:65" s="203" customFormat="1" ht="15.75" customHeight="1">
      <c r="B215" s="204"/>
      <c r="C215" s="238" t="s">
        <v>756</v>
      </c>
      <c r="D215" s="238" t="s">
        <v>304</v>
      </c>
      <c r="E215" s="239" t="s">
        <v>727</v>
      </c>
      <c r="F215" s="234" t="s">
        <v>728</v>
      </c>
      <c r="G215" s="238" t="s">
        <v>217</v>
      </c>
      <c r="H215" s="237">
        <v>0.05</v>
      </c>
      <c r="I215" s="236"/>
      <c r="J215" s="236">
        <f>ROUND($I$215*$H$215,2)</f>
        <v>0</v>
      </c>
      <c r="K215" s="234" t="s">
        <v>495</v>
      </c>
      <c r="L215" s="235"/>
      <c r="M215" s="234"/>
      <c r="N215" s="233" t="s">
        <v>38</v>
      </c>
      <c r="Q215" s="220">
        <v>1</v>
      </c>
      <c r="R215" s="220">
        <f>$Q$215*$H$215</f>
        <v>0.05</v>
      </c>
      <c r="S215" s="220">
        <v>0</v>
      </c>
      <c r="T215" s="219">
        <f>$S$215*$H$215</f>
        <v>0</v>
      </c>
      <c r="AR215" s="207" t="s">
        <v>223</v>
      </c>
      <c r="AT215" s="207" t="s">
        <v>304</v>
      </c>
      <c r="AU215" s="207" t="s">
        <v>76</v>
      </c>
      <c r="AY215" s="207" t="s">
        <v>128</v>
      </c>
      <c r="BE215" s="208">
        <f>IF($N$215="základní",$J$215,0)</f>
        <v>0</v>
      </c>
      <c r="BF215" s="208">
        <f>IF($N$215="snížená",$J$215,0)</f>
        <v>0</v>
      </c>
      <c r="BG215" s="208">
        <f>IF($N$215="zákl. přenesená",$J$215,0)</f>
        <v>0</v>
      </c>
      <c r="BH215" s="208">
        <f>IF($N$215="sníž. přenesená",$J$215,0)</f>
        <v>0</v>
      </c>
      <c r="BI215" s="208">
        <f>IF($N$215="nulová",$J$215,0)</f>
        <v>0</v>
      </c>
      <c r="BJ215" s="207" t="s">
        <v>74</v>
      </c>
      <c r="BK215" s="208">
        <f>ROUND($I$215*$H$215,2)</f>
        <v>0</v>
      </c>
      <c r="BL215" s="207" t="s">
        <v>176</v>
      </c>
      <c r="BM215" s="207" t="s">
        <v>970</v>
      </c>
    </row>
    <row r="216" spans="2:65" s="203" customFormat="1" ht="15.75" customHeight="1">
      <c r="B216" s="204"/>
      <c r="C216" s="238" t="s">
        <v>443</v>
      </c>
      <c r="D216" s="238" t="s">
        <v>304</v>
      </c>
      <c r="E216" s="239" t="s">
        <v>729</v>
      </c>
      <c r="F216" s="234" t="s">
        <v>730</v>
      </c>
      <c r="G216" s="238" t="s">
        <v>206</v>
      </c>
      <c r="H216" s="237">
        <v>10</v>
      </c>
      <c r="I216" s="236"/>
      <c r="J216" s="236">
        <f>ROUND($I$216*$H$216,2)</f>
        <v>0</v>
      </c>
      <c r="K216" s="234" t="s">
        <v>495</v>
      </c>
      <c r="L216" s="235"/>
      <c r="M216" s="234"/>
      <c r="N216" s="233" t="s">
        <v>38</v>
      </c>
      <c r="Q216" s="220">
        <v>0.00029</v>
      </c>
      <c r="R216" s="220">
        <f>$Q$216*$H$216</f>
        <v>0.0029</v>
      </c>
      <c r="S216" s="220">
        <v>0</v>
      </c>
      <c r="T216" s="219">
        <f>$S$216*$H$216</f>
        <v>0</v>
      </c>
      <c r="AR216" s="207" t="s">
        <v>223</v>
      </c>
      <c r="AT216" s="207" t="s">
        <v>304</v>
      </c>
      <c r="AU216" s="207" t="s">
        <v>76</v>
      </c>
      <c r="AY216" s="207" t="s">
        <v>128</v>
      </c>
      <c r="BE216" s="208">
        <f>IF($N$216="základní",$J$216,0)</f>
        <v>0</v>
      </c>
      <c r="BF216" s="208">
        <f>IF($N$216="snížená",$J$216,0)</f>
        <v>0</v>
      </c>
      <c r="BG216" s="208">
        <f>IF($N$216="zákl. přenesená",$J$216,0)</f>
        <v>0</v>
      </c>
      <c r="BH216" s="208">
        <f>IF($N$216="sníž. přenesená",$J$216,0)</f>
        <v>0</v>
      </c>
      <c r="BI216" s="208">
        <f>IF($N$216="nulová",$J$216,0)</f>
        <v>0</v>
      </c>
      <c r="BJ216" s="207" t="s">
        <v>74</v>
      </c>
      <c r="BK216" s="208">
        <f>ROUND($I$216*$H$216,2)</f>
        <v>0</v>
      </c>
      <c r="BL216" s="207" t="s">
        <v>176</v>
      </c>
      <c r="BM216" s="207" t="s">
        <v>969</v>
      </c>
    </row>
    <row r="217" spans="2:65" s="203" customFormat="1" ht="15.75" customHeight="1">
      <c r="B217" s="204"/>
      <c r="C217" s="217" t="s">
        <v>761</v>
      </c>
      <c r="D217" s="217" t="s">
        <v>131</v>
      </c>
      <c r="E217" s="218" t="s">
        <v>732</v>
      </c>
      <c r="F217" s="214" t="s">
        <v>733</v>
      </c>
      <c r="G217" s="217" t="s">
        <v>217</v>
      </c>
      <c r="H217" s="216">
        <v>0.056</v>
      </c>
      <c r="I217" s="215"/>
      <c r="J217" s="215">
        <f>ROUND($I$217*$H$217,2)</f>
        <v>0</v>
      </c>
      <c r="K217" s="214" t="s">
        <v>495</v>
      </c>
      <c r="L217" s="204"/>
      <c r="M217" s="213"/>
      <c r="N217" s="221" t="s">
        <v>38</v>
      </c>
      <c r="Q217" s="220">
        <v>0</v>
      </c>
      <c r="R217" s="220">
        <f>$Q$217*$H$217</f>
        <v>0</v>
      </c>
      <c r="S217" s="220">
        <v>0</v>
      </c>
      <c r="T217" s="219">
        <f>$S$217*$H$217</f>
        <v>0</v>
      </c>
      <c r="AR217" s="207" t="s">
        <v>176</v>
      </c>
      <c r="AT217" s="207" t="s">
        <v>131</v>
      </c>
      <c r="AU217" s="207" t="s">
        <v>76</v>
      </c>
      <c r="AY217" s="207" t="s">
        <v>128</v>
      </c>
      <c r="BE217" s="208">
        <f>IF($N$217="základní",$J$217,0)</f>
        <v>0</v>
      </c>
      <c r="BF217" s="208">
        <f>IF($N$217="snížená",$J$217,0)</f>
        <v>0</v>
      </c>
      <c r="BG217" s="208">
        <f>IF($N$217="zákl. přenesená",$J$217,0)</f>
        <v>0</v>
      </c>
      <c r="BH217" s="208">
        <f>IF($N$217="sníž. přenesená",$J$217,0)</f>
        <v>0</v>
      </c>
      <c r="BI217" s="208">
        <f>IF($N$217="nulová",$J$217,0)</f>
        <v>0</v>
      </c>
      <c r="BJ217" s="207" t="s">
        <v>74</v>
      </c>
      <c r="BK217" s="208">
        <f>ROUND($I$217*$H$217,2)</f>
        <v>0</v>
      </c>
      <c r="BL217" s="207" t="s">
        <v>176</v>
      </c>
      <c r="BM217" s="207" t="s">
        <v>968</v>
      </c>
    </row>
    <row r="218" spans="2:63" s="222" customFormat="1" ht="30.75" customHeight="1">
      <c r="B218" s="228"/>
      <c r="D218" s="224" t="s">
        <v>66</v>
      </c>
      <c r="E218" s="230" t="s">
        <v>358</v>
      </c>
      <c r="F218" s="230" t="s">
        <v>359</v>
      </c>
      <c r="J218" s="229">
        <f>$BK$218</f>
        <v>0</v>
      </c>
      <c r="L218" s="228"/>
      <c r="M218" s="227"/>
      <c r="P218" s="226">
        <f>$P$219</f>
        <v>0</v>
      </c>
      <c r="R218" s="226">
        <f>$R$219</f>
        <v>0.12240000000000001</v>
      </c>
      <c r="T218" s="225">
        <f>$T$219</f>
        <v>0</v>
      </c>
      <c r="AR218" s="224" t="s">
        <v>76</v>
      </c>
      <c r="AT218" s="224" t="s">
        <v>66</v>
      </c>
      <c r="AU218" s="224" t="s">
        <v>74</v>
      </c>
      <c r="AY218" s="224" t="s">
        <v>128</v>
      </c>
      <c r="BK218" s="223">
        <f>$BK$219</f>
        <v>0</v>
      </c>
    </row>
    <row r="219" spans="2:65" s="203" customFormat="1" ht="15.75" customHeight="1">
      <c r="B219" s="204"/>
      <c r="C219" s="217" t="s">
        <v>447</v>
      </c>
      <c r="D219" s="217" t="s">
        <v>131</v>
      </c>
      <c r="E219" s="218" t="s">
        <v>734</v>
      </c>
      <c r="F219" s="214" t="s">
        <v>735</v>
      </c>
      <c r="G219" s="217" t="s">
        <v>490</v>
      </c>
      <c r="H219" s="216">
        <v>240</v>
      </c>
      <c r="I219" s="215"/>
      <c r="J219" s="215">
        <f>ROUND($I$219*$H$219,2)</f>
        <v>0</v>
      </c>
      <c r="K219" s="214" t="s">
        <v>495</v>
      </c>
      <c r="L219" s="204"/>
      <c r="M219" s="213"/>
      <c r="N219" s="221" t="s">
        <v>38</v>
      </c>
      <c r="Q219" s="220">
        <v>0.00051</v>
      </c>
      <c r="R219" s="220">
        <f>$Q$219*$H$219</f>
        <v>0.12240000000000001</v>
      </c>
      <c r="S219" s="220">
        <v>0</v>
      </c>
      <c r="T219" s="219">
        <f>$S$219*$H$219</f>
        <v>0</v>
      </c>
      <c r="AR219" s="207" t="s">
        <v>176</v>
      </c>
      <c r="AT219" s="207" t="s">
        <v>131</v>
      </c>
      <c r="AU219" s="207" t="s">
        <v>76</v>
      </c>
      <c r="AY219" s="207" t="s">
        <v>128</v>
      </c>
      <c r="BE219" s="208">
        <f>IF($N$219="základní",$J$219,0)</f>
        <v>0</v>
      </c>
      <c r="BF219" s="208">
        <f>IF($N$219="snížená",$J$219,0)</f>
        <v>0</v>
      </c>
      <c r="BG219" s="208">
        <f>IF($N$219="zákl. přenesená",$J$219,0)</f>
        <v>0</v>
      </c>
      <c r="BH219" s="208">
        <f>IF($N$219="sníž. přenesená",$J$219,0)</f>
        <v>0</v>
      </c>
      <c r="BI219" s="208">
        <f>IF($N$219="nulová",$J$219,0)</f>
        <v>0</v>
      </c>
      <c r="BJ219" s="207" t="s">
        <v>74</v>
      </c>
      <c r="BK219" s="208">
        <f>ROUND($I$219*$H$219,2)</f>
        <v>0</v>
      </c>
      <c r="BL219" s="207" t="s">
        <v>176</v>
      </c>
      <c r="BM219" s="207" t="s">
        <v>967</v>
      </c>
    </row>
    <row r="220" spans="2:63" s="222" customFormat="1" ht="37.5" customHeight="1">
      <c r="B220" s="228"/>
      <c r="D220" s="224" t="s">
        <v>66</v>
      </c>
      <c r="E220" s="232" t="s">
        <v>304</v>
      </c>
      <c r="F220" s="232" t="s">
        <v>736</v>
      </c>
      <c r="J220" s="231">
        <f>$BK$220</f>
        <v>0</v>
      </c>
      <c r="L220" s="228"/>
      <c r="M220" s="227"/>
      <c r="P220" s="226">
        <f>$P$221</f>
        <v>0</v>
      </c>
      <c r="R220" s="226">
        <f>$R$221</f>
        <v>0</v>
      </c>
      <c r="T220" s="225">
        <f>$T$221</f>
        <v>0</v>
      </c>
      <c r="AR220" s="224" t="s">
        <v>146</v>
      </c>
      <c r="AT220" s="224" t="s">
        <v>66</v>
      </c>
      <c r="AU220" s="224" t="s">
        <v>67</v>
      </c>
      <c r="AY220" s="224" t="s">
        <v>128</v>
      </c>
      <c r="BK220" s="223">
        <f>$BK$221</f>
        <v>0</v>
      </c>
    </row>
    <row r="221" spans="2:63" s="222" customFormat="1" ht="21" customHeight="1">
      <c r="B221" s="228"/>
      <c r="D221" s="224" t="s">
        <v>66</v>
      </c>
      <c r="E221" s="230" t="s">
        <v>737</v>
      </c>
      <c r="F221" s="230" t="s">
        <v>738</v>
      </c>
      <c r="J221" s="229">
        <f>$BK$221</f>
        <v>0</v>
      </c>
      <c r="L221" s="228"/>
      <c r="M221" s="227"/>
      <c r="P221" s="226">
        <f>SUM($P$222:$P$223)</f>
        <v>0</v>
      </c>
      <c r="R221" s="226">
        <f>SUM($R$222:$R$223)</f>
        <v>0</v>
      </c>
      <c r="T221" s="225">
        <f>SUM($T$222:$T$223)</f>
        <v>0</v>
      </c>
      <c r="AR221" s="224" t="s">
        <v>146</v>
      </c>
      <c r="AT221" s="224" t="s">
        <v>66</v>
      </c>
      <c r="AU221" s="224" t="s">
        <v>74</v>
      </c>
      <c r="AY221" s="224" t="s">
        <v>128</v>
      </c>
      <c r="BK221" s="223">
        <f>SUM($BK$222:$BK$223)</f>
        <v>0</v>
      </c>
    </row>
    <row r="222" spans="2:65" s="203" customFormat="1" ht="15.75" customHeight="1">
      <c r="B222" s="204"/>
      <c r="C222" s="217" t="s">
        <v>766</v>
      </c>
      <c r="D222" s="217" t="s">
        <v>131</v>
      </c>
      <c r="E222" s="218" t="s">
        <v>740</v>
      </c>
      <c r="F222" s="214" t="s">
        <v>741</v>
      </c>
      <c r="G222" s="217" t="s">
        <v>206</v>
      </c>
      <c r="H222" s="216">
        <v>1</v>
      </c>
      <c r="I222" s="215"/>
      <c r="J222" s="215">
        <f>ROUND($I$222*$H$222,2)</f>
        <v>0</v>
      </c>
      <c r="K222" s="214"/>
      <c r="L222" s="204"/>
      <c r="M222" s="213"/>
      <c r="N222" s="221" t="s">
        <v>38</v>
      </c>
      <c r="Q222" s="220">
        <v>0</v>
      </c>
      <c r="R222" s="220">
        <f>$Q$222*$H$222</f>
        <v>0</v>
      </c>
      <c r="S222" s="220">
        <v>0</v>
      </c>
      <c r="T222" s="219">
        <f>$S$222*$H$222</f>
        <v>0</v>
      </c>
      <c r="AR222" s="207" t="s">
        <v>316</v>
      </c>
      <c r="AT222" s="207" t="s">
        <v>131</v>
      </c>
      <c r="AU222" s="207" t="s">
        <v>76</v>
      </c>
      <c r="AY222" s="207" t="s">
        <v>128</v>
      </c>
      <c r="BE222" s="208">
        <f>IF($N$222="základní",$J$222,0)</f>
        <v>0</v>
      </c>
      <c r="BF222" s="208">
        <f>IF($N$222="snížená",$J$222,0)</f>
        <v>0</v>
      </c>
      <c r="BG222" s="208">
        <f>IF($N$222="zákl. přenesená",$J$222,0)</f>
        <v>0</v>
      </c>
      <c r="BH222" s="208">
        <f>IF($N$222="sníž. přenesená",$J$222,0)</f>
        <v>0</v>
      </c>
      <c r="BI222" s="208">
        <f>IF($N$222="nulová",$J$222,0)</f>
        <v>0</v>
      </c>
      <c r="BJ222" s="207" t="s">
        <v>74</v>
      </c>
      <c r="BK222" s="208">
        <f>ROUND($I$222*$H$222,2)</f>
        <v>0</v>
      </c>
      <c r="BL222" s="207" t="s">
        <v>316</v>
      </c>
      <c r="BM222" s="207" t="s">
        <v>966</v>
      </c>
    </row>
    <row r="223" spans="2:65" s="203" customFormat="1" ht="15.75" customHeight="1">
      <c r="B223" s="204"/>
      <c r="C223" s="217" t="s">
        <v>454</v>
      </c>
      <c r="D223" s="217" t="s">
        <v>131</v>
      </c>
      <c r="E223" s="218" t="s">
        <v>742</v>
      </c>
      <c r="F223" s="214" t="s">
        <v>743</v>
      </c>
      <c r="G223" s="217" t="s">
        <v>206</v>
      </c>
      <c r="H223" s="216">
        <v>1</v>
      </c>
      <c r="I223" s="215"/>
      <c r="J223" s="215">
        <f>ROUND($I$223*$H$223,2)</f>
        <v>0</v>
      </c>
      <c r="K223" s="214"/>
      <c r="L223" s="204"/>
      <c r="M223" s="213"/>
      <c r="N223" s="221" t="s">
        <v>38</v>
      </c>
      <c r="Q223" s="220">
        <v>0</v>
      </c>
      <c r="R223" s="220">
        <f>$Q$223*$H$223</f>
        <v>0</v>
      </c>
      <c r="S223" s="220">
        <v>0</v>
      </c>
      <c r="T223" s="219">
        <f>$S$223*$H$223</f>
        <v>0</v>
      </c>
      <c r="AR223" s="207" t="s">
        <v>316</v>
      </c>
      <c r="AT223" s="207" t="s">
        <v>131</v>
      </c>
      <c r="AU223" s="207" t="s">
        <v>76</v>
      </c>
      <c r="AY223" s="207" t="s">
        <v>128</v>
      </c>
      <c r="BE223" s="208">
        <f>IF($N$223="základní",$J$223,0)</f>
        <v>0</v>
      </c>
      <c r="BF223" s="208">
        <f>IF($N$223="snížená",$J$223,0)</f>
        <v>0</v>
      </c>
      <c r="BG223" s="208">
        <f>IF($N$223="zákl. přenesená",$J$223,0)</f>
        <v>0</v>
      </c>
      <c r="BH223" s="208">
        <f>IF($N$223="sníž. přenesená",$J$223,0)</f>
        <v>0</v>
      </c>
      <c r="BI223" s="208">
        <f>IF($N$223="nulová",$J$223,0)</f>
        <v>0</v>
      </c>
      <c r="BJ223" s="207" t="s">
        <v>74</v>
      </c>
      <c r="BK223" s="208">
        <f>ROUND($I$223*$H$223,2)</f>
        <v>0</v>
      </c>
      <c r="BL223" s="207" t="s">
        <v>316</v>
      </c>
      <c r="BM223" s="207" t="s">
        <v>965</v>
      </c>
    </row>
    <row r="224" spans="2:63" s="222" customFormat="1" ht="37.5" customHeight="1">
      <c r="B224" s="228"/>
      <c r="D224" s="224" t="s">
        <v>66</v>
      </c>
      <c r="E224" s="232" t="s">
        <v>744</v>
      </c>
      <c r="F224" s="232" t="s">
        <v>745</v>
      </c>
      <c r="J224" s="231">
        <f>$BK$224</f>
        <v>0</v>
      </c>
      <c r="L224" s="228"/>
      <c r="M224" s="227"/>
      <c r="P224" s="226">
        <f>$P$225</f>
        <v>0</v>
      </c>
      <c r="R224" s="226">
        <f>$R$225</f>
        <v>0</v>
      </c>
      <c r="T224" s="225">
        <f>$T$225</f>
        <v>0</v>
      </c>
      <c r="AR224" s="224" t="s">
        <v>136</v>
      </c>
      <c r="AT224" s="224" t="s">
        <v>66</v>
      </c>
      <c r="AU224" s="224" t="s">
        <v>67</v>
      </c>
      <c r="AY224" s="224" t="s">
        <v>128</v>
      </c>
      <c r="BK224" s="223">
        <f>$BK$225</f>
        <v>0</v>
      </c>
    </row>
    <row r="225" spans="2:65" s="203" customFormat="1" ht="15.75" customHeight="1">
      <c r="B225" s="204"/>
      <c r="C225" s="217" t="s">
        <v>770</v>
      </c>
      <c r="D225" s="217" t="s">
        <v>131</v>
      </c>
      <c r="E225" s="218" t="s">
        <v>747</v>
      </c>
      <c r="F225" s="214" t="s">
        <v>748</v>
      </c>
      <c r="G225" s="217" t="s">
        <v>749</v>
      </c>
      <c r="H225" s="216">
        <v>6</v>
      </c>
      <c r="I225" s="215"/>
      <c r="J225" s="215">
        <f>ROUND($I$225*$H$225,2)</f>
        <v>0</v>
      </c>
      <c r="K225" s="214" t="s">
        <v>495</v>
      </c>
      <c r="L225" s="204"/>
      <c r="M225" s="213"/>
      <c r="N225" s="221" t="s">
        <v>38</v>
      </c>
      <c r="Q225" s="220">
        <v>0</v>
      </c>
      <c r="R225" s="220">
        <f>$Q$225*$H$225</f>
        <v>0</v>
      </c>
      <c r="S225" s="220">
        <v>0</v>
      </c>
      <c r="T225" s="219">
        <f>$S$225*$H$225</f>
        <v>0</v>
      </c>
      <c r="AR225" s="207" t="s">
        <v>964</v>
      </c>
      <c r="AT225" s="207" t="s">
        <v>131</v>
      </c>
      <c r="AU225" s="207" t="s">
        <v>74</v>
      </c>
      <c r="AY225" s="207" t="s">
        <v>128</v>
      </c>
      <c r="BE225" s="208">
        <f>IF($N$225="základní",$J$225,0)</f>
        <v>0</v>
      </c>
      <c r="BF225" s="208">
        <f>IF($N$225="snížená",$J$225,0)</f>
        <v>0</v>
      </c>
      <c r="BG225" s="208">
        <f>IF($N$225="zákl. přenesená",$J$225,0)</f>
        <v>0</v>
      </c>
      <c r="BH225" s="208">
        <f>IF($N$225="sníž. přenesená",$J$225,0)</f>
        <v>0</v>
      </c>
      <c r="BI225" s="208">
        <f>IF($N$225="nulová",$J$225,0)</f>
        <v>0</v>
      </c>
      <c r="BJ225" s="207" t="s">
        <v>74</v>
      </c>
      <c r="BK225" s="208">
        <f>ROUND($I$225*$H$225,2)</f>
        <v>0</v>
      </c>
      <c r="BL225" s="207" t="s">
        <v>964</v>
      </c>
      <c r="BM225" s="207" t="s">
        <v>963</v>
      </c>
    </row>
    <row r="226" spans="2:63" s="222" customFormat="1" ht="37.5" customHeight="1">
      <c r="B226" s="228"/>
      <c r="D226" s="224" t="s">
        <v>66</v>
      </c>
      <c r="E226" s="232" t="s">
        <v>750</v>
      </c>
      <c r="F226" s="232" t="s">
        <v>751</v>
      </c>
      <c r="J226" s="231">
        <f>$BK$226</f>
        <v>0</v>
      </c>
      <c r="L226" s="228"/>
      <c r="M226" s="227"/>
      <c r="P226" s="226">
        <f>$P$227</f>
        <v>0</v>
      </c>
      <c r="R226" s="226">
        <f>$R$227</f>
        <v>0.05809</v>
      </c>
      <c r="T226" s="225">
        <f>$T$227</f>
        <v>0</v>
      </c>
      <c r="AR226" s="224" t="s">
        <v>157</v>
      </c>
      <c r="AT226" s="224" t="s">
        <v>66</v>
      </c>
      <c r="AU226" s="224" t="s">
        <v>67</v>
      </c>
      <c r="AY226" s="224" t="s">
        <v>128</v>
      </c>
      <c r="BK226" s="223">
        <f>$BK$227</f>
        <v>0</v>
      </c>
    </row>
    <row r="227" spans="2:63" s="222" customFormat="1" ht="21" customHeight="1">
      <c r="B227" s="228"/>
      <c r="D227" s="224" t="s">
        <v>66</v>
      </c>
      <c r="E227" s="230" t="s">
        <v>752</v>
      </c>
      <c r="F227" s="230" t="s">
        <v>753</v>
      </c>
      <c r="J227" s="229">
        <f>$BK$227</f>
        <v>0</v>
      </c>
      <c r="L227" s="228"/>
      <c r="M227" s="227"/>
      <c r="P227" s="226">
        <f>SUM($P$228:$P$237)</f>
        <v>0</v>
      </c>
      <c r="R227" s="226">
        <f>SUM($R$228:$R$237)</f>
        <v>0.05809</v>
      </c>
      <c r="T227" s="225">
        <f>SUM($T$228:$T$237)</f>
        <v>0</v>
      </c>
      <c r="AR227" s="224" t="s">
        <v>157</v>
      </c>
      <c r="AT227" s="224" t="s">
        <v>66</v>
      </c>
      <c r="AU227" s="224" t="s">
        <v>74</v>
      </c>
      <c r="AY227" s="224" t="s">
        <v>128</v>
      </c>
      <c r="BK227" s="223">
        <f>SUM($BK$228:$BK$237)</f>
        <v>0</v>
      </c>
    </row>
    <row r="228" spans="2:65" s="203" customFormat="1" ht="15.75" customHeight="1">
      <c r="B228" s="204"/>
      <c r="C228" s="217" t="s">
        <v>459</v>
      </c>
      <c r="D228" s="217" t="s">
        <v>131</v>
      </c>
      <c r="E228" s="218" t="s">
        <v>754</v>
      </c>
      <c r="F228" s="214" t="s">
        <v>755</v>
      </c>
      <c r="G228" s="217" t="s">
        <v>511</v>
      </c>
      <c r="H228" s="216">
        <v>1</v>
      </c>
      <c r="I228" s="215"/>
      <c r="J228" s="215">
        <f>ROUND($I$228*$H$228,2)</f>
        <v>0</v>
      </c>
      <c r="K228" s="214" t="s">
        <v>495</v>
      </c>
      <c r="L228" s="204"/>
      <c r="M228" s="213"/>
      <c r="N228" s="221" t="s">
        <v>38</v>
      </c>
      <c r="Q228" s="220">
        <v>0</v>
      </c>
      <c r="R228" s="220">
        <f>$Q$228*$H$228</f>
        <v>0</v>
      </c>
      <c r="S228" s="220">
        <v>0</v>
      </c>
      <c r="T228" s="219">
        <f>$S$228*$H$228</f>
        <v>0</v>
      </c>
      <c r="AR228" s="207" t="s">
        <v>947</v>
      </c>
      <c r="AT228" s="207" t="s">
        <v>131</v>
      </c>
      <c r="AU228" s="207" t="s">
        <v>76</v>
      </c>
      <c r="AY228" s="207" t="s">
        <v>128</v>
      </c>
      <c r="BE228" s="208">
        <f>IF($N$228="základní",$J$228,0)</f>
        <v>0</v>
      </c>
      <c r="BF228" s="208">
        <f>IF($N$228="snížená",$J$228,0)</f>
        <v>0</v>
      </c>
      <c r="BG228" s="208">
        <f>IF($N$228="zákl. přenesená",$J$228,0)</f>
        <v>0</v>
      </c>
      <c r="BH228" s="208">
        <f>IF($N$228="sníž. přenesená",$J$228,0)</f>
        <v>0</v>
      </c>
      <c r="BI228" s="208">
        <f>IF($N$228="nulová",$J$228,0)</f>
        <v>0</v>
      </c>
      <c r="BJ228" s="207" t="s">
        <v>74</v>
      </c>
      <c r="BK228" s="208">
        <f>ROUND($I$228*$H$228,2)</f>
        <v>0</v>
      </c>
      <c r="BL228" s="207" t="s">
        <v>947</v>
      </c>
      <c r="BM228" s="207" t="s">
        <v>962</v>
      </c>
    </row>
    <row r="229" spans="2:65" s="203" customFormat="1" ht="15.75" customHeight="1">
      <c r="B229" s="204"/>
      <c r="C229" s="217" t="s">
        <v>775</v>
      </c>
      <c r="D229" s="217" t="s">
        <v>131</v>
      </c>
      <c r="E229" s="218" t="s">
        <v>757</v>
      </c>
      <c r="F229" s="214" t="s">
        <v>758</v>
      </c>
      <c r="G229" s="217" t="s">
        <v>511</v>
      </c>
      <c r="H229" s="216">
        <v>1</v>
      </c>
      <c r="I229" s="215"/>
      <c r="J229" s="215">
        <f>ROUND($I$229*$H$229,2)</f>
        <v>0</v>
      </c>
      <c r="K229" s="214" t="s">
        <v>495</v>
      </c>
      <c r="L229" s="204"/>
      <c r="M229" s="213"/>
      <c r="N229" s="221" t="s">
        <v>38</v>
      </c>
      <c r="Q229" s="220">
        <v>0.00123</v>
      </c>
      <c r="R229" s="220">
        <f>$Q$229*$H$229</f>
        <v>0.00123</v>
      </c>
      <c r="S229" s="220">
        <v>0</v>
      </c>
      <c r="T229" s="219">
        <f>$S$229*$H$229</f>
        <v>0</v>
      </c>
      <c r="AR229" s="207" t="s">
        <v>176</v>
      </c>
      <c r="AT229" s="207" t="s">
        <v>131</v>
      </c>
      <c r="AU229" s="207" t="s">
        <v>76</v>
      </c>
      <c r="AY229" s="207" t="s">
        <v>128</v>
      </c>
      <c r="BE229" s="208">
        <f>IF($N$229="základní",$J$229,0)</f>
        <v>0</v>
      </c>
      <c r="BF229" s="208">
        <f>IF($N$229="snížená",$J$229,0)</f>
        <v>0</v>
      </c>
      <c r="BG229" s="208">
        <f>IF($N$229="zákl. přenesená",$J$229,0)</f>
        <v>0</v>
      </c>
      <c r="BH229" s="208">
        <f>IF($N$229="sníž. přenesená",$J$229,0)</f>
        <v>0</v>
      </c>
      <c r="BI229" s="208">
        <f>IF($N$229="nulová",$J$229,0)</f>
        <v>0</v>
      </c>
      <c r="BJ229" s="207" t="s">
        <v>74</v>
      </c>
      <c r="BK229" s="208">
        <f>ROUND($I$229*$H$229,2)</f>
        <v>0</v>
      </c>
      <c r="BL229" s="207" t="s">
        <v>176</v>
      </c>
      <c r="BM229" s="207" t="s">
        <v>961</v>
      </c>
    </row>
    <row r="230" spans="2:65" s="203" customFormat="1" ht="15.75" customHeight="1">
      <c r="B230" s="204"/>
      <c r="C230" s="217" t="s">
        <v>465</v>
      </c>
      <c r="D230" s="217" t="s">
        <v>131</v>
      </c>
      <c r="E230" s="218" t="s">
        <v>759</v>
      </c>
      <c r="F230" s="214" t="s">
        <v>760</v>
      </c>
      <c r="G230" s="217" t="s">
        <v>511</v>
      </c>
      <c r="H230" s="216">
        <v>1</v>
      </c>
      <c r="I230" s="215"/>
      <c r="J230" s="215">
        <f>ROUND($I$230*$H$230,2)</f>
        <v>0</v>
      </c>
      <c r="K230" s="214"/>
      <c r="L230" s="204"/>
      <c r="M230" s="213"/>
      <c r="N230" s="221" t="s">
        <v>38</v>
      </c>
      <c r="Q230" s="220">
        <v>0</v>
      </c>
      <c r="R230" s="220">
        <f>$Q$230*$H$230</f>
        <v>0</v>
      </c>
      <c r="S230" s="220">
        <v>0</v>
      </c>
      <c r="T230" s="219">
        <f>$S$230*$H$230</f>
        <v>0</v>
      </c>
      <c r="AR230" s="207" t="s">
        <v>947</v>
      </c>
      <c r="AT230" s="207" t="s">
        <v>131</v>
      </c>
      <c r="AU230" s="207" t="s">
        <v>76</v>
      </c>
      <c r="AY230" s="207" t="s">
        <v>128</v>
      </c>
      <c r="BE230" s="208">
        <f>IF($N$230="základní",$J$230,0)</f>
        <v>0</v>
      </c>
      <c r="BF230" s="208">
        <f>IF($N$230="snížená",$J$230,0)</f>
        <v>0</v>
      </c>
      <c r="BG230" s="208">
        <f>IF($N$230="zákl. přenesená",$J$230,0)</f>
        <v>0</v>
      </c>
      <c r="BH230" s="208">
        <f>IF($N$230="sníž. přenesená",$J$230,0)</f>
        <v>0</v>
      </c>
      <c r="BI230" s="208">
        <f>IF($N$230="nulová",$J$230,0)</f>
        <v>0</v>
      </c>
      <c r="BJ230" s="207" t="s">
        <v>74</v>
      </c>
      <c r="BK230" s="208">
        <f>ROUND($I$230*$H$230,2)</f>
        <v>0</v>
      </c>
      <c r="BL230" s="207" t="s">
        <v>947</v>
      </c>
      <c r="BM230" s="207" t="s">
        <v>960</v>
      </c>
    </row>
    <row r="231" spans="2:65" s="203" customFormat="1" ht="15.75" customHeight="1">
      <c r="B231" s="204"/>
      <c r="C231" s="217" t="s">
        <v>959</v>
      </c>
      <c r="D231" s="217" t="s">
        <v>131</v>
      </c>
      <c r="E231" s="218" t="s">
        <v>762</v>
      </c>
      <c r="F231" s="214" t="s">
        <v>763</v>
      </c>
      <c r="G231" s="217" t="s">
        <v>511</v>
      </c>
      <c r="H231" s="216">
        <v>1</v>
      </c>
      <c r="I231" s="215"/>
      <c r="J231" s="215">
        <f>ROUND($I$231*$H$231,2)</f>
        <v>0</v>
      </c>
      <c r="K231" s="214"/>
      <c r="L231" s="204"/>
      <c r="M231" s="213"/>
      <c r="N231" s="221" t="s">
        <v>38</v>
      </c>
      <c r="Q231" s="220">
        <v>0</v>
      </c>
      <c r="R231" s="220">
        <f>$Q$231*$H$231</f>
        <v>0</v>
      </c>
      <c r="S231" s="220">
        <v>0</v>
      </c>
      <c r="T231" s="219">
        <f>$S$231*$H$231</f>
        <v>0</v>
      </c>
      <c r="AR231" s="207" t="s">
        <v>947</v>
      </c>
      <c r="AT231" s="207" t="s">
        <v>131</v>
      </c>
      <c r="AU231" s="207" t="s">
        <v>76</v>
      </c>
      <c r="AY231" s="207" t="s">
        <v>128</v>
      </c>
      <c r="BE231" s="208">
        <f>IF($N$231="základní",$J$231,0)</f>
        <v>0</v>
      </c>
      <c r="BF231" s="208">
        <f>IF($N$231="snížená",$J$231,0)</f>
        <v>0</v>
      </c>
      <c r="BG231" s="208">
        <f>IF($N$231="zákl. přenesená",$J$231,0)</f>
        <v>0</v>
      </c>
      <c r="BH231" s="208">
        <f>IF($N$231="sníž. přenesená",$J$231,0)</f>
        <v>0</v>
      </c>
      <c r="BI231" s="208">
        <f>IF($N$231="nulová",$J$231,0)</f>
        <v>0</v>
      </c>
      <c r="BJ231" s="207" t="s">
        <v>74</v>
      </c>
      <c r="BK231" s="208">
        <f>ROUND($I$231*$H$231,2)</f>
        <v>0</v>
      </c>
      <c r="BL231" s="207" t="s">
        <v>947</v>
      </c>
      <c r="BM231" s="207" t="s">
        <v>958</v>
      </c>
    </row>
    <row r="232" spans="2:65" s="203" customFormat="1" ht="15.75" customHeight="1">
      <c r="B232" s="204"/>
      <c r="C232" s="217" t="s">
        <v>469</v>
      </c>
      <c r="D232" s="217" t="s">
        <v>131</v>
      </c>
      <c r="E232" s="218" t="s">
        <v>764</v>
      </c>
      <c r="F232" s="214" t="s">
        <v>765</v>
      </c>
      <c r="G232" s="217" t="s">
        <v>511</v>
      </c>
      <c r="H232" s="216">
        <v>1</v>
      </c>
      <c r="I232" s="215"/>
      <c r="J232" s="215">
        <f>ROUND($I$232*$H$232,2)</f>
        <v>0</v>
      </c>
      <c r="K232" s="214"/>
      <c r="L232" s="204"/>
      <c r="M232" s="213"/>
      <c r="N232" s="221" t="s">
        <v>38</v>
      </c>
      <c r="Q232" s="220">
        <v>0</v>
      </c>
      <c r="R232" s="220">
        <f>$Q$232*$H$232</f>
        <v>0</v>
      </c>
      <c r="S232" s="220">
        <v>0</v>
      </c>
      <c r="T232" s="219">
        <f>$S$232*$H$232</f>
        <v>0</v>
      </c>
      <c r="AR232" s="207" t="s">
        <v>947</v>
      </c>
      <c r="AT232" s="207" t="s">
        <v>131</v>
      </c>
      <c r="AU232" s="207" t="s">
        <v>76</v>
      </c>
      <c r="AY232" s="207" t="s">
        <v>128</v>
      </c>
      <c r="BE232" s="208">
        <f>IF($N$232="základní",$J$232,0)</f>
        <v>0</v>
      </c>
      <c r="BF232" s="208">
        <f>IF($N$232="snížená",$J$232,0)</f>
        <v>0</v>
      </c>
      <c r="BG232" s="208">
        <f>IF($N$232="zákl. přenesená",$J$232,0)</f>
        <v>0</v>
      </c>
      <c r="BH232" s="208">
        <f>IF($N$232="sníž. přenesená",$J$232,0)</f>
        <v>0</v>
      </c>
      <c r="BI232" s="208">
        <f>IF($N$232="nulová",$J$232,0)</f>
        <v>0</v>
      </c>
      <c r="BJ232" s="207" t="s">
        <v>74</v>
      </c>
      <c r="BK232" s="208">
        <f>ROUND($I$232*$H$232,2)</f>
        <v>0</v>
      </c>
      <c r="BL232" s="207" t="s">
        <v>947</v>
      </c>
      <c r="BM232" s="207" t="s">
        <v>957</v>
      </c>
    </row>
    <row r="233" spans="2:65" s="203" customFormat="1" ht="15.75" customHeight="1">
      <c r="B233" s="204"/>
      <c r="C233" s="217" t="s">
        <v>956</v>
      </c>
      <c r="D233" s="217" t="s">
        <v>131</v>
      </c>
      <c r="E233" s="218" t="s">
        <v>767</v>
      </c>
      <c r="F233" s="214" t="s">
        <v>768</v>
      </c>
      <c r="G233" s="217" t="s">
        <v>511</v>
      </c>
      <c r="H233" s="216">
        <v>1</v>
      </c>
      <c r="I233" s="215"/>
      <c r="J233" s="215">
        <f>ROUND($I$233*$H$233,2)</f>
        <v>0</v>
      </c>
      <c r="K233" s="214"/>
      <c r="L233" s="204"/>
      <c r="M233" s="213"/>
      <c r="N233" s="221" t="s">
        <v>38</v>
      </c>
      <c r="Q233" s="220">
        <v>0</v>
      </c>
      <c r="R233" s="220">
        <f>$Q$233*$H$233</f>
        <v>0</v>
      </c>
      <c r="S233" s="220">
        <v>0</v>
      </c>
      <c r="T233" s="219">
        <f>$S$233*$H$233</f>
        <v>0</v>
      </c>
      <c r="AR233" s="207" t="s">
        <v>947</v>
      </c>
      <c r="AT233" s="207" t="s">
        <v>131</v>
      </c>
      <c r="AU233" s="207" t="s">
        <v>76</v>
      </c>
      <c r="AY233" s="207" t="s">
        <v>128</v>
      </c>
      <c r="BE233" s="208">
        <f>IF($N$233="základní",$J$233,0)</f>
        <v>0</v>
      </c>
      <c r="BF233" s="208">
        <f>IF($N$233="snížená",$J$233,0)</f>
        <v>0</v>
      </c>
      <c r="BG233" s="208">
        <f>IF($N$233="zákl. přenesená",$J$233,0)</f>
        <v>0</v>
      </c>
      <c r="BH233" s="208">
        <f>IF($N$233="sníž. přenesená",$J$233,0)</f>
        <v>0</v>
      </c>
      <c r="BI233" s="208">
        <f>IF($N$233="nulová",$J$233,0)</f>
        <v>0</v>
      </c>
      <c r="BJ233" s="207" t="s">
        <v>74</v>
      </c>
      <c r="BK233" s="208">
        <f>ROUND($I$233*$H$233,2)</f>
        <v>0</v>
      </c>
      <c r="BL233" s="207" t="s">
        <v>947</v>
      </c>
      <c r="BM233" s="207" t="s">
        <v>955</v>
      </c>
    </row>
    <row r="234" spans="2:65" s="203" customFormat="1" ht="15.75" customHeight="1">
      <c r="B234" s="204"/>
      <c r="C234" s="217" t="s">
        <v>474</v>
      </c>
      <c r="D234" s="217" t="s">
        <v>131</v>
      </c>
      <c r="E234" s="218" t="s">
        <v>769</v>
      </c>
      <c r="F234" s="214" t="s">
        <v>954</v>
      </c>
      <c r="G234" s="217" t="s">
        <v>511</v>
      </c>
      <c r="H234" s="216">
        <v>1</v>
      </c>
      <c r="I234" s="215"/>
      <c r="J234" s="215">
        <f>ROUND($I$234*$H$234,2)</f>
        <v>0</v>
      </c>
      <c r="K234" s="214"/>
      <c r="L234" s="204"/>
      <c r="M234" s="213"/>
      <c r="N234" s="221" t="s">
        <v>38</v>
      </c>
      <c r="Q234" s="220">
        <v>0</v>
      </c>
      <c r="R234" s="220">
        <f>$Q$234*$H$234</f>
        <v>0</v>
      </c>
      <c r="S234" s="220">
        <v>0</v>
      </c>
      <c r="T234" s="219">
        <f>$S$234*$H$234</f>
        <v>0</v>
      </c>
      <c r="AR234" s="207" t="s">
        <v>947</v>
      </c>
      <c r="AT234" s="207" t="s">
        <v>131</v>
      </c>
      <c r="AU234" s="207" t="s">
        <v>76</v>
      </c>
      <c r="AY234" s="207" t="s">
        <v>128</v>
      </c>
      <c r="BE234" s="208">
        <f>IF($N$234="základní",$J$234,0)</f>
        <v>0</v>
      </c>
      <c r="BF234" s="208">
        <f>IF($N$234="snížená",$J$234,0)</f>
        <v>0</v>
      </c>
      <c r="BG234" s="208">
        <f>IF($N$234="zákl. přenesená",$J$234,0)</f>
        <v>0</v>
      </c>
      <c r="BH234" s="208">
        <f>IF($N$234="sníž. přenesená",$J$234,0)</f>
        <v>0</v>
      </c>
      <c r="BI234" s="208">
        <f>IF($N$234="nulová",$J$234,0)</f>
        <v>0</v>
      </c>
      <c r="BJ234" s="207" t="s">
        <v>74</v>
      </c>
      <c r="BK234" s="208">
        <f>ROUND($I$234*$H$234,2)</f>
        <v>0</v>
      </c>
      <c r="BL234" s="207" t="s">
        <v>947</v>
      </c>
      <c r="BM234" s="207" t="s">
        <v>953</v>
      </c>
    </row>
    <row r="235" spans="2:65" s="203" customFormat="1" ht="15.75" customHeight="1">
      <c r="B235" s="204"/>
      <c r="C235" s="217" t="s">
        <v>952</v>
      </c>
      <c r="D235" s="217" t="s">
        <v>131</v>
      </c>
      <c r="E235" s="218" t="s">
        <v>773</v>
      </c>
      <c r="F235" s="214" t="s">
        <v>774</v>
      </c>
      <c r="G235" s="217" t="s">
        <v>511</v>
      </c>
      <c r="H235" s="216">
        <v>1</v>
      </c>
      <c r="I235" s="215"/>
      <c r="J235" s="215">
        <f>ROUND($I$235*$H$235,2)</f>
        <v>0</v>
      </c>
      <c r="K235" s="214"/>
      <c r="L235" s="204"/>
      <c r="M235" s="213"/>
      <c r="N235" s="221" t="s">
        <v>38</v>
      </c>
      <c r="Q235" s="220">
        <v>0.00066</v>
      </c>
      <c r="R235" s="220">
        <f>$Q$235*$H$235</f>
        <v>0.00066</v>
      </c>
      <c r="S235" s="220">
        <v>0</v>
      </c>
      <c r="T235" s="219">
        <f>$S$235*$H$235</f>
        <v>0</v>
      </c>
      <c r="AR235" s="207" t="s">
        <v>176</v>
      </c>
      <c r="AT235" s="207" t="s">
        <v>131</v>
      </c>
      <c r="AU235" s="207" t="s">
        <v>76</v>
      </c>
      <c r="AY235" s="207" t="s">
        <v>128</v>
      </c>
      <c r="BE235" s="208">
        <f>IF($N$235="základní",$J$235,0)</f>
        <v>0</v>
      </c>
      <c r="BF235" s="208">
        <f>IF($N$235="snížená",$J$235,0)</f>
        <v>0</v>
      </c>
      <c r="BG235" s="208">
        <f>IF($N$235="zákl. přenesená",$J$235,0)</f>
        <v>0</v>
      </c>
      <c r="BH235" s="208">
        <f>IF($N$235="sníž. přenesená",$J$235,0)</f>
        <v>0</v>
      </c>
      <c r="BI235" s="208">
        <f>IF($N$235="nulová",$J$235,0)</f>
        <v>0</v>
      </c>
      <c r="BJ235" s="207" t="s">
        <v>74</v>
      </c>
      <c r="BK235" s="208">
        <f>ROUND($I$235*$H$235,2)</f>
        <v>0</v>
      </c>
      <c r="BL235" s="207" t="s">
        <v>176</v>
      </c>
      <c r="BM235" s="207" t="s">
        <v>951</v>
      </c>
    </row>
    <row r="236" spans="2:65" s="203" customFormat="1" ht="15.75" customHeight="1">
      <c r="B236" s="204"/>
      <c r="C236" s="217" t="s">
        <v>624</v>
      </c>
      <c r="D236" s="217" t="s">
        <v>131</v>
      </c>
      <c r="E236" s="218" t="s">
        <v>771</v>
      </c>
      <c r="F236" s="214" t="s">
        <v>772</v>
      </c>
      <c r="G236" s="217" t="s">
        <v>511</v>
      </c>
      <c r="H236" s="216">
        <v>1</v>
      </c>
      <c r="I236" s="215"/>
      <c r="J236" s="215">
        <f>ROUND($I$236*$H$236,2)</f>
        <v>0</v>
      </c>
      <c r="K236" s="214"/>
      <c r="L236" s="204"/>
      <c r="M236" s="213"/>
      <c r="N236" s="221" t="s">
        <v>38</v>
      </c>
      <c r="Q236" s="220">
        <v>0.0562</v>
      </c>
      <c r="R236" s="220">
        <f>$Q$236*$H$236</f>
        <v>0.0562</v>
      </c>
      <c r="S236" s="220">
        <v>0</v>
      </c>
      <c r="T236" s="219">
        <f>$S$236*$H$236</f>
        <v>0</v>
      </c>
      <c r="AR236" s="207" t="s">
        <v>176</v>
      </c>
      <c r="AT236" s="207" t="s">
        <v>131</v>
      </c>
      <c r="AU236" s="207" t="s">
        <v>76</v>
      </c>
      <c r="AY236" s="207" t="s">
        <v>128</v>
      </c>
      <c r="BE236" s="208">
        <f>IF($N$236="základní",$J$236,0)</f>
        <v>0</v>
      </c>
      <c r="BF236" s="208">
        <f>IF($N$236="snížená",$J$236,0)</f>
        <v>0</v>
      </c>
      <c r="BG236" s="208">
        <f>IF($N$236="zákl. přenesená",$J$236,0)</f>
        <v>0</v>
      </c>
      <c r="BH236" s="208">
        <f>IF($N$236="sníž. přenesená",$J$236,0)</f>
        <v>0</v>
      </c>
      <c r="BI236" s="208">
        <f>IF($N$236="nulová",$J$236,0)</f>
        <v>0</v>
      </c>
      <c r="BJ236" s="207" t="s">
        <v>74</v>
      </c>
      <c r="BK236" s="208">
        <f>ROUND($I$236*$H$236,2)</f>
        <v>0</v>
      </c>
      <c r="BL236" s="207" t="s">
        <v>176</v>
      </c>
      <c r="BM236" s="207" t="s">
        <v>950</v>
      </c>
    </row>
    <row r="237" spans="2:65" s="203" customFormat="1" ht="15.75" customHeight="1">
      <c r="B237" s="204"/>
      <c r="C237" s="217" t="s">
        <v>949</v>
      </c>
      <c r="D237" s="217" t="s">
        <v>131</v>
      </c>
      <c r="E237" s="218" t="s">
        <v>776</v>
      </c>
      <c r="F237" s="214" t="s">
        <v>948</v>
      </c>
      <c r="G237" s="217" t="s">
        <v>511</v>
      </c>
      <c r="H237" s="216">
        <v>1</v>
      </c>
      <c r="I237" s="215"/>
      <c r="J237" s="215">
        <f>ROUND($I$237*$H$237,2)</f>
        <v>0</v>
      </c>
      <c r="K237" s="214" t="s">
        <v>495</v>
      </c>
      <c r="L237" s="204"/>
      <c r="M237" s="213"/>
      <c r="N237" s="212" t="s">
        <v>38</v>
      </c>
      <c r="O237" s="211"/>
      <c r="P237" s="211"/>
      <c r="Q237" s="210">
        <v>0</v>
      </c>
      <c r="R237" s="210">
        <f>$Q$237*$H$237</f>
        <v>0</v>
      </c>
      <c r="S237" s="210">
        <v>0</v>
      </c>
      <c r="T237" s="209">
        <f>$S$237*$H$237</f>
        <v>0</v>
      </c>
      <c r="AR237" s="207" t="s">
        <v>947</v>
      </c>
      <c r="AT237" s="207" t="s">
        <v>131</v>
      </c>
      <c r="AU237" s="207" t="s">
        <v>76</v>
      </c>
      <c r="AY237" s="207" t="s">
        <v>128</v>
      </c>
      <c r="BE237" s="208">
        <f>IF($N$237="základní",$J$237,0)</f>
        <v>0</v>
      </c>
      <c r="BF237" s="208">
        <f>IF($N$237="snížená",$J$237,0)</f>
        <v>0</v>
      </c>
      <c r="BG237" s="208">
        <f>IF($N$237="zákl. přenesená",$J$237,0)</f>
        <v>0</v>
      </c>
      <c r="BH237" s="208">
        <f>IF($N$237="sníž. přenesená",$J$237,0)</f>
        <v>0</v>
      </c>
      <c r="BI237" s="208">
        <f>IF($N$237="nulová",$J$237,0)</f>
        <v>0</v>
      </c>
      <c r="BJ237" s="207" t="s">
        <v>74</v>
      </c>
      <c r="BK237" s="208">
        <f>ROUND($I$237*$H$237,2)</f>
        <v>0</v>
      </c>
      <c r="BL237" s="207" t="s">
        <v>947</v>
      </c>
      <c r="BM237" s="207" t="s">
        <v>946</v>
      </c>
    </row>
    <row r="238" spans="2:12" s="203" customFormat="1" ht="7.5" customHeight="1">
      <c r="B238" s="206"/>
      <c r="C238" s="205"/>
      <c r="D238" s="205"/>
      <c r="E238" s="205"/>
      <c r="F238" s="205"/>
      <c r="G238" s="205"/>
      <c r="H238" s="205"/>
      <c r="I238" s="205"/>
      <c r="J238" s="205"/>
      <c r="K238" s="205"/>
      <c r="L238" s="204"/>
    </row>
    <row r="239" s="202" customFormat="1" ht="14.25" customHeight="1"/>
  </sheetData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6"/>
  <sheetViews>
    <sheetView showGridLines="0" workbookViewId="0" topLeftCell="A1">
      <pane ySplit="1" topLeftCell="A65" activePane="bottomLeft" state="frozen"/>
      <selection pane="bottomLeft" activeCell="E10" sqref="E10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9" t="s">
        <v>943</v>
      </c>
      <c r="H1" s="349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2" t="s">
        <v>1151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2" t="str">
        <f>'D.1.1. - Stavební úpravy'!E7:H7</f>
        <v>Rekonstrukce plynové kotelny</v>
      </c>
      <c r="F7" s="351"/>
      <c r="G7" s="351"/>
      <c r="H7" s="351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7" t="s">
        <v>1189</v>
      </c>
      <c r="F9" s="348"/>
      <c r="G9" s="348"/>
      <c r="H9" s="348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'D.1.1. - Stavební úpravy'!F49</f>
        <v>Gymnázium Jaroslava Žáka, Jaroměř</v>
      </c>
      <c r="I12" s="257" t="s">
        <v>20</v>
      </c>
      <c r="J12" s="258" t="str">
        <f>'D.1.1. - Stavební úpravy'!J84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3"/>
      <c r="F24" s="354"/>
      <c r="G24" s="354"/>
      <c r="H24" s="354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ROUND($J$85,2)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ROUND(SUM($BE$85:$BE$125),2)</f>
        <v>0</v>
      </c>
      <c r="I30" s="287">
        <v>0.21</v>
      </c>
      <c r="J30" s="286">
        <f>ROUND(SUM($BE$85:$BE$125)*$I$30,2)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ROUND(SUM($BF$85:$BF$125),2)</f>
        <v>0</v>
      </c>
      <c r="I31" s="287">
        <v>0.15</v>
      </c>
      <c r="J31" s="286">
        <f>ROUND(SUM($BF$85:$BF$125)*$I$31,2)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ROUND(SUM($BG$85:$BG$125),2)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ROUND(SUM($BH$85:$BH$125),2)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ROUND(SUM($BI$85:$BI$125),2)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2" t="str">
        <f>$E$7</f>
        <v>Rekonstrukce plynové kotelny</v>
      </c>
      <c r="F45" s="348"/>
      <c r="G45" s="348"/>
      <c r="H45" s="348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7" t="str">
        <f>$E$9</f>
        <v>D.1.4.c) - Rozvod plynu</v>
      </c>
      <c r="F47" s="348"/>
      <c r="G47" s="348"/>
      <c r="H47" s="348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$F$12</f>
        <v>Gymnázium Jaroslava Žáka, Jaroměř</v>
      </c>
      <c r="I49" s="257" t="s">
        <v>20</v>
      </c>
      <c r="J49" s="258" t="str">
        <f>IF($J$12="","",$J$12)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ROUND($J$85,2)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ROUND($J$86,2)</f>
        <v>0</v>
      </c>
      <c r="K57" s="270"/>
    </row>
    <row r="58" spans="2:11" s="264" customFormat="1" ht="21" customHeight="1">
      <c r="B58" s="268"/>
      <c r="D58" s="267" t="s">
        <v>777</v>
      </c>
      <c r="E58" s="267"/>
      <c r="F58" s="267"/>
      <c r="G58" s="267"/>
      <c r="H58" s="267"/>
      <c r="I58" s="267"/>
      <c r="J58" s="266">
        <f>ROUND($J$87,2)</f>
        <v>0</v>
      </c>
      <c r="K58" s="265"/>
    </row>
    <row r="59" spans="2:11" s="264" customFormat="1" ht="21" customHeight="1">
      <c r="B59" s="268"/>
      <c r="D59" s="267" t="s">
        <v>101</v>
      </c>
      <c r="E59" s="267"/>
      <c r="F59" s="267"/>
      <c r="G59" s="267"/>
      <c r="H59" s="267"/>
      <c r="I59" s="267"/>
      <c r="J59" s="266">
        <f>ROUND($J$90,2)</f>
        <v>0</v>
      </c>
      <c r="K59" s="265"/>
    </row>
    <row r="60" spans="2:11" s="269" customFormat="1" ht="25.5" customHeight="1">
      <c r="B60" s="273"/>
      <c r="D60" s="272" t="s">
        <v>103</v>
      </c>
      <c r="E60" s="272"/>
      <c r="F60" s="272"/>
      <c r="G60" s="272"/>
      <c r="H60" s="272"/>
      <c r="I60" s="272"/>
      <c r="J60" s="271">
        <f>ROUND($J$93,2)</f>
        <v>0</v>
      </c>
      <c r="K60" s="270"/>
    </row>
    <row r="61" spans="2:11" s="264" customFormat="1" ht="21" customHeight="1">
      <c r="B61" s="268"/>
      <c r="D61" s="267" t="s">
        <v>778</v>
      </c>
      <c r="E61" s="267"/>
      <c r="F61" s="267"/>
      <c r="G61" s="267"/>
      <c r="H61" s="267"/>
      <c r="I61" s="267"/>
      <c r="J61" s="266">
        <f>ROUND($J$94,2)</f>
        <v>0</v>
      </c>
      <c r="K61" s="265"/>
    </row>
    <row r="62" spans="2:11" s="264" customFormat="1" ht="21" customHeight="1">
      <c r="B62" s="268"/>
      <c r="D62" s="267" t="s">
        <v>107</v>
      </c>
      <c r="E62" s="267"/>
      <c r="F62" s="267"/>
      <c r="G62" s="267"/>
      <c r="H62" s="267"/>
      <c r="I62" s="267"/>
      <c r="J62" s="266">
        <f>ROUND($J$115,2)</f>
        <v>0</v>
      </c>
      <c r="K62" s="265"/>
    </row>
    <row r="63" spans="2:11" s="269" customFormat="1" ht="25.5" customHeight="1">
      <c r="B63" s="273"/>
      <c r="D63" s="272" t="s">
        <v>483</v>
      </c>
      <c r="E63" s="272"/>
      <c r="F63" s="272"/>
      <c r="G63" s="272"/>
      <c r="H63" s="272"/>
      <c r="I63" s="272"/>
      <c r="J63" s="271">
        <f>ROUND($J$120,2)</f>
        <v>0</v>
      </c>
      <c r="K63" s="270"/>
    </row>
    <row r="64" spans="2:11" s="269" customFormat="1" ht="25.5" customHeight="1">
      <c r="B64" s="273"/>
      <c r="D64" s="272" t="s">
        <v>484</v>
      </c>
      <c r="E64" s="272"/>
      <c r="F64" s="272"/>
      <c r="G64" s="272"/>
      <c r="H64" s="272"/>
      <c r="I64" s="272"/>
      <c r="J64" s="271">
        <f>ROUND($J$122,2)</f>
        <v>0</v>
      </c>
      <c r="K64" s="270"/>
    </row>
    <row r="65" spans="2:11" s="264" customFormat="1" ht="21" customHeight="1">
      <c r="B65" s="268"/>
      <c r="D65" s="267" t="s">
        <v>485</v>
      </c>
      <c r="E65" s="267"/>
      <c r="F65" s="267"/>
      <c r="G65" s="267"/>
      <c r="H65" s="267"/>
      <c r="I65" s="267"/>
      <c r="J65" s="266">
        <f>ROUND($J$123,2)</f>
        <v>0</v>
      </c>
      <c r="K65" s="265"/>
    </row>
    <row r="66" spans="2:11" s="203" customFormat="1" ht="22.5" customHeight="1">
      <c r="B66" s="204"/>
      <c r="K66" s="263"/>
    </row>
    <row r="67" spans="2:11" s="203" customFormat="1" ht="7.5" customHeight="1">
      <c r="B67" s="206"/>
      <c r="C67" s="205"/>
      <c r="D67" s="205"/>
      <c r="E67" s="205"/>
      <c r="F67" s="205"/>
      <c r="G67" s="205"/>
      <c r="H67" s="205"/>
      <c r="I67" s="205"/>
      <c r="J67" s="205"/>
      <c r="K67" s="262"/>
    </row>
    <row r="71" spans="2:12" s="203" customFormat="1" ht="7.5" customHeight="1">
      <c r="B71" s="261"/>
      <c r="C71" s="260"/>
      <c r="D71" s="260"/>
      <c r="E71" s="260"/>
      <c r="F71" s="260"/>
      <c r="G71" s="260"/>
      <c r="H71" s="260"/>
      <c r="I71" s="260"/>
      <c r="J71" s="260"/>
      <c r="K71" s="260"/>
      <c r="L71" s="204"/>
    </row>
    <row r="72" spans="2:12" s="203" customFormat="1" ht="37.5" customHeight="1">
      <c r="B72" s="204"/>
      <c r="C72" s="259" t="s">
        <v>112</v>
      </c>
      <c r="L72" s="204"/>
    </row>
    <row r="73" spans="2:12" s="203" customFormat="1" ht="7.5" customHeight="1">
      <c r="B73" s="204"/>
      <c r="L73" s="204"/>
    </row>
    <row r="74" spans="2:12" s="203" customFormat="1" ht="15" customHeight="1">
      <c r="B74" s="204"/>
      <c r="C74" s="257" t="s">
        <v>15</v>
      </c>
      <c r="L74" s="204"/>
    </row>
    <row r="75" spans="2:12" s="203" customFormat="1" ht="16.5" customHeight="1">
      <c r="B75" s="204"/>
      <c r="E75" s="352" t="str">
        <f>$E$7</f>
        <v>Rekonstrukce plynové kotelny</v>
      </c>
      <c r="F75" s="348"/>
      <c r="G75" s="348"/>
      <c r="H75" s="348"/>
      <c r="L75" s="204"/>
    </row>
    <row r="76" spans="2:12" s="203" customFormat="1" ht="15" customHeight="1">
      <c r="B76" s="204"/>
      <c r="C76" s="257" t="s">
        <v>91</v>
      </c>
      <c r="L76" s="204"/>
    </row>
    <row r="77" spans="2:12" s="203" customFormat="1" ht="19.5" customHeight="1">
      <c r="B77" s="204"/>
      <c r="E77" s="347" t="str">
        <f>$E$9</f>
        <v>D.1.4.c) - Rozvod plynu</v>
      </c>
      <c r="F77" s="348"/>
      <c r="G77" s="348"/>
      <c r="H77" s="348"/>
      <c r="L77" s="204"/>
    </row>
    <row r="78" spans="2:12" s="203" customFormat="1" ht="7.5" customHeight="1">
      <c r="B78" s="204"/>
      <c r="L78" s="204"/>
    </row>
    <row r="79" spans="2:12" s="203" customFormat="1" ht="18.75" customHeight="1">
      <c r="B79" s="204"/>
      <c r="C79" s="257" t="s">
        <v>19</v>
      </c>
      <c r="F79" s="256" t="str">
        <f>$F$12</f>
        <v>Gymnázium Jaroslava Žáka, Jaroměř</v>
      </c>
      <c r="I79" s="257" t="s">
        <v>20</v>
      </c>
      <c r="J79" s="258" t="str">
        <f>IF($J$12="","",$J$12)</f>
        <v>30.11.2016</v>
      </c>
      <c r="L79" s="204"/>
    </row>
    <row r="80" spans="2:12" s="203" customFormat="1" ht="7.5" customHeight="1">
      <c r="B80" s="204"/>
      <c r="L80" s="204"/>
    </row>
    <row r="81" spans="2:12" s="203" customFormat="1" ht="15.75" customHeight="1">
      <c r="B81" s="204"/>
      <c r="C81" s="257" t="s">
        <v>22</v>
      </c>
      <c r="F81" s="256"/>
      <c r="I81" s="257" t="s">
        <v>27</v>
      </c>
      <c r="J81" s="256" t="str">
        <f>$E$21</f>
        <v>VK INVESTING s.r.o.</v>
      </c>
      <c r="L81" s="204"/>
    </row>
    <row r="82" spans="2:12" s="203" customFormat="1" ht="15" customHeight="1">
      <c r="B82" s="204"/>
      <c r="C82" s="257" t="s">
        <v>26</v>
      </c>
      <c r="F82" s="256" t="str">
        <f>IF($E$18="","",$E$18)</f>
        <v/>
      </c>
      <c r="L82" s="204"/>
    </row>
    <row r="83" spans="2:12" s="203" customFormat="1" ht="11.25" customHeight="1">
      <c r="B83" s="204"/>
      <c r="L83" s="204"/>
    </row>
    <row r="84" spans="2:20" s="248" customFormat="1" ht="30" customHeight="1">
      <c r="B84" s="252"/>
      <c r="C84" s="255" t="s">
        <v>113</v>
      </c>
      <c r="D84" s="254" t="s">
        <v>52</v>
      </c>
      <c r="E84" s="254" t="s">
        <v>48</v>
      </c>
      <c r="F84" s="254" t="s">
        <v>114</v>
      </c>
      <c r="G84" s="254" t="s">
        <v>115</v>
      </c>
      <c r="H84" s="254" t="s">
        <v>116</v>
      </c>
      <c r="I84" s="254" t="s">
        <v>117</v>
      </c>
      <c r="J84" s="254" t="s">
        <v>1108</v>
      </c>
      <c r="K84" s="253" t="s">
        <v>118</v>
      </c>
      <c r="L84" s="252"/>
      <c r="M84" s="251" t="s">
        <v>119</v>
      </c>
      <c r="N84" s="250" t="s">
        <v>37</v>
      </c>
      <c r="O84" s="250" t="s">
        <v>120</v>
      </c>
      <c r="P84" s="250" t="s">
        <v>121</v>
      </c>
      <c r="Q84" s="250" t="s">
        <v>1107</v>
      </c>
      <c r="R84" s="250" t="s">
        <v>1106</v>
      </c>
      <c r="S84" s="250" t="s">
        <v>124</v>
      </c>
      <c r="T84" s="249" t="s">
        <v>125</v>
      </c>
    </row>
    <row r="85" spans="2:63" s="203" customFormat="1" ht="30" customHeight="1">
      <c r="B85" s="204"/>
      <c r="C85" s="247" t="s">
        <v>96</v>
      </c>
      <c r="J85" s="246">
        <f>$BK$85</f>
        <v>0</v>
      </c>
      <c r="L85" s="204"/>
      <c r="M85" s="245"/>
      <c r="N85" s="243"/>
      <c r="O85" s="243"/>
      <c r="P85" s="244">
        <f>$P$86+$P$93+$P$120+$P$122</f>
        <v>0</v>
      </c>
      <c r="Q85" s="243"/>
      <c r="R85" s="244">
        <f>$R$86+$R$93+$R$120+$R$122</f>
        <v>0.748851</v>
      </c>
      <c r="S85" s="243"/>
      <c r="T85" s="242">
        <f>$T$86+$T$93+$T$120+$T$122</f>
        <v>0.37018000000000006</v>
      </c>
      <c r="AT85" s="203" t="s">
        <v>66</v>
      </c>
      <c r="AU85" s="203" t="s">
        <v>97</v>
      </c>
      <c r="BK85" s="241">
        <f>$BK$86+$BK$93+$BK$120+$BK$122</f>
        <v>0</v>
      </c>
    </row>
    <row r="86" spans="2:63" s="222" customFormat="1" ht="37.5" customHeight="1">
      <c r="B86" s="228"/>
      <c r="D86" s="224" t="s">
        <v>66</v>
      </c>
      <c r="E86" s="232" t="s">
        <v>126</v>
      </c>
      <c r="F86" s="232" t="s">
        <v>127</v>
      </c>
      <c r="J86" s="231">
        <f>$BK$86</f>
        <v>0</v>
      </c>
      <c r="L86" s="228"/>
      <c r="M86" s="227"/>
      <c r="P86" s="226">
        <f>$P$87+$P$90</f>
        <v>0</v>
      </c>
      <c r="R86" s="226">
        <f>$R$87+$R$90</f>
        <v>0.003256</v>
      </c>
      <c r="T86" s="225">
        <f>$T$87+$T$90</f>
        <v>0.1312</v>
      </c>
      <c r="AR86" s="224" t="s">
        <v>74</v>
      </c>
      <c r="AT86" s="224" t="s">
        <v>66</v>
      </c>
      <c r="AU86" s="224" t="s">
        <v>67</v>
      </c>
      <c r="AY86" s="224" t="s">
        <v>128</v>
      </c>
      <c r="BK86" s="223">
        <f>$BK$87+$BK$90</f>
        <v>0</v>
      </c>
    </row>
    <row r="87" spans="2:63" s="222" customFormat="1" ht="21" customHeight="1">
      <c r="B87" s="228"/>
      <c r="D87" s="224" t="s">
        <v>66</v>
      </c>
      <c r="E87" s="230" t="s">
        <v>150</v>
      </c>
      <c r="F87" s="230" t="s">
        <v>779</v>
      </c>
      <c r="J87" s="229">
        <f>$BK$87</f>
        <v>0</v>
      </c>
      <c r="L87" s="228"/>
      <c r="M87" s="227"/>
      <c r="P87" s="226">
        <f>SUM($P$88:$P$89)</f>
        <v>0</v>
      </c>
      <c r="R87" s="226">
        <f>SUM($R$88:$R$89)</f>
        <v>0.003256</v>
      </c>
      <c r="T87" s="225">
        <f>SUM($T$88:$T$89)</f>
        <v>0.1312</v>
      </c>
      <c r="AR87" s="224" t="s">
        <v>74</v>
      </c>
      <c r="AT87" s="224" t="s">
        <v>66</v>
      </c>
      <c r="AU87" s="224" t="s">
        <v>74</v>
      </c>
      <c r="AY87" s="224" t="s">
        <v>128</v>
      </c>
      <c r="BK87" s="223">
        <f>SUM($BK$88:$BK$89)</f>
        <v>0</v>
      </c>
    </row>
    <row r="88" spans="2:65" s="203" customFormat="1" ht="15.75" customHeight="1">
      <c r="B88" s="204"/>
      <c r="C88" s="240" t="s">
        <v>74</v>
      </c>
      <c r="D88" s="240" t="s">
        <v>131</v>
      </c>
      <c r="E88" s="218" t="s">
        <v>1150</v>
      </c>
      <c r="F88" s="214" t="s">
        <v>1149</v>
      </c>
      <c r="G88" s="217" t="s">
        <v>490</v>
      </c>
      <c r="H88" s="216">
        <v>0.8</v>
      </c>
      <c r="I88" s="215"/>
      <c r="J88" s="215">
        <f>ROUND($I$88*$H$88,2)</f>
        <v>0</v>
      </c>
      <c r="K88" s="214" t="s">
        <v>495</v>
      </c>
      <c r="L88" s="204"/>
      <c r="M88" s="213"/>
      <c r="N88" s="221" t="s">
        <v>38</v>
      </c>
      <c r="Q88" s="220">
        <v>0.00073</v>
      </c>
      <c r="R88" s="220">
        <f>$Q$88*$H$88</f>
        <v>0.000584</v>
      </c>
      <c r="S88" s="220">
        <v>0.005</v>
      </c>
      <c r="T88" s="219">
        <f>$S$88*$H$88</f>
        <v>0.004</v>
      </c>
      <c r="AR88" s="207" t="s">
        <v>136</v>
      </c>
      <c r="AT88" s="207" t="s">
        <v>131</v>
      </c>
      <c r="AU88" s="207" t="s">
        <v>76</v>
      </c>
      <c r="AY88" s="203" t="s">
        <v>128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207" t="s">
        <v>74</v>
      </c>
      <c r="BK88" s="208">
        <f>ROUND($I$88*$H$88,2)</f>
        <v>0</v>
      </c>
      <c r="BL88" s="207" t="s">
        <v>136</v>
      </c>
      <c r="BM88" s="207" t="s">
        <v>1148</v>
      </c>
    </row>
    <row r="89" spans="2:65" s="203" customFormat="1" ht="15.75" customHeight="1">
      <c r="B89" s="204"/>
      <c r="C89" s="217" t="s">
        <v>76</v>
      </c>
      <c r="D89" s="217" t="s">
        <v>131</v>
      </c>
      <c r="E89" s="218" t="s">
        <v>1147</v>
      </c>
      <c r="F89" s="214" t="s">
        <v>1146</v>
      </c>
      <c r="G89" s="217" t="s">
        <v>490</v>
      </c>
      <c r="H89" s="216">
        <v>0.8</v>
      </c>
      <c r="I89" s="215"/>
      <c r="J89" s="215">
        <f>ROUND($I$89*$H$89,2)</f>
        <v>0</v>
      </c>
      <c r="K89" s="214" t="s">
        <v>495</v>
      </c>
      <c r="L89" s="204"/>
      <c r="M89" s="213"/>
      <c r="N89" s="221" t="s">
        <v>38</v>
      </c>
      <c r="Q89" s="220">
        <v>0.00334</v>
      </c>
      <c r="R89" s="220">
        <f>$Q$89*$H$89</f>
        <v>0.0026720000000000003</v>
      </c>
      <c r="S89" s="220">
        <v>0.159</v>
      </c>
      <c r="T89" s="219">
        <f>$S$89*$H$89</f>
        <v>0.1272</v>
      </c>
      <c r="AR89" s="207" t="s">
        <v>136</v>
      </c>
      <c r="AT89" s="207" t="s">
        <v>131</v>
      </c>
      <c r="AU89" s="207" t="s">
        <v>76</v>
      </c>
      <c r="AY89" s="207" t="s">
        <v>128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207" t="s">
        <v>74</v>
      </c>
      <c r="BK89" s="208">
        <f>ROUND($I$89*$H$89,2)</f>
        <v>0</v>
      </c>
      <c r="BL89" s="207" t="s">
        <v>136</v>
      </c>
      <c r="BM89" s="207" t="s">
        <v>1145</v>
      </c>
    </row>
    <row r="90" spans="2:63" s="222" customFormat="1" ht="30.75" customHeight="1">
      <c r="B90" s="228"/>
      <c r="D90" s="224" t="s">
        <v>66</v>
      </c>
      <c r="E90" s="230" t="s">
        <v>213</v>
      </c>
      <c r="F90" s="230" t="s">
        <v>214</v>
      </c>
      <c r="J90" s="229">
        <f>$BK$90</f>
        <v>0</v>
      </c>
      <c r="L90" s="228"/>
      <c r="M90" s="227"/>
      <c r="P90" s="226">
        <f>SUM($P$91:$P$92)</f>
        <v>0</v>
      </c>
      <c r="R90" s="226">
        <f>SUM($R$91:$R$92)</f>
        <v>0</v>
      </c>
      <c r="T90" s="225">
        <f>SUM($T$91:$T$92)</f>
        <v>0</v>
      </c>
      <c r="AR90" s="224" t="s">
        <v>74</v>
      </c>
      <c r="AT90" s="224" t="s">
        <v>66</v>
      </c>
      <c r="AU90" s="224" t="s">
        <v>74</v>
      </c>
      <c r="AY90" s="224" t="s">
        <v>128</v>
      </c>
      <c r="BK90" s="223">
        <f>SUM($BK$91:$BK$92)</f>
        <v>0</v>
      </c>
    </row>
    <row r="91" spans="2:65" s="203" customFormat="1" ht="15.75" customHeight="1">
      <c r="B91" s="204"/>
      <c r="C91" s="217" t="s">
        <v>146</v>
      </c>
      <c r="D91" s="217" t="s">
        <v>131</v>
      </c>
      <c r="E91" s="218" t="s">
        <v>1105</v>
      </c>
      <c r="F91" s="214" t="s">
        <v>1104</v>
      </c>
      <c r="G91" s="217" t="s">
        <v>217</v>
      </c>
      <c r="H91" s="216">
        <v>0.125</v>
      </c>
      <c r="I91" s="215"/>
      <c r="J91" s="215">
        <f>ROUND($I$91*$H$91,2)</f>
        <v>0</v>
      </c>
      <c r="K91" s="214"/>
      <c r="L91" s="204"/>
      <c r="M91" s="213"/>
      <c r="N91" s="221" t="s">
        <v>38</v>
      </c>
      <c r="Q91" s="220">
        <v>0</v>
      </c>
      <c r="R91" s="220">
        <f>$Q$91*$H$91</f>
        <v>0</v>
      </c>
      <c r="S91" s="220">
        <v>0</v>
      </c>
      <c r="T91" s="219">
        <f>$S$91*$H$91</f>
        <v>0</v>
      </c>
      <c r="AR91" s="207" t="s">
        <v>136</v>
      </c>
      <c r="AT91" s="207" t="s">
        <v>131</v>
      </c>
      <c r="AU91" s="207" t="s">
        <v>76</v>
      </c>
      <c r="AY91" s="207" t="s">
        <v>128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207" t="s">
        <v>74</v>
      </c>
      <c r="BK91" s="208">
        <f>ROUND($I$91*$H$91,2)</f>
        <v>0</v>
      </c>
      <c r="BL91" s="207" t="s">
        <v>136</v>
      </c>
      <c r="BM91" s="207" t="s">
        <v>1144</v>
      </c>
    </row>
    <row r="92" spans="2:65" s="203" customFormat="1" ht="15.75" customHeight="1">
      <c r="B92" s="204"/>
      <c r="C92" s="217" t="s">
        <v>136</v>
      </c>
      <c r="D92" s="217" t="s">
        <v>131</v>
      </c>
      <c r="E92" s="218" t="s">
        <v>231</v>
      </c>
      <c r="F92" s="214" t="s">
        <v>232</v>
      </c>
      <c r="G92" s="217" t="s">
        <v>217</v>
      </c>
      <c r="H92" s="216">
        <v>0.025</v>
      </c>
      <c r="I92" s="215"/>
      <c r="J92" s="215">
        <f>ROUND($I$92*$H$92,2)</f>
        <v>0</v>
      </c>
      <c r="K92" s="214" t="s">
        <v>495</v>
      </c>
      <c r="L92" s="204"/>
      <c r="M92" s="213"/>
      <c r="N92" s="221" t="s">
        <v>38</v>
      </c>
      <c r="Q92" s="220">
        <v>0</v>
      </c>
      <c r="R92" s="220">
        <f>$Q$92*$H$92</f>
        <v>0</v>
      </c>
      <c r="S92" s="220">
        <v>0</v>
      </c>
      <c r="T92" s="219">
        <f>$S$92*$H$92</f>
        <v>0</v>
      </c>
      <c r="AR92" s="207" t="s">
        <v>136</v>
      </c>
      <c r="AT92" s="207" t="s">
        <v>131</v>
      </c>
      <c r="AU92" s="207" t="s">
        <v>76</v>
      </c>
      <c r="AY92" s="207" t="s">
        <v>128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207" t="s">
        <v>74</v>
      </c>
      <c r="BK92" s="208">
        <f>ROUND($I$92*$H$92,2)</f>
        <v>0</v>
      </c>
      <c r="BL92" s="207" t="s">
        <v>136</v>
      </c>
      <c r="BM92" s="207" t="s">
        <v>1143</v>
      </c>
    </row>
    <row r="93" spans="2:63" s="222" customFormat="1" ht="37.5" customHeight="1">
      <c r="B93" s="228"/>
      <c r="D93" s="224" t="s">
        <v>66</v>
      </c>
      <c r="E93" s="232" t="s">
        <v>241</v>
      </c>
      <c r="F93" s="232" t="s">
        <v>242</v>
      </c>
      <c r="J93" s="231">
        <f>$BK$93</f>
        <v>0</v>
      </c>
      <c r="L93" s="228"/>
      <c r="M93" s="227"/>
      <c r="P93" s="226">
        <f>$P$94+$P$115</f>
        <v>0</v>
      </c>
      <c r="R93" s="226">
        <f>$R$94+$R$115</f>
        <v>0.745595</v>
      </c>
      <c r="T93" s="225">
        <f>$T$94+$T$115</f>
        <v>0.23898000000000003</v>
      </c>
      <c r="AR93" s="224" t="s">
        <v>76</v>
      </c>
      <c r="AT93" s="224" t="s">
        <v>66</v>
      </c>
      <c r="AU93" s="224" t="s">
        <v>67</v>
      </c>
      <c r="AY93" s="224" t="s">
        <v>128</v>
      </c>
      <c r="BK93" s="223">
        <f>$BK$94+$BK$115</f>
        <v>0</v>
      </c>
    </row>
    <row r="94" spans="2:63" s="222" customFormat="1" ht="21" customHeight="1">
      <c r="B94" s="228"/>
      <c r="D94" s="224" t="s">
        <v>66</v>
      </c>
      <c r="E94" s="230" t="s">
        <v>780</v>
      </c>
      <c r="F94" s="230" t="s">
        <v>781</v>
      </c>
      <c r="J94" s="229">
        <f>$BK$94</f>
        <v>0</v>
      </c>
      <c r="L94" s="228"/>
      <c r="M94" s="227"/>
      <c r="P94" s="226">
        <f>SUM($P$95:$P$114)</f>
        <v>0</v>
      </c>
      <c r="R94" s="226">
        <f>SUM($R$95:$R$114)</f>
        <v>0.43309499999999995</v>
      </c>
      <c r="T94" s="225">
        <f>SUM($T$95:$T$114)</f>
        <v>0.23898000000000003</v>
      </c>
      <c r="AR94" s="224" t="s">
        <v>76</v>
      </c>
      <c r="AT94" s="224" t="s">
        <v>66</v>
      </c>
      <c r="AU94" s="224" t="s">
        <v>74</v>
      </c>
      <c r="AY94" s="224" t="s">
        <v>128</v>
      </c>
      <c r="BK94" s="223">
        <f>SUM($BK$95:$BK$114)</f>
        <v>0</v>
      </c>
    </row>
    <row r="95" spans="2:65" s="203" customFormat="1" ht="15.75" customHeight="1">
      <c r="B95" s="204"/>
      <c r="C95" s="217" t="s">
        <v>157</v>
      </c>
      <c r="D95" s="217" t="s">
        <v>131</v>
      </c>
      <c r="E95" s="218" t="s">
        <v>782</v>
      </c>
      <c r="F95" s="214" t="s">
        <v>783</v>
      </c>
      <c r="G95" s="217" t="s">
        <v>490</v>
      </c>
      <c r="H95" s="216">
        <v>11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0.00055</v>
      </c>
      <c r="R95" s="220">
        <f>$Q$95*$H$95</f>
        <v>0.006050000000000001</v>
      </c>
      <c r="S95" s="220">
        <v>0.01648</v>
      </c>
      <c r="T95" s="219">
        <f>$S$95*$H$95</f>
        <v>0.18128000000000002</v>
      </c>
      <c r="AR95" s="207" t="s">
        <v>176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176</v>
      </c>
      <c r="BM95" s="207" t="s">
        <v>1142</v>
      </c>
    </row>
    <row r="96" spans="2:65" s="203" customFormat="1" ht="15.75" customHeight="1">
      <c r="B96" s="204"/>
      <c r="C96" s="217" t="s">
        <v>129</v>
      </c>
      <c r="D96" s="217" t="s">
        <v>131</v>
      </c>
      <c r="E96" s="218" t="s">
        <v>784</v>
      </c>
      <c r="F96" s="214" t="s">
        <v>785</v>
      </c>
      <c r="G96" s="217" t="s">
        <v>511</v>
      </c>
      <c r="H96" s="216">
        <v>1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</v>
      </c>
      <c r="R96" s="220">
        <f>$Q$96*$H$96</f>
        <v>0</v>
      </c>
      <c r="S96" s="220">
        <v>0.0319</v>
      </c>
      <c r="T96" s="219">
        <f>$S$96*$H$96</f>
        <v>0.0319</v>
      </c>
      <c r="AR96" s="207" t="s">
        <v>176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176</v>
      </c>
      <c r="BM96" s="207" t="s">
        <v>1141</v>
      </c>
    </row>
    <row r="97" spans="2:65" s="203" customFormat="1" ht="15.75" customHeight="1">
      <c r="B97" s="204"/>
      <c r="C97" s="217" t="s">
        <v>168</v>
      </c>
      <c r="D97" s="217" t="s">
        <v>131</v>
      </c>
      <c r="E97" s="218" t="s">
        <v>786</v>
      </c>
      <c r="F97" s="214" t="s">
        <v>787</v>
      </c>
      <c r="G97" s="217" t="s">
        <v>490</v>
      </c>
      <c r="H97" s="216">
        <v>12</v>
      </c>
      <c r="I97" s="215"/>
      <c r="J97" s="215">
        <f>ROUND($I$97*$H$97,2)</f>
        <v>0</v>
      </c>
      <c r="K97" s="214" t="s">
        <v>495</v>
      </c>
      <c r="L97" s="204"/>
      <c r="M97" s="213"/>
      <c r="N97" s="221" t="s">
        <v>38</v>
      </c>
      <c r="Q97" s="220">
        <v>0.00011</v>
      </c>
      <c r="R97" s="220">
        <f>$Q$97*$H$97</f>
        <v>0.00132</v>
      </c>
      <c r="S97" s="220">
        <v>0.00215</v>
      </c>
      <c r="T97" s="219">
        <f>$S$97*$H$97</f>
        <v>0.0258</v>
      </c>
      <c r="AR97" s="207" t="s">
        <v>176</v>
      </c>
      <c r="AT97" s="207" t="s">
        <v>131</v>
      </c>
      <c r="AU97" s="207" t="s">
        <v>76</v>
      </c>
      <c r="AY97" s="207" t="s">
        <v>128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207" t="s">
        <v>74</v>
      </c>
      <c r="BK97" s="208">
        <f>ROUND($I$97*$H$97,2)</f>
        <v>0</v>
      </c>
      <c r="BL97" s="207" t="s">
        <v>176</v>
      </c>
      <c r="BM97" s="207" t="s">
        <v>1140</v>
      </c>
    </row>
    <row r="98" spans="2:65" s="203" customFormat="1" ht="15.75" customHeight="1">
      <c r="B98" s="204"/>
      <c r="C98" s="217" t="s">
        <v>154</v>
      </c>
      <c r="D98" s="217" t="s">
        <v>131</v>
      </c>
      <c r="E98" s="218" t="s">
        <v>788</v>
      </c>
      <c r="F98" s="214" t="s">
        <v>789</v>
      </c>
      <c r="G98" s="217" t="s">
        <v>490</v>
      </c>
      <c r="H98" s="216">
        <v>4</v>
      </c>
      <c r="I98" s="215"/>
      <c r="J98" s="215">
        <f>ROUND($I$98*$H$98,2)</f>
        <v>0</v>
      </c>
      <c r="K98" s="214" t="s">
        <v>495</v>
      </c>
      <c r="L98" s="204"/>
      <c r="M98" s="213"/>
      <c r="N98" s="221" t="s">
        <v>38</v>
      </c>
      <c r="Q98" s="220">
        <v>0.00146</v>
      </c>
      <c r="R98" s="220">
        <f>$Q$98*$H$98</f>
        <v>0.00584</v>
      </c>
      <c r="S98" s="220">
        <v>0</v>
      </c>
      <c r="T98" s="219">
        <f>$S$98*$H$98</f>
        <v>0</v>
      </c>
      <c r="AR98" s="207" t="s">
        <v>176</v>
      </c>
      <c r="AT98" s="207" t="s">
        <v>131</v>
      </c>
      <c r="AU98" s="207" t="s">
        <v>76</v>
      </c>
      <c r="AY98" s="207" t="s">
        <v>128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207" t="s">
        <v>74</v>
      </c>
      <c r="BK98" s="208">
        <f>ROUND($I$98*$H$98,2)</f>
        <v>0</v>
      </c>
      <c r="BL98" s="207" t="s">
        <v>176</v>
      </c>
      <c r="BM98" s="207" t="s">
        <v>1139</v>
      </c>
    </row>
    <row r="99" spans="2:65" s="203" customFormat="1" ht="15.75" customHeight="1">
      <c r="B99" s="204"/>
      <c r="C99" s="217" t="s">
        <v>150</v>
      </c>
      <c r="D99" s="217" t="s">
        <v>131</v>
      </c>
      <c r="E99" s="218" t="s">
        <v>790</v>
      </c>
      <c r="F99" s="214" t="s">
        <v>791</v>
      </c>
      <c r="G99" s="217" t="s">
        <v>490</v>
      </c>
      <c r="H99" s="216">
        <v>18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0.00184</v>
      </c>
      <c r="R99" s="220">
        <f>$Q$99*$H$99</f>
        <v>0.033120000000000004</v>
      </c>
      <c r="S99" s="220">
        <v>0</v>
      </c>
      <c r="T99" s="219">
        <f>$S$99*$H$99</f>
        <v>0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1138</v>
      </c>
    </row>
    <row r="100" spans="2:65" s="203" customFormat="1" ht="15.75" customHeight="1">
      <c r="B100" s="204"/>
      <c r="C100" s="217" t="s">
        <v>160</v>
      </c>
      <c r="D100" s="217" t="s">
        <v>131</v>
      </c>
      <c r="E100" s="218" t="s">
        <v>792</v>
      </c>
      <c r="F100" s="214" t="s">
        <v>793</v>
      </c>
      <c r="G100" s="217" t="s">
        <v>490</v>
      </c>
      <c r="H100" s="216">
        <v>6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0.01577</v>
      </c>
      <c r="R100" s="220">
        <f>$Q$100*$H$100</f>
        <v>0.09462</v>
      </c>
      <c r="S100" s="220">
        <v>0</v>
      </c>
      <c r="T100" s="219">
        <f>$S$100*$H$100</f>
        <v>0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1137</v>
      </c>
    </row>
    <row r="101" spans="2:65" s="203" customFormat="1" ht="15.75" customHeight="1">
      <c r="B101" s="204"/>
      <c r="C101" s="217" t="s">
        <v>189</v>
      </c>
      <c r="D101" s="217" t="s">
        <v>131</v>
      </c>
      <c r="E101" s="218" t="s">
        <v>794</v>
      </c>
      <c r="F101" s="214" t="s">
        <v>795</v>
      </c>
      <c r="G101" s="217" t="s">
        <v>490</v>
      </c>
      <c r="H101" s="216">
        <v>4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0.03698</v>
      </c>
      <c r="R101" s="220">
        <f>$Q$101*$H$101</f>
        <v>0.14792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1136</v>
      </c>
    </row>
    <row r="102" spans="2:65" s="203" customFormat="1" ht="15.75" customHeight="1">
      <c r="B102" s="204"/>
      <c r="C102" s="217" t="s">
        <v>165</v>
      </c>
      <c r="D102" s="217" t="s">
        <v>131</v>
      </c>
      <c r="E102" s="218" t="s">
        <v>796</v>
      </c>
      <c r="F102" s="214" t="s">
        <v>797</v>
      </c>
      <c r="G102" s="217" t="s">
        <v>206</v>
      </c>
      <c r="H102" s="216">
        <v>4</v>
      </c>
      <c r="I102" s="215"/>
      <c r="J102" s="215">
        <f>ROUND($I$102*$H$102,2)</f>
        <v>0</v>
      </c>
      <c r="K102" s="214" t="s">
        <v>495</v>
      </c>
      <c r="L102" s="204"/>
      <c r="M102" s="213"/>
      <c r="N102" s="221" t="s">
        <v>38</v>
      </c>
      <c r="Q102" s="220">
        <v>0.00446</v>
      </c>
      <c r="R102" s="220">
        <f>$Q$102*$H$102</f>
        <v>0.01784</v>
      </c>
      <c r="S102" s="220">
        <v>0</v>
      </c>
      <c r="T102" s="219">
        <f>$S$102*$H$102</f>
        <v>0</v>
      </c>
      <c r="AR102" s="207" t="s">
        <v>176</v>
      </c>
      <c r="AT102" s="207" t="s">
        <v>131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1135</v>
      </c>
    </row>
    <row r="103" spans="2:65" s="203" customFormat="1" ht="15.75" customHeight="1">
      <c r="B103" s="204"/>
      <c r="C103" s="217" t="s">
        <v>199</v>
      </c>
      <c r="D103" s="217" t="s">
        <v>131</v>
      </c>
      <c r="E103" s="218" t="s">
        <v>798</v>
      </c>
      <c r="F103" s="214" t="s">
        <v>799</v>
      </c>
      <c r="G103" s="217" t="s">
        <v>206</v>
      </c>
      <c r="H103" s="216">
        <v>2</v>
      </c>
      <c r="I103" s="215"/>
      <c r="J103" s="215">
        <f>ROUND($I$103*$H$103,2)</f>
        <v>0</v>
      </c>
      <c r="K103" s="214" t="s">
        <v>495</v>
      </c>
      <c r="L103" s="204"/>
      <c r="M103" s="213"/>
      <c r="N103" s="221" t="s">
        <v>38</v>
      </c>
      <c r="Q103" s="220">
        <v>0.00647</v>
      </c>
      <c r="R103" s="220">
        <f>$Q$103*$H$103</f>
        <v>0.01294</v>
      </c>
      <c r="S103" s="220">
        <v>0</v>
      </c>
      <c r="T103" s="219">
        <f>$S$103*$H$103</f>
        <v>0</v>
      </c>
      <c r="AR103" s="207" t="s">
        <v>176</v>
      </c>
      <c r="AT103" s="207" t="s">
        <v>131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1134</v>
      </c>
    </row>
    <row r="104" spans="2:65" s="203" customFormat="1" ht="15.75" customHeight="1">
      <c r="B104" s="204"/>
      <c r="C104" s="217" t="s">
        <v>171</v>
      </c>
      <c r="D104" s="217" t="s">
        <v>131</v>
      </c>
      <c r="E104" s="218" t="s">
        <v>800</v>
      </c>
      <c r="F104" s="214" t="s">
        <v>801</v>
      </c>
      <c r="G104" s="217" t="s">
        <v>490</v>
      </c>
      <c r="H104" s="216">
        <v>0.5</v>
      </c>
      <c r="I104" s="215"/>
      <c r="J104" s="215">
        <f>ROUND($I$104*$H$104,2)</f>
        <v>0</v>
      </c>
      <c r="K104" s="214" t="s">
        <v>495</v>
      </c>
      <c r="L104" s="204"/>
      <c r="M104" s="213"/>
      <c r="N104" s="221" t="s">
        <v>38</v>
      </c>
      <c r="Q104" s="220">
        <v>0.00256</v>
      </c>
      <c r="R104" s="220">
        <f>$Q$104*$H$104</f>
        <v>0.00128</v>
      </c>
      <c r="S104" s="220">
        <v>0</v>
      </c>
      <c r="T104" s="219">
        <f>$S$104*$H$104</f>
        <v>0</v>
      </c>
      <c r="AR104" s="207" t="s">
        <v>176</v>
      </c>
      <c r="AT104" s="207" t="s">
        <v>131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1133</v>
      </c>
    </row>
    <row r="105" spans="2:65" s="203" customFormat="1" ht="15.75" customHeight="1">
      <c r="B105" s="204"/>
      <c r="C105" s="217" t="s">
        <v>9</v>
      </c>
      <c r="D105" s="217" t="s">
        <v>131</v>
      </c>
      <c r="E105" s="218" t="s">
        <v>802</v>
      </c>
      <c r="F105" s="214" t="s">
        <v>803</v>
      </c>
      <c r="G105" s="217" t="s">
        <v>490</v>
      </c>
      <c r="H105" s="216">
        <v>0.5</v>
      </c>
      <c r="I105" s="215"/>
      <c r="J105" s="215">
        <f>ROUND($I$105*$H$105,2)</f>
        <v>0</v>
      </c>
      <c r="K105" s="214" t="s">
        <v>495</v>
      </c>
      <c r="L105" s="204"/>
      <c r="M105" s="213"/>
      <c r="N105" s="221" t="s">
        <v>38</v>
      </c>
      <c r="Q105" s="220">
        <v>0.03533</v>
      </c>
      <c r="R105" s="220">
        <f>$Q$105*$H$105</f>
        <v>0.017665</v>
      </c>
      <c r="S105" s="220">
        <v>0</v>
      </c>
      <c r="T105" s="219">
        <f>$S$105*$H$105</f>
        <v>0</v>
      </c>
      <c r="AR105" s="207" t="s">
        <v>176</v>
      </c>
      <c r="AT105" s="207" t="s">
        <v>131</v>
      </c>
      <c r="AU105" s="207" t="s">
        <v>76</v>
      </c>
      <c r="AY105" s="207" t="s">
        <v>128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207" t="s">
        <v>74</v>
      </c>
      <c r="BK105" s="208">
        <f>ROUND($I$105*$H$105,2)</f>
        <v>0</v>
      </c>
      <c r="BL105" s="207" t="s">
        <v>176</v>
      </c>
      <c r="BM105" s="207" t="s">
        <v>1132</v>
      </c>
    </row>
    <row r="106" spans="2:65" s="203" customFormat="1" ht="15.75" customHeight="1">
      <c r="B106" s="204"/>
      <c r="C106" s="217" t="s">
        <v>176</v>
      </c>
      <c r="D106" s="217" t="s">
        <v>131</v>
      </c>
      <c r="E106" s="218" t="s">
        <v>804</v>
      </c>
      <c r="F106" s="214" t="s">
        <v>805</v>
      </c>
      <c r="G106" s="217" t="s">
        <v>490</v>
      </c>
      <c r="H106" s="216">
        <v>26</v>
      </c>
      <c r="I106" s="215"/>
      <c r="J106" s="215">
        <f>ROUND($I$106*$H$106,2)</f>
        <v>0</v>
      </c>
      <c r="K106" s="214" t="s">
        <v>495</v>
      </c>
      <c r="L106" s="204"/>
      <c r="M106" s="213"/>
      <c r="N106" s="221" t="s">
        <v>38</v>
      </c>
      <c r="Q106" s="220">
        <v>0</v>
      </c>
      <c r="R106" s="220">
        <f>$Q$106*$H$106</f>
        <v>0</v>
      </c>
      <c r="S106" s="220">
        <v>0</v>
      </c>
      <c r="T106" s="219">
        <f>$S$106*$H$106</f>
        <v>0</v>
      </c>
      <c r="AR106" s="207" t="s">
        <v>176</v>
      </c>
      <c r="AT106" s="207" t="s">
        <v>131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1131</v>
      </c>
    </row>
    <row r="107" spans="2:65" s="203" customFormat="1" ht="15.75" customHeight="1">
      <c r="B107" s="204"/>
      <c r="C107" s="217" t="s">
        <v>220</v>
      </c>
      <c r="D107" s="217" t="s">
        <v>131</v>
      </c>
      <c r="E107" s="218" t="s">
        <v>806</v>
      </c>
      <c r="F107" s="214" t="s">
        <v>807</v>
      </c>
      <c r="G107" s="217" t="s">
        <v>511</v>
      </c>
      <c r="H107" s="216">
        <v>2</v>
      </c>
      <c r="I107" s="215"/>
      <c r="J107" s="215">
        <f>ROUND($I$107*$H$107,2)</f>
        <v>0</v>
      </c>
      <c r="K107" s="214" t="s">
        <v>495</v>
      </c>
      <c r="L107" s="204"/>
      <c r="M107" s="213"/>
      <c r="N107" s="221" t="s">
        <v>38</v>
      </c>
      <c r="Q107" s="220">
        <v>0.01639</v>
      </c>
      <c r="R107" s="220">
        <f>$Q$107*$H$107</f>
        <v>0.03278</v>
      </c>
      <c r="S107" s="220">
        <v>0</v>
      </c>
      <c r="T107" s="219">
        <f>$S$107*$H$107</f>
        <v>0</v>
      </c>
      <c r="AR107" s="207" t="s">
        <v>176</v>
      </c>
      <c r="AT107" s="207" t="s">
        <v>131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1130</v>
      </c>
    </row>
    <row r="108" spans="2:65" s="203" customFormat="1" ht="15.75" customHeight="1">
      <c r="B108" s="204"/>
      <c r="C108" s="217" t="s">
        <v>181</v>
      </c>
      <c r="D108" s="217" t="s">
        <v>131</v>
      </c>
      <c r="E108" s="218" t="s">
        <v>808</v>
      </c>
      <c r="F108" s="214" t="s">
        <v>809</v>
      </c>
      <c r="G108" s="217" t="s">
        <v>511</v>
      </c>
      <c r="H108" s="216">
        <v>1</v>
      </c>
      <c r="I108" s="215"/>
      <c r="J108" s="215">
        <f>ROUND($I$108*$H$108,2)</f>
        <v>0</v>
      </c>
      <c r="K108" s="214" t="s">
        <v>495</v>
      </c>
      <c r="L108" s="204"/>
      <c r="M108" s="213"/>
      <c r="N108" s="221" t="s">
        <v>38</v>
      </c>
      <c r="Q108" s="220">
        <v>0.02974</v>
      </c>
      <c r="R108" s="220">
        <f>$Q$108*$H$108</f>
        <v>0.02974</v>
      </c>
      <c r="S108" s="220">
        <v>0</v>
      </c>
      <c r="T108" s="219">
        <f>$S$108*$H$108</f>
        <v>0</v>
      </c>
      <c r="AR108" s="207" t="s">
        <v>176</v>
      </c>
      <c r="AT108" s="207" t="s">
        <v>131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1129</v>
      </c>
    </row>
    <row r="109" spans="2:65" s="203" customFormat="1" ht="15.75" customHeight="1">
      <c r="B109" s="204"/>
      <c r="C109" s="217" t="s">
        <v>230</v>
      </c>
      <c r="D109" s="217" t="s">
        <v>131</v>
      </c>
      <c r="E109" s="218" t="s">
        <v>810</v>
      </c>
      <c r="F109" s="214" t="s">
        <v>811</v>
      </c>
      <c r="G109" s="217" t="s">
        <v>206</v>
      </c>
      <c r="H109" s="216">
        <v>1</v>
      </c>
      <c r="I109" s="215"/>
      <c r="J109" s="215">
        <f>ROUND($I$109*$H$109,2)</f>
        <v>0</v>
      </c>
      <c r="K109" s="214" t="s">
        <v>495</v>
      </c>
      <c r="L109" s="204"/>
      <c r="M109" s="213"/>
      <c r="N109" s="221" t="s">
        <v>38</v>
      </c>
      <c r="Q109" s="220">
        <v>0.00803</v>
      </c>
      <c r="R109" s="220">
        <f>$Q$109*$H$109</f>
        <v>0.00803</v>
      </c>
      <c r="S109" s="220">
        <v>0</v>
      </c>
      <c r="T109" s="219">
        <f>$S$109*$H$109</f>
        <v>0</v>
      </c>
      <c r="AR109" s="207" t="s">
        <v>176</v>
      </c>
      <c r="AT109" s="207" t="s">
        <v>131</v>
      </c>
      <c r="AU109" s="207" t="s">
        <v>76</v>
      </c>
      <c r="AY109" s="207" t="s">
        <v>128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207" t="s">
        <v>74</v>
      </c>
      <c r="BK109" s="208">
        <f>ROUND($I$109*$H$109,2)</f>
        <v>0</v>
      </c>
      <c r="BL109" s="207" t="s">
        <v>176</v>
      </c>
      <c r="BM109" s="207" t="s">
        <v>1128</v>
      </c>
    </row>
    <row r="110" spans="2:65" s="203" customFormat="1" ht="15.75" customHeight="1">
      <c r="B110" s="204"/>
      <c r="C110" s="238" t="s">
        <v>186</v>
      </c>
      <c r="D110" s="238" t="s">
        <v>304</v>
      </c>
      <c r="E110" s="239" t="s">
        <v>812</v>
      </c>
      <c r="F110" s="234" t="s">
        <v>813</v>
      </c>
      <c r="G110" s="238" t="s">
        <v>206</v>
      </c>
      <c r="H110" s="237">
        <v>1</v>
      </c>
      <c r="I110" s="236"/>
      <c r="J110" s="236">
        <f>ROUND($I$110*$H$110,2)</f>
        <v>0</v>
      </c>
      <c r="K110" s="234"/>
      <c r="L110" s="235"/>
      <c r="M110" s="234"/>
      <c r="N110" s="233" t="s">
        <v>38</v>
      </c>
      <c r="Q110" s="220">
        <v>0.021</v>
      </c>
      <c r="R110" s="220">
        <f>$Q$110*$H$110</f>
        <v>0.021</v>
      </c>
      <c r="S110" s="220">
        <v>0</v>
      </c>
      <c r="T110" s="219">
        <f>$S$110*$H$110</f>
        <v>0</v>
      </c>
      <c r="AR110" s="207" t="s">
        <v>223</v>
      </c>
      <c r="AT110" s="207" t="s">
        <v>304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1127</v>
      </c>
    </row>
    <row r="111" spans="2:65" s="203" customFormat="1" ht="15.75" customHeight="1">
      <c r="B111" s="204"/>
      <c r="C111" s="217" t="s">
        <v>8</v>
      </c>
      <c r="D111" s="217" t="s">
        <v>131</v>
      </c>
      <c r="E111" s="218" t="s">
        <v>814</v>
      </c>
      <c r="F111" s="214" t="s">
        <v>815</v>
      </c>
      <c r="G111" s="217" t="s">
        <v>206</v>
      </c>
      <c r="H111" s="216">
        <v>2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0.0002</v>
      </c>
      <c r="R111" s="220">
        <f>$Q$111*$H$111</f>
        <v>0.0004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1126</v>
      </c>
    </row>
    <row r="112" spans="2:65" s="203" customFormat="1" ht="15.75" customHeight="1">
      <c r="B112" s="204"/>
      <c r="C112" s="217" t="s">
        <v>192</v>
      </c>
      <c r="D112" s="217" t="s">
        <v>131</v>
      </c>
      <c r="E112" s="218" t="s">
        <v>816</v>
      </c>
      <c r="F112" s="214" t="s">
        <v>1125</v>
      </c>
      <c r="G112" s="217" t="s">
        <v>206</v>
      </c>
      <c r="H112" s="216">
        <v>2</v>
      </c>
      <c r="I112" s="215"/>
      <c r="J112" s="215">
        <f>ROUND($I$112*$H$112,2)</f>
        <v>0</v>
      </c>
      <c r="K112" s="214" t="s">
        <v>495</v>
      </c>
      <c r="L112" s="204"/>
      <c r="M112" s="213"/>
      <c r="N112" s="221" t="s">
        <v>38</v>
      </c>
      <c r="Q112" s="220">
        <v>0.00039</v>
      </c>
      <c r="R112" s="220">
        <f>$Q$112*$H$112</f>
        <v>0.00078</v>
      </c>
      <c r="S112" s="220">
        <v>0</v>
      </c>
      <c r="T112" s="219">
        <f>$S$112*$H$112</f>
        <v>0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1124</v>
      </c>
    </row>
    <row r="113" spans="2:65" s="203" customFormat="1" ht="15.75" customHeight="1">
      <c r="B113" s="204"/>
      <c r="C113" s="217" t="s">
        <v>256</v>
      </c>
      <c r="D113" s="217" t="s">
        <v>131</v>
      </c>
      <c r="E113" s="218" t="s">
        <v>817</v>
      </c>
      <c r="F113" s="214" t="s">
        <v>818</v>
      </c>
      <c r="G113" s="217" t="s">
        <v>206</v>
      </c>
      <c r="H113" s="216">
        <v>3</v>
      </c>
      <c r="I113" s="215"/>
      <c r="J113" s="215">
        <f>ROUND($I$113*$H$113,2)</f>
        <v>0</v>
      </c>
      <c r="K113" s="214" t="s">
        <v>495</v>
      </c>
      <c r="L113" s="204"/>
      <c r="M113" s="213"/>
      <c r="N113" s="221" t="s">
        <v>38</v>
      </c>
      <c r="Q113" s="220">
        <v>0.00059</v>
      </c>
      <c r="R113" s="220">
        <f>$Q$113*$H$113</f>
        <v>0.00177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1123</v>
      </c>
    </row>
    <row r="114" spans="2:65" s="203" customFormat="1" ht="15.75" customHeight="1">
      <c r="B114" s="204"/>
      <c r="C114" s="217" t="s">
        <v>198</v>
      </c>
      <c r="D114" s="217" t="s">
        <v>131</v>
      </c>
      <c r="E114" s="218" t="s">
        <v>819</v>
      </c>
      <c r="F114" s="214" t="s">
        <v>820</v>
      </c>
      <c r="G114" s="217" t="s">
        <v>217</v>
      </c>
      <c r="H114" s="216">
        <v>0.433</v>
      </c>
      <c r="I114" s="215"/>
      <c r="J114" s="215">
        <f>ROUND($I$114*$H$114,2)</f>
        <v>0</v>
      </c>
      <c r="K114" s="214" t="s">
        <v>495</v>
      </c>
      <c r="L114" s="204"/>
      <c r="M114" s="213"/>
      <c r="N114" s="221" t="s">
        <v>38</v>
      </c>
      <c r="Q114" s="220">
        <v>0</v>
      </c>
      <c r="R114" s="220">
        <f>$Q$114*$H$114</f>
        <v>0</v>
      </c>
      <c r="S114" s="220">
        <v>0</v>
      </c>
      <c r="T114" s="219">
        <f>$S$114*$H$114</f>
        <v>0</v>
      </c>
      <c r="AR114" s="207" t="s">
        <v>176</v>
      </c>
      <c r="AT114" s="207" t="s">
        <v>131</v>
      </c>
      <c r="AU114" s="207" t="s">
        <v>76</v>
      </c>
      <c r="AY114" s="207" t="s">
        <v>128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207" t="s">
        <v>74</v>
      </c>
      <c r="BK114" s="208">
        <f>ROUND($I$114*$H$114,2)</f>
        <v>0</v>
      </c>
      <c r="BL114" s="207" t="s">
        <v>176</v>
      </c>
      <c r="BM114" s="207" t="s">
        <v>1122</v>
      </c>
    </row>
    <row r="115" spans="2:63" s="222" customFormat="1" ht="30.75" customHeight="1">
      <c r="B115" s="228"/>
      <c r="D115" s="224" t="s">
        <v>66</v>
      </c>
      <c r="E115" s="230" t="s">
        <v>273</v>
      </c>
      <c r="F115" s="230" t="s">
        <v>274</v>
      </c>
      <c r="J115" s="229">
        <f>$BK$115</f>
        <v>0</v>
      </c>
      <c r="L115" s="228"/>
      <c r="M115" s="227"/>
      <c r="P115" s="226">
        <f>SUM($P$116:$P$119)</f>
        <v>0</v>
      </c>
      <c r="R115" s="226">
        <f>SUM($R$116:$R$119)</f>
        <v>0.3125</v>
      </c>
      <c r="T115" s="225">
        <f>SUM($T$116:$T$119)</f>
        <v>0</v>
      </c>
      <c r="AR115" s="224" t="s">
        <v>76</v>
      </c>
      <c r="AT115" s="224" t="s">
        <v>66</v>
      </c>
      <c r="AU115" s="224" t="s">
        <v>74</v>
      </c>
      <c r="AY115" s="224" t="s">
        <v>128</v>
      </c>
      <c r="BK115" s="223">
        <f>SUM($BK$116:$BK$119)</f>
        <v>0</v>
      </c>
    </row>
    <row r="116" spans="2:65" s="203" customFormat="1" ht="15.75" customHeight="1">
      <c r="B116" s="204"/>
      <c r="C116" s="217" t="s">
        <v>268</v>
      </c>
      <c r="D116" s="217" t="s">
        <v>131</v>
      </c>
      <c r="E116" s="218" t="s">
        <v>723</v>
      </c>
      <c r="F116" s="214" t="s">
        <v>724</v>
      </c>
      <c r="G116" s="217" t="s">
        <v>725</v>
      </c>
      <c r="H116" s="216">
        <v>32</v>
      </c>
      <c r="I116" s="215"/>
      <c r="J116" s="215">
        <f>ROUND($I$116*$H$116,2)</f>
        <v>0</v>
      </c>
      <c r="K116" s="214" t="s">
        <v>495</v>
      </c>
      <c r="L116" s="204"/>
      <c r="M116" s="213"/>
      <c r="N116" s="221" t="s">
        <v>38</v>
      </c>
      <c r="Q116" s="220">
        <v>6E-05</v>
      </c>
      <c r="R116" s="220">
        <f>$Q$116*$H$116</f>
        <v>0.00192</v>
      </c>
      <c r="S116" s="220">
        <v>0</v>
      </c>
      <c r="T116" s="219">
        <f>$S$116*$H$116</f>
        <v>0</v>
      </c>
      <c r="AR116" s="207" t="s">
        <v>176</v>
      </c>
      <c r="AT116" s="207" t="s">
        <v>131</v>
      </c>
      <c r="AU116" s="207" t="s">
        <v>76</v>
      </c>
      <c r="AY116" s="207" t="s">
        <v>128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207" t="s">
        <v>74</v>
      </c>
      <c r="BK116" s="208">
        <f>ROUND($I$116*$H$116,2)</f>
        <v>0</v>
      </c>
      <c r="BL116" s="207" t="s">
        <v>176</v>
      </c>
      <c r="BM116" s="207" t="s">
        <v>1121</v>
      </c>
    </row>
    <row r="117" spans="2:65" s="203" customFormat="1" ht="15.75" customHeight="1">
      <c r="B117" s="204"/>
      <c r="C117" s="238" t="s">
        <v>202</v>
      </c>
      <c r="D117" s="238" t="s">
        <v>304</v>
      </c>
      <c r="E117" s="239" t="s">
        <v>727</v>
      </c>
      <c r="F117" s="234" t="s">
        <v>728</v>
      </c>
      <c r="G117" s="238" t="s">
        <v>217</v>
      </c>
      <c r="H117" s="237">
        <v>0.31</v>
      </c>
      <c r="I117" s="236"/>
      <c r="J117" s="236">
        <f>ROUND($I$117*$H$117,2)</f>
        <v>0</v>
      </c>
      <c r="K117" s="234" t="s">
        <v>495</v>
      </c>
      <c r="L117" s="235"/>
      <c r="M117" s="234"/>
      <c r="N117" s="233" t="s">
        <v>38</v>
      </c>
      <c r="Q117" s="220">
        <v>1</v>
      </c>
      <c r="R117" s="220">
        <f>$Q$117*$H$117</f>
        <v>0.31</v>
      </c>
      <c r="S117" s="220">
        <v>0</v>
      </c>
      <c r="T117" s="219">
        <f>$S$117*$H$117</f>
        <v>0</v>
      </c>
      <c r="AR117" s="207" t="s">
        <v>223</v>
      </c>
      <c r="AT117" s="207" t="s">
        <v>304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1120</v>
      </c>
    </row>
    <row r="118" spans="2:65" s="203" customFormat="1" ht="15.75" customHeight="1">
      <c r="B118" s="204"/>
      <c r="C118" s="238" t="s">
        <v>283</v>
      </c>
      <c r="D118" s="238" t="s">
        <v>304</v>
      </c>
      <c r="E118" s="239" t="s">
        <v>729</v>
      </c>
      <c r="F118" s="234" t="s">
        <v>730</v>
      </c>
      <c r="G118" s="238" t="s">
        <v>206</v>
      </c>
      <c r="H118" s="237">
        <v>2</v>
      </c>
      <c r="I118" s="236"/>
      <c r="J118" s="236">
        <f>ROUND($I$118*$H$118,2)</f>
        <v>0</v>
      </c>
      <c r="K118" s="234" t="s">
        <v>495</v>
      </c>
      <c r="L118" s="235"/>
      <c r="M118" s="234"/>
      <c r="N118" s="233" t="s">
        <v>38</v>
      </c>
      <c r="Q118" s="220">
        <v>0.00029</v>
      </c>
      <c r="R118" s="220">
        <f>$Q$118*$H$118</f>
        <v>0.00058</v>
      </c>
      <c r="S118" s="220">
        <v>0</v>
      </c>
      <c r="T118" s="219">
        <f>$S$118*$H$118</f>
        <v>0</v>
      </c>
      <c r="AR118" s="207" t="s">
        <v>223</v>
      </c>
      <c r="AT118" s="207" t="s">
        <v>304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1119</v>
      </c>
    </row>
    <row r="119" spans="2:65" s="203" customFormat="1" ht="15.75" customHeight="1">
      <c r="B119" s="204"/>
      <c r="C119" s="217" t="s">
        <v>207</v>
      </c>
      <c r="D119" s="217" t="s">
        <v>131</v>
      </c>
      <c r="E119" s="218" t="s">
        <v>732</v>
      </c>
      <c r="F119" s="214" t="s">
        <v>733</v>
      </c>
      <c r="G119" s="217" t="s">
        <v>217</v>
      </c>
      <c r="H119" s="216">
        <v>0.313</v>
      </c>
      <c r="I119" s="215"/>
      <c r="J119" s="215">
        <f>ROUND($I$119*$H$119,2)</f>
        <v>0</v>
      </c>
      <c r="K119" s="214" t="s">
        <v>495</v>
      </c>
      <c r="L119" s="204"/>
      <c r="M119" s="213"/>
      <c r="N119" s="221" t="s">
        <v>38</v>
      </c>
      <c r="Q119" s="220">
        <v>0</v>
      </c>
      <c r="R119" s="220">
        <f>$Q$119*$H$119</f>
        <v>0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1118</v>
      </c>
    </row>
    <row r="120" spans="2:63" s="222" customFormat="1" ht="37.5" customHeight="1">
      <c r="B120" s="228"/>
      <c r="D120" s="224" t="s">
        <v>66</v>
      </c>
      <c r="E120" s="232" t="s">
        <v>744</v>
      </c>
      <c r="F120" s="232" t="s">
        <v>745</v>
      </c>
      <c r="J120" s="231">
        <f>$BK$120</f>
        <v>0</v>
      </c>
      <c r="L120" s="228"/>
      <c r="M120" s="227"/>
      <c r="P120" s="226">
        <f>$P$121</f>
        <v>0</v>
      </c>
      <c r="R120" s="226">
        <f>$R$121</f>
        <v>0</v>
      </c>
      <c r="T120" s="225">
        <f>$T$121</f>
        <v>0</v>
      </c>
      <c r="AR120" s="224" t="s">
        <v>136</v>
      </c>
      <c r="AT120" s="224" t="s">
        <v>66</v>
      </c>
      <c r="AU120" s="224" t="s">
        <v>67</v>
      </c>
      <c r="AY120" s="224" t="s">
        <v>128</v>
      </c>
      <c r="BK120" s="223">
        <f>$BK$121</f>
        <v>0</v>
      </c>
    </row>
    <row r="121" spans="2:65" s="203" customFormat="1" ht="15.75" customHeight="1">
      <c r="B121" s="204"/>
      <c r="C121" s="217" t="s">
        <v>293</v>
      </c>
      <c r="D121" s="217" t="s">
        <v>131</v>
      </c>
      <c r="E121" s="218" t="s">
        <v>821</v>
      </c>
      <c r="F121" s="214" t="s">
        <v>1117</v>
      </c>
      <c r="G121" s="217" t="s">
        <v>749</v>
      </c>
      <c r="H121" s="216">
        <v>6</v>
      </c>
      <c r="I121" s="215"/>
      <c r="J121" s="215">
        <f>ROUND($I$121*$H$121,2)</f>
        <v>0</v>
      </c>
      <c r="K121" s="214" t="s">
        <v>495</v>
      </c>
      <c r="L121" s="204"/>
      <c r="M121" s="213"/>
      <c r="N121" s="221" t="s">
        <v>38</v>
      </c>
      <c r="Q121" s="220">
        <v>0</v>
      </c>
      <c r="R121" s="220">
        <f>$Q$121*$H$121</f>
        <v>0</v>
      </c>
      <c r="S121" s="220">
        <v>0</v>
      </c>
      <c r="T121" s="219">
        <f>$S$121*$H$121</f>
        <v>0</v>
      </c>
      <c r="AR121" s="207" t="s">
        <v>964</v>
      </c>
      <c r="AT121" s="207" t="s">
        <v>131</v>
      </c>
      <c r="AU121" s="207" t="s">
        <v>74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964</v>
      </c>
      <c r="BM121" s="207" t="s">
        <v>1116</v>
      </c>
    </row>
    <row r="122" spans="2:63" s="222" customFormat="1" ht="37.5" customHeight="1">
      <c r="B122" s="228"/>
      <c r="D122" s="224" t="s">
        <v>66</v>
      </c>
      <c r="E122" s="232" t="s">
        <v>750</v>
      </c>
      <c r="F122" s="232" t="s">
        <v>751</v>
      </c>
      <c r="J122" s="231">
        <f>$BK$122</f>
        <v>0</v>
      </c>
      <c r="L122" s="228"/>
      <c r="M122" s="227"/>
      <c r="P122" s="226">
        <f>$P$123</f>
        <v>0</v>
      </c>
      <c r="R122" s="226">
        <f>$R$123</f>
        <v>0</v>
      </c>
      <c r="T122" s="225">
        <f>$T$123</f>
        <v>0</v>
      </c>
      <c r="AR122" s="224" t="s">
        <v>157</v>
      </c>
      <c r="AT122" s="224" t="s">
        <v>66</v>
      </c>
      <c r="AU122" s="224" t="s">
        <v>67</v>
      </c>
      <c r="AY122" s="224" t="s">
        <v>128</v>
      </c>
      <c r="BK122" s="223">
        <f>$BK$123</f>
        <v>0</v>
      </c>
    </row>
    <row r="123" spans="2:63" s="222" customFormat="1" ht="21" customHeight="1">
      <c r="B123" s="228"/>
      <c r="D123" s="224" t="s">
        <v>66</v>
      </c>
      <c r="E123" s="230" t="s">
        <v>752</v>
      </c>
      <c r="F123" s="230" t="s">
        <v>753</v>
      </c>
      <c r="J123" s="229">
        <f>$BK$123</f>
        <v>0</v>
      </c>
      <c r="L123" s="228"/>
      <c r="M123" s="227"/>
      <c r="P123" s="226">
        <f>SUM($P$124:$P$125)</f>
        <v>0</v>
      </c>
      <c r="R123" s="226">
        <f>SUM($R$124:$R$125)</f>
        <v>0</v>
      </c>
      <c r="T123" s="225">
        <f>SUM($T$124:$T$125)</f>
        <v>0</v>
      </c>
      <c r="AR123" s="224" t="s">
        <v>157</v>
      </c>
      <c r="AT123" s="224" t="s">
        <v>66</v>
      </c>
      <c r="AU123" s="224" t="s">
        <v>74</v>
      </c>
      <c r="AY123" s="224" t="s">
        <v>128</v>
      </c>
      <c r="BK123" s="223">
        <f>SUM($BK$124:$BK$125)</f>
        <v>0</v>
      </c>
    </row>
    <row r="124" spans="2:65" s="203" customFormat="1" ht="15.75" customHeight="1">
      <c r="B124" s="204"/>
      <c r="C124" s="217" t="s">
        <v>218</v>
      </c>
      <c r="D124" s="217" t="s">
        <v>131</v>
      </c>
      <c r="E124" s="218" t="s">
        <v>1115</v>
      </c>
      <c r="F124" s="214" t="s">
        <v>1114</v>
      </c>
      <c r="G124" s="217" t="s">
        <v>511</v>
      </c>
      <c r="H124" s="216">
        <v>1</v>
      </c>
      <c r="I124" s="215"/>
      <c r="J124" s="215">
        <f>ROUND($I$124*$H$124,2)</f>
        <v>0</v>
      </c>
      <c r="K124" s="214"/>
      <c r="L124" s="204"/>
      <c r="M124" s="213"/>
      <c r="N124" s="221" t="s">
        <v>38</v>
      </c>
      <c r="Q124" s="220">
        <v>0</v>
      </c>
      <c r="R124" s="220">
        <f>$Q$124*$H$124</f>
        <v>0</v>
      </c>
      <c r="S124" s="220">
        <v>0</v>
      </c>
      <c r="T124" s="219">
        <f>$S$124*$H$124</f>
        <v>0</v>
      </c>
      <c r="AR124" s="207" t="s">
        <v>947</v>
      </c>
      <c r="AT124" s="207" t="s">
        <v>131</v>
      </c>
      <c r="AU124" s="207" t="s">
        <v>76</v>
      </c>
      <c r="AY124" s="207" t="s">
        <v>128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207" t="s">
        <v>74</v>
      </c>
      <c r="BK124" s="208">
        <f>ROUND($I$124*$H$124,2)</f>
        <v>0</v>
      </c>
      <c r="BL124" s="207" t="s">
        <v>947</v>
      </c>
      <c r="BM124" s="207" t="s">
        <v>1113</v>
      </c>
    </row>
    <row r="125" spans="2:65" s="203" customFormat="1" ht="15.75" customHeight="1">
      <c r="B125" s="204"/>
      <c r="C125" s="217" t="s">
        <v>303</v>
      </c>
      <c r="D125" s="217" t="s">
        <v>131</v>
      </c>
      <c r="E125" s="218" t="s">
        <v>1112</v>
      </c>
      <c r="F125" s="214" t="s">
        <v>765</v>
      </c>
      <c r="G125" s="217" t="s">
        <v>511</v>
      </c>
      <c r="H125" s="216">
        <v>1</v>
      </c>
      <c r="I125" s="215"/>
      <c r="J125" s="215">
        <f>ROUND($I$125*$H$125,2)</f>
        <v>0</v>
      </c>
      <c r="K125" s="214"/>
      <c r="L125" s="204"/>
      <c r="M125" s="213"/>
      <c r="N125" s="212" t="s">
        <v>38</v>
      </c>
      <c r="O125" s="211"/>
      <c r="P125" s="211"/>
      <c r="Q125" s="210">
        <v>0</v>
      </c>
      <c r="R125" s="210">
        <f>$Q$125*$H$125</f>
        <v>0</v>
      </c>
      <c r="S125" s="210">
        <v>0</v>
      </c>
      <c r="T125" s="209">
        <f>$S$125*$H$125</f>
        <v>0</v>
      </c>
      <c r="AR125" s="207" t="s">
        <v>947</v>
      </c>
      <c r="AT125" s="207" t="s">
        <v>131</v>
      </c>
      <c r="AU125" s="207" t="s">
        <v>76</v>
      </c>
      <c r="AY125" s="207" t="s">
        <v>128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207" t="s">
        <v>74</v>
      </c>
      <c r="BK125" s="208">
        <f>ROUND($I$125*$H$125,2)</f>
        <v>0</v>
      </c>
      <c r="BL125" s="207" t="s">
        <v>947</v>
      </c>
      <c r="BM125" s="207" t="s">
        <v>1111</v>
      </c>
    </row>
    <row r="126" spans="2:12" s="203" customFormat="1" ht="7.5" customHeight="1">
      <c r="B126" s="206"/>
      <c r="C126" s="205"/>
      <c r="D126" s="205"/>
      <c r="E126" s="205"/>
      <c r="F126" s="205"/>
      <c r="G126" s="205"/>
      <c r="H126" s="205"/>
      <c r="I126" s="205"/>
      <c r="J126" s="205"/>
      <c r="K126" s="205"/>
      <c r="L126" s="204"/>
    </row>
    <row r="239" s="202" customFormat="1" ht="14.25" customHeight="1"/>
  </sheetData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8"/>
  <sheetViews>
    <sheetView showGridLines="0" workbookViewId="0" topLeftCell="A1">
      <pane ySplit="1" topLeftCell="A2" activePane="bottomLeft" state="frozen"/>
      <selection pane="bottomLeft" activeCell="F81" sqref="F81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9" t="s">
        <v>943</v>
      </c>
      <c r="H1" s="349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50" t="s">
        <v>6</v>
      </c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02" t="s">
        <v>1186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2" t="str">
        <f>'F.1.4.c) - Rozvod plynu'!E75:H75</f>
        <v>Rekonstrukce plynové kotelny</v>
      </c>
      <c r="F7" s="351"/>
      <c r="G7" s="351"/>
      <c r="H7" s="351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7" t="s">
        <v>1188</v>
      </c>
      <c r="F9" s="348"/>
      <c r="G9" s="348"/>
      <c r="H9" s="348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'F.1.4.c) - Rozvod plynu'!F79</f>
        <v>Gymnázium Jaroslava Žáka, Jaroměř</v>
      </c>
      <c r="I12" s="257" t="s">
        <v>20</v>
      </c>
      <c r="J12" s="258" t="str">
        <f>'F.1.4.c) - Rozvod plynu'!J79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3"/>
      <c r="F24" s="354"/>
      <c r="G24" s="354"/>
      <c r="H24" s="354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ROUND($J$85,2)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ROUND(SUM($BE$85:$BE$127),2)</f>
        <v>0</v>
      </c>
      <c r="I30" s="287">
        <v>0.21</v>
      </c>
      <c r="J30" s="286">
        <f>ROUND(SUM($BE$85:$BE$127)*$I$30,2)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ROUND(SUM($BF$85:$BF$127),2)</f>
        <v>0</v>
      </c>
      <c r="I31" s="287">
        <v>0.15</v>
      </c>
      <c r="J31" s="286">
        <f>ROUND(SUM($BF$85:$BF$127)*$I$31,2)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ROUND(SUM($BG$85:$BG$127),2)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ROUND(SUM($BH$85:$BH$127),2)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ROUND(SUM($BI$85:$BI$127),2)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2" t="str">
        <f>$E$7</f>
        <v>Rekonstrukce plynové kotelny</v>
      </c>
      <c r="F45" s="348"/>
      <c r="G45" s="348"/>
      <c r="H45" s="348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7" t="str">
        <f>$E$9</f>
        <v>D.1.4.e) - Zdravotechnika</v>
      </c>
      <c r="F47" s="348"/>
      <c r="G47" s="348"/>
      <c r="H47" s="348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$F$12</f>
        <v>Gymnázium Jaroslava Žáka, Jaroměř</v>
      </c>
      <c r="I49" s="257" t="s">
        <v>20</v>
      </c>
      <c r="J49" s="258" t="str">
        <f>IF($J$12="","",$J$12)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ROUND($J$85,2)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ROUND($J$86,2)</f>
        <v>0</v>
      </c>
      <c r="K57" s="270"/>
    </row>
    <row r="58" spans="2:11" s="264" customFormat="1" ht="21" customHeight="1">
      <c r="B58" s="268"/>
      <c r="D58" s="267" t="s">
        <v>101</v>
      </c>
      <c r="E58" s="267"/>
      <c r="F58" s="267"/>
      <c r="G58" s="267"/>
      <c r="H58" s="267"/>
      <c r="I58" s="267"/>
      <c r="J58" s="266">
        <f>ROUND($J$87,2)</f>
        <v>0</v>
      </c>
      <c r="K58" s="265"/>
    </row>
    <row r="59" spans="2:11" s="269" customFormat="1" ht="25.5" customHeight="1">
      <c r="B59" s="273"/>
      <c r="D59" s="272" t="s">
        <v>103</v>
      </c>
      <c r="E59" s="272"/>
      <c r="F59" s="272"/>
      <c r="G59" s="272"/>
      <c r="H59" s="272"/>
      <c r="I59" s="272"/>
      <c r="J59" s="271">
        <f>ROUND($J$89,2)</f>
        <v>0</v>
      </c>
      <c r="K59" s="270"/>
    </row>
    <row r="60" spans="2:11" s="264" customFormat="1" ht="21" customHeight="1">
      <c r="B60" s="268"/>
      <c r="D60" s="267" t="s">
        <v>476</v>
      </c>
      <c r="E60" s="267"/>
      <c r="F60" s="267"/>
      <c r="G60" s="267"/>
      <c r="H60" s="267"/>
      <c r="I60" s="267"/>
      <c r="J60" s="266">
        <f>ROUND($J$90,2)</f>
        <v>0</v>
      </c>
      <c r="K60" s="265"/>
    </row>
    <row r="61" spans="2:11" s="264" customFormat="1" ht="21" customHeight="1">
      <c r="B61" s="268"/>
      <c r="D61" s="267" t="s">
        <v>104</v>
      </c>
      <c r="E61" s="267"/>
      <c r="F61" s="267"/>
      <c r="G61" s="267"/>
      <c r="H61" s="267"/>
      <c r="I61" s="267"/>
      <c r="J61" s="266">
        <f>ROUND($J$93,2)</f>
        <v>0</v>
      </c>
      <c r="K61" s="265"/>
    </row>
    <row r="62" spans="2:11" s="264" customFormat="1" ht="21" customHeight="1">
      <c r="B62" s="268"/>
      <c r="D62" s="267" t="s">
        <v>822</v>
      </c>
      <c r="E62" s="267"/>
      <c r="F62" s="267"/>
      <c r="G62" s="267"/>
      <c r="H62" s="267"/>
      <c r="I62" s="267"/>
      <c r="J62" s="266">
        <f>ROUND($J$105,2)</f>
        <v>0</v>
      </c>
      <c r="K62" s="265"/>
    </row>
    <row r="63" spans="2:11" s="264" customFormat="1" ht="21" customHeight="1">
      <c r="B63" s="268"/>
      <c r="D63" s="267" t="s">
        <v>823</v>
      </c>
      <c r="E63" s="267"/>
      <c r="F63" s="267"/>
      <c r="G63" s="267"/>
      <c r="H63" s="267"/>
      <c r="I63" s="267"/>
      <c r="J63" s="266">
        <f>ROUND($J$114,2)</f>
        <v>0</v>
      </c>
      <c r="K63" s="265"/>
    </row>
    <row r="64" spans="2:11" s="269" customFormat="1" ht="25.5" customHeight="1">
      <c r="B64" s="273"/>
      <c r="D64" s="272" t="s">
        <v>484</v>
      </c>
      <c r="E64" s="272"/>
      <c r="F64" s="272"/>
      <c r="G64" s="272"/>
      <c r="H64" s="272"/>
      <c r="I64" s="272"/>
      <c r="J64" s="271">
        <f>ROUND($J$124,2)</f>
        <v>0</v>
      </c>
      <c r="K64" s="270"/>
    </row>
    <row r="65" spans="2:11" s="264" customFormat="1" ht="21" customHeight="1">
      <c r="B65" s="268"/>
      <c r="D65" s="267" t="s">
        <v>485</v>
      </c>
      <c r="E65" s="267"/>
      <c r="F65" s="267"/>
      <c r="G65" s="267"/>
      <c r="H65" s="267"/>
      <c r="I65" s="267"/>
      <c r="J65" s="266">
        <f>ROUND($J$125,2)</f>
        <v>0</v>
      </c>
      <c r="K65" s="265"/>
    </row>
    <row r="66" spans="2:11" s="203" customFormat="1" ht="22.5" customHeight="1">
      <c r="B66" s="204"/>
      <c r="K66" s="263"/>
    </row>
    <row r="67" spans="2:11" s="203" customFormat="1" ht="7.5" customHeight="1">
      <c r="B67" s="206"/>
      <c r="C67" s="205"/>
      <c r="D67" s="205"/>
      <c r="E67" s="205"/>
      <c r="F67" s="205"/>
      <c r="G67" s="205"/>
      <c r="H67" s="205"/>
      <c r="I67" s="205"/>
      <c r="J67" s="205"/>
      <c r="K67" s="262"/>
    </row>
    <row r="71" spans="2:12" s="203" customFormat="1" ht="7.5" customHeight="1">
      <c r="B71" s="261"/>
      <c r="C71" s="260"/>
      <c r="D71" s="260"/>
      <c r="E71" s="260"/>
      <c r="F71" s="260"/>
      <c r="G71" s="260"/>
      <c r="H71" s="260"/>
      <c r="I71" s="260"/>
      <c r="J71" s="260"/>
      <c r="K71" s="260"/>
      <c r="L71" s="204"/>
    </row>
    <row r="72" spans="2:12" s="203" customFormat="1" ht="37.5" customHeight="1">
      <c r="B72" s="204"/>
      <c r="C72" s="259" t="s">
        <v>112</v>
      </c>
      <c r="L72" s="204"/>
    </row>
    <row r="73" spans="2:12" s="203" customFormat="1" ht="7.5" customHeight="1">
      <c r="B73" s="204"/>
      <c r="L73" s="204"/>
    </row>
    <row r="74" spans="2:12" s="203" customFormat="1" ht="15" customHeight="1">
      <c r="B74" s="204"/>
      <c r="C74" s="257" t="s">
        <v>15</v>
      </c>
      <c r="L74" s="204"/>
    </row>
    <row r="75" spans="2:12" s="203" customFormat="1" ht="16.5" customHeight="1">
      <c r="B75" s="204"/>
      <c r="E75" s="352" t="str">
        <f>$E$7</f>
        <v>Rekonstrukce plynové kotelny</v>
      </c>
      <c r="F75" s="348"/>
      <c r="G75" s="348"/>
      <c r="H75" s="348"/>
      <c r="L75" s="204"/>
    </row>
    <row r="76" spans="2:12" s="203" customFormat="1" ht="15" customHeight="1">
      <c r="B76" s="204"/>
      <c r="C76" s="257" t="s">
        <v>91</v>
      </c>
      <c r="L76" s="204"/>
    </row>
    <row r="77" spans="2:12" s="203" customFormat="1" ht="19.5" customHeight="1">
      <c r="B77" s="204"/>
      <c r="E77" s="347" t="str">
        <f>$E$9</f>
        <v>D.1.4.e) - Zdravotechnika</v>
      </c>
      <c r="F77" s="348"/>
      <c r="G77" s="348"/>
      <c r="H77" s="348"/>
      <c r="L77" s="204"/>
    </row>
    <row r="78" spans="2:12" s="203" customFormat="1" ht="7.5" customHeight="1">
      <c r="B78" s="204"/>
      <c r="L78" s="204"/>
    </row>
    <row r="79" spans="2:12" s="203" customFormat="1" ht="18.75" customHeight="1">
      <c r="B79" s="204"/>
      <c r="C79" s="257" t="s">
        <v>19</v>
      </c>
      <c r="F79" s="256" t="str">
        <f>$F$12</f>
        <v>Gymnázium Jaroslava Žáka, Jaroměř</v>
      </c>
      <c r="I79" s="257" t="s">
        <v>20</v>
      </c>
      <c r="J79" s="258" t="str">
        <f>IF($J$12="","",$J$12)</f>
        <v>30.11.2016</v>
      </c>
      <c r="L79" s="204"/>
    </row>
    <row r="80" spans="2:12" s="203" customFormat="1" ht="7.5" customHeight="1">
      <c r="B80" s="204"/>
      <c r="L80" s="204"/>
    </row>
    <row r="81" spans="2:12" s="203" customFormat="1" ht="15.75" customHeight="1">
      <c r="B81" s="204"/>
      <c r="C81" s="257" t="s">
        <v>22</v>
      </c>
      <c r="F81" s="256"/>
      <c r="I81" s="257" t="s">
        <v>27</v>
      </c>
      <c r="J81" s="256" t="str">
        <f>$E$21</f>
        <v>VK INVESTING s.r.o.</v>
      </c>
      <c r="L81" s="204"/>
    </row>
    <row r="82" spans="2:12" s="203" customFormat="1" ht="15" customHeight="1">
      <c r="B82" s="204"/>
      <c r="C82" s="257" t="s">
        <v>26</v>
      </c>
      <c r="F82" s="256" t="str">
        <f>IF($E$18="","",$E$18)</f>
        <v/>
      </c>
      <c r="L82" s="204"/>
    </row>
    <row r="83" spans="2:12" s="203" customFormat="1" ht="11.25" customHeight="1">
      <c r="B83" s="204"/>
      <c r="L83" s="204"/>
    </row>
    <row r="84" spans="2:20" s="248" customFormat="1" ht="30" customHeight="1">
      <c r="B84" s="252"/>
      <c r="C84" s="255" t="s">
        <v>113</v>
      </c>
      <c r="D84" s="254" t="s">
        <v>52</v>
      </c>
      <c r="E84" s="254" t="s">
        <v>48</v>
      </c>
      <c r="F84" s="254" t="s">
        <v>114</v>
      </c>
      <c r="G84" s="254" t="s">
        <v>115</v>
      </c>
      <c r="H84" s="254" t="s">
        <v>116</v>
      </c>
      <c r="I84" s="254" t="s">
        <v>117</v>
      </c>
      <c r="J84" s="254" t="s">
        <v>1108</v>
      </c>
      <c r="K84" s="253" t="s">
        <v>118</v>
      </c>
      <c r="L84" s="252"/>
      <c r="M84" s="251" t="s">
        <v>119</v>
      </c>
      <c r="N84" s="250" t="s">
        <v>37</v>
      </c>
      <c r="O84" s="250" t="s">
        <v>120</v>
      </c>
      <c r="P84" s="250" t="s">
        <v>121</v>
      </c>
      <c r="Q84" s="250" t="s">
        <v>1107</v>
      </c>
      <c r="R84" s="250" t="s">
        <v>1106</v>
      </c>
      <c r="S84" s="250" t="s">
        <v>124</v>
      </c>
      <c r="T84" s="249" t="s">
        <v>125</v>
      </c>
    </row>
    <row r="85" spans="2:63" s="203" customFormat="1" ht="30" customHeight="1">
      <c r="B85" s="204"/>
      <c r="C85" s="247" t="s">
        <v>96</v>
      </c>
      <c r="J85" s="246">
        <f>$BK$85</f>
        <v>0</v>
      </c>
      <c r="L85" s="204"/>
      <c r="M85" s="245"/>
      <c r="N85" s="243"/>
      <c r="O85" s="243"/>
      <c r="P85" s="244">
        <f>$P$86+$P$89+$P$124</f>
        <v>0</v>
      </c>
      <c r="Q85" s="243"/>
      <c r="R85" s="244">
        <f>$R$86+$R$89+$R$124</f>
        <v>0.38446113</v>
      </c>
      <c r="S85" s="243"/>
      <c r="T85" s="242">
        <f>$T$86+$T$89+$T$124</f>
        <v>0.06136</v>
      </c>
      <c r="AT85" s="203" t="s">
        <v>66</v>
      </c>
      <c r="AU85" s="203" t="s">
        <v>97</v>
      </c>
      <c r="BK85" s="241">
        <f>$BK$86+$BK$89+$BK$124</f>
        <v>0</v>
      </c>
    </row>
    <row r="86" spans="2:63" s="222" customFormat="1" ht="37.5" customHeight="1">
      <c r="B86" s="228"/>
      <c r="D86" s="224" t="s">
        <v>66</v>
      </c>
      <c r="E86" s="232" t="s">
        <v>126</v>
      </c>
      <c r="F86" s="232" t="s">
        <v>127</v>
      </c>
      <c r="J86" s="231">
        <f>$BK$86</f>
        <v>0</v>
      </c>
      <c r="L86" s="228"/>
      <c r="M86" s="227"/>
      <c r="P86" s="226">
        <f>$P$87</f>
        <v>0</v>
      </c>
      <c r="R86" s="226">
        <f>$R$87</f>
        <v>0</v>
      </c>
      <c r="T86" s="225">
        <f>$T$87</f>
        <v>0</v>
      </c>
      <c r="AR86" s="224" t="s">
        <v>74</v>
      </c>
      <c r="AT86" s="224" t="s">
        <v>66</v>
      </c>
      <c r="AU86" s="224" t="s">
        <v>67</v>
      </c>
      <c r="AY86" s="224" t="s">
        <v>128</v>
      </c>
      <c r="BK86" s="223">
        <f>$BK$87</f>
        <v>0</v>
      </c>
    </row>
    <row r="87" spans="2:63" s="222" customFormat="1" ht="21" customHeight="1">
      <c r="B87" s="228"/>
      <c r="D87" s="224" t="s">
        <v>66</v>
      </c>
      <c r="E87" s="230" t="s">
        <v>213</v>
      </c>
      <c r="F87" s="230" t="s">
        <v>214</v>
      </c>
      <c r="J87" s="229">
        <f>$BK$87</f>
        <v>0</v>
      </c>
      <c r="L87" s="228"/>
      <c r="M87" s="227"/>
      <c r="P87" s="226">
        <f>$P$88</f>
        <v>0</v>
      </c>
      <c r="R87" s="226">
        <f>$R$88</f>
        <v>0</v>
      </c>
      <c r="T87" s="225">
        <f>$T$88</f>
        <v>0</v>
      </c>
      <c r="AR87" s="224" t="s">
        <v>74</v>
      </c>
      <c r="AT87" s="224" t="s">
        <v>66</v>
      </c>
      <c r="AU87" s="224" t="s">
        <v>74</v>
      </c>
      <c r="AY87" s="224" t="s">
        <v>128</v>
      </c>
      <c r="BK87" s="223">
        <f>$BK$88</f>
        <v>0</v>
      </c>
    </row>
    <row r="88" spans="2:65" s="203" customFormat="1" ht="15.75" customHeight="1">
      <c r="B88" s="204"/>
      <c r="C88" s="240" t="s">
        <v>74</v>
      </c>
      <c r="D88" s="240" t="s">
        <v>131</v>
      </c>
      <c r="E88" s="218" t="s">
        <v>231</v>
      </c>
      <c r="F88" s="214" t="s">
        <v>232</v>
      </c>
      <c r="G88" s="217" t="s">
        <v>217</v>
      </c>
      <c r="H88" s="216">
        <v>0.006</v>
      </c>
      <c r="I88" s="215"/>
      <c r="J88" s="215">
        <f>ROUND($I$88*$H$88,2)</f>
        <v>0</v>
      </c>
      <c r="K88" s="214" t="s">
        <v>495</v>
      </c>
      <c r="L88" s="204"/>
      <c r="M88" s="213"/>
      <c r="N88" s="221" t="s">
        <v>38</v>
      </c>
      <c r="Q88" s="220">
        <v>0</v>
      </c>
      <c r="R88" s="220">
        <f>$Q$88*$H$88</f>
        <v>0</v>
      </c>
      <c r="S88" s="220">
        <v>0</v>
      </c>
      <c r="T88" s="219">
        <f>$S$88*$H$88</f>
        <v>0</v>
      </c>
      <c r="AR88" s="207" t="s">
        <v>136</v>
      </c>
      <c r="AT88" s="207" t="s">
        <v>131</v>
      </c>
      <c r="AU88" s="207" t="s">
        <v>76</v>
      </c>
      <c r="AY88" s="203" t="s">
        <v>128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207" t="s">
        <v>74</v>
      </c>
      <c r="BK88" s="208">
        <f>ROUND($I$88*$H$88,2)</f>
        <v>0</v>
      </c>
      <c r="BL88" s="207" t="s">
        <v>136</v>
      </c>
      <c r="BM88" s="207" t="s">
        <v>1185</v>
      </c>
    </row>
    <row r="89" spans="2:63" s="222" customFormat="1" ht="37.5" customHeight="1">
      <c r="B89" s="228"/>
      <c r="D89" s="224" t="s">
        <v>66</v>
      </c>
      <c r="E89" s="232" t="s">
        <v>241</v>
      </c>
      <c r="F89" s="232" t="s">
        <v>242</v>
      </c>
      <c r="J89" s="231">
        <f>$BK$89</f>
        <v>0</v>
      </c>
      <c r="L89" s="228"/>
      <c r="M89" s="227"/>
      <c r="P89" s="226">
        <f>$P$90+$P$93+$P$105+$P$114</f>
        <v>0</v>
      </c>
      <c r="R89" s="226">
        <f>$R$90+$R$93+$R$105+$R$114</f>
        <v>0.38446113</v>
      </c>
      <c r="T89" s="225">
        <f>$T$90+$T$93+$T$105+$T$114</f>
        <v>0.06136</v>
      </c>
      <c r="AR89" s="224" t="s">
        <v>76</v>
      </c>
      <c r="AT89" s="224" t="s">
        <v>66</v>
      </c>
      <c r="AU89" s="224" t="s">
        <v>67</v>
      </c>
      <c r="AY89" s="224" t="s">
        <v>128</v>
      </c>
      <c r="BK89" s="223">
        <f>$BK$90+$BK$93+$BK$105+$BK$114</f>
        <v>0</v>
      </c>
    </row>
    <row r="90" spans="2:63" s="222" customFormat="1" ht="21" customHeight="1">
      <c r="B90" s="228"/>
      <c r="D90" s="224" t="s">
        <v>66</v>
      </c>
      <c r="E90" s="230" t="s">
        <v>486</v>
      </c>
      <c r="F90" s="230" t="s">
        <v>487</v>
      </c>
      <c r="J90" s="229">
        <f>$BK$90</f>
        <v>0</v>
      </c>
      <c r="L90" s="228"/>
      <c r="M90" s="227"/>
      <c r="P90" s="226">
        <f>SUM($P$91:$P$92)</f>
        <v>0</v>
      </c>
      <c r="R90" s="226">
        <f>SUM($R$91:$R$92)</f>
        <v>0.004853</v>
      </c>
      <c r="T90" s="225">
        <f>SUM($T$91:$T$92)</f>
        <v>0</v>
      </c>
      <c r="AR90" s="224" t="s">
        <v>76</v>
      </c>
      <c r="AT90" s="224" t="s">
        <v>66</v>
      </c>
      <c r="AU90" s="224" t="s">
        <v>74</v>
      </c>
      <c r="AY90" s="224" t="s">
        <v>128</v>
      </c>
      <c r="BK90" s="223">
        <f>SUM($BK$91:$BK$92)</f>
        <v>0</v>
      </c>
    </row>
    <row r="91" spans="2:65" s="203" customFormat="1" ht="15.75" customHeight="1">
      <c r="B91" s="204"/>
      <c r="C91" s="217" t="s">
        <v>76</v>
      </c>
      <c r="D91" s="217" t="s">
        <v>131</v>
      </c>
      <c r="E91" s="218" t="s">
        <v>824</v>
      </c>
      <c r="F91" s="214" t="s">
        <v>825</v>
      </c>
      <c r="G91" s="217" t="s">
        <v>490</v>
      </c>
      <c r="H91" s="216">
        <v>11.5</v>
      </c>
      <c r="I91" s="215"/>
      <c r="J91" s="215">
        <f>ROUND($I$91*$H$91,2)</f>
        <v>0</v>
      </c>
      <c r="K91" s="214" t="s">
        <v>495</v>
      </c>
      <c r="L91" s="204"/>
      <c r="M91" s="213"/>
      <c r="N91" s="221" t="s">
        <v>38</v>
      </c>
      <c r="Q91" s="220">
        <v>0.0001</v>
      </c>
      <c r="R91" s="220">
        <f>$Q$91*$H$91</f>
        <v>0.00115</v>
      </c>
      <c r="S91" s="220">
        <v>0</v>
      </c>
      <c r="T91" s="219">
        <f>$S$91*$H$91</f>
        <v>0</v>
      </c>
      <c r="AR91" s="207" t="s">
        <v>176</v>
      </c>
      <c r="AT91" s="207" t="s">
        <v>131</v>
      </c>
      <c r="AU91" s="207" t="s">
        <v>76</v>
      </c>
      <c r="AY91" s="207" t="s">
        <v>128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207" t="s">
        <v>74</v>
      </c>
      <c r="BK91" s="208">
        <f>ROUND($I$91*$H$91,2)</f>
        <v>0</v>
      </c>
      <c r="BL91" s="207" t="s">
        <v>176</v>
      </c>
      <c r="BM91" s="207" t="s">
        <v>1184</v>
      </c>
    </row>
    <row r="92" spans="2:65" s="203" customFormat="1" ht="15.75" customHeight="1">
      <c r="B92" s="204"/>
      <c r="C92" s="238" t="s">
        <v>146</v>
      </c>
      <c r="D92" s="238" t="s">
        <v>304</v>
      </c>
      <c r="E92" s="239" t="s">
        <v>826</v>
      </c>
      <c r="F92" s="234" t="s">
        <v>827</v>
      </c>
      <c r="G92" s="238" t="s">
        <v>490</v>
      </c>
      <c r="H92" s="237">
        <v>11.5</v>
      </c>
      <c r="I92" s="236"/>
      <c r="J92" s="236">
        <f>ROUND($I$92*$H$92,2)</f>
        <v>0</v>
      </c>
      <c r="K92" s="234"/>
      <c r="L92" s="235"/>
      <c r="M92" s="234"/>
      <c r="N92" s="233" t="s">
        <v>38</v>
      </c>
      <c r="Q92" s="220">
        <v>0.000322</v>
      </c>
      <c r="R92" s="220">
        <f>$Q$92*$H$92</f>
        <v>0.003703</v>
      </c>
      <c r="S92" s="220">
        <v>0</v>
      </c>
      <c r="T92" s="219">
        <f>$S$92*$H$92</f>
        <v>0</v>
      </c>
      <c r="AR92" s="207" t="s">
        <v>223</v>
      </c>
      <c r="AT92" s="207" t="s">
        <v>304</v>
      </c>
      <c r="AU92" s="207" t="s">
        <v>76</v>
      </c>
      <c r="AY92" s="207" t="s">
        <v>128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207" t="s">
        <v>74</v>
      </c>
      <c r="BK92" s="208">
        <f>ROUND($I$92*$H$92,2)</f>
        <v>0</v>
      </c>
      <c r="BL92" s="207" t="s">
        <v>176</v>
      </c>
      <c r="BM92" s="207" t="s">
        <v>1183</v>
      </c>
    </row>
    <row r="93" spans="2:63" s="222" customFormat="1" ht="30.75" customHeight="1">
      <c r="B93" s="228"/>
      <c r="D93" s="224" t="s">
        <v>66</v>
      </c>
      <c r="E93" s="230" t="s">
        <v>243</v>
      </c>
      <c r="F93" s="230" t="s">
        <v>244</v>
      </c>
      <c r="J93" s="229">
        <f>$BK$93</f>
        <v>0</v>
      </c>
      <c r="L93" s="228"/>
      <c r="M93" s="227"/>
      <c r="P93" s="226">
        <f>SUM($P$94:$P$104)</f>
        <v>0</v>
      </c>
      <c r="R93" s="226">
        <f>SUM($R$94:$R$104)</f>
        <v>0.01492</v>
      </c>
      <c r="T93" s="225">
        <f>SUM($T$94:$T$104)</f>
        <v>0.05512</v>
      </c>
      <c r="AR93" s="224" t="s">
        <v>76</v>
      </c>
      <c r="AT93" s="224" t="s">
        <v>66</v>
      </c>
      <c r="AU93" s="224" t="s">
        <v>74</v>
      </c>
      <c r="AY93" s="224" t="s">
        <v>128</v>
      </c>
      <c r="BK93" s="223">
        <f>SUM($BK$94:$BK$104)</f>
        <v>0</v>
      </c>
    </row>
    <row r="94" spans="2:65" s="203" customFormat="1" ht="15.75" customHeight="1">
      <c r="B94" s="204"/>
      <c r="C94" s="217" t="s">
        <v>136</v>
      </c>
      <c r="D94" s="217" t="s">
        <v>131</v>
      </c>
      <c r="E94" s="218" t="s">
        <v>828</v>
      </c>
      <c r="F94" s="214" t="s">
        <v>829</v>
      </c>
      <c r="G94" s="217" t="s">
        <v>206</v>
      </c>
      <c r="H94" s="216">
        <v>2</v>
      </c>
      <c r="I94" s="215"/>
      <c r="J94" s="215">
        <f>ROUND($I$94*$H$94,2)</f>
        <v>0</v>
      </c>
      <c r="K94" s="214" t="s">
        <v>495</v>
      </c>
      <c r="L94" s="204"/>
      <c r="M94" s="213"/>
      <c r="N94" s="221" t="s">
        <v>38</v>
      </c>
      <c r="Q94" s="220">
        <v>0</v>
      </c>
      <c r="R94" s="220">
        <f>$Q$94*$H$94</f>
        <v>0</v>
      </c>
      <c r="S94" s="220">
        <v>0.02756</v>
      </c>
      <c r="T94" s="219">
        <f>$S$94*$H$94</f>
        <v>0.05512</v>
      </c>
      <c r="AR94" s="207" t="s">
        <v>176</v>
      </c>
      <c r="AT94" s="207" t="s">
        <v>131</v>
      </c>
      <c r="AU94" s="207" t="s">
        <v>76</v>
      </c>
      <c r="AY94" s="207" t="s">
        <v>128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207" t="s">
        <v>74</v>
      </c>
      <c r="BK94" s="208">
        <f>ROUND($I$94*$H$94,2)</f>
        <v>0</v>
      </c>
      <c r="BL94" s="207" t="s">
        <v>176</v>
      </c>
      <c r="BM94" s="207" t="s">
        <v>1182</v>
      </c>
    </row>
    <row r="95" spans="2:65" s="203" customFormat="1" ht="15.75" customHeight="1">
      <c r="B95" s="204"/>
      <c r="C95" s="217" t="s">
        <v>157</v>
      </c>
      <c r="D95" s="217" t="s">
        <v>131</v>
      </c>
      <c r="E95" s="218" t="s">
        <v>830</v>
      </c>
      <c r="F95" s="214" t="s">
        <v>831</v>
      </c>
      <c r="G95" s="217" t="s">
        <v>206</v>
      </c>
      <c r="H95" s="216">
        <v>2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0.00053</v>
      </c>
      <c r="R95" s="220">
        <f>$Q$95*$H$95</f>
        <v>0.00106</v>
      </c>
      <c r="S95" s="220">
        <v>0</v>
      </c>
      <c r="T95" s="219">
        <f>$S$95*$H$95</f>
        <v>0</v>
      </c>
      <c r="AR95" s="207" t="s">
        <v>176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176</v>
      </c>
      <c r="BM95" s="207" t="s">
        <v>1181</v>
      </c>
    </row>
    <row r="96" spans="2:65" s="203" customFormat="1" ht="15.75" customHeight="1">
      <c r="B96" s="204"/>
      <c r="C96" s="217" t="s">
        <v>129</v>
      </c>
      <c r="D96" s="217" t="s">
        <v>131</v>
      </c>
      <c r="E96" s="218" t="s">
        <v>832</v>
      </c>
      <c r="F96" s="214" t="s">
        <v>833</v>
      </c>
      <c r="G96" s="217" t="s">
        <v>490</v>
      </c>
      <c r="H96" s="216">
        <v>5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0.00056</v>
      </c>
      <c r="R96" s="220">
        <f>$Q$96*$H$96</f>
        <v>0.0027999999999999995</v>
      </c>
      <c r="S96" s="220">
        <v>0</v>
      </c>
      <c r="T96" s="219">
        <f>$S$96*$H$96</f>
        <v>0</v>
      </c>
      <c r="AR96" s="207" t="s">
        <v>176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176</v>
      </c>
      <c r="BM96" s="207" t="s">
        <v>1180</v>
      </c>
    </row>
    <row r="97" spans="2:65" s="203" customFormat="1" ht="15.75" customHeight="1">
      <c r="B97" s="204"/>
      <c r="C97" s="217" t="s">
        <v>168</v>
      </c>
      <c r="D97" s="217" t="s">
        <v>131</v>
      </c>
      <c r="E97" s="218" t="s">
        <v>834</v>
      </c>
      <c r="F97" s="214" t="s">
        <v>835</v>
      </c>
      <c r="G97" s="217" t="s">
        <v>490</v>
      </c>
      <c r="H97" s="216">
        <v>4</v>
      </c>
      <c r="I97" s="215"/>
      <c r="J97" s="215">
        <f>ROUND($I$97*$H$97,2)</f>
        <v>0</v>
      </c>
      <c r="K97" s="214" t="s">
        <v>495</v>
      </c>
      <c r="L97" s="204"/>
      <c r="M97" s="213"/>
      <c r="N97" s="221" t="s">
        <v>38</v>
      </c>
      <c r="Q97" s="220">
        <v>0.00029</v>
      </c>
      <c r="R97" s="220">
        <f>$Q$97*$H$97</f>
        <v>0.00116</v>
      </c>
      <c r="S97" s="220">
        <v>0</v>
      </c>
      <c r="T97" s="219">
        <f>$S$97*$H$97</f>
        <v>0</v>
      </c>
      <c r="AR97" s="207" t="s">
        <v>176</v>
      </c>
      <c r="AT97" s="207" t="s">
        <v>131</v>
      </c>
      <c r="AU97" s="207" t="s">
        <v>76</v>
      </c>
      <c r="AY97" s="207" t="s">
        <v>128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207" t="s">
        <v>74</v>
      </c>
      <c r="BK97" s="208">
        <f>ROUND($I$97*$H$97,2)</f>
        <v>0</v>
      </c>
      <c r="BL97" s="207" t="s">
        <v>176</v>
      </c>
      <c r="BM97" s="207" t="s">
        <v>1179</v>
      </c>
    </row>
    <row r="98" spans="2:65" s="203" customFormat="1" ht="15.75" customHeight="1">
      <c r="B98" s="204"/>
      <c r="C98" s="217" t="s">
        <v>154</v>
      </c>
      <c r="D98" s="217" t="s">
        <v>131</v>
      </c>
      <c r="E98" s="218" t="s">
        <v>836</v>
      </c>
      <c r="F98" s="214" t="s">
        <v>837</v>
      </c>
      <c r="G98" s="217" t="s">
        <v>490</v>
      </c>
      <c r="H98" s="216">
        <v>6</v>
      </c>
      <c r="I98" s="215"/>
      <c r="J98" s="215">
        <f>ROUND($I$98*$H$98,2)</f>
        <v>0</v>
      </c>
      <c r="K98" s="214" t="s">
        <v>495</v>
      </c>
      <c r="L98" s="204"/>
      <c r="M98" s="213"/>
      <c r="N98" s="221" t="s">
        <v>38</v>
      </c>
      <c r="Q98" s="220">
        <v>0.00035</v>
      </c>
      <c r="R98" s="220">
        <f>$Q$98*$H$98</f>
        <v>0.0021</v>
      </c>
      <c r="S98" s="220">
        <v>0</v>
      </c>
      <c r="T98" s="219">
        <f>$S$98*$H$98</f>
        <v>0</v>
      </c>
      <c r="AR98" s="207" t="s">
        <v>176</v>
      </c>
      <c r="AT98" s="207" t="s">
        <v>131</v>
      </c>
      <c r="AU98" s="207" t="s">
        <v>76</v>
      </c>
      <c r="AY98" s="207" t="s">
        <v>128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207" t="s">
        <v>74</v>
      </c>
      <c r="BK98" s="208">
        <f>ROUND($I$98*$H$98,2)</f>
        <v>0</v>
      </c>
      <c r="BL98" s="207" t="s">
        <v>176</v>
      </c>
      <c r="BM98" s="207" t="s">
        <v>1178</v>
      </c>
    </row>
    <row r="99" spans="2:65" s="203" customFormat="1" ht="15.75" customHeight="1">
      <c r="B99" s="204"/>
      <c r="C99" s="217" t="s">
        <v>150</v>
      </c>
      <c r="D99" s="217" t="s">
        <v>131</v>
      </c>
      <c r="E99" s="218" t="s">
        <v>838</v>
      </c>
      <c r="F99" s="214" t="s">
        <v>839</v>
      </c>
      <c r="G99" s="217" t="s">
        <v>490</v>
      </c>
      <c r="H99" s="216">
        <v>8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0.00057</v>
      </c>
      <c r="R99" s="220">
        <f>$Q$99*$H$99</f>
        <v>0.00456</v>
      </c>
      <c r="S99" s="220">
        <v>0</v>
      </c>
      <c r="T99" s="219">
        <f>$S$99*$H$99</f>
        <v>0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1177</v>
      </c>
    </row>
    <row r="100" spans="2:65" s="203" customFormat="1" ht="15.75" customHeight="1">
      <c r="B100" s="204"/>
      <c r="C100" s="217" t="s">
        <v>160</v>
      </c>
      <c r="D100" s="217" t="s">
        <v>131</v>
      </c>
      <c r="E100" s="218" t="s">
        <v>840</v>
      </c>
      <c r="F100" s="214" t="s">
        <v>841</v>
      </c>
      <c r="G100" s="217" t="s">
        <v>490</v>
      </c>
      <c r="H100" s="216">
        <v>25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</v>
      </c>
      <c r="R100" s="220">
        <f>$Q$100*$H$100</f>
        <v>0</v>
      </c>
      <c r="S100" s="220">
        <v>0</v>
      </c>
      <c r="T100" s="219">
        <f>$S$100*$H$100</f>
        <v>0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1176</v>
      </c>
    </row>
    <row r="101" spans="2:65" s="203" customFormat="1" ht="15.75" customHeight="1">
      <c r="B101" s="204"/>
      <c r="C101" s="217" t="s">
        <v>189</v>
      </c>
      <c r="D101" s="217" t="s">
        <v>131</v>
      </c>
      <c r="E101" s="218" t="s">
        <v>842</v>
      </c>
      <c r="F101" s="214" t="s">
        <v>843</v>
      </c>
      <c r="G101" s="217" t="s">
        <v>206</v>
      </c>
      <c r="H101" s="216">
        <v>2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0.00028</v>
      </c>
      <c r="R101" s="220">
        <f>$Q$101*$H$101</f>
        <v>0.00056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1175</v>
      </c>
    </row>
    <row r="102" spans="2:65" s="203" customFormat="1" ht="15.75" customHeight="1">
      <c r="B102" s="204"/>
      <c r="C102" s="238" t="s">
        <v>165</v>
      </c>
      <c r="D102" s="238" t="s">
        <v>304</v>
      </c>
      <c r="E102" s="239" t="s">
        <v>844</v>
      </c>
      <c r="F102" s="234" t="s">
        <v>845</v>
      </c>
      <c r="G102" s="238" t="s">
        <v>206</v>
      </c>
      <c r="H102" s="237">
        <v>2</v>
      </c>
      <c r="I102" s="236"/>
      <c r="J102" s="236">
        <f>ROUND($I$102*$H$102,2)</f>
        <v>0</v>
      </c>
      <c r="K102" s="234" t="s">
        <v>495</v>
      </c>
      <c r="L102" s="235"/>
      <c r="M102" s="234"/>
      <c r="N102" s="233" t="s">
        <v>38</v>
      </c>
      <c r="Q102" s="220">
        <v>0.00134</v>
      </c>
      <c r="R102" s="220">
        <f>$Q$102*$H$102</f>
        <v>0.00268</v>
      </c>
      <c r="S102" s="220">
        <v>0</v>
      </c>
      <c r="T102" s="219">
        <f>$S$102*$H$102</f>
        <v>0</v>
      </c>
      <c r="AR102" s="207" t="s">
        <v>223</v>
      </c>
      <c r="AT102" s="207" t="s">
        <v>304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1174</v>
      </c>
    </row>
    <row r="103" spans="2:65" s="203" customFormat="1" ht="15.75" customHeight="1">
      <c r="B103" s="204"/>
      <c r="C103" s="217" t="s">
        <v>199</v>
      </c>
      <c r="D103" s="217" t="s">
        <v>131</v>
      </c>
      <c r="E103" s="218" t="s">
        <v>846</v>
      </c>
      <c r="F103" s="214" t="s">
        <v>847</v>
      </c>
      <c r="G103" s="217" t="s">
        <v>206</v>
      </c>
      <c r="H103" s="216">
        <v>3</v>
      </c>
      <c r="I103" s="215"/>
      <c r="J103" s="215">
        <f>ROUND($I$103*$H$103,2)</f>
        <v>0</v>
      </c>
      <c r="K103" s="214" t="s">
        <v>495</v>
      </c>
      <c r="L103" s="204"/>
      <c r="M103" s="213"/>
      <c r="N103" s="221" t="s">
        <v>38</v>
      </c>
      <c r="Q103" s="220">
        <v>0</v>
      </c>
      <c r="R103" s="220">
        <f>$Q$103*$H$103</f>
        <v>0</v>
      </c>
      <c r="S103" s="220">
        <v>0</v>
      </c>
      <c r="T103" s="219">
        <f>$S$103*$H$103</f>
        <v>0</v>
      </c>
      <c r="AR103" s="207" t="s">
        <v>176</v>
      </c>
      <c r="AT103" s="207" t="s">
        <v>131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1173</v>
      </c>
    </row>
    <row r="104" spans="2:65" s="203" customFormat="1" ht="15.75" customHeight="1">
      <c r="B104" s="204"/>
      <c r="C104" s="217" t="s">
        <v>171</v>
      </c>
      <c r="D104" s="217" t="s">
        <v>131</v>
      </c>
      <c r="E104" s="218" t="s">
        <v>848</v>
      </c>
      <c r="F104" s="214" t="s">
        <v>849</v>
      </c>
      <c r="G104" s="217" t="s">
        <v>217</v>
      </c>
      <c r="H104" s="216">
        <v>0.015</v>
      </c>
      <c r="I104" s="215"/>
      <c r="J104" s="215">
        <f>ROUND($I$104*$H$104,2)</f>
        <v>0</v>
      </c>
      <c r="K104" s="214" t="s">
        <v>495</v>
      </c>
      <c r="L104" s="204"/>
      <c r="M104" s="213"/>
      <c r="N104" s="221" t="s">
        <v>38</v>
      </c>
      <c r="Q104" s="220">
        <v>0</v>
      </c>
      <c r="R104" s="220">
        <f>$Q$104*$H$104</f>
        <v>0</v>
      </c>
      <c r="S104" s="220">
        <v>0</v>
      </c>
      <c r="T104" s="219">
        <f>$S$104*$H$104</f>
        <v>0</v>
      </c>
      <c r="AR104" s="207" t="s">
        <v>176</v>
      </c>
      <c r="AT104" s="207" t="s">
        <v>131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1172</v>
      </c>
    </row>
    <row r="105" spans="2:63" s="222" customFormat="1" ht="30.75" customHeight="1">
      <c r="B105" s="228"/>
      <c r="D105" s="224" t="s">
        <v>66</v>
      </c>
      <c r="E105" s="230" t="s">
        <v>850</v>
      </c>
      <c r="F105" s="230" t="s">
        <v>851</v>
      </c>
      <c r="J105" s="229">
        <f>$BK$105</f>
        <v>0</v>
      </c>
      <c r="L105" s="228"/>
      <c r="M105" s="227"/>
      <c r="P105" s="226">
        <f>SUM($P$106:$P$113)</f>
        <v>0</v>
      </c>
      <c r="R105" s="226">
        <f>SUM($R$106:$R$113)</f>
        <v>0.021725</v>
      </c>
      <c r="T105" s="225">
        <f>SUM($T$106:$T$113)</f>
        <v>0.00224</v>
      </c>
      <c r="AR105" s="224" t="s">
        <v>76</v>
      </c>
      <c r="AT105" s="224" t="s">
        <v>66</v>
      </c>
      <c r="AU105" s="224" t="s">
        <v>74</v>
      </c>
      <c r="AY105" s="224" t="s">
        <v>128</v>
      </c>
      <c r="BK105" s="223">
        <f>SUM($BK$106:$BK$113)</f>
        <v>0</v>
      </c>
    </row>
    <row r="106" spans="2:65" s="203" customFormat="1" ht="15.75" customHeight="1">
      <c r="B106" s="204"/>
      <c r="C106" s="217" t="s">
        <v>9</v>
      </c>
      <c r="D106" s="217" t="s">
        <v>131</v>
      </c>
      <c r="E106" s="218" t="s">
        <v>852</v>
      </c>
      <c r="F106" s="214" t="s">
        <v>853</v>
      </c>
      <c r="G106" s="217" t="s">
        <v>490</v>
      </c>
      <c r="H106" s="216">
        <v>8</v>
      </c>
      <c r="I106" s="215"/>
      <c r="J106" s="215">
        <f>ROUND($I$106*$H$106,2)</f>
        <v>0</v>
      </c>
      <c r="K106" s="214" t="s">
        <v>495</v>
      </c>
      <c r="L106" s="204"/>
      <c r="M106" s="213"/>
      <c r="N106" s="221" t="s">
        <v>38</v>
      </c>
      <c r="Q106" s="220">
        <v>0</v>
      </c>
      <c r="R106" s="220">
        <f>$Q$106*$H$106</f>
        <v>0</v>
      </c>
      <c r="S106" s="220">
        <v>0.00028</v>
      </c>
      <c r="T106" s="219">
        <f>$S$106*$H$106</f>
        <v>0.00224</v>
      </c>
      <c r="AR106" s="207" t="s">
        <v>176</v>
      </c>
      <c r="AT106" s="207" t="s">
        <v>131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1171</v>
      </c>
    </row>
    <row r="107" spans="2:65" s="203" customFormat="1" ht="15.75" customHeight="1">
      <c r="B107" s="204"/>
      <c r="C107" s="217" t="s">
        <v>176</v>
      </c>
      <c r="D107" s="217" t="s">
        <v>131</v>
      </c>
      <c r="E107" s="218" t="s">
        <v>854</v>
      </c>
      <c r="F107" s="214" t="s">
        <v>855</v>
      </c>
      <c r="G107" s="217" t="s">
        <v>511</v>
      </c>
      <c r="H107" s="216">
        <v>1</v>
      </c>
      <c r="I107" s="215"/>
      <c r="J107" s="215">
        <f>ROUND($I$107*$H$107,2)</f>
        <v>0</v>
      </c>
      <c r="K107" s="214"/>
      <c r="L107" s="204"/>
      <c r="M107" s="213"/>
      <c r="N107" s="221" t="s">
        <v>38</v>
      </c>
      <c r="Q107" s="220">
        <v>0.00019</v>
      </c>
      <c r="R107" s="220">
        <f>$Q$107*$H$107</f>
        <v>0.00019</v>
      </c>
      <c r="S107" s="220">
        <v>0</v>
      </c>
      <c r="T107" s="219">
        <f>$S$107*$H$107</f>
        <v>0</v>
      </c>
      <c r="AR107" s="207" t="s">
        <v>176</v>
      </c>
      <c r="AT107" s="207" t="s">
        <v>131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1170</v>
      </c>
    </row>
    <row r="108" spans="2:65" s="203" customFormat="1" ht="15.75" customHeight="1">
      <c r="B108" s="204"/>
      <c r="C108" s="217" t="s">
        <v>220</v>
      </c>
      <c r="D108" s="217" t="s">
        <v>131</v>
      </c>
      <c r="E108" s="218" t="s">
        <v>856</v>
      </c>
      <c r="F108" s="214" t="s">
        <v>857</v>
      </c>
      <c r="G108" s="217" t="s">
        <v>490</v>
      </c>
      <c r="H108" s="216">
        <v>7.5</v>
      </c>
      <c r="I108" s="215"/>
      <c r="J108" s="215">
        <f>ROUND($I$108*$H$108,2)</f>
        <v>0</v>
      </c>
      <c r="K108" s="214" t="s">
        <v>495</v>
      </c>
      <c r="L108" s="204"/>
      <c r="M108" s="213"/>
      <c r="N108" s="221" t="s">
        <v>38</v>
      </c>
      <c r="Q108" s="220">
        <v>0.00125</v>
      </c>
      <c r="R108" s="220">
        <f>$Q$108*$H$108</f>
        <v>0.009375</v>
      </c>
      <c r="S108" s="220">
        <v>0</v>
      </c>
      <c r="T108" s="219">
        <f>$S$108*$H$108</f>
        <v>0</v>
      </c>
      <c r="AR108" s="207" t="s">
        <v>176</v>
      </c>
      <c r="AT108" s="207" t="s">
        <v>131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1169</v>
      </c>
    </row>
    <row r="109" spans="2:65" s="203" customFormat="1" ht="15.75" customHeight="1">
      <c r="B109" s="204"/>
      <c r="C109" s="217" t="s">
        <v>181</v>
      </c>
      <c r="D109" s="217" t="s">
        <v>131</v>
      </c>
      <c r="E109" s="218" t="s">
        <v>858</v>
      </c>
      <c r="F109" s="214" t="s">
        <v>859</v>
      </c>
      <c r="G109" s="217" t="s">
        <v>490</v>
      </c>
      <c r="H109" s="216">
        <v>7.5</v>
      </c>
      <c r="I109" s="215"/>
      <c r="J109" s="215">
        <f>ROUND($I$109*$H$109,2)</f>
        <v>0</v>
      </c>
      <c r="K109" s="214" t="s">
        <v>495</v>
      </c>
      <c r="L109" s="204"/>
      <c r="M109" s="213"/>
      <c r="N109" s="221" t="s">
        <v>38</v>
      </c>
      <c r="Q109" s="220">
        <v>0.0004</v>
      </c>
      <c r="R109" s="220">
        <f>$Q$109*$H$109</f>
        <v>0.003</v>
      </c>
      <c r="S109" s="220">
        <v>0</v>
      </c>
      <c r="T109" s="219">
        <f>$S$109*$H$109</f>
        <v>0</v>
      </c>
      <c r="AR109" s="207" t="s">
        <v>176</v>
      </c>
      <c r="AT109" s="207" t="s">
        <v>131</v>
      </c>
      <c r="AU109" s="207" t="s">
        <v>76</v>
      </c>
      <c r="AY109" s="207" t="s">
        <v>128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207" t="s">
        <v>74</v>
      </c>
      <c r="BK109" s="208">
        <f>ROUND($I$109*$H$109,2)</f>
        <v>0</v>
      </c>
      <c r="BL109" s="207" t="s">
        <v>176</v>
      </c>
      <c r="BM109" s="207" t="s">
        <v>1168</v>
      </c>
    </row>
    <row r="110" spans="2:65" s="203" customFormat="1" ht="15.75" customHeight="1">
      <c r="B110" s="204"/>
      <c r="C110" s="217" t="s">
        <v>230</v>
      </c>
      <c r="D110" s="217" t="s">
        <v>131</v>
      </c>
      <c r="E110" s="218" t="s">
        <v>860</v>
      </c>
      <c r="F110" s="214" t="s">
        <v>861</v>
      </c>
      <c r="G110" s="217" t="s">
        <v>206</v>
      </c>
      <c r="H110" s="216">
        <v>8</v>
      </c>
      <c r="I110" s="215"/>
      <c r="J110" s="215">
        <f>ROUND($I$110*$H$110,2)</f>
        <v>0</v>
      </c>
      <c r="K110" s="214" t="s">
        <v>495</v>
      </c>
      <c r="L110" s="204"/>
      <c r="M110" s="213"/>
      <c r="N110" s="221" t="s">
        <v>38</v>
      </c>
      <c r="Q110" s="220">
        <v>0.00072</v>
      </c>
      <c r="R110" s="220">
        <f>$Q$110*$H$110</f>
        <v>0.00576</v>
      </c>
      <c r="S110" s="220">
        <v>0</v>
      </c>
      <c r="T110" s="219">
        <f>$S$110*$H$110</f>
        <v>0</v>
      </c>
      <c r="AR110" s="207" t="s">
        <v>176</v>
      </c>
      <c r="AT110" s="207" t="s">
        <v>131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1167</v>
      </c>
    </row>
    <row r="111" spans="2:65" s="203" customFormat="1" ht="15.75" customHeight="1">
      <c r="B111" s="204"/>
      <c r="C111" s="217" t="s">
        <v>186</v>
      </c>
      <c r="D111" s="217" t="s">
        <v>131</v>
      </c>
      <c r="E111" s="218" t="s">
        <v>862</v>
      </c>
      <c r="F111" s="214" t="s">
        <v>863</v>
      </c>
      <c r="G111" s="217" t="s">
        <v>206</v>
      </c>
      <c r="H111" s="216">
        <v>2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0.00024</v>
      </c>
      <c r="R111" s="220">
        <f>$Q$111*$H$111</f>
        <v>0.00048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1166</v>
      </c>
    </row>
    <row r="112" spans="2:65" s="203" customFormat="1" ht="15.75" customHeight="1">
      <c r="B112" s="204"/>
      <c r="C112" s="217" t="s">
        <v>8</v>
      </c>
      <c r="D112" s="217" t="s">
        <v>131</v>
      </c>
      <c r="E112" s="218" t="s">
        <v>864</v>
      </c>
      <c r="F112" s="214" t="s">
        <v>865</v>
      </c>
      <c r="G112" s="217" t="s">
        <v>490</v>
      </c>
      <c r="H112" s="216">
        <v>4</v>
      </c>
      <c r="I112" s="215"/>
      <c r="J112" s="215">
        <f>ROUND($I$112*$H$112,2)</f>
        <v>0</v>
      </c>
      <c r="K112" s="214" t="s">
        <v>495</v>
      </c>
      <c r="L112" s="204"/>
      <c r="M112" s="213"/>
      <c r="N112" s="221" t="s">
        <v>38</v>
      </c>
      <c r="Q112" s="220">
        <v>0.00073</v>
      </c>
      <c r="R112" s="220">
        <f>$Q$112*$H$112</f>
        <v>0.00292</v>
      </c>
      <c r="S112" s="220">
        <v>0</v>
      </c>
      <c r="T112" s="219">
        <f>$S$112*$H$112</f>
        <v>0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1165</v>
      </c>
    </row>
    <row r="113" spans="2:65" s="203" customFormat="1" ht="15.75" customHeight="1">
      <c r="B113" s="204"/>
      <c r="C113" s="217" t="s">
        <v>192</v>
      </c>
      <c r="D113" s="217" t="s">
        <v>131</v>
      </c>
      <c r="E113" s="218" t="s">
        <v>866</v>
      </c>
      <c r="F113" s="214" t="s">
        <v>867</v>
      </c>
      <c r="G113" s="217" t="s">
        <v>217</v>
      </c>
      <c r="H113" s="216">
        <v>0.022</v>
      </c>
      <c r="I113" s="215"/>
      <c r="J113" s="215">
        <f>ROUND($I$113*$H$113,2)</f>
        <v>0</v>
      </c>
      <c r="K113" s="214" t="s">
        <v>495</v>
      </c>
      <c r="L113" s="204"/>
      <c r="M113" s="213"/>
      <c r="N113" s="221" t="s">
        <v>38</v>
      </c>
      <c r="Q113" s="220">
        <v>0</v>
      </c>
      <c r="R113" s="220">
        <f>$Q$113*$H$113</f>
        <v>0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1164</v>
      </c>
    </row>
    <row r="114" spans="2:63" s="222" customFormat="1" ht="30.75" customHeight="1">
      <c r="B114" s="228"/>
      <c r="D114" s="224" t="s">
        <v>66</v>
      </c>
      <c r="E114" s="230" t="s">
        <v>868</v>
      </c>
      <c r="F114" s="230" t="s">
        <v>869</v>
      </c>
      <c r="J114" s="229">
        <f>$BK$114</f>
        <v>0</v>
      </c>
      <c r="L114" s="228"/>
      <c r="M114" s="227"/>
      <c r="P114" s="226">
        <f>SUM($P$115:$P$123)</f>
        <v>0</v>
      </c>
      <c r="R114" s="226">
        <f>SUM($R$115:$R$123)</f>
        <v>0.34296313</v>
      </c>
      <c r="T114" s="225">
        <f>SUM($T$115:$T$123)</f>
        <v>0.004</v>
      </c>
      <c r="AR114" s="224" t="s">
        <v>76</v>
      </c>
      <c r="AT114" s="224" t="s">
        <v>66</v>
      </c>
      <c r="AU114" s="224" t="s">
        <v>74</v>
      </c>
      <c r="AY114" s="224" t="s">
        <v>128</v>
      </c>
      <c r="BK114" s="223">
        <f>SUM($BK$115:$BK$123)</f>
        <v>0</v>
      </c>
    </row>
    <row r="115" spans="2:65" s="203" customFormat="1" ht="15.75" customHeight="1">
      <c r="B115" s="204"/>
      <c r="C115" s="217" t="s">
        <v>256</v>
      </c>
      <c r="D115" s="217" t="s">
        <v>131</v>
      </c>
      <c r="E115" s="218" t="s">
        <v>870</v>
      </c>
      <c r="F115" s="214" t="s">
        <v>871</v>
      </c>
      <c r="G115" s="217" t="s">
        <v>511</v>
      </c>
      <c r="H115" s="216">
        <v>1</v>
      </c>
      <c r="I115" s="215"/>
      <c r="J115" s="215">
        <f>ROUND($I$115*$H$115,2)</f>
        <v>0</v>
      </c>
      <c r="K115" s="214" t="s">
        <v>495</v>
      </c>
      <c r="L115" s="204"/>
      <c r="M115" s="213"/>
      <c r="N115" s="221" t="s">
        <v>38</v>
      </c>
      <c r="Q115" s="220">
        <v>0</v>
      </c>
      <c r="R115" s="220">
        <f>$Q$115*$H$115</f>
        <v>0</v>
      </c>
      <c r="S115" s="220">
        <v>0.004</v>
      </c>
      <c r="T115" s="219">
        <f>$S$115*$H$115</f>
        <v>0.004</v>
      </c>
      <c r="AR115" s="207" t="s">
        <v>176</v>
      </c>
      <c r="AT115" s="207" t="s">
        <v>131</v>
      </c>
      <c r="AU115" s="207" t="s">
        <v>76</v>
      </c>
      <c r="AY115" s="207" t="s">
        <v>128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207" t="s">
        <v>74</v>
      </c>
      <c r="BK115" s="208">
        <f>ROUND($I$115*$H$115,2)</f>
        <v>0</v>
      </c>
      <c r="BL115" s="207" t="s">
        <v>176</v>
      </c>
      <c r="BM115" s="207" t="s">
        <v>1163</v>
      </c>
    </row>
    <row r="116" spans="2:65" s="203" customFormat="1" ht="15.75" customHeight="1">
      <c r="B116" s="204"/>
      <c r="C116" s="217" t="s">
        <v>198</v>
      </c>
      <c r="D116" s="217" t="s">
        <v>131</v>
      </c>
      <c r="E116" s="218" t="s">
        <v>872</v>
      </c>
      <c r="F116" s="214" t="s">
        <v>873</v>
      </c>
      <c r="G116" s="217" t="s">
        <v>511</v>
      </c>
      <c r="H116" s="216">
        <v>1</v>
      </c>
      <c r="I116" s="215"/>
      <c r="J116" s="215">
        <f>ROUND($I$116*$H$116,2)</f>
        <v>0</v>
      </c>
      <c r="K116" s="214"/>
      <c r="L116" s="204"/>
      <c r="M116" s="213"/>
      <c r="N116" s="221" t="s">
        <v>38</v>
      </c>
      <c r="Q116" s="220">
        <v>0.11754</v>
      </c>
      <c r="R116" s="220">
        <f>$Q$116*$H$116</f>
        <v>0.11754</v>
      </c>
      <c r="S116" s="220">
        <v>0</v>
      </c>
      <c r="T116" s="219">
        <f>$S$116*$H$116</f>
        <v>0</v>
      </c>
      <c r="AR116" s="207" t="s">
        <v>176</v>
      </c>
      <c r="AT116" s="207" t="s">
        <v>131</v>
      </c>
      <c r="AU116" s="207" t="s">
        <v>76</v>
      </c>
      <c r="AY116" s="207" t="s">
        <v>128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207" t="s">
        <v>74</v>
      </c>
      <c r="BK116" s="208">
        <f>ROUND($I$116*$H$116,2)</f>
        <v>0</v>
      </c>
      <c r="BL116" s="207" t="s">
        <v>176</v>
      </c>
      <c r="BM116" s="207" t="s">
        <v>1162</v>
      </c>
    </row>
    <row r="117" spans="2:65" s="203" customFormat="1" ht="15.75" customHeight="1">
      <c r="B117" s="204"/>
      <c r="C117" s="217" t="s">
        <v>268</v>
      </c>
      <c r="D117" s="217" t="s">
        <v>131</v>
      </c>
      <c r="E117" s="218" t="s">
        <v>874</v>
      </c>
      <c r="F117" s="214" t="s">
        <v>875</v>
      </c>
      <c r="G117" s="217" t="s">
        <v>511</v>
      </c>
      <c r="H117" s="216">
        <v>1</v>
      </c>
      <c r="I117" s="215"/>
      <c r="J117" s="215">
        <f>ROUND($I$117*$H$117,2)</f>
        <v>0</v>
      </c>
      <c r="K117" s="214"/>
      <c r="L117" s="204"/>
      <c r="M117" s="213"/>
      <c r="N117" s="221" t="s">
        <v>38</v>
      </c>
      <c r="Q117" s="220">
        <v>0.00203005</v>
      </c>
      <c r="R117" s="220">
        <f>$Q$117*$H$117</f>
        <v>0.00203005</v>
      </c>
      <c r="S117" s="220">
        <v>0</v>
      </c>
      <c r="T117" s="219">
        <f>$S$117*$H$117</f>
        <v>0</v>
      </c>
      <c r="AR117" s="207" t="s">
        <v>176</v>
      </c>
      <c r="AT117" s="207" t="s">
        <v>131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1161</v>
      </c>
    </row>
    <row r="118" spans="2:65" s="203" customFormat="1" ht="15.75" customHeight="1">
      <c r="B118" s="204"/>
      <c r="C118" s="217" t="s">
        <v>202</v>
      </c>
      <c r="D118" s="217" t="s">
        <v>131</v>
      </c>
      <c r="E118" s="218" t="s">
        <v>876</v>
      </c>
      <c r="F118" s="214" t="s">
        <v>877</v>
      </c>
      <c r="G118" s="217" t="s">
        <v>511</v>
      </c>
      <c r="H118" s="216">
        <v>1</v>
      </c>
      <c r="I118" s="215"/>
      <c r="J118" s="215">
        <f>ROUND($I$118*$H$118,2)</f>
        <v>0</v>
      </c>
      <c r="K118" s="214"/>
      <c r="L118" s="204"/>
      <c r="M118" s="213"/>
      <c r="N118" s="221" t="s">
        <v>38</v>
      </c>
      <c r="Q118" s="220">
        <v>0.01554554</v>
      </c>
      <c r="R118" s="220">
        <f>$Q$118*$H$118</f>
        <v>0.01554554</v>
      </c>
      <c r="S118" s="220">
        <v>0</v>
      </c>
      <c r="T118" s="219">
        <f>$S$118*$H$118</f>
        <v>0</v>
      </c>
      <c r="AR118" s="207" t="s">
        <v>176</v>
      </c>
      <c r="AT118" s="207" t="s">
        <v>131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1160</v>
      </c>
    </row>
    <row r="119" spans="2:65" s="203" customFormat="1" ht="15.75" customHeight="1">
      <c r="B119" s="204"/>
      <c r="C119" s="217" t="s">
        <v>283</v>
      </c>
      <c r="D119" s="217" t="s">
        <v>131</v>
      </c>
      <c r="E119" s="218" t="s">
        <v>878</v>
      </c>
      <c r="F119" s="214" t="s">
        <v>879</v>
      </c>
      <c r="G119" s="217" t="s">
        <v>725</v>
      </c>
      <c r="H119" s="216">
        <v>10</v>
      </c>
      <c r="I119" s="215"/>
      <c r="J119" s="215">
        <f>ROUND($I$119*$H$119,2)</f>
        <v>0</v>
      </c>
      <c r="K119" s="214"/>
      <c r="L119" s="204"/>
      <c r="M119" s="213"/>
      <c r="N119" s="221" t="s">
        <v>38</v>
      </c>
      <c r="Q119" s="220">
        <v>0.01553</v>
      </c>
      <c r="R119" s="220">
        <f>$Q$119*$H$119</f>
        <v>0.1553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1159</v>
      </c>
    </row>
    <row r="120" spans="2:65" s="203" customFormat="1" ht="15.75" customHeight="1">
      <c r="B120" s="204"/>
      <c r="C120" s="217" t="s">
        <v>207</v>
      </c>
      <c r="D120" s="217" t="s">
        <v>131</v>
      </c>
      <c r="E120" s="218" t="s">
        <v>880</v>
      </c>
      <c r="F120" s="214" t="s">
        <v>881</v>
      </c>
      <c r="G120" s="217" t="s">
        <v>511</v>
      </c>
      <c r="H120" s="216">
        <v>1</v>
      </c>
      <c r="I120" s="215"/>
      <c r="J120" s="215">
        <f>ROUND($I$120*$H$120,2)</f>
        <v>0</v>
      </c>
      <c r="K120" s="214"/>
      <c r="L120" s="204"/>
      <c r="M120" s="213"/>
      <c r="N120" s="221" t="s">
        <v>38</v>
      </c>
      <c r="Q120" s="220">
        <v>0.02024754</v>
      </c>
      <c r="R120" s="220">
        <f>$Q$120*$H$120</f>
        <v>0.02024754</v>
      </c>
      <c r="S120" s="220">
        <v>0</v>
      </c>
      <c r="T120" s="219">
        <f>$S$120*$H$120</f>
        <v>0</v>
      </c>
      <c r="AR120" s="207" t="s">
        <v>176</v>
      </c>
      <c r="AT120" s="207" t="s">
        <v>131</v>
      </c>
      <c r="AU120" s="207" t="s">
        <v>76</v>
      </c>
      <c r="AY120" s="207" t="s">
        <v>128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207" t="s">
        <v>74</v>
      </c>
      <c r="BK120" s="208">
        <f>ROUND($I$120*$H$120,2)</f>
        <v>0</v>
      </c>
      <c r="BL120" s="207" t="s">
        <v>176</v>
      </c>
      <c r="BM120" s="207" t="s">
        <v>1158</v>
      </c>
    </row>
    <row r="121" spans="2:65" s="203" customFormat="1" ht="15.75" customHeight="1">
      <c r="B121" s="204"/>
      <c r="C121" s="217" t="s">
        <v>293</v>
      </c>
      <c r="D121" s="217" t="s">
        <v>131</v>
      </c>
      <c r="E121" s="218" t="s">
        <v>882</v>
      </c>
      <c r="F121" s="214" t="s">
        <v>883</v>
      </c>
      <c r="G121" s="217" t="s">
        <v>511</v>
      </c>
      <c r="H121" s="216">
        <v>1</v>
      </c>
      <c r="I121" s="215"/>
      <c r="J121" s="215">
        <f>ROUND($I$121*$H$121,2)</f>
        <v>0</v>
      </c>
      <c r="K121" s="214"/>
      <c r="L121" s="204"/>
      <c r="M121" s="213"/>
      <c r="N121" s="221" t="s">
        <v>38</v>
      </c>
      <c r="Q121" s="220">
        <v>0.01573</v>
      </c>
      <c r="R121" s="220">
        <f>$Q$121*$H$121</f>
        <v>0.01573</v>
      </c>
      <c r="S121" s="220">
        <v>0</v>
      </c>
      <c r="T121" s="219">
        <f>$S$121*$H$121</f>
        <v>0</v>
      </c>
      <c r="AR121" s="207" t="s">
        <v>176</v>
      </c>
      <c r="AT121" s="207" t="s">
        <v>131</v>
      </c>
      <c r="AU121" s="207" t="s">
        <v>76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176</v>
      </c>
      <c r="BM121" s="207" t="s">
        <v>1157</v>
      </c>
    </row>
    <row r="122" spans="2:65" s="203" customFormat="1" ht="27" customHeight="1">
      <c r="B122" s="204"/>
      <c r="C122" s="217" t="s">
        <v>218</v>
      </c>
      <c r="D122" s="217" t="s">
        <v>131</v>
      </c>
      <c r="E122" s="218" t="s">
        <v>1156</v>
      </c>
      <c r="F122" s="214" t="s">
        <v>884</v>
      </c>
      <c r="G122" s="217" t="s">
        <v>511</v>
      </c>
      <c r="H122" s="216">
        <v>1</v>
      </c>
      <c r="I122" s="215"/>
      <c r="J122" s="215">
        <f>ROUND($I$122*$H$122,2)</f>
        <v>0</v>
      </c>
      <c r="K122" s="214" t="s">
        <v>495</v>
      </c>
      <c r="L122" s="204"/>
      <c r="M122" s="213"/>
      <c r="N122" s="221" t="s">
        <v>38</v>
      </c>
      <c r="Q122" s="220">
        <v>0.01657</v>
      </c>
      <c r="R122" s="220">
        <f>$Q$122*$H$122</f>
        <v>0.01657</v>
      </c>
      <c r="S122" s="220">
        <v>0</v>
      </c>
      <c r="T122" s="219">
        <f>$S$122*$H$122</f>
        <v>0</v>
      </c>
      <c r="AR122" s="207" t="s">
        <v>176</v>
      </c>
      <c r="AT122" s="207" t="s">
        <v>131</v>
      </c>
      <c r="AU122" s="207" t="s">
        <v>76</v>
      </c>
      <c r="AY122" s="207" t="s">
        <v>128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207" t="s">
        <v>74</v>
      </c>
      <c r="BK122" s="208">
        <f>ROUND($I$122*$H$122,2)</f>
        <v>0</v>
      </c>
      <c r="BL122" s="207" t="s">
        <v>176</v>
      </c>
      <c r="BM122" s="207" t="s">
        <v>1155</v>
      </c>
    </row>
    <row r="123" spans="2:65" s="203" customFormat="1" ht="15.75" customHeight="1">
      <c r="B123" s="204"/>
      <c r="C123" s="217" t="s">
        <v>303</v>
      </c>
      <c r="D123" s="217" t="s">
        <v>131</v>
      </c>
      <c r="E123" s="218" t="s">
        <v>885</v>
      </c>
      <c r="F123" s="214" t="s">
        <v>886</v>
      </c>
      <c r="G123" s="217" t="s">
        <v>217</v>
      </c>
      <c r="H123" s="216">
        <v>0.343</v>
      </c>
      <c r="I123" s="215"/>
      <c r="J123" s="215">
        <f>ROUND($I$123*$H$123,2)</f>
        <v>0</v>
      </c>
      <c r="K123" s="214" t="s">
        <v>495</v>
      </c>
      <c r="L123" s="204"/>
      <c r="M123" s="213"/>
      <c r="N123" s="221" t="s">
        <v>38</v>
      </c>
      <c r="Q123" s="220">
        <v>0</v>
      </c>
      <c r="R123" s="220">
        <f>$Q$123*$H$123</f>
        <v>0</v>
      </c>
      <c r="S123" s="220">
        <v>0</v>
      </c>
      <c r="T123" s="219">
        <f>$S$123*$H$123</f>
        <v>0</v>
      </c>
      <c r="AR123" s="207" t="s">
        <v>176</v>
      </c>
      <c r="AT123" s="207" t="s">
        <v>131</v>
      </c>
      <c r="AU123" s="207" t="s">
        <v>76</v>
      </c>
      <c r="AY123" s="207" t="s">
        <v>128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207" t="s">
        <v>74</v>
      </c>
      <c r="BK123" s="208">
        <f>ROUND($I$123*$H$123,2)</f>
        <v>0</v>
      </c>
      <c r="BL123" s="207" t="s">
        <v>176</v>
      </c>
      <c r="BM123" s="207" t="s">
        <v>1154</v>
      </c>
    </row>
    <row r="124" spans="2:63" s="222" customFormat="1" ht="37.5" customHeight="1">
      <c r="B124" s="228"/>
      <c r="D124" s="224" t="s">
        <v>66</v>
      </c>
      <c r="E124" s="232" t="s">
        <v>750</v>
      </c>
      <c r="F124" s="232" t="s">
        <v>751</v>
      </c>
      <c r="J124" s="231">
        <f>$BK$124</f>
        <v>0</v>
      </c>
      <c r="L124" s="228"/>
      <c r="M124" s="227"/>
      <c r="P124" s="226">
        <f>$P$125</f>
        <v>0</v>
      </c>
      <c r="R124" s="226">
        <f>$R$125</f>
        <v>0</v>
      </c>
      <c r="T124" s="225">
        <f>$T$125</f>
        <v>0</v>
      </c>
      <c r="AR124" s="224" t="s">
        <v>157</v>
      </c>
      <c r="AT124" s="224" t="s">
        <v>66</v>
      </c>
      <c r="AU124" s="224" t="s">
        <v>67</v>
      </c>
      <c r="AY124" s="224" t="s">
        <v>128</v>
      </c>
      <c r="BK124" s="223">
        <f>$BK$125</f>
        <v>0</v>
      </c>
    </row>
    <row r="125" spans="2:63" s="222" customFormat="1" ht="21" customHeight="1">
      <c r="B125" s="228"/>
      <c r="D125" s="224" t="s">
        <v>66</v>
      </c>
      <c r="E125" s="230" t="s">
        <v>752</v>
      </c>
      <c r="F125" s="230" t="s">
        <v>753</v>
      </c>
      <c r="J125" s="229">
        <f>$BK$125</f>
        <v>0</v>
      </c>
      <c r="L125" s="228"/>
      <c r="M125" s="227"/>
      <c r="P125" s="226">
        <f>SUM($P$126:$P$127)</f>
        <v>0</v>
      </c>
      <c r="R125" s="226">
        <f>SUM($R$126:$R$127)</f>
        <v>0</v>
      </c>
      <c r="T125" s="225">
        <f>SUM($T$126:$T$127)</f>
        <v>0</v>
      </c>
      <c r="AR125" s="224" t="s">
        <v>157</v>
      </c>
      <c r="AT125" s="224" t="s">
        <v>66</v>
      </c>
      <c r="AU125" s="224" t="s">
        <v>74</v>
      </c>
      <c r="AY125" s="224" t="s">
        <v>128</v>
      </c>
      <c r="BK125" s="223">
        <f>SUM($BK$126:$BK$127)</f>
        <v>0</v>
      </c>
    </row>
    <row r="126" spans="2:65" s="203" customFormat="1" ht="15.75" customHeight="1">
      <c r="B126" s="204"/>
      <c r="C126" s="217" t="s">
        <v>223</v>
      </c>
      <c r="D126" s="217" t="s">
        <v>131</v>
      </c>
      <c r="E126" s="218" t="s">
        <v>754</v>
      </c>
      <c r="F126" s="214" t="s">
        <v>755</v>
      </c>
      <c r="G126" s="217" t="s">
        <v>511</v>
      </c>
      <c r="H126" s="216">
        <v>1</v>
      </c>
      <c r="I126" s="215"/>
      <c r="J126" s="215">
        <f>ROUND($I$126*$H$126,2)</f>
        <v>0</v>
      </c>
      <c r="K126" s="214" t="s">
        <v>495</v>
      </c>
      <c r="L126" s="204"/>
      <c r="M126" s="213"/>
      <c r="N126" s="221" t="s">
        <v>38</v>
      </c>
      <c r="Q126" s="220">
        <v>0</v>
      </c>
      <c r="R126" s="220">
        <f>$Q$126*$H$126</f>
        <v>0</v>
      </c>
      <c r="S126" s="220">
        <v>0</v>
      </c>
      <c r="T126" s="219">
        <f>$S$126*$H$126</f>
        <v>0</v>
      </c>
      <c r="AR126" s="207" t="s">
        <v>947</v>
      </c>
      <c r="AT126" s="207" t="s">
        <v>131</v>
      </c>
      <c r="AU126" s="207" t="s">
        <v>76</v>
      </c>
      <c r="AY126" s="207" t="s">
        <v>128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207" t="s">
        <v>74</v>
      </c>
      <c r="BK126" s="208">
        <f>ROUND($I$126*$H$126,2)</f>
        <v>0</v>
      </c>
      <c r="BL126" s="207" t="s">
        <v>947</v>
      </c>
      <c r="BM126" s="207" t="s">
        <v>1153</v>
      </c>
    </row>
    <row r="127" spans="2:65" s="203" customFormat="1" ht="15.75" customHeight="1">
      <c r="B127" s="204"/>
      <c r="C127" s="217" t="s">
        <v>313</v>
      </c>
      <c r="D127" s="217" t="s">
        <v>131</v>
      </c>
      <c r="E127" s="218" t="s">
        <v>764</v>
      </c>
      <c r="F127" s="214" t="s">
        <v>765</v>
      </c>
      <c r="G127" s="217" t="s">
        <v>511</v>
      </c>
      <c r="H127" s="216">
        <v>1</v>
      </c>
      <c r="I127" s="215"/>
      <c r="J127" s="215">
        <f>ROUND($I$127*$H$127,2)</f>
        <v>0</v>
      </c>
      <c r="K127" s="214"/>
      <c r="L127" s="204"/>
      <c r="M127" s="213"/>
      <c r="N127" s="212" t="s">
        <v>38</v>
      </c>
      <c r="O127" s="211"/>
      <c r="P127" s="211"/>
      <c r="Q127" s="210">
        <v>0</v>
      </c>
      <c r="R127" s="210">
        <f>$Q$127*$H$127</f>
        <v>0</v>
      </c>
      <c r="S127" s="210">
        <v>0</v>
      </c>
      <c r="T127" s="209">
        <f>$S$127*$H$127</f>
        <v>0</v>
      </c>
      <c r="AR127" s="207" t="s">
        <v>947</v>
      </c>
      <c r="AT127" s="207" t="s">
        <v>131</v>
      </c>
      <c r="AU127" s="207" t="s">
        <v>76</v>
      </c>
      <c r="AY127" s="207" t="s">
        <v>128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207" t="s">
        <v>74</v>
      </c>
      <c r="BK127" s="208">
        <f>ROUND($I$127*$H$127,2)</f>
        <v>0</v>
      </c>
      <c r="BL127" s="207" t="s">
        <v>947</v>
      </c>
      <c r="BM127" s="207" t="s">
        <v>1152</v>
      </c>
    </row>
    <row r="128" spans="2:12" s="203" customFormat="1" ht="7.5" customHeight="1">
      <c r="B128" s="206"/>
      <c r="C128" s="205"/>
      <c r="D128" s="205"/>
      <c r="E128" s="205"/>
      <c r="F128" s="205"/>
      <c r="G128" s="205"/>
      <c r="H128" s="205"/>
      <c r="I128" s="205"/>
      <c r="J128" s="205"/>
      <c r="K128" s="205"/>
      <c r="L128" s="204"/>
    </row>
    <row r="239" s="202" customFormat="1" ht="14.25" customHeight="1"/>
  </sheetData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workbookViewId="0" topLeftCell="A1">
      <pane ySplit="1" topLeftCell="A4" activePane="bottomLeft" state="frozen"/>
      <selection pane="bottomLeft" activeCell="H194" sqref="H1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9"/>
      <c r="B1" s="197"/>
      <c r="C1" s="197"/>
      <c r="D1" s="198" t="s">
        <v>1</v>
      </c>
      <c r="E1" s="197"/>
      <c r="F1" s="195" t="s">
        <v>942</v>
      </c>
      <c r="G1" s="343" t="s">
        <v>943</v>
      </c>
      <c r="H1" s="343"/>
      <c r="I1" s="197"/>
      <c r="J1" s="195" t="s">
        <v>944</v>
      </c>
      <c r="K1" s="198" t="s">
        <v>89</v>
      </c>
      <c r="L1" s="195" t="s">
        <v>945</v>
      </c>
      <c r="M1" s="195"/>
      <c r="N1" s="195"/>
      <c r="O1" s="195"/>
      <c r="P1" s="195"/>
      <c r="Q1" s="195"/>
      <c r="R1" s="195"/>
      <c r="S1" s="195"/>
      <c r="T1" s="195"/>
      <c r="U1" s="193"/>
      <c r="V1" s="1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38" t="s">
        <v>6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95" customHeight="1">
      <c r="B4" s="20"/>
      <c r="C4" s="21"/>
      <c r="D4" s="22" t="s">
        <v>90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Rekonstrukce plynové kotelny</v>
      </c>
      <c r="F7" s="309"/>
      <c r="G7" s="309"/>
      <c r="H7" s="309"/>
      <c r="I7" s="21"/>
      <c r="J7" s="21"/>
      <c r="K7" s="23"/>
    </row>
    <row r="8" spans="2:11" s="1" customFormat="1" ht="15">
      <c r="B8" s="30"/>
      <c r="C8" s="31"/>
      <c r="D8" s="28" t="s">
        <v>91</v>
      </c>
      <c r="E8" s="31"/>
      <c r="F8" s="31"/>
      <c r="G8" s="31"/>
      <c r="H8" s="31"/>
      <c r="I8" s="31"/>
      <c r="J8" s="31"/>
      <c r="K8" s="34"/>
    </row>
    <row r="9" spans="2:11" s="1" customFormat="1" ht="36.95" customHeight="1">
      <c r="B9" s="30"/>
      <c r="C9" s="31"/>
      <c r="D9" s="31"/>
      <c r="E9" s="345" t="s">
        <v>887</v>
      </c>
      <c r="F9" s="315"/>
      <c r="G9" s="315"/>
      <c r="H9" s="315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45" customHeight="1">
      <c r="B11" s="30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4"/>
    </row>
    <row r="12" spans="2:11" s="1" customFormat="1" ht="14.45" customHeight="1">
      <c r="B12" s="30"/>
      <c r="C12" s="31"/>
      <c r="D12" s="28" t="s">
        <v>19</v>
      </c>
      <c r="E12" s="31"/>
      <c r="F12" s="26" t="str">
        <f>'F.1.4.e) - Zdravotechnika'!F79</f>
        <v>Gymnázium Jaroslava Žáka, Jaroměř</v>
      </c>
      <c r="G12" s="31"/>
      <c r="H12" s="31"/>
      <c r="I12" s="28" t="s">
        <v>20</v>
      </c>
      <c r="J12" s="88" t="str">
        <f>'Rekapitulace stavby'!AN8</f>
        <v>30.11.2016</v>
      </c>
      <c r="K12" s="34"/>
    </row>
    <row r="13" spans="2:11" s="1" customFormat="1" ht="10.9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45" customHeight="1">
      <c r="B14" s="30"/>
      <c r="C14" s="31"/>
      <c r="D14" s="28" t="s">
        <v>22</v>
      </c>
      <c r="E14" s="31"/>
      <c r="F14" s="31"/>
      <c r="G14" s="31"/>
      <c r="H14" s="31"/>
      <c r="I14" s="28" t="s">
        <v>23</v>
      </c>
      <c r="J14" s="26" t="str">
        <f>IF('Rekapitulace stavby'!AN10="","",'Rekapitulace stavby'!AN10)</f>
        <v/>
      </c>
      <c r="K14" s="34"/>
    </row>
    <row r="15" spans="2:11" s="1" customFormat="1" ht="18" customHeight="1">
      <c r="B15" s="30"/>
      <c r="C15" s="31"/>
      <c r="D15" s="31"/>
      <c r="E15" s="26" t="str">
        <f>IF('Rekapitulace stavby'!E11="","",'Rekapitulace stavby'!E11)</f>
        <v xml:space="preserve"> </v>
      </c>
      <c r="F15" s="31"/>
      <c r="G15" s="31"/>
      <c r="H15" s="31"/>
      <c r="I15" s="28" t="s">
        <v>25</v>
      </c>
      <c r="J15" s="26" t="str">
        <f>IF('Rekapitulace stavby'!AN11="","",'Rekapitulace stavby'!AN11)</f>
        <v/>
      </c>
      <c r="K15" s="34"/>
    </row>
    <row r="16" spans="2:11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45" customHeight="1">
      <c r="B17" s="30"/>
      <c r="C17" s="31"/>
      <c r="D17" s="28" t="s">
        <v>26</v>
      </c>
      <c r="E17" s="31"/>
      <c r="F17" s="31"/>
      <c r="G17" s="31"/>
      <c r="H17" s="31"/>
      <c r="I17" s="28" t="s">
        <v>23</v>
      </c>
      <c r="J17" s="26" t="str">
        <f>IF('Rekapitulace stavby'!AN13="Vyplň údaj","",IF('Rekapitulace stavby'!AN13="","",'Rekapitulace stavby'!AN13))</f>
        <v/>
      </c>
      <c r="K17" s="34"/>
    </row>
    <row r="18" spans="2:11" s="1" customFormat="1" ht="18" customHeight="1">
      <c r="B18" s="30"/>
      <c r="C18" s="31"/>
      <c r="D18" s="31"/>
      <c r="E18" s="26" t="str">
        <f>IF('Rekapitulace stavby'!E14="Vyplň údaj","",IF('Rekapitulace stavby'!E14="","",'Rekapitulace stavby'!E14))</f>
        <v xml:space="preserve"> </v>
      </c>
      <c r="F18" s="31"/>
      <c r="G18" s="31"/>
      <c r="H18" s="31"/>
      <c r="I18" s="28" t="s">
        <v>25</v>
      </c>
      <c r="J18" s="26" t="str">
        <f>IF('Rekapitulace stavby'!AN14="Vyplň údaj","",IF('Rekapitulace stavby'!AN14="","",'Rekapitulace stavby'!AN14))</f>
        <v/>
      </c>
      <c r="K18" s="34"/>
    </row>
    <row r="19" spans="2:11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45" customHeight="1">
      <c r="B20" s="30"/>
      <c r="C20" s="31"/>
      <c r="D20" s="28" t="s">
        <v>27</v>
      </c>
      <c r="E20" s="31"/>
      <c r="F20" s="31"/>
      <c r="G20" s="31"/>
      <c r="H20" s="31"/>
      <c r="I20" s="28" t="s">
        <v>23</v>
      </c>
      <c r="J20" s="26" t="str">
        <f>IF('Rekapitulace stavby'!AN16="","",'Rekapitulace stavby'!AN16)</f>
        <v>49287851</v>
      </c>
      <c r="K20" s="34"/>
    </row>
    <row r="21" spans="2:11" s="1" customFormat="1" ht="18" customHeight="1">
      <c r="B21" s="30"/>
      <c r="C21" s="31"/>
      <c r="D21" s="31"/>
      <c r="E21" s="26" t="str">
        <f>IF('Rekapitulace stavby'!E17="","",'Rekapitulace stavby'!E17)</f>
        <v>VK Investing s.r.o.</v>
      </c>
      <c r="F21" s="31"/>
      <c r="G21" s="31"/>
      <c r="H21" s="31"/>
      <c r="I21" s="28" t="s">
        <v>25</v>
      </c>
      <c r="J21" s="26" t="str">
        <f>IF('Rekapitulace stavby'!AN17="","",'Rekapitulace stavby'!AN17)</f>
        <v>CZ49287851</v>
      </c>
      <c r="K21" s="34"/>
    </row>
    <row r="22" spans="2:11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45" customHeight="1">
      <c r="B23" s="30"/>
      <c r="C23" s="31"/>
      <c r="D23" s="28" t="s">
        <v>32</v>
      </c>
      <c r="E23" s="31"/>
      <c r="F23" s="31"/>
      <c r="G23" s="31"/>
      <c r="H23" s="31"/>
      <c r="I23" s="31"/>
      <c r="J23" s="31"/>
      <c r="K23" s="34"/>
    </row>
    <row r="24" spans="2:11" s="6" customFormat="1" ht="22.5" customHeight="1">
      <c r="B24" s="89"/>
      <c r="C24" s="90"/>
      <c r="D24" s="90"/>
      <c r="E24" s="311" t="s">
        <v>3</v>
      </c>
      <c r="F24" s="346"/>
      <c r="G24" s="346"/>
      <c r="H24" s="346"/>
      <c r="I24" s="90"/>
      <c r="J24" s="90"/>
      <c r="K24" s="91"/>
    </row>
    <row r="25" spans="2:11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9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5.35" customHeight="1">
      <c r="B27" s="30"/>
      <c r="C27" s="31"/>
      <c r="D27" s="93" t="s">
        <v>33</v>
      </c>
      <c r="E27" s="31"/>
      <c r="F27" s="31"/>
      <c r="G27" s="31"/>
      <c r="H27" s="31"/>
      <c r="I27" s="31"/>
      <c r="J27" s="94">
        <f>ROUND(J81,2)</f>
        <v>0</v>
      </c>
      <c r="K27" s="34"/>
    </row>
    <row r="28" spans="2:11" s="1" customFormat="1" ht="6.9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45" customHeight="1">
      <c r="B29" s="30"/>
      <c r="C29" s="31"/>
      <c r="D29" s="31"/>
      <c r="E29" s="31"/>
      <c r="F29" s="35" t="s">
        <v>35</v>
      </c>
      <c r="G29" s="31"/>
      <c r="H29" s="31"/>
      <c r="I29" s="35" t="s">
        <v>34</v>
      </c>
      <c r="J29" s="35" t="s">
        <v>36</v>
      </c>
      <c r="K29" s="34"/>
    </row>
    <row r="30" spans="2:11" s="1" customFormat="1" ht="14.45" customHeight="1">
      <c r="B30" s="30"/>
      <c r="C30" s="31"/>
      <c r="D30" s="38" t="s">
        <v>37</v>
      </c>
      <c r="E30" s="38" t="s">
        <v>38</v>
      </c>
      <c r="F30" s="95">
        <f>ROUND(SUM(BE81:BE193),2)</f>
        <v>0</v>
      </c>
      <c r="G30" s="31"/>
      <c r="H30" s="31"/>
      <c r="I30" s="96">
        <v>0.21</v>
      </c>
      <c r="J30" s="95">
        <f>ROUND(ROUND((SUM(BE81:BE193)),2)*I30,2)</f>
        <v>0</v>
      </c>
      <c r="K30" s="34"/>
    </row>
    <row r="31" spans="2:11" s="1" customFormat="1" ht="14.45" customHeight="1">
      <c r="B31" s="30"/>
      <c r="C31" s="31"/>
      <c r="D31" s="31"/>
      <c r="E31" s="38" t="s">
        <v>39</v>
      </c>
      <c r="F31" s="95">
        <f>ROUND(SUM(BF81:BF193),2)</f>
        <v>0</v>
      </c>
      <c r="G31" s="31"/>
      <c r="H31" s="31"/>
      <c r="I31" s="96">
        <v>0.15</v>
      </c>
      <c r="J31" s="95">
        <f>ROUND(ROUND((SUM(BF81:BF193)),2)*I31,2)</f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40</v>
      </c>
      <c r="F32" s="95">
        <f>ROUND(SUM(BG81:BG193),2)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45" customHeight="1" hidden="1">
      <c r="B33" s="30"/>
      <c r="C33" s="31"/>
      <c r="D33" s="31"/>
      <c r="E33" s="38" t="s">
        <v>41</v>
      </c>
      <c r="F33" s="95">
        <f>ROUND(SUM(BH81:BH193),2)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45" customHeight="1" hidden="1">
      <c r="B34" s="30"/>
      <c r="C34" s="31"/>
      <c r="D34" s="31"/>
      <c r="E34" s="38" t="s">
        <v>42</v>
      </c>
      <c r="F34" s="95">
        <f>ROUND(SUM(BI81:BI193),2)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9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5.35" customHeight="1">
      <c r="B36" s="30"/>
      <c r="C36" s="97"/>
      <c r="D36" s="98" t="s">
        <v>43</v>
      </c>
      <c r="E36" s="61"/>
      <c r="F36" s="61"/>
      <c r="G36" s="99" t="s">
        <v>44</v>
      </c>
      <c r="H36" s="100" t="s">
        <v>45</v>
      </c>
      <c r="I36" s="61"/>
      <c r="J36" s="101">
        <f>SUM(J27:J34)</f>
        <v>0</v>
      </c>
      <c r="K36" s="102"/>
    </row>
    <row r="37" spans="2:11" s="1" customFormat="1" ht="14.4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95" customHeight="1">
      <c r="B42" s="30"/>
      <c r="C42" s="22" t="s">
        <v>93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4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44" t="str">
        <f>E7</f>
        <v>Rekonstrukce plynové kotelny</v>
      </c>
      <c r="F45" s="315"/>
      <c r="G45" s="315"/>
      <c r="H45" s="315"/>
      <c r="I45" s="31"/>
      <c r="J45" s="31"/>
      <c r="K45" s="34"/>
    </row>
    <row r="46" spans="2:11" s="1" customFormat="1" ht="14.45" customHeight="1">
      <c r="B46" s="30"/>
      <c r="C46" s="28" t="s">
        <v>91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45" t="str">
        <f>E9</f>
        <v>MaR - Měření a regulace</v>
      </c>
      <c r="F47" s="315"/>
      <c r="G47" s="315"/>
      <c r="H47" s="315"/>
      <c r="I47" s="31"/>
      <c r="J47" s="31"/>
      <c r="K47" s="34"/>
    </row>
    <row r="48" spans="2:11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19</v>
      </c>
      <c r="D49" s="31"/>
      <c r="E49" s="31"/>
      <c r="F49" s="26" t="str">
        <f>F12</f>
        <v>Gymnázium Jaroslava Žáka, Jaroměř</v>
      </c>
      <c r="G49" s="31"/>
      <c r="H49" s="31"/>
      <c r="I49" s="28" t="s">
        <v>20</v>
      </c>
      <c r="J49" s="88" t="str">
        <f>IF(J12="","",J12)</f>
        <v>30.11.2016</v>
      </c>
      <c r="K49" s="34"/>
    </row>
    <row r="50" spans="2:11" s="1" customFormat="1" ht="6.9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22</v>
      </c>
      <c r="D51" s="31"/>
      <c r="E51" s="31"/>
      <c r="F51" s="26" t="str">
        <f>E15</f>
        <v xml:space="preserve"> </v>
      </c>
      <c r="G51" s="31"/>
      <c r="H51" s="31"/>
      <c r="I51" s="28" t="s">
        <v>27</v>
      </c>
      <c r="J51" s="26" t="str">
        <f>E21</f>
        <v>VK Investing s.r.o.</v>
      </c>
      <c r="K51" s="34"/>
    </row>
    <row r="52" spans="2:11" s="1" customFormat="1" ht="14.45" customHeight="1">
      <c r="B52" s="30"/>
      <c r="C52" s="28" t="s">
        <v>26</v>
      </c>
      <c r="D52" s="31"/>
      <c r="E52" s="31"/>
      <c r="F52" s="26" t="str">
        <f>IF(E18="","",E18)</f>
        <v xml:space="preserve"> </v>
      </c>
      <c r="G52" s="31"/>
      <c r="H52" s="31"/>
      <c r="I52" s="31"/>
      <c r="J52" s="31"/>
      <c r="K52" s="34"/>
    </row>
    <row r="53" spans="2:11" s="1" customFormat="1" ht="10.3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94</v>
      </c>
      <c r="D54" s="97"/>
      <c r="E54" s="97"/>
      <c r="F54" s="97"/>
      <c r="G54" s="97"/>
      <c r="H54" s="97"/>
      <c r="I54" s="97"/>
      <c r="J54" s="105" t="s">
        <v>95</v>
      </c>
      <c r="K54" s="106"/>
    </row>
    <row r="55" spans="2:11" s="1" customFormat="1" ht="10.3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96</v>
      </c>
      <c r="D56" s="31"/>
      <c r="E56" s="31"/>
      <c r="F56" s="31"/>
      <c r="G56" s="31"/>
      <c r="H56" s="31"/>
      <c r="I56" s="31"/>
      <c r="J56" s="94">
        <f>J81</f>
        <v>0</v>
      </c>
      <c r="K56" s="34"/>
      <c r="AU56" s="16" t="s">
        <v>97</v>
      </c>
    </row>
    <row r="57" spans="2:11" s="7" customFormat="1" ht="24.95" customHeight="1">
      <c r="B57" s="108"/>
      <c r="C57" s="109"/>
      <c r="D57" s="110" t="s">
        <v>888</v>
      </c>
      <c r="E57" s="111"/>
      <c r="F57" s="111"/>
      <c r="G57" s="111"/>
      <c r="H57" s="111"/>
      <c r="I57" s="111"/>
      <c r="J57" s="112">
        <f>J82</f>
        <v>0</v>
      </c>
      <c r="K57" s="113"/>
    </row>
    <row r="58" spans="2:11" s="8" customFormat="1" ht="19.9" customHeight="1">
      <c r="B58" s="114"/>
      <c r="C58" s="115"/>
      <c r="D58" s="116" t="s">
        <v>889</v>
      </c>
      <c r="E58" s="117"/>
      <c r="F58" s="117"/>
      <c r="G58" s="117"/>
      <c r="H58" s="117"/>
      <c r="I58" s="117"/>
      <c r="J58" s="118">
        <f>J83</f>
        <v>0</v>
      </c>
      <c r="K58" s="119"/>
    </row>
    <row r="59" spans="2:11" s="7" customFormat="1" ht="24.95" customHeight="1">
      <c r="B59" s="108"/>
      <c r="C59" s="109"/>
      <c r="D59" s="110" t="s">
        <v>890</v>
      </c>
      <c r="E59" s="111"/>
      <c r="F59" s="111"/>
      <c r="G59" s="111"/>
      <c r="H59" s="111"/>
      <c r="I59" s="111"/>
      <c r="J59" s="112">
        <f>J132</f>
        <v>0</v>
      </c>
      <c r="K59" s="113"/>
    </row>
    <row r="60" spans="2:11" s="8" customFormat="1" ht="19.9" customHeight="1">
      <c r="B60" s="114"/>
      <c r="C60" s="115"/>
      <c r="D60" s="116" t="s">
        <v>889</v>
      </c>
      <c r="E60" s="117"/>
      <c r="F60" s="117"/>
      <c r="G60" s="117"/>
      <c r="H60" s="117"/>
      <c r="I60" s="117"/>
      <c r="J60" s="118">
        <f>J133</f>
        <v>0</v>
      </c>
      <c r="K60" s="119"/>
    </row>
    <row r="61" spans="2:11" s="8" customFormat="1" ht="19.9" customHeight="1">
      <c r="B61" s="114"/>
      <c r="C61" s="115"/>
      <c r="D61" s="116" t="s">
        <v>891</v>
      </c>
      <c r="E61" s="117"/>
      <c r="F61" s="117"/>
      <c r="G61" s="117"/>
      <c r="H61" s="117"/>
      <c r="I61" s="117"/>
      <c r="J61" s="118">
        <f>J179</f>
        <v>0</v>
      </c>
      <c r="K61" s="119"/>
    </row>
    <row r="62" spans="2:11" s="1" customFormat="1" ht="21.75" customHeight="1">
      <c r="B62" s="30"/>
      <c r="C62" s="31"/>
      <c r="D62" s="31"/>
      <c r="E62" s="31"/>
      <c r="F62" s="31"/>
      <c r="G62" s="31"/>
      <c r="H62" s="31"/>
      <c r="I62" s="31"/>
      <c r="J62" s="31"/>
      <c r="K62" s="34"/>
    </row>
    <row r="63" spans="2:11" s="1" customFormat="1" ht="6.95" customHeight="1"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1" customFormat="1" ht="6.9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30"/>
    </row>
    <row r="68" spans="2:12" s="1" customFormat="1" ht="36.95" customHeight="1">
      <c r="B68" s="30"/>
      <c r="C68" s="50" t="s">
        <v>112</v>
      </c>
      <c r="L68" s="30"/>
    </row>
    <row r="69" spans="2:12" s="1" customFormat="1" ht="6.95" customHeight="1">
      <c r="B69" s="30"/>
      <c r="L69" s="30"/>
    </row>
    <row r="70" spans="2:12" s="1" customFormat="1" ht="14.45" customHeight="1">
      <c r="B70" s="30"/>
      <c r="C70" s="52" t="s">
        <v>15</v>
      </c>
      <c r="L70" s="30"/>
    </row>
    <row r="71" spans="2:12" s="1" customFormat="1" ht="22.5" customHeight="1">
      <c r="B71" s="30"/>
      <c r="E71" s="342" t="str">
        <f>E7</f>
        <v>Rekonstrukce plynové kotelny</v>
      </c>
      <c r="F71" s="326"/>
      <c r="G71" s="326"/>
      <c r="H71" s="326"/>
      <c r="L71" s="30"/>
    </row>
    <row r="72" spans="2:12" s="1" customFormat="1" ht="14.45" customHeight="1">
      <c r="B72" s="30"/>
      <c r="C72" s="52" t="s">
        <v>91</v>
      </c>
      <c r="L72" s="30"/>
    </row>
    <row r="73" spans="2:12" s="1" customFormat="1" ht="23.25" customHeight="1">
      <c r="B73" s="30"/>
      <c r="E73" s="323" t="str">
        <f>E9</f>
        <v>MaR - Měření a regulace</v>
      </c>
      <c r="F73" s="326"/>
      <c r="G73" s="326"/>
      <c r="H73" s="326"/>
      <c r="L73" s="30"/>
    </row>
    <row r="74" spans="2:12" s="1" customFormat="1" ht="6.95" customHeight="1">
      <c r="B74" s="30"/>
      <c r="L74" s="30"/>
    </row>
    <row r="75" spans="2:12" s="1" customFormat="1" ht="18" customHeight="1">
      <c r="B75" s="30"/>
      <c r="C75" s="52" t="s">
        <v>19</v>
      </c>
      <c r="F75" s="120" t="str">
        <f>F12</f>
        <v>Gymnázium Jaroslava Žáka, Jaroměř</v>
      </c>
      <c r="I75" s="52" t="s">
        <v>20</v>
      </c>
      <c r="J75" s="56" t="str">
        <f>IF(J12="","",J12)</f>
        <v>30.11.2016</v>
      </c>
      <c r="L75" s="30"/>
    </row>
    <row r="76" spans="2:12" s="1" customFormat="1" ht="6.95" customHeight="1">
      <c r="B76" s="30"/>
      <c r="L76" s="30"/>
    </row>
    <row r="77" spans="2:12" s="1" customFormat="1" ht="15">
      <c r="B77" s="30"/>
      <c r="C77" s="52" t="s">
        <v>22</v>
      </c>
      <c r="F77" s="120" t="str">
        <f>E15</f>
        <v xml:space="preserve"> </v>
      </c>
      <c r="I77" s="52" t="s">
        <v>27</v>
      </c>
      <c r="J77" s="120" t="str">
        <f>E21</f>
        <v>VK Investing s.r.o.</v>
      </c>
      <c r="L77" s="30"/>
    </row>
    <row r="78" spans="2:12" s="1" customFormat="1" ht="14.45" customHeight="1">
      <c r="B78" s="30"/>
      <c r="C78" s="52" t="s">
        <v>26</v>
      </c>
      <c r="F78" s="120" t="str">
        <f>IF(E18="","",E18)</f>
        <v xml:space="preserve"> </v>
      </c>
      <c r="L78" s="30"/>
    </row>
    <row r="79" spans="2:12" s="1" customFormat="1" ht="10.35" customHeight="1">
      <c r="B79" s="30"/>
      <c r="L79" s="30"/>
    </row>
    <row r="80" spans="2:20" s="9" customFormat="1" ht="29.25" customHeight="1">
      <c r="B80" s="121"/>
      <c r="C80" s="122" t="s">
        <v>113</v>
      </c>
      <c r="D80" s="123" t="s">
        <v>52</v>
      </c>
      <c r="E80" s="123" t="s">
        <v>48</v>
      </c>
      <c r="F80" s="123" t="s">
        <v>114</v>
      </c>
      <c r="G80" s="123" t="s">
        <v>115</v>
      </c>
      <c r="H80" s="123" t="s">
        <v>116</v>
      </c>
      <c r="I80" s="124" t="s">
        <v>117</v>
      </c>
      <c r="J80" s="123" t="s">
        <v>95</v>
      </c>
      <c r="K80" s="125" t="s">
        <v>118</v>
      </c>
      <c r="L80" s="121"/>
      <c r="M80" s="63" t="s">
        <v>119</v>
      </c>
      <c r="N80" s="64" t="s">
        <v>37</v>
      </c>
      <c r="O80" s="64" t="s">
        <v>120</v>
      </c>
      <c r="P80" s="64" t="s">
        <v>121</v>
      </c>
      <c r="Q80" s="64" t="s">
        <v>122</v>
      </c>
      <c r="R80" s="64" t="s">
        <v>123</v>
      </c>
      <c r="S80" s="64" t="s">
        <v>124</v>
      </c>
      <c r="T80" s="65" t="s">
        <v>125</v>
      </c>
    </row>
    <row r="81" spans="2:63" s="1" customFormat="1" ht="29.25" customHeight="1">
      <c r="B81" s="30"/>
      <c r="C81" s="67" t="s">
        <v>96</v>
      </c>
      <c r="J81" s="126">
        <f>BK81</f>
        <v>0</v>
      </c>
      <c r="L81" s="30"/>
      <c r="M81" s="66"/>
      <c r="N81" s="57"/>
      <c r="O81" s="57"/>
      <c r="P81" s="127">
        <f>P82+P132</f>
        <v>0</v>
      </c>
      <c r="Q81" s="57"/>
      <c r="R81" s="127">
        <f>R82+R132</f>
        <v>0</v>
      </c>
      <c r="S81" s="57"/>
      <c r="T81" s="128">
        <f>T82+T132</f>
        <v>0</v>
      </c>
      <c r="AT81" s="16" t="s">
        <v>66</v>
      </c>
      <c r="AU81" s="16" t="s">
        <v>97</v>
      </c>
      <c r="BK81" s="129">
        <f>BK82+BK132</f>
        <v>0</v>
      </c>
    </row>
    <row r="82" spans="2:63" s="10" customFormat="1" ht="37.35" customHeight="1">
      <c r="B82" s="130"/>
      <c r="D82" s="131" t="s">
        <v>66</v>
      </c>
      <c r="E82" s="132" t="s">
        <v>892</v>
      </c>
      <c r="F82" s="132" t="s">
        <v>893</v>
      </c>
      <c r="J82" s="133">
        <f>BK82</f>
        <v>0</v>
      </c>
      <c r="L82" s="130"/>
      <c r="M82" s="134"/>
      <c r="N82" s="135"/>
      <c r="O82" s="135"/>
      <c r="P82" s="136">
        <f>P83</f>
        <v>0</v>
      </c>
      <c r="Q82" s="135"/>
      <c r="R82" s="136">
        <f>R83</f>
        <v>0</v>
      </c>
      <c r="S82" s="135"/>
      <c r="T82" s="137">
        <f>T83</f>
        <v>0</v>
      </c>
      <c r="AR82" s="131" t="s">
        <v>74</v>
      </c>
      <c r="AT82" s="138" t="s">
        <v>66</v>
      </c>
      <c r="AU82" s="138" t="s">
        <v>67</v>
      </c>
      <c r="AY82" s="131" t="s">
        <v>128</v>
      </c>
      <c r="BK82" s="139">
        <f>BK83</f>
        <v>0</v>
      </c>
    </row>
    <row r="83" spans="2:63" s="10" customFormat="1" ht="19.9" customHeight="1">
      <c r="B83" s="130"/>
      <c r="D83" s="140" t="s">
        <v>66</v>
      </c>
      <c r="E83" s="141" t="s">
        <v>894</v>
      </c>
      <c r="F83" s="141" t="s">
        <v>895</v>
      </c>
      <c r="J83" s="142">
        <f>BK83</f>
        <v>0</v>
      </c>
      <c r="L83" s="130"/>
      <c r="M83" s="134"/>
      <c r="N83" s="135"/>
      <c r="O83" s="135"/>
      <c r="P83" s="136">
        <f>SUM(P84:P131)</f>
        <v>0</v>
      </c>
      <c r="Q83" s="135"/>
      <c r="R83" s="136">
        <f>SUM(R84:R131)</f>
        <v>0</v>
      </c>
      <c r="S83" s="135"/>
      <c r="T83" s="137">
        <f>SUM(T84:T131)</f>
        <v>0</v>
      </c>
      <c r="AR83" s="131" t="s">
        <v>74</v>
      </c>
      <c r="AT83" s="138" t="s">
        <v>66</v>
      </c>
      <c r="AU83" s="138" t="s">
        <v>74</v>
      </c>
      <c r="AY83" s="131" t="s">
        <v>128</v>
      </c>
      <c r="BK83" s="139">
        <f>SUM(BK84:BK131)</f>
        <v>0</v>
      </c>
    </row>
    <row r="84" spans="2:65" s="1" customFormat="1" ht="22.5" customHeight="1">
      <c r="B84" s="143"/>
      <c r="C84" s="144" t="s">
        <v>74</v>
      </c>
      <c r="D84" s="144" t="s">
        <v>131</v>
      </c>
      <c r="E84" s="145" t="s">
        <v>74</v>
      </c>
      <c r="F84" s="146" t="s">
        <v>896</v>
      </c>
      <c r="G84" s="147" t="s">
        <v>897</v>
      </c>
      <c r="H84" s="149">
        <v>10</v>
      </c>
      <c r="I84" s="149"/>
      <c r="J84" s="149">
        <f>ROUND(I84*H84,2)</f>
        <v>0</v>
      </c>
      <c r="K84" s="146" t="s">
        <v>3</v>
      </c>
      <c r="L84" s="30"/>
      <c r="M84" s="150" t="s">
        <v>3</v>
      </c>
      <c r="N84" s="151" t="s">
        <v>38</v>
      </c>
      <c r="O84" s="152">
        <v>0</v>
      </c>
      <c r="P84" s="152">
        <f>O84*H84</f>
        <v>0</v>
      </c>
      <c r="Q84" s="152">
        <v>0</v>
      </c>
      <c r="R84" s="152">
        <f>Q84*H84</f>
        <v>0</v>
      </c>
      <c r="S84" s="152">
        <v>0</v>
      </c>
      <c r="T84" s="153">
        <f>S84*H84</f>
        <v>0</v>
      </c>
      <c r="AR84" s="16" t="s">
        <v>136</v>
      </c>
      <c r="AT84" s="16" t="s">
        <v>131</v>
      </c>
      <c r="AU84" s="16" t="s">
        <v>76</v>
      </c>
      <c r="AY84" s="16" t="s">
        <v>128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6" t="s">
        <v>74</v>
      </c>
      <c r="BK84" s="154">
        <f>ROUND(I84*H84,2)</f>
        <v>0</v>
      </c>
      <c r="BL84" s="16" t="s">
        <v>136</v>
      </c>
      <c r="BM84" s="16" t="s">
        <v>76</v>
      </c>
    </row>
    <row r="85" spans="2:47" s="1" customFormat="1" ht="13.5">
      <c r="B85" s="30"/>
      <c r="D85" s="165" t="s">
        <v>137</v>
      </c>
      <c r="F85" s="173" t="s">
        <v>896</v>
      </c>
      <c r="H85" s="307"/>
      <c r="L85" s="30"/>
      <c r="M85" s="59"/>
      <c r="N85" s="31"/>
      <c r="O85" s="31"/>
      <c r="P85" s="31"/>
      <c r="Q85" s="31"/>
      <c r="R85" s="31"/>
      <c r="S85" s="31"/>
      <c r="T85" s="60"/>
      <c r="AT85" s="16" t="s">
        <v>137</v>
      </c>
      <c r="AU85" s="16" t="s">
        <v>76</v>
      </c>
    </row>
    <row r="86" spans="2:65" s="1" customFormat="1" ht="22.5" customHeight="1">
      <c r="B86" s="143"/>
      <c r="C86" s="144" t="s">
        <v>76</v>
      </c>
      <c r="D86" s="144" t="s">
        <v>131</v>
      </c>
      <c r="E86" s="145" t="s">
        <v>76</v>
      </c>
      <c r="F86" s="146" t="s">
        <v>898</v>
      </c>
      <c r="G86" s="147" t="s">
        <v>490</v>
      </c>
      <c r="H86" s="149">
        <v>10</v>
      </c>
      <c r="I86" s="149"/>
      <c r="J86" s="149">
        <f>ROUND(I86*H86,2)</f>
        <v>0</v>
      </c>
      <c r="K86" s="146" t="s">
        <v>3</v>
      </c>
      <c r="L86" s="30"/>
      <c r="M86" s="150" t="s">
        <v>3</v>
      </c>
      <c r="N86" s="151" t="s">
        <v>38</v>
      </c>
      <c r="O86" s="152">
        <v>0</v>
      </c>
      <c r="P86" s="152">
        <f>O86*H86</f>
        <v>0</v>
      </c>
      <c r="Q86" s="152">
        <v>0</v>
      </c>
      <c r="R86" s="152">
        <f>Q86*H86</f>
        <v>0</v>
      </c>
      <c r="S86" s="152">
        <v>0</v>
      </c>
      <c r="T86" s="153">
        <f>S86*H86</f>
        <v>0</v>
      </c>
      <c r="AR86" s="16" t="s">
        <v>136</v>
      </c>
      <c r="AT86" s="16" t="s">
        <v>131</v>
      </c>
      <c r="AU86" s="16" t="s">
        <v>76</v>
      </c>
      <c r="AY86" s="16" t="s">
        <v>128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6" t="s">
        <v>74</v>
      </c>
      <c r="BK86" s="154">
        <f>ROUND(I86*H86,2)</f>
        <v>0</v>
      </c>
      <c r="BL86" s="16" t="s">
        <v>136</v>
      </c>
      <c r="BM86" s="16" t="s">
        <v>136</v>
      </c>
    </row>
    <row r="87" spans="2:47" s="1" customFormat="1" ht="13.5">
      <c r="B87" s="30"/>
      <c r="D87" s="165" t="s">
        <v>137</v>
      </c>
      <c r="F87" s="173" t="s">
        <v>898</v>
      </c>
      <c r="H87" s="307"/>
      <c r="L87" s="30"/>
      <c r="M87" s="59"/>
      <c r="N87" s="31"/>
      <c r="O87" s="31"/>
      <c r="P87" s="31"/>
      <c r="Q87" s="31"/>
      <c r="R87" s="31"/>
      <c r="S87" s="31"/>
      <c r="T87" s="60"/>
      <c r="AT87" s="16" t="s">
        <v>137</v>
      </c>
      <c r="AU87" s="16" t="s">
        <v>76</v>
      </c>
    </row>
    <row r="88" spans="2:65" s="1" customFormat="1" ht="22.5" customHeight="1">
      <c r="B88" s="143"/>
      <c r="C88" s="144" t="s">
        <v>146</v>
      </c>
      <c r="D88" s="144" t="s">
        <v>131</v>
      </c>
      <c r="E88" s="145" t="s">
        <v>146</v>
      </c>
      <c r="F88" s="146" t="s">
        <v>899</v>
      </c>
      <c r="G88" s="147" t="s">
        <v>490</v>
      </c>
      <c r="H88" s="149">
        <v>10</v>
      </c>
      <c r="I88" s="149"/>
      <c r="J88" s="149">
        <f>ROUND(I88*H88,2)</f>
        <v>0</v>
      </c>
      <c r="K88" s="146" t="s">
        <v>3</v>
      </c>
      <c r="L88" s="30"/>
      <c r="M88" s="150" t="s">
        <v>3</v>
      </c>
      <c r="N88" s="151" t="s">
        <v>38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6" t="s">
        <v>136</v>
      </c>
      <c r="AT88" s="16" t="s">
        <v>131</v>
      </c>
      <c r="AU88" s="16" t="s">
        <v>76</v>
      </c>
      <c r="AY88" s="16" t="s">
        <v>128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6" t="s">
        <v>74</v>
      </c>
      <c r="BK88" s="154">
        <f>ROUND(I88*H88,2)</f>
        <v>0</v>
      </c>
      <c r="BL88" s="16" t="s">
        <v>136</v>
      </c>
      <c r="BM88" s="16" t="s">
        <v>129</v>
      </c>
    </row>
    <row r="89" spans="2:47" s="1" customFormat="1" ht="13.5">
      <c r="B89" s="30"/>
      <c r="D89" s="165" t="s">
        <v>137</v>
      </c>
      <c r="F89" s="173" t="s">
        <v>899</v>
      </c>
      <c r="H89" s="307"/>
      <c r="L89" s="30"/>
      <c r="M89" s="59"/>
      <c r="N89" s="31"/>
      <c r="O89" s="31"/>
      <c r="P89" s="31"/>
      <c r="Q89" s="31"/>
      <c r="R89" s="31"/>
      <c r="S89" s="31"/>
      <c r="T89" s="60"/>
      <c r="AT89" s="16" t="s">
        <v>137</v>
      </c>
      <c r="AU89" s="16" t="s">
        <v>76</v>
      </c>
    </row>
    <row r="90" spans="2:65" s="1" customFormat="1" ht="22.5" customHeight="1">
      <c r="B90" s="143"/>
      <c r="C90" s="144" t="s">
        <v>136</v>
      </c>
      <c r="D90" s="144" t="s">
        <v>131</v>
      </c>
      <c r="E90" s="145" t="s">
        <v>136</v>
      </c>
      <c r="F90" s="146" t="s">
        <v>900</v>
      </c>
      <c r="G90" s="147" t="s">
        <v>490</v>
      </c>
      <c r="H90" s="149">
        <v>20</v>
      </c>
      <c r="I90" s="149"/>
      <c r="J90" s="149">
        <f>ROUND(I90*H90,2)</f>
        <v>0</v>
      </c>
      <c r="K90" s="146" t="s">
        <v>3</v>
      </c>
      <c r="L90" s="30"/>
      <c r="M90" s="150" t="s">
        <v>3</v>
      </c>
      <c r="N90" s="151" t="s">
        <v>38</v>
      </c>
      <c r="O90" s="152">
        <v>0</v>
      </c>
      <c r="P90" s="152">
        <f>O90*H90</f>
        <v>0</v>
      </c>
      <c r="Q90" s="152">
        <v>0</v>
      </c>
      <c r="R90" s="152">
        <f>Q90*H90</f>
        <v>0</v>
      </c>
      <c r="S90" s="152">
        <v>0</v>
      </c>
      <c r="T90" s="153">
        <f>S90*H90</f>
        <v>0</v>
      </c>
      <c r="AR90" s="16" t="s">
        <v>136</v>
      </c>
      <c r="AT90" s="16" t="s">
        <v>131</v>
      </c>
      <c r="AU90" s="16" t="s">
        <v>76</v>
      </c>
      <c r="AY90" s="16" t="s">
        <v>128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6" t="s">
        <v>74</v>
      </c>
      <c r="BK90" s="154">
        <f>ROUND(I90*H90,2)</f>
        <v>0</v>
      </c>
      <c r="BL90" s="16" t="s">
        <v>136</v>
      </c>
      <c r="BM90" s="16" t="s">
        <v>154</v>
      </c>
    </row>
    <row r="91" spans="2:47" s="1" customFormat="1" ht="13.5">
      <c r="B91" s="30"/>
      <c r="D91" s="165" t="s">
        <v>137</v>
      </c>
      <c r="F91" s="173" t="s">
        <v>900</v>
      </c>
      <c r="H91" s="307"/>
      <c r="L91" s="30"/>
      <c r="M91" s="59"/>
      <c r="N91" s="31"/>
      <c r="O91" s="31"/>
      <c r="P91" s="31"/>
      <c r="Q91" s="31"/>
      <c r="R91" s="31"/>
      <c r="S91" s="31"/>
      <c r="T91" s="60"/>
      <c r="AT91" s="16" t="s">
        <v>137</v>
      </c>
      <c r="AU91" s="16" t="s">
        <v>76</v>
      </c>
    </row>
    <row r="92" spans="2:65" s="1" customFormat="1" ht="22.5" customHeight="1">
      <c r="B92" s="143"/>
      <c r="C92" s="144" t="s">
        <v>157</v>
      </c>
      <c r="D92" s="144" t="s">
        <v>131</v>
      </c>
      <c r="E92" s="145" t="s">
        <v>157</v>
      </c>
      <c r="F92" s="146" t="s">
        <v>901</v>
      </c>
      <c r="G92" s="147" t="s">
        <v>490</v>
      </c>
      <c r="H92" s="149">
        <v>120</v>
      </c>
      <c r="I92" s="149"/>
      <c r="J92" s="149">
        <f>ROUND(I92*H92,2)</f>
        <v>0</v>
      </c>
      <c r="K92" s="146" t="s">
        <v>3</v>
      </c>
      <c r="L92" s="30"/>
      <c r="M92" s="150" t="s">
        <v>3</v>
      </c>
      <c r="N92" s="151" t="s">
        <v>38</v>
      </c>
      <c r="O92" s="152">
        <v>0</v>
      </c>
      <c r="P92" s="152">
        <f>O92*H92</f>
        <v>0</v>
      </c>
      <c r="Q92" s="152">
        <v>0</v>
      </c>
      <c r="R92" s="152">
        <f>Q92*H92</f>
        <v>0</v>
      </c>
      <c r="S92" s="152">
        <v>0</v>
      </c>
      <c r="T92" s="153">
        <f>S92*H92</f>
        <v>0</v>
      </c>
      <c r="AR92" s="16" t="s">
        <v>136</v>
      </c>
      <c r="AT92" s="16" t="s">
        <v>131</v>
      </c>
      <c r="AU92" s="16" t="s">
        <v>76</v>
      </c>
      <c r="AY92" s="16" t="s">
        <v>128</v>
      </c>
      <c r="BE92" s="154">
        <f>IF(N92="základní",J92,0)</f>
        <v>0</v>
      </c>
      <c r="BF92" s="154">
        <f>IF(N92="snížená",J92,0)</f>
        <v>0</v>
      </c>
      <c r="BG92" s="154">
        <f>IF(N92="zákl. přenesená",J92,0)</f>
        <v>0</v>
      </c>
      <c r="BH92" s="154">
        <f>IF(N92="sníž. přenesená",J92,0)</f>
        <v>0</v>
      </c>
      <c r="BI92" s="154">
        <f>IF(N92="nulová",J92,0)</f>
        <v>0</v>
      </c>
      <c r="BJ92" s="16" t="s">
        <v>74</v>
      </c>
      <c r="BK92" s="154">
        <f>ROUND(I92*H92,2)</f>
        <v>0</v>
      </c>
      <c r="BL92" s="16" t="s">
        <v>136</v>
      </c>
      <c r="BM92" s="16" t="s">
        <v>160</v>
      </c>
    </row>
    <row r="93" spans="2:47" s="1" customFormat="1" ht="13.5">
      <c r="B93" s="30"/>
      <c r="D93" s="165" t="s">
        <v>137</v>
      </c>
      <c r="F93" s="173" t="s">
        <v>901</v>
      </c>
      <c r="H93" s="307"/>
      <c r="L93" s="30"/>
      <c r="M93" s="59"/>
      <c r="N93" s="31"/>
      <c r="O93" s="31"/>
      <c r="P93" s="31"/>
      <c r="Q93" s="31"/>
      <c r="R93" s="31"/>
      <c r="S93" s="31"/>
      <c r="T93" s="60"/>
      <c r="AT93" s="16" t="s">
        <v>137</v>
      </c>
      <c r="AU93" s="16" t="s">
        <v>76</v>
      </c>
    </row>
    <row r="94" spans="2:65" s="1" customFormat="1" ht="22.5" customHeight="1">
      <c r="B94" s="143"/>
      <c r="C94" s="144" t="s">
        <v>129</v>
      </c>
      <c r="D94" s="144" t="s">
        <v>131</v>
      </c>
      <c r="E94" s="145" t="s">
        <v>129</v>
      </c>
      <c r="F94" s="146" t="s">
        <v>902</v>
      </c>
      <c r="G94" s="147" t="s">
        <v>490</v>
      </c>
      <c r="H94" s="149">
        <v>70</v>
      </c>
      <c r="I94" s="149"/>
      <c r="J94" s="149">
        <f>ROUND(I94*H94,2)</f>
        <v>0</v>
      </c>
      <c r="K94" s="146" t="s">
        <v>3</v>
      </c>
      <c r="L94" s="30"/>
      <c r="M94" s="150" t="s">
        <v>3</v>
      </c>
      <c r="N94" s="151" t="s">
        <v>38</v>
      </c>
      <c r="O94" s="152">
        <v>0</v>
      </c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AR94" s="16" t="s">
        <v>136</v>
      </c>
      <c r="AT94" s="16" t="s">
        <v>131</v>
      </c>
      <c r="AU94" s="16" t="s">
        <v>76</v>
      </c>
      <c r="AY94" s="16" t="s">
        <v>128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6" t="s">
        <v>74</v>
      </c>
      <c r="BK94" s="154">
        <f>ROUND(I94*H94,2)</f>
        <v>0</v>
      </c>
      <c r="BL94" s="16" t="s">
        <v>136</v>
      </c>
      <c r="BM94" s="16" t="s">
        <v>165</v>
      </c>
    </row>
    <row r="95" spans="2:47" s="1" customFormat="1" ht="13.5">
      <c r="B95" s="30"/>
      <c r="D95" s="165" t="s">
        <v>137</v>
      </c>
      <c r="F95" s="173" t="s">
        <v>902</v>
      </c>
      <c r="H95" s="307"/>
      <c r="L95" s="30"/>
      <c r="M95" s="59"/>
      <c r="N95" s="31"/>
      <c r="O95" s="31"/>
      <c r="P95" s="31"/>
      <c r="Q95" s="31"/>
      <c r="R95" s="31"/>
      <c r="S95" s="31"/>
      <c r="T95" s="60"/>
      <c r="AT95" s="16" t="s">
        <v>137</v>
      </c>
      <c r="AU95" s="16" t="s">
        <v>76</v>
      </c>
    </row>
    <row r="96" spans="2:65" s="1" customFormat="1" ht="22.5" customHeight="1">
      <c r="B96" s="143"/>
      <c r="C96" s="144" t="s">
        <v>168</v>
      </c>
      <c r="D96" s="144" t="s">
        <v>131</v>
      </c>
      <c r="E96" s="145" t="s">
        <v>168</v>
      </c>
      <c r="F96" s="146" t="s">
        <v>903</v>
      </c>
      <c r="G96" s="147" t="s">
        <v>490</v>
      </c>
      <c r="H96" s="149">
        <v>10</v>
      </c>
      <c r="I96" s="149"/>
      <c r="J96" s="149">
        <f>ROUND(I96*H96,2)</f>
        <v>0</v>
      </c>
      <c r="K96" s="146" t="s">
        <v>3</v>
      </c>
      <c r="L96" s="30"/>
      <c r="M96" s="150" t="s">
        <v>3</v>
      </c>
      <c r="N96" s="151" t="s">
        <v>38</v>
      </c>
      <c r="O96" s="152">
        <v>0</v>
      </c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AR96" s="16" t="s">
        <v>136</v>
      </c>
      <c r="AT96" s="16" t="s">
        <v>131</v>
      </c>
      <c r="AU96" s="16" t="s">
        <v>76</v>
      </c>
      <c r="AY96" s="16" t="s">
        <v>128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6" t="s">
        <v>74</v>
      </c>
      <c r="BK96" s="154">
        <f>ROUND(I96*H96,2)</f>
        <v>0</v>
      </c>
      <c r="BL96" s="16" t="s">
        <v>136</v>
      </c>
      <c r="BM96" s="16" t="s">
        <v>171</v>
      </c>
    </row>
    <row r="97" spans="2:47" s="1" customFormat="1" ht="13.5">
      <c r="B97" s="30"/>
      <c r="D97" s="165" t="s">
        <v>137</v>
      </c>
      <c r="F97" s="173" t="s">
        <v>903</v>
      </c>
      <c r="H97" s="307"/>
      <c r="L97" s="30"/>
      <c r="M97" s="59"/>
      <c r="N97" s="31"/>
      <c r="O97" s="31"/>
      <c r="P97" s="31"/>
      <c r="Q97" s="31"/>
      <c r="R97" s="31"/>
      <c r="S97" s="31"/>
      <c r="T97" s="60"/>
      <c r="AT97" s="16" t="s">
        <v>137</v>
      </c>
      <c r="AU97" s="16" t="s">
        <v>76</v>
      </c>
    </row>
    <row r="98" spans="2:65" s="1" customFormat="1" ht="22.5" customHeight="1">
      <c r="B98" s="143"/>
      <c r="C98" s="144" t="s">
        <v>154</v>
      </c>
      <c r="D98" s="144" t="s">
        <v>131</v>
      </c>
      <c r="E98" s="145" t="s">
        <v>154</v>
      </c>
      <c r="F98" s="146" t="s">
        <v>904</v>
      </c>
      <c r="G98" s="147" t="s">
        <v>490</v>
      </c>
      <c r="H98" s="149">
        <v>60</v>
      </c>
      <c r="I98" s="149"/>
      <c r="J98" s="149">
        <f>ROUND(I98*H98,2)</f>
        <v>0</v>
      </c>
      <c r="K98" s="146" t="s">
        <v>3</v>
      </c>
      <c r="L98" s="30"/>
      <c r="M98" s="150" t="s">
        <v>3</v>
      </c>
      <c r="N98" s="151" t="s">
        <v>38</v>
      </c>
      <c r="O98" s="152">
        <v>0</v>
      </c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AR98" s="16" t="s">
        <v>136</v>
      </c>
      <c r="AT98" s="16" t="s">
        <v>131</v>
      </c>
      <c r="AU98" s="16" t="s">
        <v>76</v>
      </c>
      <c r="AY98" s="16" t="s">
        <v>128</v>
      </c>
      <c r="BE98" s="154">
        <f>IF(N98="základní",J98,0)</f>
        <v>0</v>
      </c>
      <c r="BF98" s="154">
        <f>IF(N98="snížená",J98,0)</f>
        <v>0</v>
      </c>
      <c r="BG98" s="154">
        <f>IF(N98="zákl. přenesená",J98,0)</f>
        <v>0</v>
      </c>
      <c r="BH98" s="154">
        <f>IF(N98="sníž. přenesená",J98,0)</f>
        <v>0</v>
      </c>
      <c r="BI98" s="154">
        <f>IF(N98="nulová",J98,0)</f>
        <v>0</v>
      </c>
      <c r="BJ98" s="16" t="s">
        <v>74</v>
      </c>
      <c r="BK98" s="154">
        <f>ROUND(I98*H98,2)</f>
        <v>0</v>
      </c>
      <c r="BL98" s="16" t="s">
        <v>136</v>
      </c>
      <c r="BM98" s="16" t="s">
        <v>176</v>
      </c>
    </row>
    <row r="99" spans="2:47" s="1" customFormat="1" ht="13.5">
      <c r="B99" s="30"/>
      <c r="D99" s="165" t="s">
        <v>137</v>
      </c>
      <c r="F99" s="173" t="s">
        <v>904</v>
      </c>
      <c r="H99" s="307"/>
      <c r="L99" s="30"/>
      <c r="M99" s="59"/>
      <c r="N99" s="31"/>
      <c r="O99" s="31"/>
      <c r="P99" s="31"/>
      <c r="Q99" s="31"/>
      <c r="R99" s="31"/>
      <c r="S99" s="31"/>
      <c r="T99" s="60"/>
      <c r="AT99" s="16" t="s">
        <v>137</v>
      </c>
      <c r="AU99" s="16" t="s">
        <v>76</v>
      </c>
    </row>
    <row r="100" spans="2:65" s="1" customFormat="1" ht="22.5" customHeight="1">
      <c r="B100" s="143"/>
      <c r="C100" s="144" t="s">
        <v>150</v>
      </c>
      <c r="D100" s="144" t="s">
        <v>131</v>
      </c>
      <c r="E100" s="145" t="s">
        <v>150</v>
      </c>
      <c r="F100" s="146" t="s">
        <v>905</v>
      </c>
      <c r="G100" s="147" t="s">
        <v>490</v>
      </c>
      <c r="H100" s="149">
        <v>70</v>
      </c>
      <c r="I100" s="149"/>
      <c r="J100" s="149">
        <f>ROUND(I100*H100,2)</f>
        <v>0</v>
      </c>
      <c r="K100" s="146" t="s">
        <v>3</v>
      </c>
      <c r="L100" s="30"/>
      <c r="M100" s="150" t="s">
        <v>3</v>
      </c>
      <c r="N100" s="151" t="s">
        <v>38</v>
      </c>
      <c r="O100" s="152">
        <v>0</v>
      </c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AR100" s="16" t="s">
        <v>136</v>
      </c>
      <c r="AT100" s="16" t="s">
        <v>131</v>
      </c>
      <c r="AU100" s="16" t="s">
        <v>76</v>
      </c>
      <c r="AY100" s="16" t="s">
        <v>128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6" t="s">
        <v>74</v>
      </c>
      <c r="BK100" s="154">
        <f>ROUND(I100*H100,2)</f>
        <v>0</v>
      </c>
      <c r="BL100" s="16" t="s">
        <v>136</v>
      </c>
      <c r="BM100" s="16" t="s">
        <v>181</v>
      </c>
    </row>
    <row r="101" spans="2:47" s="1" customFormat="1" ht="13.5">
      <c r="B101" s="30"/>
      <c r="D101" s="165" t="s">
        <v>137</v>
      </c>
      <c r="F101" s="173" t="s">
        <v>905</v>
      </c>
      <c r="H101" s="307"/>
      <c r="L101" s="30"/>
      <c r="M101" s="59"/>
      <c r="N101" s="31"/>
      <c r="O101" s="31"/>
      <c r="P101" s="31"/>
      <c r="Q101" s="31"/>
      <c r="R101" s="31"/>
      <c r="S101" s="31"/>
      <c r="T101" s="60"/>
      <c r="AT101" s="16" t="s">
        <v>137</v>
      </c>
      <c r="AU101" s="16" t="s">
        <v>76</v>
      </c>
    </row>
    <row r="102" spans="2:65" s="1" customFormat="1" ht="22.5" customHeight="1">
      <c r="B102" s="143"/>
      <c r="C102" s="144" t="s">
        <v>160</v>
      </c>
      <c r="D102" s="144" t="s">
        <v>131</v>
      </c>
      <c r="E102" s="145" t="s">
        <v>160</v>
      </c>
      <c r="F102" s="146" t="s">
        <v>906</v>
      </c>
      <c r="G102" s="147" t="s">
        <v>490</v>
      </c>
      <c r="H102" s="149">
        <v>15</v>
      </c>
      <c r="I102" s="149"/>
      <c r="J102" s="149">
        <f>ROUND(I102*H102,2)</f>
        <v>0</v>
      </c>
      <c r="K102" s="146" t="s">
        <v>3</v>
      </c>
      <c r="L102" s="30"/>
      <c r="M102" s="150" t="s">
        <v>3</v>
      </c>
      <c r="N102" s="151" t="s">
        <v>38</v>
      </c>
      <c r="O102" s="152">
        <v>0</v>
      </c>
      <c r="P102" s="152">
        <f>O102*H102</f>
        <v>0</v>
      </c>
      <c r="Q102" s="152">
        <v>0</v>
      </c>
      <c r="R102" s="152">
        <f>Q102*H102</f>
        <v>0</v>
      </c>
      <c r="S102" s="152">
        <v>0</v>
      </c>
      <c r="T102" s="153">
        <f>S102*H102</f>
        <v>0</v>
      </c>
      <c r="AR102" s="16" t="s">
        <v>136</v>
      </c>
      <c r="AT102" s="16" t="s">
        <v>131</v>
      </c>
      <c r="AU102" s="16" t="s">
        <v>76</v>
      </c>
      <c r="AY102" s="16" t="s">
        <v>128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6" t="s">
        <v>74</v>
      </c>
      <c r="BK102" s="154">
        <f>ROUND(I102*H102,2)</f>
        <v>0</v>
      </c>
      <c r="BL102" s="16" t="s">
        <v>136</v>
      </c>
      <c r="BM102" s="16" t="s">
        <v>186</v>
      </c>
    </row>
    <row r="103" spans="2:47" s="1" customFormat="1" ht="13.5">
      <c r="B103" s="30"/>
      <c r="D103" s="165" t="s">
        <v>137</v>
      </c>
      <c r="F103" s="173" t="s">
        <v>906</v>
      </c>
      <c r="H103" s="307"/>
      <c r="L103" s="30"/>
      <c r="M103" s="59"/>
      <c r="N103" s="31"/>
      <c r="O103" s="31"/>
      <c r="P103" s="31"/>
      <c r="Q103" s="31"/>
      <c r="R103" s="31"/>
      <c r="S103" s="31"/>
      <c r="T103" s="60"/>
      <c r="AT103" s="16" t="s">
        <v>137</v>
      </c>
      <c r="AU103" s="16" t="s">
        <v>76</v>
      </c>
    </row>
    <row r="104" spans="2:65" s="1" customFormat="1" ht="22.5" customHeight="1">
      <c r="B104" s="143"/>
      <c r="C104" s="144" t="s">
        <v>189</v>
      </c>
      <c r="D104" s="144" t="s">
        <v>131</v>
      </c>
      <c r="E104" s="145" t="s">
        <v>189</v>
      </c>
      <c r="F104" s="146" t="s">
        <v>907</v>
      </c>
      <c r="G104" s="147" t="s">
        <v>490</v>
      </c>
      <c r="H104" s="149">
        <v>120</v>
      </c>
      <c r="I104" s="149"/>
      <c r="J104" s="149">
        <f>ROUND(I104*H104,2)</f>
        <v>0</v>
      </c>
      <c r="K104" s="146" t="s">
        <v>3</v>
      </c>
      <c r="L104" s="30"/>
      <c r="M104" s="150" t="s">
        <v>3</v>
      </c>
      <c r="N104" s="151" t="s">
        <v>38</v>
      </c>
      <c r="O104" s="152">
        <v>0</v>
      </c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AR104" s="16" t="s">
        <v>136</v>
      </c>
      <c r="AT104" s="16" t="s">
        <v>131</v>
      </c>
      <c r="AU104" s="16" t="s">
        <v>76</v>
      </c>
      <c r="AY104" s="16" t="s">
        <v>128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6" t="s">
        <v>74</v>
      </c>
      <c r="BK104" s="154">
        <f>ROUND(I104*H104,2)</f>
        <v>0</v>
      </c>
      <c r="BL104" s="16" t="s">
        <v>136</v>
      </c>
      <c r="BM104" s="16" t="s">
        <v>192</v>
      </c>
    </row>
    <row r="105" spans="2:47" s="1" customFormat="1" ht="13.5">
      <c r="B105" s="30"/>
      <c r="D105" s="165" t="s">
        <v>137</v>
      </c>
      <c r="F105" s="173" t="s">
        <v>907</v>
      </c>
      <c r="H105" s="307"/>
      <c r="L105" s="30"/>
      <c r="M105" s="59"/>
      <c r="N105" s="31"/>
      <c r="O105" s="31"/>
      <c r="P105" s="31"/>
      <c r="Q105" s="31"/>
      <c r="R105" s="31"/>
      <c r="S105" s="31"/>
      <c r="T105" s="60"/>
      <c r="AT105" s="16" t="s">
        <v>137</v>
      </c>
      <c r="AU105" s="16" t="s">
        <v>76</v>
      </c>
    </row>
    <row r="106" spans="2:65" s="1" customFormat="1" ht="22.5" customHeight="1">
      <c r="B106" s="143"/>
      <c r="C106" s="144" t="s">
        <v>165</v>
      </c>
      <c r="D106" s="144" t="s">
        <v>131</v>
      </c>
      <c r="E106" s="145" t="s">
        <v>165</v>
      </c>
      <c r="F106" s="146" t="s">
        <v>908</v>
      </c>
      <c r="G106" s="147" t="s">
        <v>490</v>
      </c>
      <c r="H106" s="149">
        <v>70</v>
      </c>
      <c r="I106" s="149"/>
      <c r="J106" s="149">
        <f>ROUND(I106*H106,2)</f>
        <v>0</v>
      </c>
      <c r="K106" s="146" t="s">
        <v>3</v>
      </c>
      <c r="L106" s="30"/>
      <c r="M106" s="150" t="s">
        <v>3</v>
      </c>
      <c r="N106" s="151" t="s">
        <v>38</v>
      </c>
      <c r="O106" s="152">
        <v>0</v>
      </c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AR106" s="16" t="s">
        <v>136</v>
      </c>
      <c r="AT106" s="16" t="s">
        <v>131</v>
      </c>
      <c r="AU106" s="16" t="s">
        <v>76</v>
      </c>
      <c r="AY106" s="16" t="s">
        <v>128</v>
      </c>
      <c r="BE106" s="154">
        <f>IF(N106="základní",J106,0)</f>
        <v>0</v>
      </c>
      <c r="BF106" s="154">
        <f>IF(N106="snížená",J106,0)</f>
        <v>0</v>
      </c>
      <c r="BG106" s="154">
        <f>IF(N106="zákl. přenesená",J106,0)</f>
        <v>0</v>
      </c>
      <c r="BH106" s="154">
        <f>IF(N106="sníž. přenesená",J106,0)</f>
        <v>0</v>
      </c>
      <c r="BI106" s="154">
        <f>IF(N106="nulová",J106,0)</f>
        <v>0</v>
      </c>
      <c r="BJ106" s="16" t="s">
        <v>74</v>
      </c>
      <c r="BK106" s="154">
        <f>ROUND(I106*H106,2)</f>
        <v>0</v>
      </c>
      <c r="BL106" s="16" t="s">
        <v>136</v>
      </c>
      <c r="BM106" s="16" t="s">
        <v>198</v>
      </c>
    </row>
    <row r="107" spans="2:47" s="1" customFormat="1" ht="13.5">
      <c r="B107" s="30"/>
      <c r="D107" s="165" t="s">
        <v>137</v>
      </c>
      <c r="F107" s="173" t="s">
        <v>908</v>
      </c>
      <c r="H107" s="307"/>
      <c r="L107" s="30"/>
      <c r="M107" s="59"/>
      <c r="N107" s="31"/>
      <c r="O107" s="31"/>
      <c r="P107" s="31"/>
      <c r="Q107" s="31"/>
      <c r="R107" s="31"/>
      <c r="S107" s="31"/>
      <c r="T107" s="60"/>
      <c r="AT107" s="16" t="s">
        <v>137</v>
      </c>
      <c r="AU107" s="16" t="s">
        <v>76</v>
      </c>
    </row>
    <row r="108" spans="2:65" s="1" customFormat="1" ht="22.5" customHeight="1">
      <c r="B108" s="143"/>
      <c r="C108" s="144" t="s">
        <v>199</v>
      </c>
      <c r="D108" s="144" t="s">
        <v>131</v>
      </c>
      <c r="E108" s="145" t="s">
        <v>199</v>
      </c>
      <c r="F108" s="146" t="s">
        <v>909</v>
      </c>
      <c r="G108" s="147" t="s">
        <v>897</v>
      </c>
      <c r="H108" s="149">
        <v>3</v>
      </c>
      <c r="I108" s="149"/>
      <c r="J108" s="149">
        <f>ROUND(I108*H108,2)</f>
        <v>0</v>
      </c>
      <c r="K108" s="146" t="s">
        <v>3</v>
      </c>
      <c r="L108" s="30"/>
      <c r="M108" s="150" t="s">
        <v>3</v>
      </c>
      <c r="N108" s="151" t="s">
        <v>38</v>
      </c>
      <c r="O108" s="152">
        <v>0</v>
      </c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AR108" s="16" t="s">
        <v>136</v>
      </c>
      <c r="AT108" s="16" t="s">
        <v>131</v>
      </c>
      <c r="AU108" s="16" t="s">
        <v>76</v>
      </c>
      <c r="AY108" s="16" t="s">
        <v>128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6" t="s">
        <v>74</v>
      </c>
      <c r="BK108" s="154">
        <f>ROUND(I108*H108,2)</f>
        <v>0</v>
      </c>
      <c r="BL108" s="16" t="s">
        <v>136</v>
      </c>
      <c r="BM108" s="16" t="s">
        <v>202</v>
      </c>
    </row>
    <row r="109" spans="2:47" s="1" customFormat="1" ht="13.5">
      <c r="B109" s="30"/>
      <c r="D109" s="165" t="s">
        <v>137</v>
      </c>
      <c r="F109" s="173" t="s">
        <v>909</v>
      </c>
      <c r="H109" s="307"/>
      <c r="L109" s="30"/>
      <c r="M109" s="59"/>
      <c r="N109" s="31"/>
      <c r="O109" s="31"/>
      <c r="P109" s="31"/>
      <c r="Q109" s="31"/>
      <c r="R109" s="31"/>
      <c r="S109" s="31"/>
      <c r="T109" s="60"/>
      <c r="AT109" s="16" t="s">
        <v>137</v>
      </c>
      <c r="AU109" s="16" t="s">
        <v>76</v>
      </c>
    </row>
    <row r="110" spans="2:65" s="1" customFormat="1" ht="22.5" customHeight="1">
      <c r="B110" s="143"/>
      <c r="C110" s="144" t="s">
        <v>171</v>
      </c>
      <c r="D110" s="144" t="s">
        <v>131</v>
      </c>
      <c r="E110" s="145" t="s">
        <v>171</v>
      </c>
      <c r="F110" s="146" t="s">
        <v>910</v>
      </c>
      <c r="G110" s="147" t="s">
        <v>897</v>
      </c>
      <c r="H110" s="149">
        <v>1</v>
      </c>
      <c r="I110" s="149"/>
      <c r="J110" s="149">
        <f>ROUND(I110*H110,2)</f>
        <v>0</v>
      </c>
      <c r="K110" s="146" t="s">
        <v>3</v>
      </c>
      <c r="L110" s="30"/>
      <c r="M110" s="150" t="s">
        <v>3</v>
      </c>
      <c r="N110" s="151" t="s">
        <v>38</v>
      </c>
      <c r="O110" s="152">
        <v>0</v>
      </c>
      <c r="P110" s="152">
        <f>O110*H110</f>
        <v>0</v>
      </c>
      <c r="Q110" s="152">
        <v>0</v>
      </c>
      <c r="R110" s="152">
        <f>Q110*H110</f>
        <v>0</v>
      </c>
      <c r="S110" s="152">
        <v>0</v>
      </c>
      <c r="T110" s="153">
        <f>S110*H110</f>
        <v>0</v>
      </c>
      <c r="AR110" s="16" t="s">
        <v>136</v>
      </c>
      <c r="AT110" s="16" t="s">
        <v>131</v>
      </c>
      <c r="AU110" s="16" t="s">
        <v>76</v>
      </c>
      <c r="AY110" s="16" t="s">
        <v>128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6" t="s">
        <v>74</v>
      </c>
      <c r="BK110" s="154">
        <f>ROUND(I110*H110,2)</f>
        <v>0</v>
      </c>
      <c r="BL110" s="16" t="s">
        <v>136</v>
      </c>
      <c r="BM110" s="16" t="s">
        <v>207</v>
      </c>
    </row>
    <row r="111" spans="2:47" s="1" customFormat="1" ht="13.5">
      <c r="B111" s="30"/>
      <c r="D111" s="165" t="s">
        <v>137</v>
      </c>
      <c r="F111" s="173" t="s">
        <v>910</v>
      </c>
      <c r="H111" s="307"/>
      <c r="L111" s="30"/>
      <c r="M111" s="59"/>
      <c r="N111" s="31"/>
      <c r="O111" s="31"/>
      <c r="P111" s="31"/>
      <c r="Q111" s="31"/>
      <c r="R111" s="31"/>
      <c r="S111" s="31"/>
      <c r="T111" s="60"/>
      <c r="AT111" s="16" t="s">
        <v>137</v>
      </c>
      <c r="AU111" s="16" t="s">
        <v>76</v>
      </c>
    </row>
    <row r="112" spans="2:65" s="1" customFormat="1" ht="22.5" customHeight="1">
      <c r="B112" s="143"/>
      <c r="C112" s="144" t="s">
        <v>9</v>
      </c>
      <c r="D112" s="144" t="s">
        <v>131</v>
      </c>
      <c r="E112" s="145" t="s">
        <v>9</v>
      </c>
      <c r="F112" s="146" t="s">
        <v>911</v>
      </c>
      <c r="G112" s="147" t="s">
        <v>897</v>
      </c>
      <c r="H112" s="149">
        <v>3</v>
      </c>
      <c r="I112" s="149"/>
      <c r="J112" s="149">
        <f>ROUND(I112*H112,2)</f>
        <v>0</v>
      </c>
      <c r="K112" s="146" t="s">
        <v>3</v>
      </c>
      <c r="L112" s="30"/>
      <c r="M112" s="150" t="s">
        <v>3</v>
      </c>
      <c r="N112" s="151" t="s">
        <v>38</v>
      </c>
      <c r="O112" s="152">
        <v>0</v>
      </c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AR112" s="16" t="s">
        <v>136</v>
      </c>
      <c r="AT112" s="16" t="s">
        <v>131</v>
      </c>
      <c r="AU112" s="16" t="s">
        <v>76</v>
      </c>
      <c r="AY112" s="16" t="s">
        <v>128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6" t="s">
        <v>74</v>
      </c>
      <c r="BK112" s="154">
        <f>ROUND(I112*H112,2)</f>
        <v>0</v>
      </c>
      <c r="BL112" s="16" t="s">
        <v>136</v>
      </c>
      <c r="BM112" s="16" t="s">
        <v>218</v>
      </c>
    </row>
    <row r="113" spans="2:47" s="1" customFormat="1" ht="13.5">
      <c r="B113" s="30"/>
      <c r="D113" s="165" t="s">
        <v>137</v>
      </c>
      <c r="F113" s="173" t="s">
        <v>911</v>
      </c>
      <c r="H113" s="307"/>
      <c r="L113" s="30"/>
      <c r="M113" s="59"/>
      <c r="N113" s="31"/>
      <c r="O113" s="31"/>
      <c r="P113" s="31"/>
      <c r="Q113" s="31"/>
      <c r="R113" s="31"/>
      <c r="S113" s="31"/>
      <c r="T113" s="60"/>
      <c r="AT113" s="16" t="s">
        <v>137</v>
      </c>
      <c r="AU113" s="16" t="s">
        <v>76</v>
      </c>
    </row>
    <row r="114" spans="2:65" s="1" customFormat="1" ht="22.5" customHeight="1">
      <c r="B114" s="143"/>
      <c r="C114" s="144" t="s">
        <v>176</v>
      </c>
      <c r="D114" s="144" t="s">
        <v>131</v>
      </c>
      <c r="E114" s="145" t="s">
        <v>176</v>
      </c>
      <c r="F114" s="146" t="s">
        <v>912</v>
      </c>
      <c r="G114" s="147" t="s">
        <v>897</v>
      </c>
      <c r="H114" s="149">
        <v>1</v>
      </c>
      <c r="I114" s="149"/>
      <c r="J114" s="149">
        <f>ROUND(I114*H114,2)</f>
        <v>0</v>
      </c>
      <c r="K114" s="146" t="s">
        <v>3</v>
      </c>
      <c r="L114" s="30"/>
      <c r="M114" s="150" t="s">
        <v>3</v>
      </c>
      <c r="N114" s="151" t="s">
        <v>38</v>
      </c>
      <c r="O114" s="152">
        <v>0</v>
      </c>
      <c r="P114" s="152">
        <f>O114*H114</f>
        <v>0</v>
      </c>
      <c r="Q114" s="152">
        <v>0</v>
      </c>
      <c r="R114" s="152">
        <f>Q114*H114</f>
        <v>0</v>
      </c>
      <c r="S114" s="152">
        <v>0</v>
      </c>
      <c r="T114" s="153">
        <f>S114*H114</f>
        <v>0</v>
      </c>
      <c r="AR114" s="16" t="s">
        <v>136</v>
      </c>
      <c r="AT114" s="16" t="s">
        <v>131</v>
      </c>
      <c r="AU114" s="16" t="s">
        <v>76</v>
      </c>
      <c r="AY114" s="16" t="s">
        <v>128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6" t="s">
        <v>74</v>
      </c>
      <c r="BK114" s="154">
        <f>ROUND(I114*H114,2)</f>
        <v>0</v>
      </c>
      <c r="BL114" s="16" t="s">
        <v>136</v>
      </c>
      <c r="BM114" s="16" t="s">
        <v>223</v>
      </c>
    </row>
    <row r="115" spans="2:47" s="1" customFormat="1" ht="13.5">
      <c r="B115" s="30"/>
      <c r="D115" s="165" t="s">
        <v>137</v>
      </c>
      <c r="F115" s="173" t="s">
        <v>912</v>
      </c>
      <c r="H115" s="307"/>
      <c r="L115" s="30"/>
      <c r="M115" s="59"/>
      <c r="N115" s="31"/>
      <c r="O115" s="31"/>
      <c r="P115" s="31"/>
      <c r="Q115" s="31"/>
      <c r="R115" s="31"/>
      <c r="S115" s="31"/>
      <c r="T115" s="60"/>
      <c r="AT115" s="16" t="s">
        <v>137</v>
      </c>
      <c r="AU115" s="16" t="s">
        <v>76</v>
      </c>
    </row>
    <row r="116" spans="2:65" s="1" customFormat="1" ht="22.5" customHeight="1">
      <c r="B116" s="143"/>
      <c r="C116" s="144" t="s">
        <v>220</v>
      </c>
      <c r="D116" s="144" t="s">
        <v>131</v>
      </c>
      <c r="E116" s="145" t="s">
        <v>220</v>
      </c>
      <c r="F116" s="146" t="s">
        <v>913</v>
      </c>
      <c r="G116" s="147" t="s">
        <v>897</v>
      </c>
      <c r="H116" s="149">
        <v>1</v>
      </c>
      <c r="I116" s="149"/>
      <c r="J116" s="149">
        <f>ROUND(I116*H116,2)</f>
        <v>0</v>
      </c>
      <c r="K116" s="146" t="s">
        <v>3</v>
      </c>
      <c r="L116" s="30"/>
      <c r="M116" s="150" t="s">
        <v>3</v>
      </c>
      <c r="N116" s="151" t="s">
        <v>38</v>
      </c>
      <c r="O116" s="152">
        <v>0</v>
      </c>
      <c r="P116" s="152">
        <f>O116*H116</f>
        <v>0</v>
      </c>
      <c r="Q116" s="152">
        <v>0</v>
      </c>
      <c r="R116" s="152">
        <f>Q116*H116</f>
        <v>0</v>
      </c>
      <c r="S116" s="152">
        <v>0</v>
      </c>
      <c r="T116" s="153">
        <f>S116*H116</f>
        <v>0</v>
      </c>
      <c r="AR116" s="16" t="s">
        <v>136</v>
      </c>
      <c r="AT116" s="16" t="s">
        <v>131</v>
      </c>
      <c r="AU116" s="16" t="s">
        <v>76</v>
      </c>
      <c r="AY116" s="16" t="s">
        <v>128</v>
      </c>
      <c r="BE116" s="154">
        <f>IF(N116="základní",J116,0)</f>
        <v>0</v>
      </c>
      <c r="BF116" s="154">
        <f>IF(N116="snížená",J116,0)</f>
        <v>0</v>
      </c>
      <c r="BG116" s="154">
        <f>IF(N116="zákl. přenesená",J116,0)</f>
        <v>0</v>
      </c>
      <c r="BH116" s="154">
        <f>IF(N116="sníž. přenesená",J116,0)</f>
        <v>0</v>
      </c>
      <c r="BI116" s="154">
        <f>IF(N116="nulová",J116,0)</f>
        <v>0</v>
      </c>
      <c r="BJ116" s="16" t="s">
        <v>74</v>
      </c>
      <c r="BK116" s="154">
        <f>ROUND(I116*H116,2)</f>
        <v>0</v>
      </c>
      <c r="BL116" s="16" t="s">
        <v>136</v>
      </c>
      <c r="BM116" s="16" t="s">
        <v>227</v>
      </c>
    </row>
    <row r="117" spans="2:47" s="1" customFormat="1" ht="13.5">
      <c r="B117" s="30"/>
      <c r="D117" s="165" t="s">
        <v>137</v>
      </c>
      <c r="F117" s="173" t="s">
        <v>913</v>
      </c>
      <c r="H117" s="307"/>
      <c r="L117" s="30"/>
      <c r="M117" s="59"/>
      <c r="N117" s="31"/>
      <c r="O117" s="31"/>
      <c r="P117" s="31"/>
      <c r="Q117" s="31"/>
      <c r="R117" s="31"/>
      <c r="S117" s="31"/>
      <c r="T117" s="60"/>
      <c r="AT117" s="16" t="s">
        <v>137</v>
      </c>
      <c r="AU117" s="16" t="s">
        <v>76</v>
      </c>
    </row>
    <row r="118" spans="2:65" s="1" customFormat="1" ht="22.5" customHeight="1">
      <c r="B118" s="143"/>
      <c r="C118" s="144" t="s">
        <v>181</v>
      </c>
      <c r="D118" s="144" t="s">
        <v>131</v>
      </c>
      <c r="E118" s="145" t="s">
        <v>181</v>
      </c>
      <c r="F118" s="146" t="s">
        <v>914</v>
      </c>
      <c r="G118" s="147" t="s">
        <v>897</v>
      </c>
      <c r="H118" s="149">
        <v>1</v>
      </c>
      <c r="I118" s="149"/>
      <c r="J118" s="149">
        <f>ROUND(I118*H118,2)</f>
        <v>0</v>
      </c>
      <c r="K118" s="146" t="s">
        <v>3</v>
      </c>
      <c r="L118" s="30"/>
      <c r="M118" s="150" t="s">
        <v>3</v>
      </c>
      <c r="N118" s="151" t="s">
        <v>38</v>
      </c>
      <c r="O118" s="152">
        <v>0</v>
      </c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AR118" s="16" t="s">
        <v>136</v>
      </c>
      <c r="AT118" s="16" t="s">
        <v>131</v>
      </c>
      <c r="AU118" s="16" t="s">
        <v>76</v>
      </c>
      <c r="AY118" s="16" t="s">
        <v>128</v>
      </c>
      <c r="BE118" s="154">
        <f>IF(N118="základní",J118,0)</f>
        <v>0</v>
      </c>
      <c r="BF118" s="154">
        <f>IF(N118="snížená",J118,0)</f>
        <v>0</v>
      </c>
      <c r="BG118" s="154">
        <f>IF(N118="zákl. přenesená",J118,0)</f>
        <v>0</v>
      </c>
      <c r="BH118" s="154">
        <f>IF(N118="sníž. přenesená",J118,0)</f>
        <v>0</v>
      </c>
      <c r="BI118" s="154">
        <f>IF(N118="nulová",J118,0)</f>
        <v>0</v>
      </c>
      <c r="BJ118" s="16" t="s">
        <v>74</v>
      </c>
      <c r="BK118" s="154">
        <f>ROUND(I118*H118,2)</f>
        <v>0</v>
      </c>
      <c r="BL118" s="16" t="s">
        <v>136</v>
      </c>
      <c r="BM118" s="16" t="s">
        <v>233</v>
      </c>
    </row>
    <row r="119" spans="2:47" s="1" customFormat="1" ht="13.5">
      <c r="B119" s="30"/>
      <c r="D119" s="165" t="s">
        <v>137</v>
      </c>
      <c r="F119" s="173" t="s">
        <v>914</v>
      </c>
      <c r="H119" s="307"/>
      <c r="L119" s="30"/>
      <c r="M119" s="59"/>
      <c r="N119" s="31"/>
      <c r="O119" s="31"/>
      <c r="P119" s="31"/>
      <c r="Q119" s="31"/>
      <c r="R119" s="31"/>
      <c r="S119" s="31"/>
      <c r="T119" s="60"/>
      <c r="AT119" s="16" t="s">
        <v>137</v>
      </c>
      <c r="AU119" s="16" t="s">
        <v>76</v>
      </c>
    </row>
    <row r="120" spans="2:65" s="1" customFormat="1" ht="22.5" customHeight="1">
      <c r="B120" s="143"/>
      <c r="C120" s="144" t="s">
        <v>230</v>
      </c>
      <c r="D120" s="144" t="s">
        <v>131</v>
      </c>
      <c r="E120" s="145" t="s">
        <v>230</v>
      </c>
      <c r="F120" s="146" t="s">
        <v>915</v>
      </c>
      <c r="G120" s="147" t="s">
        <v>897</v>
      </c>
      <c r="H120" s="149">
        <v>1</v>
      </c>
      <c r="I120" s="149"/>
      <c r="J120" s="149">
        <f>ROUND(I120*H120,2)</f>
        <v>0</v>
      </c>
      <c r="K120" s="146" t="s">
        <v>3</v>
      </c>
      <c r="L120" s="30"/>
      <c r="M120" s="150" t="s">
        <v>3</v>
      </c>
      <c r="N120" s="151" t="s">
        <v>38</v>
      </c>
      <c r="O120" s="152">
        <v>0</v>
      </c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AR120" s="16" t="s">
        <v>136</v>
      </c>
      <c r="AT120" s="16" t="s">
        <v>131</v>
      </c>
      <c r="AU120" s="16" t="s">
        <v>76</v>
      </c>
      <c r="AY120" s="16" t="s">
        <v>128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6" t="s">
        <v>74</v>
      </c>
      <c r="BK120" s="154">
        <f>ROUND(I120*H120,2)</f>
        <v>0</v>
      </c>
      <c r="BL120" s="16" t="s">
        <v>136</v>
      </c>
      <c r="BM120" s="16" t="s">
        <v>239</v>
      </c>
    </row>
    <row r="121" spans="2:47" s="1" customFormat="1" ht="13.5">
      <c r="B121" s="30"/>
      <c r="D121" s="165" t="s">
        <v>137</v>
      </c>
      <c r="F121" s="173" t="s">
        <v>915</v>
      </c>
      <c r="H121" s="307"/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137</v>
      </c>
      <c r="AU121" s="16" t="s">
        <v>76</v>
      </c>
    </row>
    <row r="122" spans="2:65" s="1" customFormat="1" ht="22.5" customHeight="1">
      <c r="B122" s="143"/>
      <c r="C122" s="144" t="s">
        <v>186</v>
      </c>
      <c r="D122" s="144" t="s">
        <v>131</v>
      </c>
      <c r="E122" s="145" t="s">
        <v>186</v>
      </c>
      <c r="F122" s="146" t="s">
        <v>916</v>
      </c>
      <c r="G122" s="147" t="s">
        <v>897</v>
      </c>
      <c r="H122" s="149">
        <v>1</v>
      </c>
      <c r="I122" s="149"/>
      <c r="J122" s="149">
        <f>ROUND(I122*H122,2)</f>
        <v>0</v>
      </c>
      <c r="K122" s="146" t="s">
        <v>3</v>
      </c>
      <c r="L122" s="30"/>
      <c r="M122" s="150" t="s">
        <v>3</v>
      </c>
      <c r="N122" s="151" t="s">
        <v>38</v>
      </c>
      <c r="O122" s="152">
        <v>0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6" t="s">
        <v>136</v>
      </c>
      <c r="AT122" s="16" t="s">
        <v>131</v>
      </c>
      <c r="AU122" s="16" t="s">
        <v>76</v>
      </c>
      <c r="AY122" s="16" t="s">
        <v>128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6" t="s">
        <v>74</v>
      </c>
      <c r="BK122" s="154">
        <f>ROUND(I122*H122,2)</f>
        <v>0</v>
      </c>
      <c r="BL122" s="16" t="s">
        <v>136</v>
      </c>
      <c r="BM122" s="16" t="s">
        <v>247</v>
      </c>
    </row>
    <row r="123" spans="2:47" s="1" customFormat="1" ht="13.5">
      <c r="B123" s="30"/>
      <c r="D123" s="165" t="s">
        <v>137</v>
      </c>
      <c r="F123" s="173" t="s">
        <v>916</v>
      </c>
      <c r="H123" s="307"/>
      <c r="L123" s="30"/>
      <c r="M123" s="59"/>
      <c r="N123" s="31"/>
      <c r="O123" s="31"/>
      <c r="P123" s="31"/>
      <c r="Q123" s="31"/>
      <c r="R123" s="31"/>
      <c r="S123" s="31"/>
      <c r="T123" s="60"/>
      <c r="AT123" s="16" t="s">
        <v>137</v>
      </c>
      <c r="AU123" s="16" t="s">
        <v>76</v>
      </c>
    </row>
    <row r="124" spans="2:65" s="1" customFormat="1" ht="22.5" customHeight="1">
      <c r="B124" s="143"/>
      <c r="C124" s="144" t="s">
        <v>8</v>
      </c>
      <c r="D124" s="144" t="s">
        <v>131</v>
      </c>
      <c r="E124" s="145" t="s">
        <v>8</v>
      </c>
      <c r="F124" s="146" t="s">
        <v>917</v>
      </c>
      <c r="G124" s="147" t="s">
        <v>897</v>
      </c>
      <c r="H124" s="149">
        <v>1</v>
      </c>
      <c r="I124" s="149"/>
      <c r="J124" s="149">
        <f>ROUND(I124*H124,2)</f>
        <v>0</v>
      </c>
      <c r="K124" s="146" t="s">
        <v>3</v>
      </c>
      <c r="L124" s="30"/>
      <c r="M124" s="150" t="s">
        <v>3</v>
      </c>
      <c r="N124" s="151" t="s">
        <v>38</v>
      </c>
      <c r="O124" s="152">
        <v>0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6" t="s">
        <v>136</v>
      </c>
      <c r="AT124" s="16" t="s">
        <v>131</v>
      </c>
      <c r="AU124" s="16" t="s">
        <v>76</v>
      </c>
      <c r="AY124" s="16" t="s">
        <v>128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6" t="s">
        <v>74</v>
      </c>
      <c r="BK124" s="154">
        <f>ROUND(I124*H124,2)</f>
        <v>0</v>
      </c>
      <c r="BL124" s="16" t="s">
        <v>136</v>
      </c>
      <c r="BM124" s="16" t="s">
        <v>252</v>
      </c>
    </row>
    <row r="125" spans="2:47" s="1" customFormat="1" ht="13.5">
      <c r="B125" s="30"/>
      <c r="D125" s="165" t="s">
        <v>137</v>
      </c>
      <c r="F125" s="173" t="s">
        <v>917</v>
      </c>
      <c r="H125" s="307"/>
      <c r="L125" s="30"/>
      <c r="M125" s="59"/>
      <c r="N125" s="31"/>
      <c r="O125" s="31"/>
      <c r="P125" s="31"/>
      <c r="Q125" s="31"/>
      <c r="R125" s="31"/>
      <c r="S125" s="31"/>
      <c r="T125" s="60"/>
      <c r="AT125" s="16" t="s">
        <v>137</v>
      </c>
      <c r="AU125" s="16" t="s">
        <v>76</v>
      </c>
    </row>
    <row r="126" spans="2:65" s="1" customFormat="1" ht="22.5" customHeight="1">
      <c r="B126" s="143"/>
      <c r="C126" s="144" t="s">
        <v>192</v>
      </c>
      <c r="D126" s="144" t="s">
        <v>131</v>
      </c>
      <c r="E126" s="145" t="s">
        <v>192</v>
      </c>
      <c r="F126" s="146" t="s">
        <v>918</v>
      </c>
      <c r="G126" s="147" t="s">
        <v>897</v>
      </c>
      <c r="H126" s="149">
        <v>1</v>
      </c>
      <c r="I126" s="149"/>
      <c r="J126" s="149">
        <f>ROUND(I126*H126,2)</f>
        <v>0</v>
      </c>
      <c r="K126" s="146" t="s">
        <v>3</v>
      </c>
      <c r="L126" s="30"/>
      <c r="M126" s="150" t="s">
        <v>3</v>
      </c>
      <c r="N126" s="151" t="s">
        <v>38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6" t="s">
        <v>136</v>
      </c>
      <c r="AT126" s="16" t="s">
        <v>131</v>
      </c>
      <c r="AU126" s="16" t="s">
        <v>76</v>
      </c>
      <c r="AY126" s="16" t="s">
        <v>128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6" t="s">
        <v>74</v>
      </c>
      <c r="BK126" s="154">
        <f>ROUND(I126*H126,2)</f>
        <v>0</v>
      </c>
      <c r="BL126" s="16" t="s">
        <v>136</v>
      </c>
      <c r="BM126" s="16" t="s">
        <v>259</v>
      </c>
    </row>
    <row r="127" spans="2:47" s="1" customFormat="1" ht="13.5">
      <c r="B127" s="30"/>
      <c r="D127" s="165" t="s">
        <v>137</v>
      </c>
      <c r="F127" s="173" t="s">
        <v>918</v>
      </c>
      <c r="H127" s="307"/>
      <c r="L127" s="30"/>
      <c r="M127" s="59"/>
      <c r="N127" s="31"/>
      <c r="O127" s="31"/>
      <c r="P127" s="31"/>
      <c r="Q127" s="31"/>
      <c r="R127" s="31"/>
      <c r="S127" s="31"/>
      <c r="T127" s="60"/>
      <c r="AT127" s="16" t="s">
        <v>137</v>
      </c>
      <c r="AU127" s="16" t="s">
        <v>76</v>
      </c>
    </row>
    <row r="128" spans="2:65" s="1" customFormat="1" ht="22.5" customHeight="1">
      <c r="B128" s="143"/>
      <c r="C128" s="144" t="s">
        <v>256</v>
      </c>
      <c r="D128" s="144" t="s">
        <v>131</v>
      </c>
      <c r="E128" s="145" t="s">
        <v>256</v>
      </c>
      <c r="F128" s="146" t="s">
        <v>919</v>
      </c>
      <c r="G128" s="147" t="s">
        <v>511</v>
      </c>
      <c r="H128" s="149">
        <v>1</v>
      </c>
      <c r="I128" s="149"/>
      <c r="J128" s="149">
        <f>ROUND(I128*H128,2)</f>
        <v>0</v>
      </c>
      <c r="K128" s="146" t="s">
        <v>3</v>
      </c>
      <c r="L128" s="30"/>
      <c r="M128" s="150" t="s">
        <v>3</v>
      </c>
      <c r="N128" s="151" t="s">
        <v>38</v>
      </c>
      <c r="O128" s="152">
        <v>0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6" t="s">
        <v>136</v>
      </c>
      <c r="AT128" s="16" t="s">
        <v>131</v>
      </c>
      <c r="AU128" s="16" t="s">
        <v>76</v>
      </c>
      <c r="AY128" s="16" t="s">
        <v>128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6" t="s">
        <v>74</v>
      </c>
      <c r="BK128" s="154">
        <f>ROUND(I128*H128,2)</f>
        <v>0</v>
      </c>
      <c r="BL128" s="16" t="s">
        <v>136</v>
      </c>
      <c r="BM128" s="16" t="s">
        <v>264</v>
      </c>
    </row>
    <row r="129" spans="2:47" s="1" customFormat="1" ht="13.5">
      <c r="B129" s="30"/>
      <c r="D129" s="165" t="s">
        <v>137</v>
      </c>
      <c r="F129" s="173" t="s">
        <v>919</v>
      </c>
      <c r="H129" s="307"/>
      <c r="L129" s="30"/>
      <c r="M129" s="59"/>
      <c r="N129" s="31"/>
      <c r="O129" s="31"/>
      <c r="P129" s="31"/>
      <c r="Q129" s="31"/>
      <c r="R129" s="31"/>
      <c r="S129" s="31"/>
      <c r="T129" s="60"/>
      <c r="AT129" s="16" t="s">
        <v>137</v>
      </c>
      <c r="AU129" s="16" t="s">
        <v>76</v>
      </c>
    </row>
    <row r="130" spans="2:65" s="1" customFormat="1" ht="22.5" customHeight="1">
      <c r="B130" s="143"/>
      <c r="C130" s="144" t="s">
        <v>198</v>
      </c>
      <c r="D130" s="144" t="s">
        <v>131</v>
      </c>
      <c r="E130" s="145" t="s">
        <v>198</v>
      </c>
      <c r="F130" s="146" t="s">
        <v>920</v>
      </c>
      <c r="G130" s="147" t="s">
        <v>511</v>
      </c>
      <c r="H130" s="149">
        <v>1</v>
      </c>
      <c r="I130" s="149"/>
      <c r="J130" s="149">
        <f>ROUND(I130*H130,2)</f>
        <v>0</v>
      </c>
      <c r="K130" s="146" t="s">
        <v>3</v>
      </c>
      <c r="L130" s="30"/>
      <c r="M130" s="150" t="s">
        <v>3</v>
      </c>
      <c r="N130" s="151" t="s">
        <v>38</v>
      </c>
      <c r="O130" s="152">
        <v>0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6" t="s">
        <v>136</v>
      </c>
      <c r="AT130" s="16" t="s">
        <v>131</v>
      </c>
      <c r="AU130" s="16" t="s">
        <v>76</v>
      </c>
      <c r="AY130" s="16" t="s">
        <v>128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6" t="s">
        <v>74</v>
      </c>
      <c r="BK130" s="154">
        <f>ROUND(I130*H130,2)</f>
        <v>0</v>
      </c>
      <c r="BL130" s="16" t="s">
        <v>136</v>
      </c>
      <c r="BM130" s="16" t="s">
        <v>271</v>
      </c>
    </row>
    <row r="131" spans="2:47" s="1" customFormat="1" ht="13.5">
      <c r="B131" s="30"/>
      <c r="D131" s="155" t="s">
        <v>137</v>
      </c>
      <c r="F131" s="156" t="s">
        <v>920</v>
      </c>
      <c r="H131" s="307"/>
      <c r="L131" s="30"/>
      <c r="M131" s="59"/>
      <c r="N131" s="31"/>
      <c r="O131" s="31"/>
      <c r="P131" s="31"/>
      <c r="Q131" s="31"/>
      <c r="R131" s="31"/>
      <c r="S131" s="31"/>
      <c r="T131" s="60"/>
      <c r="AT131" s="16" t="s">
        <v>137</v>
      </c>
      <c r="AU131" s="16" t="s">
        <v>76</v>
      </c>
    </row>
    <row r="132" spans="2:63" s="10" customFormat="1" ht="37.35" customHeight="1">
      <c r="B132" s="130"/>
      <c r="D132" s="131" t="s">
        <v>66</v>
      </c>
      <c r="E132" s="132" t="s">
        <v>921</v>
      </c>
      <c r="F132" s="132" t="s">
        <v>922</v>
      </c>
      <c r="J132" s="133">
        <f>BK132</f>
        <v>0</v>
      </c>
      <c r="L132" s="130"/>
      <c r="M132" s="134"/>
      <c r="N132" s="135"/>
      <c r="O132" s="135"/>
      <c r="P132" s="136">
        <f>P133+P179</f>
        <v>0</v>
      </c>
      <c r="Q132" s="135"/>
      <c r="R132" s="136">
        <f>R133+R179</f>
        <v>0</v>
      </c>
      <c r="S132" s="135"/>
      <c r="T132" s="137">
        <f>T133+T179</f>
        <v>0</v>
      </c>
      <c r="AR132" s="131" t="s">
        <v>74</v>
      </c>
      <c r="AT132" s="138" t="s">
        <v>66</v>
      </c>
      <c r="AU132" s="138" t="s">
        <v>67</v>
      </c>
      <c r="AY132" s="131" t="s">
        <v>128</v>
      </c>
      <c r="BK132" s="139">
        <f>BK133+BK179</f>
        <v>0</v>
      </c>
    </row>
    <row r="133" spans="2:63" s="10" customFormat="1" ht="19.9" customHeight="1">
      <c r="B133" s="130"/>
      <c r="D133" s="140" t="s">
        <v>66</v>
      </c>
      <c r="E133" s="141" t="s">
        <v>894</v>
      </c>
      <c r="F133" s="141" t="s">
        <v>895</v>
      </c>
      <c r="J133" s="142">
        <f>BK133</f>
        <v>0</v>
      </c>
      <c r="L133" s="130"/>
      <c r="M133" s="134"/>
      <c r="N133" s="135"/>
      <c r="O133" s="135"/>
      <c r="P133" s="136">
        <f>SUM(P134:P178)</f>
        <v>0</v>
      </c>
      <c r="Q133" s="135"/>
      <c r="R133" s="136">
        <f>SUM(R134:R178)</f>
        <v>0</v>
      </c>
      <c r="S133" s="135"/>
      <c r="T133" s="137">
        <f>SUM(T134:T178)</f>
        <v>0</v>
      </c>
      <c r="AR133" s="131" t="s">
        <v>74</v>
      </c>
      <c r="AT133" s="138" t="s">
        <v>66</v>
      </c>
      <c r="AU133" s="138" t="s">
        <v>74</v>
      </c>
      <c r="AY133" s="131" t="s">
        <v>128</v>
      </c>
      <c r="BK133" s="139">
        <f>SUM(BK134:BK178)</f>
        <v>0</v>
      </c>
    </row>
    <row r="134" spans="2:65" s="1" customFormat="1" ht="22.5" customHeight="1">
      <c r="B134" s="143"/>
      <c r="C134" s="144" t="s">
        <v>268</v>
      </c>
      <c r="D134" s="144" t="s">
        <v>131</v>
      </c>
      <c r="E134" s="145" t="s">
        <v>268</v>
      </c>
      <c r="F134" s="146" t="s">
        <v>896</v>
      </c>
      <c r="G134" s="147" t="s">
        <v>897</v>
      </c>
      <c r="H134" s="149">
        <v>10</v>
      </c>
      <c r="I134" s="149"/>
      <c r="J134" s="149">
        <f>ROUND(I134*H134,2)</f>
        <v>0</v>
      </c>
      <c r="K134" s="146" t="s">
        <v>3</v>
      </c>
      <c r="L134" s="30"/>
      <c r="M134" s="150" t="s">
        <v>3</v>
      </c>
      <c r="N134" s="151" t="s">
        <v>38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6" t="s">
        <v>136</v>
      </c>
      <c r="AT134" s="16" t="s">
        <v>131</v>
      </c>
      <c r="AU134" s="16" t="s">
        <v>76</v>
      </c>
      <c r="AY134" s="16" t="s">
        <v>128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6" t="s">
        <v>74</v>
      </c>
      <c r="BK134" s="154">
        <f>ROUND(I134*H134,2)</f>
        <v>0</v>
      </c>
      <c r="BL134" s="16" t="s">
        <v>136</v>
      </c>
      <c r="BM134" s="16" t="s">
        <v>277</v>
      </c>
    </row>
    <row r="135" spans="2:47" s="1" customFormat="1" ht="13.5">
      <c r="B135" s="30"/>
      <c r="D135" s="165" t="s">
        <v>137</v>
      </c>
      <c r="F135" s="173" t="s">
        <v>896</v>
      </c>
      <c r="H135" s="307"/>
      <c r="L135" s="30"/>
      <c r="M135" s="59"/>
      <c r="N135" s="31"/>
      <c r="O135" s="31"/>
      <c r="P135" s="31"/>
      <c r="Q135" s="31"/>
      <c r="R135" s="31"/>
      <c r="S135" s="31"/>
      <c r="T135" s="60"/>
      <c r="AT135" s="16" t="s">
        <v>137</v>
      </c>
      <c r="AU135" s="16" t="s">
        <v>76</v>
      </c>
    </row>
    <row r="136" spans="2:65" s="1" customFormat="1" ht="22.5" customHeight="1">
      <c r="B136" s="143"/>
      <c r="C136" s="144" t="s">
        <v>202</v>
      </c>
      <c r="D136" s="144" t="s">
        <v>131</v>
      </c>
      <c r="E136" s="145" t="s">
        <v>202</v>
      </c>
      <c r="F136" s="146" t="s">
        <v>898</v>
      </c>
      <c r="G136" s="147" t="s">
        <v>490</v>
      </c>
      <c r="H136" s="149">
        <v>10</v>
      </c>
      <c r="I136" s="149"/>
      <c r="J136" s="149">
        <f>ROUND(I136*H136,2)</f>
        <v>0</v>
      </c>
      <c r="K136" s="146" t="s">
        <v>3</v>
      </c>
      <c r="L136" s="30"/>
      <c r="M136" s="150" t="s">
        <v>3</v>
      </c>
      <c r="N136" s="151" t="s">
        <v>38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6" t="s">
        <v>136</v>
      </c>
      <c r="AT136" s="16" t="s">
        <v>131</v>
      </c>
      <c r="AU136" s="16" t="s">
        <v>76</v>
      </c>
      <c r="AY136" s="16" t="s">
        <v>128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74</v>
      </c>
      <c r="BK136" s="154">
        <f>ROUND(I136*H136,2)</f>
        <v>0</v>
      </c>
      <c r="BL136" s="16" t="s">
        <v>136</v>
      </c>
      <c r="BM136" s="16" t="s">
        <v>286</v>
      </c>
    </row>
    <row r="137" spans="2:47" s="1" customFormat="1" ht="13.5">
      <c r="B137" s="30"/>
      <c r="D137" s="165" t="s">
        <v>137</v>
      </c>
      <c r="F137" s="173" t="s">
        <v>898</v>
      </c>
      <c r="H137" s="307"/>
      <c r="L137" s="30"/>
      <c r="M137" s="59"/>
      <c r="N137" s="31"/>
      <c r="O137" s="31"/>
      <c r="P137" s="31"/>
      <c r="Q137" s="31"/>
      <c r="R137" s="31"/>
      <c r="S137" s="31"/>
      <c r="T137" s="60"/>
      <c r="AT137" s="16" t="s">
        <v>137</v>
      </c>
      <c r="AU137" s="16" t="s">
        <v>76</v>
      </c>
    </row>
    <row r="138" spans="2:65" s="1" customFormat="1" ht="22.5" customHeight="1">
      <c r="B138" s="143"/>
      <c r="C138" s="144" t="s">
        <v>283</v>
      </c>
      <c r="D138" s="144" t="s">
        <v>131</v>
      </c>
      <c r="E138" s="145" t="s">
        <v>283</v>
      </c>
      <c r="F138" s="146" t="s">
        <v>899</v>
      </c>
      <c r="G138" s="147" t="s">
        <v>490</v>
      </c>
      <c r="H138" s="149">
        <v>10</v>
      </c>
      <c r="I138" s="149"/>
      <c r="J138" s="149">
        <f>ROUND(I138*H138,2)</f>
        <v>0</v>
      </c>
      <c r="K138" s="146" t="s">
        <v>3</v>
      </c>
      <c r="L138" s="30"/>
      <c r="M138" s="150" t="s">
        <v>3</v>
      </c>
      <c r="N138" s="151" t="s">
        <v>38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6" t="s">
        <v>136</v>
      </c>
      <c r="AT138" s="16" t="s">
        <v>131</v>
      </c>
      <c r="AU138" s="16" t="s">
        <v>76</v>
      </c>
      <c r="AY138" s="16" t="s">
        <v>128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74</v>
      </c>
      <c r="BK138" s="154">
        <f>ROUND(I138*H138,2)</f>
        <v>0</v>
      </c>
      <c r="BL138" s="16" t="s">
        <v>136</v>
      </c>
      <c r="BM138" s="16" t="s">
        <v>289</v>
      </c>
    </row>
    <row r="139" spans="2:47" s="1" customFormat="1" ht="13.5">
      <c r="B139" s="30"/>
      <c r="D139" s="165" t="s">
        <v>137</v>
      </c>
      <c r="F139" s="173" t="s">
        <v>899</v>
      </c>
      <c r="H139" s="307"/>
      <c r="L139" s="30"/>
      <c r="M139" s="59"/>
      <c r="N139" s="31"/>
      <c r="O139" s="31"/>
      <c r="P139" s="31"/>
      <c r="Q139" s="31"/>
      <c r="R139" s="31"/>
      <c r="S139" s="31"/>
      <c r="T139" s="60"/>
      <c r="AT139" s="16" t="s">
        <v>137</v>
      </c>
      <c r="AU139" s="16" t="s">
        <v>76</v>
      </c>
    </row>
    <row r="140" spans="2:65" s="1" customFormat="1" ht="22.5" customHeight="1">
      <c r="B140" s="143"/>
      <c r="C140" s="144" t="s">
        <v>207</v>
      </c>
      <c r="D140" s="144" t="s">
        <v>131</v>
      </c>
      <c r="E140" s="145" t="s">
        <v>207</v>
      </c>
      <c r="F140" s="146" t="s">
        <v>900</v>
      </c>
      <c r="G140" s="147" t="s">
        <v>490</v>
      </c>
      <c r="H140" s="149">
        <v>20</v>
      </c>
      <c r="I140" s="149"/>
      <c r="J140" s="149">
        <f>ROUND(I140*H140,2)</f>
        <v>0</v>
      </c>
      <c r="K140" s="146" t="s">
        <v>3</v>
      </c>
      <c r="L140" s="30"/>
      <c r="M140" s="150" t="s">
        <v>3</v>
      </c>
      <c r="N140" s="151" t="s">
        <v>38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6" t="s">
        <v>136</v>
      </c>
      <c r="AT140" s="16" t="s">
        <v>131</v>
      </c>
      <c r="AU140" s="16" t="s">
        <v>76</v>
      </c>
      <c r="AY140" s="16" t="s">
        <v>128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6" t="s">
        <v>74</v>
      </c>
      <c r="BK140" s="154">
        <f>ROUND(I140*H140,2)</f>
        <v>0</v>
      </c>
      <c r="BL140" s="16" t="s">
        <v>136</v>
      </c>
      <c r="BM140" s="16" t="s">
        <v>296</v>
      </c>
    </row>
    <row r="141" spans="2:47" s="1" customFormat="1" ht="13.5">
      <c r="B141" s="30"/>
      <c r="D141" s="165" t="s">
        <v>137</v>
      </c>
      <c r="F141" s="173" t="s">
        <v>900</v>
      </c>
      <c r="H141" s="307"/>
      <c r="L141" s="30"/>
      <c r="M141" s="59"/>
      <c r="N141" s="31"/>
      <c r="O141" s="31"/>
      <c r="P141" s="31"/>
      <c r="Q141" s="31"/>
      <c r="R141" s="31"/>
      <c r="S141" s="31"/>
      <c r="T141" s="60"/>
      <c r="AT141" s="16" t="s">
        <v>137</v>
      </c>
      <c r="AU141" s="16" t="s">
        <v>76</v>
      </c>
    </row>
    <row r="142" spans="2:65" s="1" customFormat="1" ht="22.5" customHeight="1">
      <c r="B142" s="143"/>
      <c r="C142" s="144" t="s">
        <v>293</v>
      </c>
      <c r="D142" s="144" t="s">
        <v>131</v>
      </c>
      <c r="E142" s="145" t="s">
        <v>293</v>
      </c>
      <c r="F142" s="146" t="s">
        <v>901</v>
      </c>
      <c r="G142" s="147" t="s">
        <v>490</v>
      </c>
      <c r="H142" s="149">
        <v>120</v>
      </c>
      <c r="I142" s="149"/>
      <c r="J142" s="149">
        <f>ROUND(I142*H142,2)</f>
        <v>0</v>
      </c>
      <c r="K142" s="146" t="s">
        <v>3</v>
      </c>
      <c r="L142" s="30"/>
      <c r="M142" s="150" t="s">
        <v>3</v>
      </c>
      <c r="N142" s="151" t="s">
        <v>38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6" t="s">
        <v>136</v>
      </c>
      <c r="AT142" s="16" t="s">
        <v>131</v>
      </c>
      <c r="AU142" s="16" t="s">
        <v>76</v>
      </c>
      <c r="AY142" s="16" t="s">
        <v>128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6" t="s">
        <v>74</v>
      </c>
      <c r="BK142" s="154">
        <f>ROUND(I142*H142,2)</f>
        <v>0</v>
      </c>
      <c r="BL142" s="16" t="s">
        <v>136</v>
      </c>
      <c r="BM142" s="16" t="s">
        <v>300</v>
      </c>
    </row>
    <row r="143" spans="2:47" s="1" customFormat="1" ht="13.5">
      <c r="B143" s="30"/>
      <c r="D143" s="165" t="s">
        <v>137</v>
      </c>
      <c r="F143" s="173" t="s">
        <v>901</v>
      </c>
      <c r="H143" s="307"/>
      <c r="L143" s="30"/>
      <c r="M143" s="59"/>
      <c r="N143" s="31"/>
      <c r="O143" s="31"/>
      <c r="P143" s="31"/>
      <c r="Q143" s="31"/>
      <c r="R143" s="31"/>
      <c r="S143" s="31"/>
      <c r="T143" s="60"/>
      <c r="AT143" s="16" t="s">
        <v>137</v>
      </c>
      <c r="AU143" s="16" t="s">
        <v>76</v>
      </c>
    </row>
    <row r="144" spans="2:65" s="1" customFormat="1" ht="22.5" customHeight="1">
      <c r="B144" s="143"/>
      <c r="C144" s="144" t="s">
        <v>218</v>
      </c>
      <c r="D144" s="144" t="s">
        <v>131</v>
      </c>
      <c r="E144" s="145" t="s">
        <v>218</v>
      </c>
      <c r="F144" s="146" t="s">
        <v>902</v>
      </c>
      <c r="G144" s="147" t="s">
        <v>490</v>
      </c>
      <c r="H144" s="149">
        <v>70</v>
      </c>
      <c r="I144" s="149"/>
      <c r="J144" s="149">
        <f>ROUND(I144*H144,2)</f>
        <v>0</v>
      </c>
      <c r="K144" s="146" t="s">
        <v>3</v>
      </c>
      <c r="L144" s="30"/>
      <c r="M144" s="150" t="s">
        <v>3</v>
      </c>
      <c r="N144" s="151" t="s">
        <v>38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6" t="s">
        <v>136</v>
      </c>
      <c r="AT144" s="16" t="s">
        <v>131</v>
      </c>
      <c r="AU144" s="16" t="s">
        <v>76</v>
      </c>
      <c r="AY144" s="16" t="s">
        <v>128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6" t="s">
        <v>74</v>
      </c>
      <c r="BK144" s="154">
        <f>ROUND(I144*H144,2)</f>
        <v>0</v>
      </c>
      <c r="BL144" s="16" t="s">
        <v>136</v>
      </c>
      <c r="BM144" s="16" t="s">
        <v>307</v>
      </c>
    </row>
    <row r="145" spans="2:47" s="1" customFormat="1" ht="13.5">
      <c r="B145" s="30"/>
      <c r="D145" s="165" t="s">
        <v>137</v>
      </c>
      <c r="F145" s="173" t="s">
        <v>902</v>
      </c>
      <c r="H145" s="307"/>
      <c r="L145" s="30"/>
      <c r="M145" s="59"/>
      <c r="N145" s="31"/>
      <c r="O145" s="31"/>
      <c r="P145" s="31"/>
      <c r="Q145" s="31"/>
      <c r="R145" s="31"/>
      <c r="S145" s="31"/>
      <c r="T145" s="60"/>
      <c r="AT145" s="16" t="s">
        <v>137</v>
      </c>
      <c r="AU145" s="16" t="s">
        <v>76</v>
      </c>
    </row>
    <row r="146" spans="2:65" s="1" customFormat="1" ht="22.5" customHeight="1">
      <c r="B146" s="143"/>
      <c r="C146" s="144" t="s">
        <v>303</v>
      </c>
      <c r="D146" s="144" t="s">
        <v>131</v>
      </c>
      <c r="E146" s="145" t="s">
        <v>303</v>
      </c>
      <c r="F146" s="146" t="s">
        <v>903</v>
      </c>
      <c r="G146" s="147" t="s">
        <v>490</v>
      </c>
      <c r="H146" s="149">
        <v>10</v>
      </c>
      <c r="I146" s="149"/>
      <c r="J146" s="149">
        <f>ROUND(I146*H146,2)</f>
        <v>0</v>
      </c>
      <c r="K146" s="146" t="s">
        <v>3</v>
      </c>
      <c r="L146" s="30"/>
      <c r="M146" s="150" t="s">
        <v>3</v>
      </c>
      <c r="N146" s="151" t="s">
        <v>38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6" t="s">
        <v>136</v>
      </c>
      <c r="AT146" s="16" t="s">
        <v>131</v>
      </c>
      <c r="AU146" s="16" t="s">
        <v>76</v>
      </c>
      <c r="AY146" s="16" t="s">
        <v>128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6" t="s">
        <v>74</v>
      </c>
      <c r="BK146" s="154">
        <f>ROUND(I146*H146,2)</f>
        <v>0</v>
      </c>
      <c r="BL146" s="16" t="s">
        <v>136</v>
      </c>
      <c r="BM146" s="16" t="s">
        <v>311</v>
      </c>
    </row>
    <row r="147" spans="2:47" s="1" customFormat="1" ht="13.5">
      <c r="B147" s="30"/>
      <c r="D147" s="165" t="s">
        <v>137</v>
      </c>
      <c r="F147" s="173" t="s">
        <v>903</v>
      </c>
      <c r="H147" s="307"/>
      <c r="L147" s="30"/>
      <c r="M147" s="59"/>
      <c r="N147" s="31"/>
      <c r="O147" s="31"/>
      <c r="P147" s="31"/>
      <c r="Q147" s="31"/>
      <c r="R147" s="31"/>
      <c r="S147" s="31"/>
      <c r="T147" s="60"/>
      <c r="AT147" s="16" t="s">
        <v>137</v>
      </c>
      <c r="AU147" s="16" t="s">
        <v>76</v>
      </c>
    </row>
    <row r="148" spans="2:65" s="1" customFormat="1" ht="22.5" customHeight="1">
      <c r="B148" s="143"/>
      <c r="C148" s="144" t="s">
        <v>223</v>
      </c>
      <c r="D148" s="144" t="s">
        <v>131</v>
      </c>
      <c r="E148" s="145" t="s">
        <v>223</v>
      </c>
      <c r="F148" s="146" t="s">
        <v>904</v>
      </c>
      <c r="G148" s="147" t="s">
        <v>490</v>
      </c>
      <c r="H148" s="149">
        <v>60</v>
      </c>
      <c r="I148" s="149"/>
      <c r="J148" s="149">
        <f>ROUND(I148*H148,2)</f>
        <v>0</v>
      </c>
      <c r="K148" s="146" t="s">
        <v>3</v>
      </c>
      <c r="L148" s="30"/>
      <c r="M148" s="150" t="s">
        <v>3</v>
      </c>
      <c r="N148" s="151" t="s">
        <v>38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6" t="s">
        <v>136</v>
      </c>
      <c r="AT148" s="16" t="s">
        <v>131</v>
      </c>
      <c r="AU148" s="16" t="s">
        <v>76</v>
      </c>
      <c r="AY148" s="16" t="s">
        <v>128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74</v>
      </c>
      <c r="BK148" s="154">
        <f>ROUND(I148*H148,2)</f>
        <v>0</v>
      </c>
      <c r="BL148" s="16" t="s">
        <v>136</v>
      </c>
      <c r="BM148" s="16" t="s">
        <v>316</v>
      </c>
    </row>
    <row r="149" spans="2:47" s="1" customFormat="1" ht="13.5">
      <c r="B149" s="30"/>
      <c r="D149" s="165" t="s">
        <v>137</v>
      </c>
      <c r="F149" s="173" t="s">
        <v>904</v>
      </c>
      <c r="H149" s="307"/>
      <c r="L149" s="30"/>
      <c r="M149" s="59"/>
      <c r="N149" s="31"/>
      <c r="O149" s="31"/>
      <c r="P149" s="31"/>
      <c r="Q149" s="31"/>
      <c r="R149" s="31"/>
      <c r="S149" s="31"/>
      <c r="T149" s="60"/>
      <c r="AT149" s="16" t="s">
        <v>137</v>
      </c>
      <c r="AU149" s="16" t="s">
        <v>76</v>
      </c>
    </row>
    <row r="150" spans="2:65" s="1" customFormat="1" ht="22.5" customHeight="1">
      <c r="B150" s="143"/>
      <c r="C150" s="144" t="s">
        <v>313</v>
      </c>
      <c r="D150" s="144" t="s">
        <v>131</v>
      </c>
      <c r="E150" s="145" t="s">
        <v>313</v>
      </c>
      <c r="F150" s="146" t="s">
        <v>905</v>
      </c>
      <c r="G150" s="147" t="s">
        <v>490</v>
      </c>
      <c r="H150" s="149">
        <v>70</v>
      </c>
      <c r="I150" s="149"/>
      <c r="J150" s="149">
        <f>ROUND(I150*H150,2)</f>
        <v>0</v>
      </c>
      <c r="K150" s="146" t="s">
        <v>3</v>
      </c>
      <c r="L150" s="30"/>
      <c r="M150" s="150" t="s">
        <v>3</v>
      </c>
      <c r="N150" s="151" t="s">
        <v>38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6" t="s">
        <v>136</v>
      </c>
      <c r="AT150" s="16" t="s">
        <v>131</v>
      </c>
      <c r="AU150" s="16" t="s">
        <v>76</v>
      </c>
      <c r="AY150" s="16" t="s">
        <v>128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6" t="s">
        <v>74</v>
      </c>
      <c r="BK150" s="154">
        <f>ROUND(I150*H150,2)</f>
        <v>0</v>
      </c>
      <c r="BL150" s="16" t="s">
        <v>136</v>
      </c>
      <c r="BM150" s="16" t="s">
        <v>320</v>
      </c>
    </row>
    <row r="151" spans="2:47" s="1" customFormat="1" ht="13.5">
      <c r="B151" s="30"/>
      <c r="D151" s="165" t="s">
        <v>137</v>
      </c>
      <c r="F151" s="173" t="s">
        <v>905</v>
      </c>
      <c r="H151" s="307"/>
      <c r="L151" s="30"/>
      <c r="M151" s="59"/>
      <c r="N151" s="31"/>
      <c r="O151" s="31"/>
      <c r="P151" s="31"/>
      <c r="Q151" s="31"/>
      <c r="R151" s="31"/>
      <c r="S151" s="31"/>
      <c r="T151" s="60"/>
      <c r="AT151" s="16" t="s">
        <v>137</v>
      </c>
      <c r="AU151" s="16" t="s">
        <v>76</v>
      </c>
    </row>
    <row r="152" spans="2:65" s="1" customFormat="1" ht="22.5" customHeight="1">
      <c r="B152" s="143"/>
      <c r="C152" s="144" t="s">
        <v>227</v>
      </c>
      <c r="D152" s="144" t="s">
        <v>131</v>
      </c>
      <c r="E152" s="145" t="s">
        <v>227</v>
      </c>
      <c r="F152" s="146" t="s">
        <v>906</v>
      </c>
      <c r="G152" s="147" t="s">
        <v>490</v>
      </c>
      <c r="H152" s="149">
        <v>15</v>
      </c>
      <c r="I152" s="149"/>
      <c r="J152" s="149">
        <f>ROUND(I152*H152,2)</f>
        <v>0</v>
      </c>
      <c r="K152" s="146" t="s">
        <v>3</v>
      </c>
      <c r="L152" s="30"/>
      <c r="M152" s="150" t="s">
        <v>3</v>
      </c>
      <c r="N152" s="151" t="s">
        <v>38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6" t="s">
        <v>136</v>
      </c>
      <c r="AT152" s="16" t="s">
        <v>131</v>
      </c>
      <c r="AU152" s="16" t="s">
        <v>76</v>
      </c>
      <c r="AY152" s="16" t="s">
        <v>128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6" t="s">
        <v>74</v>
      </c>
      <c r="BK152" s="154">
        <f>ROUND(I152*H152,2)</f>
        <v>0</v>
      </c>
      <c r="BL152" s="16" t="s">
        <v>136</v>
      </c>
      <c r="BM152" s="16" t="s">
        <v>326</v>
      </c>
    </row>
    <row r="153" spans="2:47" s="1" customFormat="1" ht="13.5">
      <c r="B153" s="30"/>
      <c r="D153" s="165" t="s">
        <v>137</v>
      </c>
      <c r="F153" s="173" t="s">
        <v>906</v>
      </c>
      <c r="H153" s="307"/>
      <c r="L153" s="30"/>
      <c r="M153" s="59"/>
      <c r="N153" s="31"/>
      <c r="O153" s="31"/>
      <c r="P153" s="31"/>
      <c r="Q153" s="31"/>
      <c r="R153" s="31"/>
      <c r="S153" s="31"/>
      <c r="T153" s="60"/>
      <c r="AT153" s="16" t="s">
        <v>137</v>
      </c>
      <c r="AU153" s="16" t="s">
        <v>76</v>
      </c>
    </row>
    <row r="154" spans="2:65" s="1" customFormat="1" ht="22.5" customHeight="1">
      <c r="B154" s="143"/>
      <c r="C154" s="144" t="s">
        <v>323</v>
      </c>
      <c r="D154" s="144" t="s">
        <v>131</v>
      </c>
      <c r="E154" s="145" t="s">
        <v>323</v>
      </c>
      <c r="F154" s="146" t="s">
        <v>907</v>
      </c>
      <c r="G154" s="147" t="s">
        <v>490</v>
      </c>
      <c r="H154" s="149">
        <v>120</v>
      </c>
      <c r="I154" s="149"/>
      <c r="J154" s="149">
        <f>ROUND(I154*H154,2)</f>
        <v>0</v>
      </c>
      <c r="K154" s="146" t="s">
        <v>3</v>
      </c>
      <c r="L154" s="30"/>
      <c r="M154" s="150" t="s">
        <v>3</v>
      </c>
      <c r="N154" s="151" t="s">
        <v>38</v>
      </c>
      <c r="O154" s="152">
        <v>0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6" t="s">
        <v>136</v>
      </c>
      <c r="AT154" s="16" t="s">
        <v>131</v>
      </c>
      <c r="AU154" s="16" t="s">
        <v>76</v>
      </c>
      <c r="AY154" s="16" t="s">
        <v>128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6" t="s">
        <v>74</v>
      </c>
      <c r="BK154" s="154">
        <f>ROUND(I154*H154,2)</f>
        <v>0</v>
      </c>
      <c r="BL154" s="16" t="s">
        <v>136</v>
      </c>
      <c r="BM154" s="16" t="s">
        <v>332</v>
      </c>
    </row>
    <row r="155" spans="2:47" s="1" customFormat="1" ht="13.5">
      <c r="B155" s="30"/>
      <c r="D155" s="165" t="s">
        <v>137</v>
      </c>
      <c r="F155" s="173" t="s">
        <v>907</v>
      </c>
      <c r="H155" s="307"/>
      <c r="L155" s="30"/>
      <c r="M155" s="59"/>
      <c r="N155" s="31"/>
      <c r="O155" s="31"/>
      <c r="P155" s="31"/>
      <c r="Q155" s="31"/>
      <c r="R155" s="31"/>
      <c r="S155" s="31"/>
      <c r="T155" s="60"/>
      <c r="AT155" s="16" t="s">
        <v>137</v>
      </c>
      <c r="AU155" s="16" t="s">
        <v>76</v>
      </c>
    </row>
    <row r="156" spans="2:65" s="1" customFormat="1" ht="22.5" customHeight="1">
      <c r="B156" s="143"/>
      <c r="C156" s="144" t="s">
        <v>233</v>
      </c>
      <c r="D156" s="144" t="s">
        <v>131</v>
      </c>
      <c r="E156" s="145" t="s">
        <v>233</v>
      </c>
      <c r="F156" s="146" t="s">
        <v>908</v>
      </c>
      <c r="G156" s="147" t="s">
        <v>490</v>
      </c>
      <c r="H156" s="149">
        <v>70</v>
      </c>
      <c r="I156" s="149"/>
      <c r="J156" s="149">
        <f>ROUND(I156*H156,2)</f>
        <v>0</v>
      </c>
      <c r="K156" s="146" t="s">
        <v>3</v>
      </c>
      <c r="L156" s="30"/>
      <c r="M156" s="150" t="s">
        <v>3</v>
      </c>
      <c r="N156" s="151" t="s">
        <v>38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6" t="s">
        <v>136</v>
      </c>
      <c r="AT156" s="16" t="s">
        <v>131</v>
      </c>
      <c r="AU156" s="16" t="s">
        <v>76</v>
      </c>
      <c r="AY156" s="16" t="s">
        <v>128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74</v>
      </c>
      <c r="BK156" s="154">
        <f>ROUND(I156*H156,2)</f>
        <v>0</v>
      </c>
      <c r="BL156" s="16" t="s">
        <v>136</v>
      </c>
      <c r="BM156" s="16" t="s">
        <v>338</v>
      </c>
    </row>
    <row r="157" spans="2:47" s="1" customFormat="1" ht="13.5">
      <c r="B157" s="30"/>
      <c r="D157" s="165" t="s">
        <v>137</v>
      </c>
      <c r="F157" s="173" t="s">
        <v>908</v>
      </c>
      <c r="H157" s="307"/>
      <c r="L157" s="30"/>
      <c r="M157" s="59"/>
      <c r="N157" s="31"/>
      <c r="O157" s="31"/>
      <c r="P157" s="31"/>
      <c r="Q157" s="31"/>
      <c r="R157" s="31"/>
      <c r="S157" s="31"/>
      <c r="T157" s="60"/>
      <c r="AT157" s="16" t="s">
        <v>137</v>
      </c>
      <c r="AU157" s="16" t="s">
        <v>76</v>
      </c>
    </row>
    <row r="158" spans="2:65" s="1" customFormat="1" ht="22.5" customHeight="1">
      <c r="B158" s="143"/>
      <c r="C158" s="144" t="s">
        <v>335</v>
      </c>
      <c r="D158" s="144" t="s">
        <v>131</v>
      </c>
      <c r="E158" s="145" t="s">
        <v>335</v>
      </c>
      <c r="F158" s="146" t="s">
        <v>923</v>
      </c>
      <c r="G158" s="147" t="s">
        <v>897</v>
      </c>
      <c r="H158" s="149">
        <v>3</v>
      </c>
      <c r="I158" s="149"/>
      <c r="J158" s="149">
        <f>ROUND(I158*H158,2)</f>
        <v>0</v>
      </c>
      <c r="K158" s="146" t="s">
        <v>3</v>
      </c>
      <c r="L158" s="30"/>
      <c r="M158" s="150" t="s">
        <v>3</v>
      </c>
      <c r="N158" s="151" t="s">
        <v>38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6" t="s">
        <v>136</v>
      </c>
      <c r="AT158" s="16" t="s">
        <v>131</v>
      </c>
      <c r="AU158" s="16" t="s">
        <v>76</v>
      </c>
      <c r="AY158" s="16" t="s">
        <v>128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6" t="s">
        <v>74</v>
      </c>
      <c r="BK158" s="154">
        <f>ROUND(I158*H158,2)</f>
        <v>0</v>
      </c>
      <c r="BL158" s="16" t="s">
        <v>136</v>
      </c>
      <c r="BM158" s="16" t="s">
        <v>342</v>
      </c>
    </row>
    <row r="159" spans="2:47" s="1" customFormat="1" ht="13.5">
      <c r="B159" s="30"/>
      <c r="D159" s="165" t="s">
        <v>137</v>
      </c>
      <c r="F159" s="173" t="s">
        <v>923</v>
      </c>
      <c r="H159" s="307"/>
      <c r="L159" s="30"/>
      <c r="M159" s="59"/>
      <c r="N159" s="31"/>
      <c r="O159" s="31"/>
      <c r="P159" s="31"/>
      <c r="Q159" s="31"/>
      <c r="R159" s="31"/>
      <c r="S159" s="31"/>
      <c r="T159" s="60"/>
      <c r="AT159" s="16" t="s">
        <v>137</v>
      </c>
      <c r="AU159" s="16" t="s">
        <v>76</v>
      </c>
    </row>
    <row r="160" spans="2:65" s="1" customFormat="1" ht="22.5" customHeight="1">
      <c r="B160" s="143"/>
      <c r="C160" s="144" t="s">
        <v>239</v>
      </c>
      <c r="D160" s="144" t="s">
        <v>131</v>
      </c>
      <c r="E160" s="145" t="s">
        <v>239</v>
      </c>
      <c r="F160" s="146" t="s">
        <v>910</v>
      </c>
      <c r="G160" s="147" t="s">
        <v>897</v>
      </c>
      <c r="H160" s="149">
        <v>1</v>
      </c>
      <c r="I160" s="149"/>
      <c r="J160" s="149">
        <f>ROUND(I160*H160,2)</f>
        <v>0</v>
      </c>
      <c r="K160" s="146" t="s">
        <v>3</v>
      </c>
      <c r="L160" s="30"/>
      <c r="M160" s="150" t="s">
        <v>3</v>
      </c>
      <c r="N160" s="151" t="s">
        <v>38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6" t="s">
        <v>136</v>
      </c>
      <c r="AT160" s="16" t="s">
        <v>131</v>
      </c>
      <c r="AU160" s="16" t="s">
        <v>76</v>
      </c>
      <c r="AY160" s="16" t="s">
        <v>128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6" t="s">
        <v>74</v>
      </c>
      <c r="BK160" s="154">
        <f>ROUND(I160*H160,2)</f>
        <v>0</v>
      </c>
      <c r="BL160" s="16" t="s">
        <v>136</v>
      </c>
      <c r="BM160" s="16" t="s">
        <v>347</v>
      </c>
    </row>
    <row r="161" spans="2:47" s="1" customFormat="1" ht="13.5">
      <c r="B161" s="30"/>
      <c r="D161" s="165" t="s">
        <v>137</v>
      </c>
      <c r="F161" s="173" t="s">
        <v>910</v>
      </c>
      <c r="H161" s="307"/>
      <c r="L161" s="30"/>
      <c r="M161" s="59"/>
      <c r="N161" s="31"/>
      <c r="O161" s="31"/>
      <c r="P161" s="31"/>
      <c r="Q161" s="31"/>
      <c r="R161" s="31"/>
      <c r="S161" s="31"/>
      <c r="T161" s="60"/>
      <c r="AT161" s="16" t="s">
        <v>137</v>
      </c>
      <c r="AU161" s="16" t="s">
        <v>76</v>
      </c>
    </row>
    <row r="162" spans="2:65" s="1" customFormat="1" ht="22.5" customHeight="1">
      <c r="B162" s="143"/>
      <c r="C162" s="144" t="s">
        <v>344</v>
      </c>
      <c r="D162" s="144" t="s">
        <v>131</v>
      </c>
      <c r="E162" s="145" t="s">
        <v>344</v>
      </c>
      <c r="F162" s="146" t="s">
        <v>911</v>
      </c>
      <c r="G162" s="147" t="s">
        <v>897</v>
      </c>
      <c r="H162" s="149">
        <v>3</v>
      </c>
      <c r="I162" s="149"/>
      <c r="J162" s="149">
        <f>ROUND(I162*H162,2)</f>
        <v>0</v>
      </c>
      <c r="K162" s="146" t="s">
        <v>3</v>
      </c>
      <c r="L162" s="30"/>
      <c r="M162" s="150" t="s">
        <v>3</v>
      </c>
      <c r="N162" s="151" t="s">
        <v>38</v>
      </c>
      <c r="O162" s="152">
        <v>0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AR162" s="16" t="s">
        <v>136</v>
      </c>
      <c r="AT162" s="16" t="s">
        <v>131</v>
      </c>
      <c r="AU162" s="16" t="s">
        <v>76</v>
      </c>
      <c r="AY162" s="16" t="s">
        <v>128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6" t="s">
        <v>74</v>
      </c>
      <c r="BK162" s="154">
        <f>ROUND(I162*H162,2)</f>
        <v>0</v>
      </c>
      <c r="BL162" s="16" t="s">
        <v>136</v>
      </c>
      <c r="BM162" s="16" t="s">
        <v>351</v>
      </c>
    </row>
    <row r="163" spans="2:47" s="1" customFormat="1" ht="13.5">
      <c r="B163" s="30"/>
      <c r="D163" s="165" t="s">
        <v>137</v>
      </c>
      <c r="F163" s="173" t="s">
        <v>911</v>
      </c>
      <c r="H163" s="307"/>
      <c r="L163" s="30"/>
      <c r="M163" s="59"/>
      <c r="N163" s="31"/>
      <c r="O163" s="31"/>
      <c r="P163" s="31"/>
      <c r="Q163" s="31"/>
      <c r="R163" s="31"/>
      <c r="S163" s="31"/>
      <c r="T163" s="60"/>
      <c r="AT163" s="16" t="s">
        <v>137</v>
      </c>
      <c r="AU163" s="16" t="s">
        <v>76</v>
      </c>
    </row>
    <row r="164" spans="2:65" s="1" customFormat="1" ht="22.5" customHeight="1">
      <c r="B164" s="143"/>
      <c r="C164" s="144" t="s">
        <v>247</v>
      </c>
      <c r="D164" s="144" t="s">
        <v>131</v>
      </c>
      <c r="E164" s="145" t="s">
        <v>247</v>
      </c>
      <c r="F164" s="146" t="s">
        <v>912</v>
      </c>
      <c r="G164" s="147" t="s">
        <v>897</v>
      </c>
      <c r="H164" s="149">
        <v>1</v>
      </c>
      <c r="I164" s="149"/>
      <c r="J164" s="149">
        <f>ROUND(I164*H164,2)</f>
        <v>0</v>
      </c>
      <c r="K164" s="146" t="s">
        <v>3</v>
      </c>
      <c r="L164" s="30"/>
      <c r="M164" s="150" t="s">
        <v>3</v>
      </c>
      <c r="N164" s="151" t="s">
        <v>38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6" t="s">
        <v>136</v>
      </c>
      <c r="AT164" s="16" t="s">
        <v>131</v>
      </c>
      <c r="AU164" s="16" t="s">
        <v>76</v>
      </c>
      <c r="AY164" s="16" t="s">
        <v>128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6" t="s">
        <v>74</v>
      </c>
      <c r="BK164" s="154">
        <f>ROUND(I164*H164,2)</f>
        <v>0</v>
      </c>
      <c r="BL164" s="16" t="s">
        <v>136</v>
      </c>
      <c r="BM164" s="16" t="s">
        <v>356</v>
      </c>
    </row>
    <row r="165" spans="2:47" s="1" customFormat="1" ht="13.5">
      <c r="B165" s="30"/>
      <c r="D165" s="165" t="s">
        <v>137</v>
      </c>
      <c r="F165" s="173" t="s">
        <v>912</v>
      </c>
      <c r="H165" s="307"/>
      <c r="L165" s="30"/>
      <c r="M165" s="59"/>
      <c r="N165" s="31"/>
      <c r="O165" s="31"/>
      <c r="P165" s="31"/>
      <c r="Q165" s="31"/>
      <c r="R165" s="31"/>
      <c r="S165" s="31"/>
      <c r="T165" s="60"/>
      <c r="AT165" s="16" t="s">
        <v>137</v>
      </c>
      <c r="AU165" s="16" t="s">
        <v>76</v>
      </c>
    </row>
    <row r="166" spans="2:65" s="1" customFormat="1" ht="22.5" customHeight="1">
      <c r="B166" s="143"/>
      <c r="C166" s="144" t="s">
        <v>353</v>
      </c>
      <c r="D166" s="144" t="s">
        <v>131</v>
      </c>
      <c r="E166" s="145" t="s">
        <v>353</v>
      </c>
      <c r="F166" s="146" t="s">
        <v>913</v>
      </c>
      <c r="G166" s="147" t="s">
        <v>897</v>
      </c>
      <c r="H166" s="149">
        <v>1</v>
      </c>
      <c r="I166" s="149"/>
      <c r="J166" s="149">
        <f>ROUND(I166*H166,2)</f>
        <v>0</v>
      </c>
      <c r="K166" s="146" t="s">
        <v>3</v>
      </c>
      <c r="L166" s="30"/>
      <c r="M166" s="150" t="s">
        <v>3</v>
      </c>
      <c r="N166" s="151" t="s">
        <v>38</v>
      </c>
      <c r="O166" s="152">
        <v>0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6" t="s">
        <v>136</v>
      </c>
      <c r="AT166" s="16" t="s">
        <v>131</v>
      </c>
      <c r="AU166" s="16" t="s">
        <v>76</v>
      </c>
      <c r="AY166" s="16" t="s">
        <v>128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6" t="s">
        <v>74</v>
      </c>
      <c r="BK166" s="154">
        <f>ROUND(I166*H166,2)</f>
        <v>0</v>
      </c>
      <c r="BL166" s="16" t="s">
        <v>136</v>
      </c>
      <c r="BM166" s="16" t="s">
        <v>362</v>
      </c>
    </row>
    <row r="167" spans="2:47" s="1" customFormat="1" ht="13.5">
      <c r="B167" s="30"/>
      <c r="D167" s="165" t="s">
        <v>137</v>
      </c>
      <c r="F167" s="173" t="s">
        <v>913</v>
      </c>
      <c r="H167" s="307"/>
      <c r="L167" s="30"/>
      <c r="M167" s="59"/>
      <c r="N167" s="31"/>
      <c r="O167" s="31"/>
      <c r="P167" s="31"/>
      <c r="Q167" s="31"/>
      <c r="R167" s="31"/>
      <c r="S167" s="31"/>
      <c r="T167" s="60"/>
      <c r="AT167" s="16" t="s">
        <v>137</v>
      </c>
      <c r="AU167" s="16" t="s">
        <v>76</v>
      </c>
    </row>
    <row r="168" spans="2:65" s="1" customFormat="1" ht="22.5" customHeight="1">
      <c r="B168" s="143"/>
      <c r="C168" s="144" t="s">
        <v>252</v>
      </c>
      <c r="D168" s="144" t="s">
        <v>131</v>
      </c>
      <c r="E168" s="145" t="s">
        <v>252</v>
      </c>
      <c r="F168" s="146" t="s">
        <v>914</v>
      </c>
      <c r="G168" s="147" t="s">
        <v>897</v>
      </c>
      <c r="H168" s="149">
        <v>1</v>
      </c>
      <c r="I168" s="149"/>
      <c r="J168" s="149">
        <f>ROUND(I168*H168,2)</f>
        <v>0</v>
      </c>
      <c r="K168" s="146" t="s">
        <v>3</v>
      </c>
      <c r="L168" s="30"/>
      <c r="M168" s="150" t="s">
        <v>3</v>
      </c>
      <c r="N168" s="151" t="s">
        <v>38</v>
      </c>
      <c r="O168" s="152">
        <v>0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6" t="s">
        <v>136</v>
      </c>
      <c r="AT168" s="16" t="s">
        <v>131</v>
      </c>
      <c r="AU168" s="16" t="s">
        <v>76</v>
      </c>
      <c r="AY168" s="16" t="s">
        <v>128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6" t="s">
        <v>74</v>
      </c>
      <c r="BK168" s="154">
        <f>ROUND(I168*H168,2)</f>
        <v>0</v>
      </c>
      <c r="BL168" s="16" t="s">
        <v>136</v>
      </c>
      <c r="BM168" s="16" t="s">
        <v>367</v>
      </c>
    </row>
    <row r="169" spans="2:47" s="1" customFormat="1" ht="13.5">
      <c r="B169" s="30"/>
      <c r="D169" s="165" t="s">
        <v>137</v>
      </c>
      <c r="F169" s="173" t="s">
        <v>914</v>
      </c>
      <c r="H169" s="307"/>
      <c r="L169" s="30"/>
      <c r="M169" s="59"/>
      <c r="N169" s="31"/>
      <c r="O169" s="31"/>
      <c r="P169" s="31"/>
      <c r="Q169" s="31"/>
      <c r="R169" s="31"/>
      <c r="S169" s="31"/>
      <c r="T169" s="60"/>
      <c r="AT169" s="16" t="s">
        <v>137</v>
      </c>
      <c r="AU169" s="16" t="s">
        <v>76</v>
      </c>
    </row>
    <row r="170" spans="2:65" s="1" customFormat="1" ht="22.5" customHeight="1">
      <c r="B170" s="143"/>
      <c r="C170" s="144" t="s">
        <v>364</v>
      </c>
      <c r="D170" s="144" t="s">
        <v>131</v>
      </c>
      <c r="E170" s="145" t="s">
        <v>364</v>
      </c>
      <c r="F170" s="146" t="s">
        <v>915</v>
      </c>
      <c r="G170" s="147" t="s">
        <v>897</v>
      </c>
      <c r="H170" s="149">
        <v>1</v>
      </c>
      <c r="I170" s="149"/>
      <c r="J170" s="149">
        <f>ROUND(I170*H170,2)</f>
        <v>0</v>
      </c>
      <c r="K170" s="146" t="s">
        <v>3</v>
      </c>
      <c r="L170" s="30"/>
      <c r="M170" s="150" t="s">
        <v>3</v>
      </c>
      <c r="N170" s="151" t="s">
        <v>38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6" t="s">
        <v>136</v>
      </c>
      <c r="AT170" s="16" t="s">
        <v>131</v>
      </c>
      <c r="AU170" s="16" t="s">
        <v>76</v>
      </c>
      <c r="AY170" s="16" t="s">
        <v>128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74</v>
      </c>
      <c r="BK170" s="154">
        <f>ROUND(I170*H170,2)</f>
        <v>0</v>
      </c>
      <c r="BL170" s="16" t="s">
        <v>136</v>
      </c>
      <c r="BM170" s="16" t="s">
        <v>371</v>
      </c>
    </row>
    <row r="171" spans="2:47" s="1" customFormat="1" ht="13.5">
      <c r="B171" s="30"/>
      <c r="D171" s="165" t="s">
        <v>137</v>
      </c>
      <c r="F171" s="173" t="s">
        <v>915</v>
      </c>
      <c r="H171" s="307"/>
      <c r="L171" s="30"/>
      <c r="M171" s="59"/>
      <c r="N171" s="31"/>
      <c r="O171" s="31"/>
      <c r="P171" s="31"/>
      <c r="Q171" s="31"/>
      <c r="R171" s="31"/>
      <c r="S171" s="31"/>
      <c r="T171" s="60"/>
      <c r="AT171" s="16" t="s">
        <v>137</v>
      </c>
      <c r="AU171" s="16" t="s">
        <v>76</v>
      </c>
    </row>
    <row r="172" spans="2:65" s="1" customFormat="1" ht="22.5" customHeight="1">
      <c r="B172" s="143"/>
      <c r="C172" s="144" t="s">
        <v>259</v>
      </c>
      <c r="D172" s="144" t="s">
        <v>131</v>
      </c>
      <c r="E172" s="145" t="s">
        <v>259</v>
      </c>
      <c r="F172" s="146" t="s">
        <v>916</v>
      </c>
      <c r="G172" s="147" t="s">
        <v>897</v>
      </c>
      <c r="H172" s="149">
        <v>1</v>
      </c>
      <c r="I172" s="149"/>
      <c r="J172" s="149">
        <f>ROUND(I172*H172,2)</f>
        <v>0</v>
      </c>
      <c r="K172" s="146" t="s">
        <v>3</v>
      </c>
      <c r="L172" s="30"/>
      <c r="M172" s="150" t="s">
        <v>3</v>
      </c>
      <c r="N172" s="151" t="s">
        <v>38</v>
      </c>
      <c r="O172" s="152">
        <v>0</v>
      </c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AR172" s="16" t="s">
        <v>136</v>
      </c>
      <c r="AT172" s="16" t="s">
        <v>131</v>
      </c>
      <c r="AU172" s="16" t="s">
        <v>76</v>
      </c>
      <c r="AY172" s="16" t="s">
        <v>128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6" t="s">
        <v>74</v>
      </c>
      <c r="BK172" s="154">
        <f>ROUND(I172*H172,2)</f>
        <v>0</v>
      </c>
      <c r="BL172" s="16" t="s">
        <v>136</v>
      </c>
      <c r="BM172" s="16" t="s">
        <v>376</v>
      </c>
    </row>
    <row r="173" spans="2:47" s="1" customFormat="1" ht="13.5">
      <c r="B173" s="30"/>
      <c r="D173" s="165" t="s">
        <v>137</v>
      </c>
      <c r="F173" s="173" t="s">
        <v>916</v>
      </c>
      <c r="H173" s="307"/>
      <c r="L173" s="30"/>
      <c r="M173" s="59"/>
      <c r="N173" s="31"/>
      <c r="O173" s="31"/>
      <c r="P173" s="31"/>
      <c r="Q173" s="31"/>
      <c r="R173" s="31"/>
      <c r="S173" s="31"/>
      <c r="T173" s="60"/>
      <c r="AT173" s="16" t="s">
        <v>137</v>
      </c>
      <c r="AU173" s="16" t="s">
        <v>76</v>
      </c>
    </row>
    <row r="174" spans="2:65" s="1" customFormat="1" ht="22.5" customHeight="1">
      <c r="B174" s="143"/>
      <c r="C174" s="144" t="s">
        <v>373</v>
      </c>
      <c r="D174" s="144" t="s">
        <v>131</v>
      </c>
      <c r="E174" s="145" t="s">
        <v>373</v>
      </c>
      <c r="F174" s="146" t="s">
        <v>924</v>
      </c>
      <c r="G174" s="147" t="s">
        <v>897</v>
      </c>
      <c r="H174" s="149">
        <v>1</v>
      </c>
      <c r="I174" s="149"/>
      <c r="J174" s="149">
        <f>ROUND(I174*H174,2)</f>
        <v>0</v>
      </c>
      <c r="K174" s="146" t="s">
        <v>3</v>
      </c>
      <c r="L174" s="30"/>
      <c r="M174" s="150" t="s">
        <v>3</v>
      </c>
      <c r="N174" s="151" t="s">
        <v>38</v>
      </c>
      <c r="O174" s="152">
        <v>0</v>
      </c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6" t="s">
        <v>136</v>
      </c>
      <c r="AT174" s="16" t="s">
        <v>131</v>
      </c>
      <c r="AU174" s="16" t="s">
        <v>76</v>
      </c>
      <c r="AY174" s="16" t="s">
        <v>128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6" t="s">
        <v>74</v>
      </c>
      <c r="BK174" s="154">
        <f>ROUND(I174*H174,2)</f>
        <v>0</v>
      </c>
      <c r="BL174" s="16" t="s">
        <v>136</v>
      </c>
      <c r="BM174" s="16" t="s">
        <v>380</v>
      </c>
    </row>
    <row r="175" spans="2:47" s="1" customFormat="1" ht="13.5">
      <c r="B175" s="30"/>
      <c r="D175" s="165" t="s">
        <v>137</v>
      </c>
      <c r="F175" s="173" t="s">
        <v>924</v>
      </c>
      <c r="H175" s="307"/>
      <c r="L175" s="30"/>
      <c r="M175" s="59"/>
      <c r="N175" s="31"/>
      <c r="O175" s="31"/>
      <c r="P175" s="31"/>
      <c r="Q175" s="31"/>
      <c r="R175" s="31"/>
      <c r="S175" s="31"/>
      <c r="T175" s="60"/>
      <c r="AT175" s="16" t="s">
        <v>137</v>
      </c>
      <c r="AU175" s="16" t="s">
        <v>76</v>
      </c>
    </row>
    <row r="176" spans="2:65" s="1" customFormat="1" ht="22.5" customHeight="1">
      <c r="B176" s="143"/>
      <c r="C176" s="144" t="s">
        <v>264</v>
      </c>
      <c r="D176" s="144" t="s">
        <v>131</v>
      </c>
      <c r="E176" s="145" t="s">
        <v>264</v>
      </c>
      <c r="F176" s="146" t="s">
        <v>918</v>
      </c>
      <c r="G176" s="147" t="s">
        <v>897</v>
      </c>
      <c r="H176" s="149">
        <v>1</v>
      </c>
      <c r="I176" s="149"/>
      <c r="J176" s="149">
        <f>ROUND(I176*H176,2)</f>
        <v>0</v>
      </c>
      <c r="K176" s="146" t="s">
        <v>3</v>
      </c>
      <c r="L176" s="30"/>
      <c r="M176" s="150" t="s">
        <v>3</v>
      </c>
      <c r="N176" s="151" t="s">
        <v>38</v>
      </c>
      <c r="O176" s="152">
        <v>0</v>
      </c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AR176" s="16" t="s">
        <v>136</v>
      </c>
      <c r="AT176" s="16" t="s">
        <v>131</v>
      </c>
      <c r="AU176" s="16" t="s">
        <v>76</v>
      </c>
      <c r="AY176" s="16" t="s">
        <v>128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6" t="s">
        <v>74</v>
      </c>
      <c r="BK176" s="154">
        <f>ROUND(I176*H176,2)</f>
        <v>0</v>
      </c>
      <c r="BL176" s="16" t="s">
        <v>136</v>
      </c>
      <c r="BM176" s="16" t="s">
        <v>385</v>
      </c>
    </row>
    <row r="177" spans="2:47" s="1" customFormat="1" ht="13.5">
      <c r="B177" s="30"/>
      <c r="D177" s="155" t="s">
        <v>137</v>
      </c>
      <c r="F177" s="156" t="s">
        <v>918</v>
      </c>
      <c r="H177" s="307"/>
      <c r="L177" s="30"/>
      <c r="M177" s="59"/>
      <c r="N177" s="31"/>
      <c r="O177" s="31"/>
      <c r="P177" s="31"/>
      <c r="Q177" s="31"/>
      <c r="R177" s="31"/>
      <c r="S177" s="31"/>
      <c r="T177" s="60"/>
      <c r="AT177" s="16" t="s">
        <v>137</v>
      </c>
      <c r="AU177" s="16" t="s">
        <v>76</v>
      </c>
    </row>
    <row r="178" spans="2:47" s="1" customFormat="1" ht="27">
      <c r="B178" s="30"/>
      <c r="D178" s="155" t="s">
        <v>925</v>
      </c>
      <c r="F178" s="189" t="s">
        <v>926</v>
      </c>
      <c r="H178" s="307"/>
      <c r="L178" s="30"/>
      <c r="M178" s="59"/>
      <c r="N178" s="31"/>
      <c r="O178" s="31"/>
      <c r="P178" s="31"/>
      <c r="Q178" s="31"/>
      <c r="R178" s="31"/>
      <c r="S178" s="31"/>
      <c r="T178" s="60"/>
      <c r="AT178" s="16" t="s">
        <v>925</v>
      </c>
      <c r="AU178" s="16" t="s">
        <v>76</v>
      </c>
    </row>
    <row r="179" spans="2:63" s="10" customFormat="1" ht="29.85" customHeight="1">
      <c r="B179" s="130"/>
      <c r="D179" s="140" t="s">
        <v>66</v>
      </c>
      <c r="E179" s="141" t="s">
        <v>927</v>
      </c>
      <c r="F179" s="141" t="s">
        <v>928</v>
      </c>
      <c r="J179" s="142">
        <f>BK179</f>
        <v>0</v>
      </c>
      <c r="L179" s="130"/>
      <c r="M179" s="134"/>
      <c r="N179" s="135"/>
      <c r="O179" s="135"/>
      <c r="P179" s="136">
        <f>SUM(P180:P193)</f>
        <v>0</v>
      </c>
      <c r="Q179" s="135"/>
      <c r="R179" s="136">
        <f>SUM(R180:R193)</f>
        <v>0</v>
      </c>
      <c r="S179" s="135"/>
      <c r="T179" s="137">
        <f>SUM(T180:T193)</f>
        <v>0</v>
      </c>
      <c r="AR179" s="131" t="s">
        <v>74</v>
      </c>
      <c r="AT179" s="138" t="s">
        <v>66</v>
      </c>
      <c r="AU179" s="138" t="s">
        <v>74</v>
      </c>
      <c r="AY179" s="131" t="s">
        <v>128</v>
      </c>
      <c r="BK179" s="139">
        <f>SUM(BK180:BK193)</f>
        <v>0</v>
      </c>
    </row>
    <row r="180" spans="2:65" s="1" customFormat="1" ht="22.5" customHeight="1">
      <c r="B180" s="143"/>
      <c r="C180" s="144" t="s">
        <v>382</v>
      </c>
      <c r="D180" s="144" t="s">
        <v>131</v>
      </c>
      <c r="E180" s="145" t="s">
        <v>382</v>
      </c>
      <c r="F180" s="146" t="s">
        <v>929</v>
      </c>
      <c r="G180" s="147" t="s">
        <v>749</v>
      </c>
      <c r="H180" s="149">
        <v>8</v>
      </c>
      <c r="I180" s="149"/>
      <c r="J180" s="149">
        <f>ROUND(I180*H180,2)</f>
        <v>0</v>
      </c>
      <c r="K180" s="146" t="s">
        <v>3</v>
      </c>
      <c r="L180" s="30"/>
      <c r="M180" s="150" t="s">
        <v>3</v>
      </c>
      <c r="N180" s="151" t="s">
        <v>38</v>
      </c>
      <c r="O180" s="152">
        <v>0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6" t="s">
        <v>136</v>
      </c>
      <c r="AT180" s="16" t="s">
        <v>131</v>
      </c>
      <c r="AU180" s="16" t="s">
        <v>76</v>
      </c>
      <c r="AY180" s="16" t="s">
        <v>128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6" t="s">
        <v>74</v>
      </c>
      <c r="BK180" s="154">
        <f>ROUND(I180*H180,2)</f>
        <v>0</v>
      </c>
      <c r="BL180" s="16" t="s">
        <v>136</v>
      </c>
      <c r="BM180" s="16" t="s">
        <v>389</v>
      </c>
    </row>
    <row r="181" spans="2:47" s="1" customFormat="1" ht="13.5">
      <c r="B181" s="30"/>
      <c r="D181" s="165" t="s">
        <v>137</v>
      </c>
      <c r="F181" s="173" t="s">
        <v>929</v>
      </c>
      <c r="H181" s="307"/>
      <c r="L181" s="30"/>
      <c r="M181" s="59"/>
      <c r="N181" s="31"/>
      <c r="O181" s="31"/>
      <c r="P181" s="31"/>
      <c r="Q181" s="31"/>
      <c r="R181" s="31"/>
      <c r="S181" s="31"/>
      <c r="T181" s="60"/>
      <c r="AT181" s="16" t="s">
        <v>137</v>
      </c>
      <c r="AU181" s="16" t="s">
        <v>76</v>
      </c>
    </row>
    <row r="182" spans="2:65" s="1" customFormat="1" ht="22.5" customHeight="1">
      <c r="B182" s="143"/>
      <c r="C182" s="144" t="s">
        <v>271</v>
      </c>
      <c r="D182" s="144" t="s">
        <v>131</v>
      </c>
      <c r="E182" s="145" t="s">
        <v>271</v>
      </c>
      <c r="F182" s="146" t="s">
        <v>930</v>
      </c>
      <c r="G182" s="147" t="s">
        <v>749</v>
      </c>
      <c r="H182" s="149">
        <v>4</v>
      </c>
      <c r="I182" s="149"/>
      <c r="J182" s="149">
        <f>ROUND(I182*H182,2)</f>
        <v>0</v>
      </c>
      <c r="K182" s="146" t="s">
        <v>3</v>
      </c>
      <c r="L182" s="30"/>
      <c r="M182" s="150" t="s">
        <v>3</v>
      </c>
      <c r="N182" s="151" t="s">
        <v>38</v>
      </c>
      <c r="O182" s="152">
        <v>0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6" t="s">
        <v>136</v>
      </c>
      <c r="AT182" s="16" t="s">
        <v>131</v>
      </c>
      <c r="AU182" s="16" t="s">
        <v>76</v>
      </c>
      <c r="AY182" s="16" t="s">
        <v>128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6" t="s">
        <v>74</v>
      </c>
      <c r="BK182" s="154">
        <f>ROUND(I182*H182,2)</f>
        <v>0</v>
      </c>
      <c r="BL182" s="16" t="s">
        <v>136</v>
      </c>
      <c r="BM182" s="16" t="s">
        <v>395</v>
      </c>
    </row>
    <row r="183" spans="2:47" s="1" customFormat="1" ht="13.5">
      <c r="B183" s="30"/>
      <c r="D183" s="165" t="s">
        <v>137</v>
      </c>
      <c r="F183" s="173" t="s">
        <v>930</v>
      </c>
      <c r="H183" s="307"/>
      <c r="L183" s="30"/>
      <c r="M183" s="59"/>
      <c r="N183" s="31"/>
      <c r="O183" s="31"/>
      <c r="P183" s="31"/>
      <c r="Q183" s="31"/>
      <c r="R183" s="31"/>
      <c r="S183" s="31"/>
      <c r="T183" s="60"/>
      <c r="AT183" s="16" t="s">
        <v>137</v>
      </c>
      <c r="AU183" s="16" t="s">
        <v>76</v>
      </c>
    </row>
    <row r="184" spans="2:65" s="1" customFormat="1" ht="22.5" customHeight="1">
      <c r="B184" s="143"/>
      <c r="C184" s="144" t="s">
        <v>392</v>
      </c>
      <c r="D184" s="144" t="s">
        <v>131</v>
      </c>
      <c r="E184" s="145" t="s">
        <v>392</v>
      </c>
      <c r="F184" s="146" t="s">
        <v>931</v>
      </c>
      <c r="G184" s="147" t="s">
        <v>511</v>
      </c>
      <c r="H184" s="149">
        <v>1</v>
      </c>
      <c r="I184" s="149"/>
      <c r="J184" s="149">
        <f>ROUND(I184*H184,2)</f>
        <v>0</v>
      </c>
      <c r="K184" s="146" t="s">
        <v>3</v>
      </c>
      <c r="L184" s="30"/>
      <c r="M184" s="150" t="s">
        <v>3</v>
      </c>
      <c r="N184" s="151" t="s">
        <v>38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6" t="s">
        <v>136</v>
      </c>
      <c r="AT184" s="16" t="s">
        <v>131</v>
      </c>
      <c r="AU184" s="16" t="s">
        <v>76</v>
      </c>
      <c r="AY184" s="16" t="s">
        <v>128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6" t="s">
        <v>74</v>
      </c>
      <c r="BK184" s="154">
        <f>ROUND(I184*H184,2)</f>
        <v>0</v>
      </c>
      <c r="BL184" s="16" t="s">
        <v>136</v>
      </c>
      <c r="BM184" s="16" t="s">
        <v>399</v>
      </c>
    </row>
    <row r="185" spans="2:47" s="1" customFormat="1" ht="13.5">
      <c r="B185" s="30"/>
      <c r="D185" s="165" t="s">
        <v>137</v>
      </c>
      <c r="F185" s="173" t="s">
        <v>931</v>
      </c>
      <c r="H185" s="307"/>
      <c r="L185" s="30"/>
      <c r="M185" s="59"/>
      <c r="N185" s="31"/>
      <c r="O185" s="31"/>
      <c r="P185" s="31"/>
      <c r="Q185" s="31"/>
      <c r="R185" s="31"/>
      <c r="S185" s="31"/>
      <c r="T185" s="60"/>
      <c r="AT185" s="16" t="s">
        <v>137</v>
      </c>
      <c r="AU185" s="16" t="s">
        <v>76</v>
      </c>
    </row>
    <row r="186" spans="2:65" s="1" customFormat="1" ht="22.5" customHeight="1">
      <c r="B186" s="143"/>
      <c r="C186" s="144" t="s">
        <v>277</v>
      </c>
      <c r="D186" s="144" t="s">
        <v>131</v>
      </c>
      <c r="E186" s="145" t="s">
        <v>277</v>
      </c>
      <c r="F186" s="146" t="s">
        <v>932</v>
      </c>
      <c r="G186" s="147" t="s">
        <v>511</v>
      </c>
      <c r="H186" s="149">
        <v>1</v>
      </c>
      <c r="I186" s="149"/>
      <c r="J186" s="149">
        <f>ROUND(I186*H186,2)</f>
        <v>0</v>
      </c>
      <c r="K186" s="146" t="s">
        <v>3</v>
      </c>
      <c r="L186" s="30"/>
      <c r="M186" s="150" t="s">
        <v>3</v>
      </c>
      <c r="N186" s="151" t="s">
        <v>38</v>
      </c>
      <c r="O186" s="152">
        <v>0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6" t="s">
        <v>136</v>
      </c>
      <c r="AT186" s="16" t="s">
        <v>131</v>
      </c>
      <c r="AU186" s="16" t="s">
        <v>76</v>
      </c>
      <c r="AY186" s="16" t="s">
        <v>128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6" t="s">
        <v>74</v>
      </c>
      <c r="BK186" s="154">
        <f>ROUND(I186*H186,2)</f>
        <v>0</v>
      </c>
      <c r="BL186" s="16" t="s">
        <v>136</v>
      </c>
      <c r="BM186" s="16" t="s">
        <v>404</v>
      </c>
    </row>
    <row r="187" spans="2:47" s="1" customFormat="1" ht="13.5">
      <c r="B187" s="30"/>
      <c r="D187" s="165" t="s">
        <v>137</v>
      </c>
      <c r="F187" s="173" t="s">
        <v>932</v>
      </c>
      <c r="H187" s="307"/>
      <c r="L187" s="30"/>
      <c r="M187" s="59"/>
      <c r="N187" s="31"/>
      <c r="O187" s="31"/>
      <c r="P187" s="31"/>
      <c r="Q187" s="31"/>
      <c r="R187" s="31"/>
      <c r="S187" s="31"/>
      <c r="T187" s="60"/>
      <c r="AT187" s="16" t="s">
        <v>137</v>
      </c>
      <c r="AU187" s="16" t="s">
        <v>76</v>
      </c>
    </row>
    <row r="188" spans="2:65" s="1" customFormat="1" ht="22.5" customHeight="1">
      <c r="B188" s="143"/>
      <c r="C188" s="144" t="s">
        <v>401</v>
      </c>
      <c r="D188" s="144" t="s">
        <v>131</v>
      </c>
      <c r="E188" s="145" t="s">
        <v>401</v>
      </c>
      <c r="F188" s="146" t="s">
        <v>933</v>
      </c>
      <c r="G188" s="147" t="s">
        <v>749</v>
      </c>
      <c r="H188" s="149">
        <v>16</v>
      </c>
      <c r="I188" s="149"/>
      <c r="J188" s="149">
        <f>ROUND(I188*H188,2)</f>
        <v>0</v>
      </c>
      <c r="K188" s="146" t="s">
        <v>3</v>
      </c>
      <c r="L188" s="30"/>
      <c r="M188" s="150" t="s">
        <v>3</v>
      </c>
      <c r="N188" s="151" t="s">
        <v>38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6" t="s">
        <v>136</v>
      </c>
      <c r="AT188" s="16" t="s">
        <v>131</v>
      </c>
      <c r="AU188" s="16" t="s">
        <v>76</v>
      </c>
      <c r="AY188" s="16" t="s">
        <v>128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74</v>
      </c>
      <c r="BK188" s="154">
        <f>ROUND(I188*H188,2)</f>
        <v>0</v>
      </c>
      <c r="BL188" s="16" t="s">
        <v>136</v>
      </c>
      <c r="BM188" s="16" t="s">
        <v>408</v>
      </c>
    </row>
    <row r="189" spans="2:47" s="1" customFormat="1" ht="13.5">
      <c r="B189" s="30"/>
      <c r="D189" s="165" t="s">
        <v>137</v>
      </c>
      <c r="F189" s="173" t="s">
        <v>933</v>
      </c>
      <c r="H189" s="307"/>
      <c r="L189" s="30"/>
      <c r="M189" s="59"/>
      <c r="N189" s="31"/>
      <c r="O189" s="31"/>
      <c r="P189" s="31"/>
      <c r="Q189" s="31"/>
      <c r="R189" s="31"/>
      <c r="S189" s="31"/>
      <c r="T189" s="60"/>
      <c r="AT189" s="16" t="s">
        <v>137</v>
      </c>
      <c r="AU189" s="16" t="s">
        <v>76</v>
      </c>
    </row>
    <row r="190" spans="2:65" s="1" customFormat="1" ht="22.5" customHeight="1">
      <c r="B190" s="143"/>
      <c r="C190" s="144" t="s">
        <v>286</v>
      </c>
      <c r="D190" s="144" t="s">
        <v>131</v>
      </c>
      <c r="E190" s="145" t="s">
        <v>286</v>
      </c>
      <c r="F190" s="146" t="s">
        <v>934</v>
      </c>
      <c r="G190" s="147" t="s">
        <v>511</v>
      </c>
      <c r="H190" s="149">
        <v>1</v>
      </c>
      <c r="I190" s="149"/>
      <c r="J190" s="149">
        <f>ROUND(I190*H190,2)</f>
        <v>0</v>
      </c>
      <c r="K190" s="146" t="s">
        <v>3</v>
      </c>
      <c r="L190" s="30"/>
      <c r="M190" s="150" t="s">
        <v>3</v>
      </c>
      <c r="N190" s="151" t="s">
        <v>38</v>
      </c>
      <c r="O190" s="152">
        <v>0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6" t="s">
        <v>136</v>
      </c>
      <c r="AT190" s="16" t="s">
        <v>131</v>
      </c>
      <c r="AU190" s="16" t="s">
        <v>76</v>
      </c>
      <c r="AY190" s="16" t="s">
        <v>128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6" t="s">
        <v>74</v>
      </c>
      <c r="BK190" s="154">
        <f>ROUND(I190*H190,2)</f>
        <v>0</v>
      </c>
      <c r="BL190" s="16" t="s">
        <v>136</v>
      </c>
      <c r="BM190" s="16" t="s">
        <v>413</v>
      </c>
    </row>
    <row r="191" spans="2:47" s="1" customFormat="1" ht="13.5">
      <c r="B191" s="30"/>
      <c r="D191" s="165" t="s">
        <v>137</v>
      </c>
      <c r="F191" s="173" t="s">
        <v>934</v>
      </c>
      <c r="H191" s="307"/>
      <c r="L191" s="30"/>
      <c r="M191" s="59"/>
      <c r="N191" s="31"/>
      <c r="O191" s="31"/>
      <c r="P191" s="31"/>
      <c r="Q191" s="31"/>
      <c r="R191" s="31"/>
      <c r="S191" s="31"/>
      <c r="T191" s="60"/>
      <c r="AT191" s="16" t="s">
        <v>137</v>
      </c>
      <c r="AU191" s="16" t="s">
        <v>76</v>
      </c>
    </row>
    <row r="192" spans="2:65" s="1" customFormat="1" ht="22.5" customHeight="1">
      <c r="B192" s="143"/>
      <c r="C192" s="144" t="s">
        <v>410</v>
      </c>
      <c r="D192" s="144" t="s">
        <v>131</v>
      </c>
      <c r="E192" s="145" t="s">
        <v>410</v>
      </c>
      <c r="F192" s="146" t="s">
        <v>935</v>
      </c>
      <c r="G192" s="147" t="s">
        <v>511</v>
      </c>
      <c r="H192" s="149">
        <v>1</v>
      </c>
      <c r="I192" s="149"/>
      <c r="J192" s="149">
        <f>ROUND(I192*H192,2)</f>
        <v>0</v>
      </c>
      <c r="K192" s="146" t="s">
        <v>3</v>
      </c>
      <c r="L192" s="30"/>
      <c r="M192" s="150" t="s">
        <v>3</v>
      </c>
      <c r="N192" s="151" t="s">
        <v>38</v>
      </c>
      <c r="O192" s="152">
        <v>0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AR192" s="16" t="s">
        <v>136</v>
      </c>
      <c r="AT192" s="16" t="s">
        <v>131</v>
      </c>
      <c r="AU192" s="16" t="s">
        <v>76</v>
      </c>
      <c r="AY192" s="16" t="s">
        <v>128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6" t="s">
        <v>74</v>
      </c>
      <c r="BK192" s="154">
        <f>ROUND(I192*H192,2)</f>
        <v>0</v>
      </c>
      <c r="BL192" s="16" t="s">
        <v>136</v>
      </c>
      <c r="BM192" s="16" t="s">
        <v>936</v>
      </c>
    </row>
    <row r="193" spans="2:65" s="1" customFormat="1" ht="22.5" customHeight="1">
      <c r="B193" s="143"/>
      <c r="C193" s="144" t="s">
        <v>289</v>
      </c>
      <c r="D193" s="144" t="s">
        <v>131</v>
      </c>
      <c r="E193" s="145" t="s">
        <v>289</v>
      </c>
      <c r="F193" s="146" t="s">
        <v>937</v>
      </c>
      <c r="G193" s="147" t="s">
        <v>511</v>
      </c>
      <c r="H193" s="149">
        <v>1</v>
      </c>
      <c r="I193" s="149"/>
      <c r="J193" s="149">
        <f>ROUND(I193*H193,2)</f>
        <v>0</v>
      </c>
      <c r="K193" s="146" t="s">
        <v>3</v>
      </c>
      <c r="L193" s="30"/>
      <c r="M193" s="150" t="s">
        <v>3</v>
      </c>
      <c r="N193" s="190" t="s">
        <v>38</v>
      </c>
      <c r="O193" s="191">
        <v>0</v>
      </c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6" t="s">
        <v>136</v>
      </c>
      <c r="AT193" s="16" t="s">
        <v>131</v>
      </c>
      <c r="AU193" s="16" t="s">
        <v>76</v>
      </c>
      <c r="AY193" s="16" t="s">
        <v>128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6" t="s">
        <v>74</v>
      </c>
      <c r="BK193" s="154">
        <f>ROUND(I193*H193,2)</f>
        <v>0</v>
      </c>
      <c r="BL193" s="16" t="s">
        <v>136</v>
      </c>
      <c r="BM193" s="16" t="s">
        <v>938</v>
      </c>
    </row>
    <row r="194" spans="2:12" s="1" customFormat="1" ht="6.95" customHeight="1"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30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2016-12-07T09:59:40Z</dcterms:created>
  <dcterms:modified xsi:type="dcterms:W3CDTF">2017-01-04T12:10:22Z</dcterms:modified>
  <cp:category/>
  <cp:version/>
  <cp:contentType/>
  <cp:contentStatus/>
</cp:coreProperties>
</file>