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0" windowWidth="25455" windowHeight="22410" tabRatio="922" activeTab="0"/>
  </bookViews>
  <sheets>
    <sheet name="Rekapitulace SO00+01+02" sheetId="1" r:id="rId1"/>
    <sheet name="Rekapitulace stavby SO00" sheetId="2" r:id="rId2"/>
    <sheet name=" SO-00 - Bunkoviště" sheetId="3" r:id="rId3"/>
    <sheet name="Rekapitulace stavby SO01+SO02" sheetId="4" r:id="rId4"/>
    <sheet name="507-1 - SO-01-Stavební úp..." sheetId="5" r:id="rId5"/>
    <sheet name="507-2 - SO-02-Dodávky prvků " sheetId="6" r:id="rId6"/>
    <sheet name="2016-08-29-01-ONN01-REHAB-UT-VV" sheetId="7" r:id="rId7"/>
    <sheet name="2016-08-29-02-ONN01-REHAB-VZT-V" sheetId="8" r:id="rId8"/>
    <sheet name="2016-08-29-03-ONN01-REHAB-ZTI-V" sheetId="9" r:id="rId9"/>
    <sheet name="2016-08-29-04-ONN01-REHAB-EL-VV" sheetId="10" r:id="rId10"/>
    <sheet name="2016-08-29-05-ONN1-REHAB-SLP-VV" sheetId="11" r:id="rId11"/>
    <sheet name="PZTS" sheetId="12" r:id="rId12"/>
    <sheet name="CCTV" sheetId="13" r:id="rId13"/>
    <sheet name="SK" sheetId="14" r:id="rId14"/>
    <sheet name="S-P" sheetId="15" r:id="rId15"/>
    <sheet name="ICT" sheetId="16" r:id="rId16"/>
    <sheet name="Hlavní trasy" sheetId="17" r:id="rId17"/>
    <sheet name="Přípojka SLP" sheetId="18" r:id="rId18"/>
    <sheet name=" SO-01 - dodatek 1" sheetId="19" r:id="rId19"/>
    <sheet name="Pokyny pro vyplnění" sheetId="20" r:id="rId20"/>
  </sheets>
  <externalReferences>
    <externalReference r:id="rId23"/>
    <externalReference r:id="rId24"/>
  </externalReferences>
  <definedNames>
    <definedName name="_xlnm._FilterDatabase" localSheetId="4" hidden="1">'507-1 - SO-01-Stavební úp...'!$C$108:$K$108</definedName>
    <definedName name="_xlnm._FilterDatabase" localSheetId="5" hidden="1">'507-2 - SO-02-Dodávky prvků '!$C$82:$K$82</definedName>
    <definedName name="_xlnm.Print_Titles" localSheetId="4">'507-1 - SO-01-Stavební úp...'!$108:$108</definedName>
    <definedName name="_xlnm.Print_Titles" localSheetId="5">'507-2 - SO-02-Dodávky prvků '!$82:$82</definedName>
    <definedName name="_xlnm.Print_Titles" localSheetId="3">'Rekapitulace stavby SO01+SO02'!$49:$49</definedName>
    <definedName name="_xlnm.Print_Area" localSheetId="4">'507-1 - SO-01-Stavební úp...'!$C$4:$J$36,'507-1 - SO-01-Stavební úp...'!$C$42:$J$90,'507-1 - SO-01-Stavební úp...'!$C$96:$K$796</definedName>
    <definedName name="_xlnm.Print_Area" localSheetId="5">'507-2 - SO-02-Dodávky prvků '!$C$4:$J$36,'507-2 - SO-02-Dodávky prvků '!$C$42:$J$64,'507-2 - SO-02-Dodávky prvků '!$C$70:$K$136</definedName>
    <definedName name="_xlnm.Print_Area" localSheetId="19">'Pokyny pro vyplnění'!$B$2:$K$69,'Pokyny pro vyplnění'!$B$72:$K$116,'Pokyny pro vyplnění'!$B$119:$K$188,'Pokyny pro vyplnění'!$B$192:$K$212</definedName>
    <definedName name="_xlnm.Print_Area" localSheetId="3">'Rekapitulace stavby SO01+SO02'!$D$4:$AO$33,'Rekapitulace stavby SO01+SO02'!$C$39:$AQ$54</definedName>
  </definedNames>
  <calcPr fullCalcOnLoad="1"/>
</workbook>
</file>

<file path=xl/sharedStrings.xml><?xml version="1.0" encoding="utf-8"?>
<sst xmlns="http://schemas.openxmlformats.org/spreadsheetml/2006/main" count="13443" uniqueCount="3103">
  <si>
    <t>Export VZ</t>
  </si>
  <si>
    <t>List obsahuje:</t>
  </si>
  <si>
    <t>3.0</t>
  </si>
  <si>
    <t/>
  </si>
  <si>
    <t>False</t>
  </si>
  <si>
    <t>{4d218964-a1e8-4cd3-b966-2a069765b2be}</t>
  </si>
  <si>
    <t>&gt;&gt;  skryté sloupce  &lt;&lt;</t>
  </si>
  <si>
    <t>0,01</t>
  </si>
  <si>
    <t>21</t>
  </si>
  <si>
    <t>15</t>
  </si>
  <si>
    <t>REKAPITULACE STAVBY</t>
  </si>
  <si>
    <t>v ---  níže se nacházejí doplnkové a pomocné údaje k sestavám  --- v</t>
  </si>
  <si>
    <t>0,001</t>
  </si>
  <si>
    <t>Kód:</t>
  </si>
  <si>
    <t>507</t>
  </si>
  <si>
    <t>Stavba:</t>
  </si>
  <si>
    <t>Řešení ambulantních prostor rehabilitace</t>
  </si>
  <si>
    <t>0,1</t>
  </si>
  <si>
    <t>KSO:</t>
  </si>
  <si>
    <t>CC-CZ:</t>
  </si>
  <si>
    <t>1</t>
  </si>
  <si>
    <t>Místo:</t>
  </si>
  <si>
    <t>ON Náchod a.s.</t>
  </si>
  <si>
    <t>Datum:</t>
  </si>
  <si>
    <t>10.8.2016</t>
  </si>
  <si>
    <t>10</t>
  </si>
  <si>
    <t>100</t>
  </si>
  <si>
    <t>Zadavatel:</t>
  </si>
  <si>
    <t>IČ:</t>
  </si>
  <si>
    <t>DIČ:</t>
  </si>
  <si>
    <t>Uchazeč:</t>
  </si>
  <si>
    <t>Kontrolní rozpočet</t>
  </si>
  <si>
    <t>Projektant:</t>
  </si>
  <si>
    <t>JIKA CZ</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</si>
  <si>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</si>
  <si>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</si>
  <si>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</si>
  <si>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</si>
  <si>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</si>
  <si>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</si>
  <si>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</si>
  <si>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</si>
  <si>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</si>
  <si>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</si>
  <si>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</si>
  <si>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</si>
  <si>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</si>
  <si>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</si>
  <si>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</si>
  <si>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</si>
  <si>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</si>
  <si>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</si>
  <si>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</si>
  <si>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</si>
  <si>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</si>
  <si>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</si>
  <si>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</si>
  <si>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</si>
  <si>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</si>
  <si>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</si>
  <si>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</si>
  <si>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</si>
  <si>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</si>
  <si>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</si>
  <si>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</si>
  <si>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</si>
  <si>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</si>
  <si>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</si>
  <si>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</si>
  <si>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</si>
  <si>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</si>
  <si>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</si>
  <si>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</si>
  <si>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</si>
  <si>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507-1</t>
  </si>
  <si>
    <t xml:space="preserve">SO-01-Stavební úpravy vč. přístavby </t>
  </si>
  <si>
    <t>STA</t>
  </si>
  <si>
    <t>{eedde5cf-28c8-4fed-aba1-7e7bcf8673c0}</t>
  </si>
  <si>
    <t>2</t>
  </si>
  <si>
    <t>507-2</t>
  </si>
  <si>
    <t>{f082b649-2030-4001-a06b-139e55ad3c16}</t>
  </si>
  <si>
    <t>Zpět na list:</t>
  </si>
  <si>
    <t>KRYCÍ LIST SOUPISU</t>
  </si>
  <si>
    <t>Objekt:</t>
  </si>
  <si>
    <t xml:space="preserve">507-1 - SO-01-Stavební úpravy vč. přístavby </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</si>
  <si>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</si>
  <si>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</si>
  <si>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</si>
  <si>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</si>
  <si>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</si>
  <si>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</si>
  <si>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</si>
  <si>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</si>
  <si>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</si>
  <si>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</si>
  <si>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</si>
  <si>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</si>
  <si>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</si>
  <si>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</si>
  <si>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</si>
  <si>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</si>
  <si>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</si>
  <si>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</si>
  <si>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</si>
  <si>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731 - Ústřední vytápění - kotelny</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</si>
  <si>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</si>
  <si>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</si>
  <si>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</si>
  <si>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</si>
  <si>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</si>
  <si>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</si>
  <si>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</si>
  <si>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</si>
  <si>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</si>
  <si>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</si>
  <si>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</si>
  <si>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M - Práce a dodávky M</t>
  </si>
  <si>
    <t xml:space="preserve">    21-M - Elektromontáže</t>
  </si>
  <si>
    <t xml:space="preserve">    24-M - Montáže vzduchotechnických zařízení</t>
  </si>
  <si>
    <t xml:space="preserve">    37-M - Slaboproudé rozvody </t>
  </si>
  <si>
    <t>VRN - Vedlejší rozpočtové náklady</t>
  </si>
  <si>
    <t xml:space="preserve">    VRN1 - Průzkumné, geodetické a projektové práce</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</si>
  <si>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</si>
  <si>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</si>
  <si>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</si>
  <si>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</si>
  <si>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</si>
  <si>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</si>
  <si>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</si>
  <si>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</si>
  <si>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</si>
  <si>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</si>
  <si>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</si>
  <si>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</si>
  <si>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</si>
  <si>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</si>
  <si>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</si>
  <si>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</si>
  <si>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</si>
  <si>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</si>
  <si>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</si>
  <si>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</si>
  <si>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122201101</t>
  </si>
  <si>
    <t>Odkopávky a prokopávky nezapažené v hornině tř. 3 objem do 100 m3</t>
  </si>
  <si>
    <t>m3</t>
  </si>
  <si>
    <t>4</t>
  </si>
  <si>
    <t>-1832211162</t>
  </si>
  <si>
    <t>VV</t>
  </si>
  <si>
    <t>"H1 pro přístavbu"29,67*4,55*0,38</t>
  </si>
  <si>
    <t>"odpočet bourané plochy"-29,67*4,55*0,15</t>
  </si>
  <si>
    <t>Součet</t>
  </si>
  <si>
    <t>122201109</t>
  </si>
  <si>
    <t>Příplatek za lepivost u odkopávek v hornině tř. 1 až 3</t>
  </si>
  <si>
    <t>-396291223</t>
  </si>
  <si>
    <t>3</t>
  </si>
  <si>
    <t>132201201</t>
  </si>
  <si>
    <t>Hloubení rýh š do 2000 mm v hornině tř. 3 objemu do 100 m3</t>
  </si>
  <si>
    <t>-1088568229</t>
  </si>
  <si>
    <t>"pro uzemnění -Z- "31,75*1*1,3</t>
  </si>
  <si>
    <t xml:space="preserve">                     " -V- "31,75*1*1,3</t>
  </si>
  <si>
    <t xml:space="preserve">                     " -J- "6,85*1*(1,3+3,1)/2+9*1*1,3</t>
  </si>
  <si>
    <t xml:space="preserve">                     " -S- "6,85*1*(1,3+3,1)/2+9*1*1,3</t>
  </si>
  <si>
    <t>132201209</t>
  </si>
  <si>
    <t>Příplatek za lepivost k hloubení rýh š do 2000 mm v hornině tř. 3</t>
  </si>
  <si>
    <t>630075736</t>
  </si>
  <si>
    <t>5</t>
  </si>
  <si>
    <t>151101101</t>
  </si>
  <si>
    <t>Zřízení příložného pažení a rozepření stěn rýh hl do 2 m</t>
  </si>
  <si>
    <t>m2</t>
  </si>
  <si>
    <t>71011636</t>
  </si>
  <si>
    <t>"výkop uzemnění -Z"31,75*1,3*2</t>
  </si>
  <si>
    <t xml:space="preserve">                            "V"31,75*1,3*2</t>
  </si>
  <si>
    <t xml:space="preserve">                            "J"6,85*1,3*2/2+9*1,3*2</t>
  </si>
  <si>
    <t xml:space="preserve">                            "S"6,85*1,3*2/2+9*1,3*2</t>
  </si>
  <si>
    <t>6</t>
  </si>
  <si>
    <t>151101102</t>
  </si>
  <si>
    <t>Zřízení příložného pažení a rozepření stěn rýh hl do 4 m</t>
  </si>
  <si>
    <t>1178696499</t>
  </si>
  <si>
    <t>"výkop uzemnění J+S"2*6,85*3,1*2/2</t>
  </si>
  <si>
    <t>7</t>
  </si>
  <si>
    <t>151101111</t>
  </si>
  <si>
    <t>Odstranění příložného pažení a rozepření stěn rýh hl do 2 m</t>
  </si>
  <si>
    <t>-1966570857</t>
  </si>
  <si>
    <t>8</t>
  </si>
  <si>
    <t>151101112</t>
  </si>
  <si>
    <t>Odstranění příložného pažení a rozepření stěn rýh hl do 4 m</t>
  </si>
  <si>
    <t>-1136135945</t>
  </si>
  <si>
    <t>9</t>
  </si>
  <si>
    <t>162701105</t>
  </si>
  <si>
    <t>Vodorovné přemístění do 10000 m výkopku/sypaniny z horniny tř. 1 až 4</t>
  </si>
  <si>
    <t>-127851457</t>
  </si>
  <si>
    <t>171201201</t>
  </si>
  <si>
    <t>Uložení sypaniny na skládky</t>
  </si>
  <si>
    <t>-1227578575</t>
  </si>
  <si>
    <t>11</t>
  </si>
  <si>
    <t>171201211</t>
  </si>
  <si>
    <t>Poplatek za uložení odpadu ze sypaniny na skládce (skládkovné)</t>
  </si>
  <si>
    <t>t</t>
  </si>
  <si>
    <t>-1076829927</t>
  </si>
  <si>
    <t>31,049*1,8</t>
  </si>
  <si>
    <t>12</t>
  </si>
  <si>
    <t>174101101</t>
  </si>
  <si>
    <t>Zásyp jam, šachet rýh nebo kolem objektů sypaninou se zhutněním</t>
  </si>
  <si>
    <t>-467066669</t>
  </si>
  <si>
    <t>13</t>
  </si>
  <si>
    <t>181102302</t>
  </si>
  <si>
    <t>Úprava pláně v zářezech se zhutněním</t>
  </si>
  <si>
    <t>-720089786</t>
  </si>
  <si>
    <t>"H1"29,67*4,55</t>
  </si>
  <si>
    <t>Zakládání</t>
  </si>
  <si>
    <t>14</t>
  </si>
  <si>
    <t>271532212</t>
  </si>
  <si>
    <t>Podsyp pod základové konstrukce se zhutněním z hrubého kameniva frakce 16 až 32 mm</t>
  </si>
  <si>
    <t>1873912421</t>
  </si>
  <si>
    <t>"kolem soklu-výkr.D.1.1.10"(29,37+4,4*2+1)*0,4*0,25</t>
  </si>
  <si>
    <t>Svislé a kompletní konstrukce</t>
  </si>
  <si>
    <t>310238211</t>
  </si>
  <si>
    <t>Zazdívka otvorů pl do 1 m2 ve zdivu nadzákladovém cihlami pálenými na MVC</t>
  </si>
  <si>
    <t>-198601189</t>
  </si>
  <si>
    <t>"I.NP 131"3*0,6*1,5*0,35</t>
  </si>
  <si>
    <t xml:space="preserve">         "130"0,24*1,5</t>
  </si>
  <si>
    <t>16</t>
  </si>
  <si>
    <t>310239211</t>
  </si>
  <si>
    <t>Zazdívka otvorů pl do 4 m2 ve zdivu nadzákladovém cihlami pálenými na MVC</t>
  </si>
  <si>
    <t>-1725312962</t>
  </si>
  <si>
    <t>"I.NP 108"1*2,4*0,35</t>
  </si>
  <si>
    <t xml:space="preserve">        "148"1,15*1,5*0,35</t>
  </si>
  <si>
    <t xml:space="preserve">        "131"(0,44*2,02+1,2*1,2)*0,35</t>
  </si>
  <si>
    <t xml:space="preserve">        "128"1,13*1,5*0,35</t>
  </si>
  <si>
    <t>17</t>
  </si>
  <si>
    <t>311231135</t>
  </si>
  <si>
    <t>Zdivo nosné z cihel dl 250 mm pevnosti P 20 na SMS 5 MPa</t>
  </si>
  <si>
    <t>-201380520</t>
  </si>
  <si>
    <t>"I.NP dozdívka m.č.122"2,5*2,5*0,35</t>
  </si>
  <si>
    <t>18</t>
  </si>
  <si>
    <t>317944323</t>
  </si>
  <si>
    <t>Válcované nosníky č.14 až 22 dodatečně osazované do připravených otvorů</t>
  </si>
  <si>
    <t>968911966</t>
  </si>
  <si>
    <t>"I 160 I.PP"(5*3+5*1,7*2)*17,9*0,001</t>
  </si>
  <si>
    <t>"I.NP 102"4*1,5*17,9*0,001</t>
  </si>
  <si>
    <t xml:space="preserve">        "131"(4*1,7+4*1,5)*17,9*0,001</t>
  </si>
  <si>
    <t xml:space="preserve">        "129"4*1,7*17,9*0,001</t>
  </si>
  <si>
    <t xml:space="preserve">        "115"4*1,7*17,9*0,001</t>
  </si>
  <si>
    <t xml:space="preserve">        "113/124"4*4,0*17,9*0,001</t>
  </si>
  <si>
    <t xml:space="preserve">        "122"3*1,5*17,9*0,001</t>
  </si>
  <si>
    <t xml:space="preserve">        "121"3*1,5*17,9*0,001</t>
  </si>
  <si>
    <t xml:space="preserve">        "103"1*2,3*17,9*0,001</t>
  </si>
  <si>
    <t>19</t>
  </si>
  <si>
    <t>317998111</t>
  </si>
  <si>
    <t>Tepelná izolace mezi překlady v 24 cm z polystyrénu tl do 50 mm</t>
  </si>
  <si>
    <t>m</t>
  </si>
  <si>
    <t>-351659049</t>
  </si>
  <si>
    <t>"I.PP"3+2*1,7</t>
  </si>
  <si>
    <t>"I.NP"1,5+1,2</t>
  </si>
  <si>
    <t>20</t>
  </si>
  <si>
    <t>340238211</t>
  </si>
  <si>
    <t>Zazdívka otvorů pl do 1 m2 v příčkách nebo stěnách z cihel tl do 100 mm</t>
  </si>
  <si>
    <t>227276354</t>
  </si>
  <si>
    <t>"I.NP 102"0,9*2,02</t>
  </si>
  <si>
    <t xml:space="preserve">         "122/148"0,9*2,02</t>
  </si>
  <si>
    <t>"I.PP 003/006"0,9*2,02</t>
  </si>
  <si>
    <t>342151112</t>
  </si>
  <si>
    <t>Montáž opláštění stěn ocelových kcí ze sendvičových panelů šroubovaných budov v do 12 m</t>
  </si>
  <si>
    <t>2098285943</t>
  </si>
  <si>
    <t>"WE01-místnost"(4,12+0,43+28,81+11,28+3,9)*3,28</t>
  </si>
  <si>
    <t>"odpočet okna"-(1*1,5*11+1,2*1,5*2)</t>
  </si>
  <si>
    <t>"odpočet dveře"-(1*2,33*2+0,8*2,33)</t>
  </si>
  <si>
    <t>"WE02 atika"(4,55+28,97+11,28+3,98)*0,92</t>
  </si>
  <si>
    <t>22</t>
  </si>
  <si>
    <t>M</t>
  </si>
  <si>
    <t>590553110</t>
  </si>
  <si>
    <t>Sendvičové panely s jádrem z minerální vaty se skrytými upevňovacími prvky</t>
  </si>
  <si>
    <t>1999149350</t>
  </si>
  <si>
    <t>"WE01,WE02 tl.jádra 150 mm vč.systémového příslušenství"177,465</t>
  </si>
  <si>
    <t>Vodorovné konstrukce</t>
  </si>
  <si>
    <t>23</t>
  </si>
  <si>
    <t>411321414</t>
  </si>
  <si>
    <t>Stropy deskové ze ŽB tř. C 25/30</t>
  </si>
  <si>
    <t>-962210511</t>
  </si>
  <si>
    <t>"prostor rušeného schodiště I.PP"5,16*0,3</t>
  </si>
  <si>
    <t>24</t>
  </si>
  <si>
    <t>411351101</t>
  </si>
  <si>
    <t>Zřízení bednění stropů deskových</t>
  </si>
  <si>
    <t>722823853</t>
  </si>
  <si>
    <t>25</t>
  </si>
  <si>
    <t>411351102</t>
  </si>
  <si>
    <t>Odstranění bednění stropů deskových</t>
  </si>
  <si>
    <t>-1886704129</t>
  </si>
  <si>
    <t>26</t>
  </si>
  <si>
    <t>411354171</t>
  </si>
  <si>
    <t>Zřízení podpěrné konstrukce stropů v do 4 m pro zatížení do 5 kPa</t>
  </si>
  <si>
    <t>-460506564</t>
  </si>
  <si>
    <t>27</t>
  </si>
  <si>
    <t>411354174</t>
  </si>
  <si>
    <t>Odstranění podpěrné konstrukce stropů v do 4 m pro zatížení do 12 kPa</t>
  </si>
  <si>
    <t>-487698140</t>
  </si>
  <si>
    <t>28</t>
  </si>
  <si>
    <t>411362021</t>
  </si>
  <si>
    <t>Výztuž stropů svařovanými sítěmi Kari</t>
  </si>
  <si>
    <t>1711029849</t>
  </si>
  <si>
    <t>"navržena 2x KARI 8/150/150 - upřesnit statikem"5,16*2*1,2*5,267*0,001</t>
  </si>
  <si>
    <t>29</t>
  </si>
  <si>
    <t>413232221</t>
  </si>
  <si>
    <t>Zazdívka zhlaví válcovaných nosníků v do 300 mm</t>
  </si>
  <si>
    <t>kus</t>
  </si>
  <si>
    <t>367087388</t>
  </si>
  <si>
    <t>"I.PP"12</t>
  </si>
  <si>
    <t>"I.NP"26</t>
  </si>
  <si>
    <t>Úpravy povrchů, podlahy a osazování výplní</t>
  </si>
  <si>
    <t>30</t>
  </si>
  <si>
    <t>612131121</t>
  </si>
  <si>
    <t>Penetrace vnitřních stěn nanášená ručně</t>
  </si>
  <si>
    <t>1666545677</t>
  </si>
  <si>
    <t>31</t>
  </si>
  <si>
    <t>612135101</t>
  </si>
  <si>
    <t>Hrubá výplň rýh ve stěnách maltou jakékoli šířky rýhy</t>
  </si>
  <si>
    <t>1106903876</t>
  </si>
  <si>
    <t>"I.NP-po vybouraných příčkách 101,102"3*3,15*0,15</t>
  </si>
  <si>
    <t xml:space="preserve">                                                  "107-111"8*3,15*0,15</t>
  </si>
  <si>
    <t>32</t>
  </si>
  <si>
    <t>612321121</t>
  </si>
  <si>
    <t>Vápenocementová omítka hladká jednovrstvá vnitřních stěn nanášená ručně</t>
  </si>
  <si>
    <t>1641894170</t>
  </si>
  <si>
    <t>"ozn.02, I.NP 120,125,137"0,8*1,5+2,92*2+1,2*1,5</t>
  </si>
  <si>
    <t>33</t>
  </si>
  <si>
    <t>612321141</t>
  </si>
  <si>
    <t>Vápenocementová omítka štuková dvouvrstvá vnitřních stěn nanášená ručně</t>
  </si>
  <si>
    <t>1877341355</t>
  </si>
  <si>
    <t>"odsekané plochy"82,379</t>
  </si>
  <si>
    <t>34</t>
  </si>
  <si>
    <t>-115628817</t>
  </si>
  <si>
    <t>"I.NP - ozn.01 101,118,113,124,120,125,135"25,32*3,1</t>
  </si>
  <si>
    <t>"odpočet otvorů"-(1,2*2,8+1,845*2,8+1,25*2,1+1,2*2,8+1*2,055)</t>
  </si>
  <si>
    <t>"137"6,61*3,1</t>
  </si>
  <si>
    <t>"odpočet obklad 02, I.NP 120,125,137"-(0,8*1,5+2,92*2+1,2*1,5)</t>
  </si>
  <si>
    <t>35</t>
  </si>
  <si>
    <t>612325223</t>
  </si>
  <si>
    <t>Vápenocementová štuková omítka malých ploch do 1,0 m2 na stěnách</t>
  </si>
  <si>
    <t>1232970389</t>
  </si>
  <si>
    <t>"i.NP 131,130,102,122/148"6*2</t>
  </si>
  <si>
    <t>"I.PP 003/006"2*0,9*2,02</t>
  </si>
  <si>
    <t>36</t>
  </si>
  <si>
    <t>612325225</t>
  </si>
  <si>
    <t>Vápenocementová štuková omítka malých ploch do 4,0 m2 na stěnách</t>
  </si>
  <si>
    <t>1476975728</t>
  </si>
  <si>
    <t>"I.NP 108,148,131,128"(1+1+2+1)*2</t>
  </si>
  <si>
    <t>37</t>
  </si>
  <si>
    <t>612325302</t>
  </si>
  <si>
    <t>Vápenocementová štuková omítka ostění nebo nadpraží</t>
  </si>
  <si>
    <t>-418613367</t>
  </si>
  <si>
    <t>"I.NP 113"2*0,35*2,02</t>
  </si>
  <si>
    <t xml:space="preserve">        "124"2*0,35*2,8</t>
  </si>
  <si>
    <t xml:space="preserve">        "115"2*0,35*2,02+0,35*1,5</t>
  </si>
  <si>
    <t xml:space="preserve">        "129"2*0,35*2,02+0,35*1,5</t>
  </si>
  <si>
    <t xml:space="preserve">        "131"2*0,35*2,055</t>
  </si>
  <si>
    <t xml:space="preserve">        "102"2*0,35*1,5</t>
  </si>
  <si>
    <t xml:space="preserve">        "121"2*0,3*2,055</t>
  </si>
  <si>
    <t xml:space="preserve">        "122"2*0,3*2,055</t>
  </si>
  <si>
    <t>"I.NP otvory oken a dveří"(1+1,2+1,845+1,2+1+1,2*8+1)*(0,35+2*0,25)</t>
  </si>
  <si>
    <t>"I.PP otvory oken a dveří"(1,2+1,2*3)*(0,5+2*0,25)</t>
  </si>
  <si>
    <t>38</t>
  </si>
  <si>
    <t>612325422</t>
  </si>
  <si>
    <t>Oprava vnitřní vápenocementové štukové omítky stěn v rozsahu plochy do 30%</t>
  </si>
  <si>
    <t>859162759</t>
  </si>
  <si>
    <t>"po odpočtu nových omítek"411,895-82,379</t>
  </si>
  <si>
    <t>39</t>
  </si>
  <si>
    <t>615142012</t>
  </si>
  <si>
    <t>Potažení vnitřních nosníků rabicovým pletivem</t>
  </si>
  <si>
    <t>-415162907</t>
  </si>
  <si>
    <t>"I.NP překlady I"14,318</t>
  </si>
  <si>
    <t>40</t>
  </si>
  <si>
    <t>622131121</t>
  </si>
  <si>
    <t>Penetrace akrylát-silikon vnějších stěn nanášená ručně</t>
  </si>
  <si>
    <t>263859382</t>
  </si>
  <si>
    <t>"A11,A13 I.NP Z"25,22*4,2</t>
  </si>
  <si>
    <t xml:space="preserve">               "I.PP Z"25,22*2,35</t>
  </si>
  <si>
    <t xml:space="preserve">               "I.PP přístavba"3,6*2,35</t>
  </si>
  <si>
    <t xml:space="preserve">               "odpočet oken I.NP"-8*1,2*1,5</t>
  </si>
  <si>
    <t xml:space="preserve">               "odpočet oken I.PP"-4*1,2*1,5</t>
  </si>
  <si>
    <t xml:space="preserve">              "odpočet vrat"-2,4*1,6</t>
  </si>
  <si>
    <t xml:space="preserve">              "odpočet dveří"-4*0,9*2</t>
  </si>
  <si>
    <t xml:space="preserve">              "přípočet ostění"12*4,2*0,2</t>
  </si>
  <si>
    <t xml:space="preserve">              "přípočet boků zádveří"2*0,9*2,35</t>
  </si>
  <si>
    <t xml:space="preserve">              "I.NP S"6,61*4,2</t>
  </si>
  <si>
    <t xml:space="preserve">              "I.PP J"2,5*2,35</t>
  </si>
  <si>
    <t xml:space="preserve">              "markýza"8,3*1,4+9,2*1,4</t>
  </si>
  <si>
    <t>41</t>
  </si>
  <si>
    <t>622325302</t>
  </si>
  <si>
    <t>Oprava vnější vápenné nebo vápenocementové štukové omítky složitosti 2 v rozsahu do 20%</t>
  </si>
  <si>
    <t>1996135615</t>
  </si>
  <si>
    <t>"A11,A13"213,458</t>
  </si>
  <si>
    <t>42</t>
  </si>
  <si>
    <t>622331121</t>
  </si>
  <si>
    <t>Cementová omítka hladká jednovrstvá vnějších stěn nanášená ručně</t>
  </si>
  <si>
    <t>2006103830</t>
  </si>
  <si>
    <t>"A2 sokl Z"25,22*0,5-2,4*0,5-4*0,9*0,5</t>
  </si>
  <si>
    <t xml:space="preserve">            "S"2,67+2*0,43</t>
  </si>
  <si>
    <t xml:space="preserve">            "J"2,5*0,5</t>
  </si>
  <si>
    <t>43</t>
  </si>
  <si>
    <t>622511111</t>
  </si>
  <si>
    <t>Tenkovrstvá akrylátová mozaiková střednězrnná omítka včetně penetrace vnějších stěn</t>
  </si>
  <si>
    <t>2115148894</t>
  </si>
  <si>
    <t>"A02"14,39</t>
  </si>
  <si>
    <t>44</t>
  </si>
  <si>
    <t>629991011</t>
  </si>
  <si>
    <t>Zakrytí výplní otvorů a svislých ploch fólií přilepenou lepící páskou</t>
  </si>
  <si>
    <t>-848275023</t>
  </si>
  <si>
    <t>"I.PP"4*1,2*1,5+0,9*2*4+2,4*2,4</t>
  </si>
  <si>
    <t>"I.NP"1*1,5+1,2*1,5*8</t>
  </si>
  <si>
    <t>45</t>
  </si>
  <si>
    <t>631311135</t>
  </si>
  <si>
    <t>Mazanina tl do 240 mm z betonu prostého bez zvýšených nároků na prostředí tř. C 20/25</t>
  </si>
  <si>
    <t>-1029092110</t>
  </si>
  <si>
    <t>"nová mazanina po pokládce uzemnění"(2*13,18*1+2*29,724*1)*0,15</t>
  </si>
  <si>
    <t>46</t>
  </si>
  <si>
    <t>631311136</t>
  </si>
  <si>
    <t>Mazanina tl do 240 mm z betonu prostého bez zvýšených nároků na prostředí tř. C 25/30</t>
  </si>
  <si>
    <t>603878908</t>
  </si>
  <si>
    <t>"R1"(29,37*4,4+6,63*4,18)*0,15</t>
  </si>
  <si>
    <t>"H1 základová deska"(29,37*4,4+6,67*4,18)*0,15</t>
  </si>
  <si>
    <t>47</t>
  </si>
  <si>
    <t>631312141</t>
  </si>
  <si>
    <t>Doplnění rýh v dosavadních mazaninách betonem prostým</t>
  </si>
  <si>
    <t>-2115209896</t>
  </si>
  <si>
    <t>"doplnění po vybouraných příčkách I.PP"(1,45+1,45+2,7)*0,15*0,1</t>
  </si>
  <si>
    <t xml:space="preserve">                                                       "I.NP"(5,6+2,85+1,41+4,4+2,605*2+0,9+2,6+1,86)*0,15*0,1</t>
  </si>
  <si>
    <t>48</t>
  </si>
  <si>
    <t>631319013</t>
  </si>
  <si>
    <t>Příplatek k mazanině tl do 240 mm za přehlazení povrchu</t>
  </si>
  <si>
    <t>1060202294</t>
  </si>
  <si>
    <t>49</t>
  </si>
  <si>
    <t>631319175</t>
  </si>
  <si>
    <t>Příplatek k mazanině tl do 240 mm za stržení povrchu spodní vrstvy před vložením výztuže</t>
  </si>
  <si>
    <t>-931196281</t>
  </si>
  <si>
    <t>50</t>
  </si>
  <si>
    <t>1872326566</t>
  </si>
  <si>
    <t>51</t>
  </si>
  <si>
    <t>631351101</t>
  </si>
  <si>
    <t>Zřízení bednění rýh a hran v podlahách</t>
  </si>
  <si>
    <t>-2087235345</t>
  </si>
  <si>
    <t>"R1"(29,37+4,4+10,98+4,18)*0,15</t>
  </si>
  <si>
    <t>"H1"7,34</t>
  </si>
  <si>
    <t>52</t>
  </si>
  <si>
    <t>631351102</t>
  </si>
  <si>
    <t>Odstranění bednění rýh a hran v podlahách</t>
  </si>
  <si>
    <t>1136262152</t>
  </si>
  <si>
    <t>53</t>
  </si>
  <si>
    <t>631362021</t>
  </si>
  <si>
    <t>Výztuž mazanin svařovanými sítěmi Kari</t>
  </si>
  <si>
    <t>-1885237587</t>
  </si>
  <si>
    <t>"plocha po pokládce uzemnění, KARI 8/150/150"12,871/0,15*1,2*5,267*0,001</t>
  </si>
  <si>
    <t>54</t>
  </si>
  <si>
    <t>775739248</t>
  </si>
  <si>
    <t>"R1 KARi 8/150/150"(29,37*4,4+6,63*4,18)*1,2*5,267*0,001</t>
  </si>
  <si>
    <t>"H1 KARI 8/150/150"(29,37*4,4+6,67*4,18)*1,2*5,267*0,001</t>
  </si>
  <si>
    <t>55</t>
  </si>
  <si>
    <t>632441113</t>
  </si>
  <si>
    <t>Potěr anhydritový samonivelační tl do 40 mm ze suchých směsí</t>
  </si>
  <si>
    <t>684222959</t>
  </si>
  <si>
    <t>"F1,F2"231,26+134,507</t>
  </si>
  <si>
    <t>56</t>
  </si>
  <si>
    <t>632450131</t>
  </si>
  <si>
    <t>Vyrovnávací cementový potěr tl do 20 mm ze suchých směsí provedený v ploše</t>
  </si>
  <si>
    <t>-1252088707</t>
  </si>
  <si>
    <t>"H1"29,37*4,4+6,67*4,18</t>
  </si>
  <si>
    <t>57</t>
  </si>
  <si>
    <t>635111115</t>
  </si>
  <si>
    <t>Násyp pod podlahy ze štěrkopísku s udusáním</t>
  </si>
  <si>
    <t>-1917476494</t>
  </si>
  <si>
    <t>"H1"29,67*4,55*0,1</t>
  </si>
  <si>
    <t>"doplnění úrovně podloží na JZ a JV straně"3*4,33*0,7*2</t>
  </si>
  <si>
    <t>58</t>
  </si>
  <si>
    <t>635111141</t>
  </si>
  <si>
    <t>Násyp pod podlahy z hrubého kameniva 8-16 s udusáním</t>
  </si>
  <si>
    <t>339158286</t>
  </si>
  <si>
    <t>"pod mazaninu po pokládce uzemnění"85,80*0,15</t>
  </si>
  <si>
    <t>59</t>
  </si>
  <si>
    <t>642942611</t>
  </si>
  <si>
    <t xml:space="preserve">Osazování zárubní nebo rámů dveřních kovových do 2,5 m2 </t>
  </si>
  <si>
    <t>-576305910</t>
  </si>
  <si>
    <t>"ozn.Z1 dle výpisu"21</t>
  </si>
  <si>
    <t>60</t>
  </si>
  <si>
    <t>553315210</t>
  </si>
  <si>
    <t>zárubeň ocelová pro sádrokarton S 100 700 L/P</t>
  </si>
  <si>
    <t>214801012</t>
  </si>
  <si>
    <t>61</t>
  </si>
  <si>
    <t>553315220</t>
  </si>
  <si>
    <t>zárubeň ocelová pro sádrokarton S 100 800 L/P</t>
  </si>
  <si>
    <t>1855635068</t>
  </si>
  <si>
    <t>62</t>
  </si>
  <si>
    <t>553315230</t>
  </si>
  <si>
    <t>zárubeň ocelová pro sádrokarton S 100 900 L/P</t>
  </si>
  <si>
    <t>-459056150</t>
  </si>
  <si>
    <t>63</t>
  </si>
  <si>
    <t>553315240</t>
  </si>
  <si>
    <t>zárubeň ocelová pro sádrokarton S 100 1100 L/P</t>
  </si>
  <si>
    <t>-990665985</t>
  </si>
  <si>
    <t>64</t>
  </si>
  <si>
    <t>553311300</t>
  </si>
  <si>
    <t>zárubeň ocelová pro běžné zdění H 125 800 L/P</t>
  </si>
  <si>
    <t>-199424396</t>
  </si>
  <si>
    <t>65</t>
  </si>
  <si>
    <t>553311320</t>
  </si>
  <si>
    <t>zárubeň ocelová pro běžné zdění H 125 900 L/P</t>
  </si>
  <si>
    <t>1370698769</t>
  </si>
  <si>
    <t>66</t>
  </si>
  <si>
    <t>642942945</t>
  </si>
  <si>
    <t>Osazování zárubnípro posuvné dveře</t>
  </si>
  <si>
    <t>ks</t>
  </si>
  <si>
    <t>1471495252</t>
  </si>
  <si>
    <t>"Z2"9</t>
  </si>
  <si>
    <t>67</t>
  </si>
  <si>
    <t>553314280</t>
  </si>
  <si>
    <t xml:space="preserve">Zárubeň ocelová pro posuvné dveře 1000/2030 </t>
  </si>
  <si>
    <t>-211581109</t>
  </si>
  <si>
    <t>68</t>
  </si>
  <si>
    <t>553314281</t>
  </si>
  <si>
    <t>Zárubeň ocelová pro posuvné dveře 1000/2030 na zdivo</t>
  </si>
  <si>
    <t>-203750345</t>
  </si>
  <si>
    <t>69</t>
  </si>
  <si>
    <t>642946114</t>
  </si>
  <si>
    <t>Osazení ocelové zárubně vč.stavebního pouzdra</t>
  </si>
  <si>
    <t>1692988185</t>
  </si>
  <si>
    <t>"Z3"5</t>
  </si>
  <si>
    <t>70</t>
  </si>
  <si>
    <t>553316240</t>
  </si>
  <si>
    <t>pouzdro stavební STANDARD S700-101 1000 mm</t>
  </si>
  <si>
    <t>-1656825029</t>
  </si>
  <si>
    <t>71</t>
  </si>
  <si>
    <t>553316220</t>
  </si>
  <si>
    <t>pouzdro stavební STANDARD S700-081 800 mm</t>
  </si>
  <si>
    <t>1766353597</t>
  </si>
  <si>
    <t>Ostatní konstrukce a práce, bourání</t>
  </si>
  <si>
    <t>72</t>
  </si>
  <si>
    <t>919735113</t>
  </si>
  <si>
    <t>Řezání stávajícího živičného krytu hl do 150 mm</t>
  </si>
  <si>
    <t>-1952138370</t>
  </si>
  <si>
    <t>"pro zhotovení přístavby"2*4,55+2*29,67</t>
  </si>
  <si>
    <t>73</t>
  </si>
  <si>
    <t>919735123</t>
  </si>
  <si>
    <t>Řezání stávajícího betonového krytu hl do 150 mm</t>
  </si>
  <si>
    <t>560707291</t>
  </si>
  <si>
    <t>"pro výkop uzemnění"2*13,18+2*31,724</t>
  </si>
  <si>
    <t>74</t>
  </si>
  <si>
    <t>941111131</t>
  </si>
  <si>
    <t>Montáž lešení řadového trubkového lehkého s podlahami zatížení do 200 kg/m2 š do 1,5 m v do 10 m</t>
  </si>
  <si>
    <t>-1158160858</t>
  </si>
  <si>
    <t>"V"30*4,2</t>
  </si>
  <si>
    <t>"S"11,5*4,2</t>
  </si>
  <si>
    <t>"J"11,5*4,2+(11,5*2)/2</t>
  </si>
  <si>
    <t>"Z"30*7</t>
  </si>
  <si>
    <t>75</t>
  </si>
  <si>
    <t>941111231</t>
  </si>
  <si>
    <t>Příplatek k lešení řadovému trubkovému lehkému s podlahami š 1,5 m v 10 m za první a ZKD den použití</t>
  </si>
  <si>
    <t>-1165261732</t>
  </si>
  <si>
    <t>444,100*60</t>
  </si>
  <si>
    <t>76</t>
  </si>
  <si>
    <t>941111831</t>
  </si>
  <si>
    <t>Demontáž lešení řadového trubkového lehkého s podlahami zatížení do 200 kg/m2 š do 1,5 m v do 10 m</t>
  </si>
  <si>
    <t>-291285677</t>
  </si>
  <si>
    <t>77</t>
  </si>
  <si>
    <t>949101111</t>
  </si>
  <si>
    <t>Lešení pomocné pro objekty pozemních staveb s lešeňovou podlahou v do 1,9 m zatížení do 150 kg/m2</t>
  </si>
  <si>
    <t>1901001042</t>
  </si>
  <si>
    <t>"I.PP m.č.002-006"4*5,6*1,5</t>
  </si>
  <si>
    <t>"I.NP"6*28,5*1,5</t>
  </si>
  <si>
    <t>78</t>
  </si>
  <si>
    <t>952901111</t>
  </si>
  <si>
    <t>Vyčištění budov bytové a občanské výstavby při výšce podlaží do 4 m</t>
  </si>
  <si>
    <t>-651200710</t>
  </si>
  <si>
    <t>"I.NP m.č.101-148"270,34</t>
  </si>
  <si>
    <t>"I.PP m.č.002-007"23,26+16,88+6+2,4+20,13+39,18</t>
  </si>
  <si>
    <t>79</t>
  </si>
  <si>
    <t>952902611</t>
  </si>
  <si>
    <t>Čištění budov vysátí prachu z ostatních ploch</t>
  </si>
  <si>
    <t>1562130620</t>
  </si>
  <si>
    <t>"po vybourání I.PP stávající stav"139,13</t>
  </si>
  <si>
    <t>"po vybourání I.NP stávající stav"138,07</t>
  </si>
  <si>
    <t>80</t>
  </si>
  <si>
    <t>962031132</t>
  </si>
  <si>
    <t>Bourání příček z cihel pálených na MVC tl do 100 mm</t>
  </si>
  <si>
    <t>1319475001</t>
  </si>
  <si>
    <t>"I.NP 101,102"(1,45+1,45+2,7)*2,6-0,8*2-0,6*2</t>
  </si>
  <si>
    <t>"I.NP 107 až 111"(5,6+2,85+1,41+4,4+2,605*2+0,9+2,6)*2,6-0,8*2*4-0,6*2*3</t>
  </si>
  <si>
    <t>"I.NP 103-104"1,86*2,8</t>
  </si>
  <si>
    <t>81</t>
  </si>
  <si>
    <t>962032231</t>
  </si>
  <si>
    <t>Bourání zdiva z cihel pálených nebo vápenopískových na MV nebo MVC přes 1 m3</t>
  </si>
  <si>
    <t>-144559539</t>
  </si>
  <si>
    <t>"přístavek"2,2*0,7*0,5+3,5*2*(0,7+1)/2*0,5</t>
  </si>
  <si>
    <t>82</t>
  </si>
  <si>
    <t>962042321</t>
  </si>
  <si>
    <t>Bourání zdiva nadzákladového z betonu prostého přes 1 m3</t>
  </si>
  <si>
    <t>-1661736009</t>
  </si>
  <si>
    <t>"odbourání zdiva u přístavby J"4,5</t>
  </si>
  <si>
    <t>83</t>
  </si>
  <si>
    <t>963013531a</t>
  </si>
  <si>
    <t>Bourání konstrukce střechy vč.oplechování</t>
  </si>
  <si>
    <t>-1043224012</t>
  </si>
  <si>
    <t>"střecha přístavku výkr.D.1.1.4 BR"3,55*2,85-0,8*0,8/2</t>
  </si>
  <si>
    <t>84</t>
  </si>
  <si>
    <t>964053111</t>
  </si>
  <si>
    <t>Bourání ŽB trámů, průvlaků nebo pásů průřezu do 0,25 m2</t>
  </si>
  <si>
    <t>1884791694</t>
  </si>
  <si>
    <t>"věnec přístavku"(2,2+2*3,5)*0,5*0,327</t>
  </si>
  <si>
    <t>85</t>
  </si>
  <si>
    <t>965042241</t>
  </si>
  <si>
    <t>Bourání podkladů pod dlažby nebo mazanin betonových nebo z litého asfaltu tl přes 100 mm pl pře 4 m2</t>
  </si>
  <si>
    <t>701555929</t>
  </si>
  <si>
    <t>"bourání asfaltové plochy-přístavba"(4,55*29,67+4,33*4,55)*0,15</t>
  </si>
  <si>
    <t>"bourání mazanin pro výkop uzemnění"(2*13,18*1+2*29,724*1)*0,15</t>
  </si>
  <si>
    <t>86</t>
  </si>
  <si>
    <t>966079851</t>
  </si>
  <si>
    <t>Přerušení různých ocelových profilů průřezu do 100 mm2</t>
  </si>
  <si>
    <t>-327256512</t>
  </si>
  <si>
    <t>"bouraný věnec přístavku"8*4</t>
  </si>
  <si>
    <t>87</t>
  </si>
  <si>
    <t>968062374</t>
  </si>
  <si>
    <t>Vybourání dřevěných rámů oken zdvojených včetně křídel pl do 1 m2</t>
  </si>
  <si>
    <t>-2049357256</t>
  </si>
  <si>
    <t>"I.NP"3*0,6*0,9</t>
  </si>
  <si>
    <t>88</t>
  </si>
  <si>
    <t>968062376</t>
  </si>
  <si>
    <t>Vybourání dřevěných rámů oken zdvojených včetně křídel pl do 4 m2</t>
  </si>
  <si>
    <t>-130072157</t>
  </si>
  <si>
    <t>"I.PP"1,2*1,2+1,2*1,5</t>
  </si>
  <si>
    <t>"I.NP"1,2*1,5*4+1,2*1,2</t>
  </si>
  <si>
    <t>89</t>
  </si>
  <si>
    <t>968072455</t>
  </si>
  <si>
    <t>Vybourání kovových dveřních zárubní pl do 2 m2</t>
  </si>
  <si>
    <t>1027371114</t>
  </si>
  <si>
    <t>"I.PP"2*0,8*1,97</t>
  </si>
  <si>
    <t>"I.NP"0,8*1,97*6+0,6*1,97*3</t>
  </si>
  <si>
    <t>90</t>
  </si>
  <si>
    <t>968072559</t>
  </si>
  <si>
    <t>Vybourání kovových vrat pl přes 5 m2</t>
  </si>
  <si>
    <t>53162890</t>
  </si>
  <si>
    <t>"I.PP"2*2,1*2,4</t>
  </si>
  <si>
    <t>"I.NP"2,4*2,4</t>
  </si>
  <si>
    <t>91</t>
  </si>
  <si>
    <t>968082022</t>
  </si>
  <si>
    <t>Vybourání plastových zárubní dveří plochy do 4 m2</t>
  </si>
  <si>
    <t>1821936149</t>
  </si>
  <si>
    <t>"I.NP"2*0,9*2,4</t>
  </si>
  <si>
    <t>92</t>
  </si>
  <si>
    <t>971033561</t>
  </si>
  <si>
    <t>Vybourání otvorů ve zdivu cihelném pl do 1 m2 na MVC nebo MV tl do 600 mm</t>
  </si>
  <si>
    <t>-2117908035</t>
  </si>
  <si>
    <t>"I.NP 105"0,3*0,9*0,35</t>
  </si>
  <si>
    <t>93</t>
  </si>
  <si>
    <t>971033641</t>
  </si>
  <si>
    <t>Vybourání otvorů ve zdivu cihelném pl do 4 m2 na MVC nebo MV tl do 300 mm</t>
  </si>
  <si>
    <t>32938962</t>
  </si>
  <si>
    <t>"I.NP 105/106"1*2,02*0,3</t>
  </si>
  <si>
    <t>94</t>
  </si>
  <si>
    <t>971033651</t>
  </si>
  <si>
    <t>Vybourání otvorů ve zdivu cihelném pl do 4 m2 na MVC nebo MV tl do 600 mm</t>
  </si>
  <si>
    <t>957625000</t>
  </si>
  <si>
    <t>"I.NP-111"1,2*1,5*0,35</t>
  </si>
  <si>
    <t xml:space="preserve">         "109/110"1,2*1,5*2*0,35</t>
  </si>
  <si>
    <t xml:space="preserve">         "105"1,2*1,5*0,35</t>
  </si>
  <si>
    <t xml:space="preserve">         "103"1*1,5*0,35</t>
  </si>
  <si>
    <t xml:space="preserve">         "104"1,255*2,02*0,35</t>
  </si>
  <si>
    <t xml:space="preserve">         "105"1,85*2,025*0,35+1,255*2,02*0,35</t>
  </si>
  <si>
    <t xml:space="preserve">         "107"0,64*2,02*0,35</t>
  </si>
  <si>
    <t xml:space="preserve">         "108"1*2,055*0,35</t>
  </si>
  <si>
    <t>95</t>
  </si>
  <si>
    <t>973031326</t>
  </si>
  <si>
    <t>Vysekání kapes ve zdivu cihelném na MV nebo MVC pl do 0,10 m2 hl do 450 mm</t>
  </si>
  <si>
    <t>669114566</t>
  </si>
  <si>
    <t>"BH I.NP"2</t>
  </si>
  <si>
    <t>96</t>
  </si>
  <si>
    <t>973032862</t>
  </si>
  <si>
    <t>Vysekání kapes ve zdivu z dutých cihel nebo tvárnic pro zavázání příček nebo zdí tl do 100 mm</t>
  </si>
  <si>
    <t>-363588905</t>
  </si>
  <si>
    <t>"I.NP 102,148"2*2,02+2*2,02</t>
  </si>
  <si>
    <t>97</t>
  </si>
  <si>
    <t>973032864</t>
  </si>
  <si>
    <t>Vysekání kapes ve zdivu z dutých cihel nebo tvárnic pro zavázání příček nebo zdí tl do 300 mm</t>
  </si>
  <si>
    <t>-378230672</t>
  </si>
  <si>
    <t>"I.NP 122"1*2,1</t>
  </si>
  <si>
    <t>98</t>
  </si>
  <si>
    <t>973032865</t>
  </si>
  <si>
    <t>Vysekání kapes ve zdivu z dutých cihel nebo tvárnic pro zavázání příček nebo zdí tl do 450 mm</t>
  </si>
  <si>
    <t>-951248947</t>
  </si>
  <si>
    <t>"I.NP 108"2*2,4</t>
  </si>
  <si>
    <t>"122"2*2,4</t>
  </si>
  <si>
    <t>"148"2*1,5</t>
  </si>
  <si>
    <t>"131"6*1,5+2*1,5+1*2,02</t>
  </si>
  <si>
    <t>"128"1*1,5</t>
  </si>
  <si>
    <t>"130"1*1,5</t>
  </si>
  <si>
    <t>99</t>
  </si>
  <si>
    <t>973032868a</t>
  </si>
  <si>
    <t>Sondy ke zjištění stavu nosných konstrukcí</t>
  </si>
  <si>
    <t>408374164</t>
  </si>
  <si>
    <t>"dle PD bourání"4</t>
  </si>
  <si>
    <t>974032666</t>
  </si>
  <si>
    <t>Vysekání rýh ve stěnách z cihel nebo tvárnic pro vtahování nosníků hl do 150 mm v do 250 mm</t>
  </si>
  <si>
    <t>-177191283</t>
  </si>
  <si>
    <t>"BG-I.PP"4*2*1,7+4*3</t>
  </si>
  <si>
    <t>"I.NP"(1,5+1,7+1,7+1,5+1,7+4+1,5+1,5)*3</t>
  </si>
  <si>
    <t>101</t>
  </si>
  <si>
    <t>976081112a</t>
  </si>
  <si>
    <t>Demontáž stávajícího vybavení</t>
  </si>
  <si>
    <t>hod.</t>
  </si>
  <si>
    <t>-689417834</t>
  </si>
  <si>
    <t>102</t>
  </si>
  <si>
    <t>976081113a</t>
  </si>
  <si>
    <t>Demontáž schodiště</t>
  </si>
  <si>
    <t>2069755585</t>
  </si>
  <si>
    <t>"místn.108"1</t>
  </si>
  <si>
    <t>103</t>
  </si>
  <si>
    <t>976081114a</t>
  </si>
  <si>
    <t xml:space="preserve">Demontáž žebříku na střechu </t>
  </si>
  <si>
    <t>1300128767</t>
  </si>
  <si>
    <t>"DE"1</t>
  </si>
  <si>
    <t>104</t>
  </si>
  <si>
    <t>976081115a</t>
  </si>
  <si>
    <t xml:space="preserve">Odsranění vnějšího zábradlí u přístavku </t>
  </si>
  <si>
    <t>53595037</t>
  </si>
  <si>
    <t>105</t>
  </si>
  <si>
    <t>976081116a</t>
  </si>
  <si>
    <t xml:space="preserve">Demontáž osvětlení na fasádě </t>
  </si>
  <si>
    <t>1620155859</t>
  </si>
  <si>
    <t>"DE"4</t>
  </si>
  <si>
    <t>106</t>
  </si>
  <si>
    <t>978013141</t>
  </si>
  <si>
    <t>Otlučení vnitřní vápenné nebo vápenocementové omítky stěn stěn v rozsahu do 30 %</t>
  </si>
  <si>
    <t>1990212505</t>
  </si>
  <si>
    <t>"BS 20% I.PP 002"(20,39*2,6-2,4*2,1)</t>
  </si>
  <si>
    <t xml:space="preserve">                     "003"(19,09*2,6-2,4*2,1)</t>
  </si>
  <si>
    <t xml:space="preserve">            "I.NP 101-103"(2*5,91+2*4,15)*3,15</t>
  </si>
  <si>
    <t xml:space="preserve">                     "104"(2*4,149+2*5,91)*3,15</t>
  </si>
  <si>
    <t xml:space="preserve">                    "105"(2*5,91+2*3,601)*3,15-2*3,15</t>
  </si>
  <si>
    <t xml:space="preserve">                    "106"(2*3,7+2*5,91)*3,15-(2,4*2,4+2*3,15)</t>
  </si>
  <si>
    <t xml:space="preserve">                   "107-111"(2*8,45+2*5,91)*3,15</t>
  </si>
  <si>
    <t>107</t>
  </si>
  <si>
    <t>978015391</t>
  </si>
  <si>
    <t>Otlučení vnější vápenné nebo vápenocementové vnější omítky stupně členitosti 1 a 2 rozsahu do 100%</t>
  </si>
  <si>
    <t>1056242634</t>
  </si>
  <si>
    <t>"přístavba-V"25,22*(7,037-0,5)-2,4*2,4</t>
  </si>
  <si>
    <t xml:space="preserve">                "S"6,61*(7,037-0,5)</t>
  </si>
  <si>
    <t>108</t>
  </si>
  <si>
    <t>978059641</t>
  </si>
  <si>
    <t>Odsekání a odebrání obkladů stěn z vnějších obkládaček plochy přes 1 m2</t>
  </si>
  <si>
    <t>-1578641495</t>
  </si>
  <si>
    <t>"BCA vnější obklad -V-"(2,6+1,8+6,85+4,7+3,8)*0,5</t>
  </si>
  <si>
    <t xml:space="preserve">                "přístavek V"3,5*(1,5+0,5)/2</t>
  </si>
  <si>
    <t xml:space="preserve">                               "J"3,4*0,5+2*(0,5+1,2)/2+0,5*1,2+3,5*1</t>
  </si>
  <si>
    <t xml:space="preserve">                                                      "S"1*0,5+4,65*(0,1+0,5)/2+1*(0,25+1)/2+0,85*1</t>
  </si>
  <si>
    <t>"Z"(2,4+2,8+3,6+4,2+3,4+1,6+1,2+1,6+7,4)*0,5</t>
  </si>
  <si>
    <t>"přístavek Z"4*0,5+0,6*2</t>
  </si>
  <si>
    <t>997</t>
  </si>
  <si>
    <t>Přesun sutě</t>
  </si>
  <si>
    <t>109</t>
  </si>
  <si>
    <t>997013111</t>
  </si>
  <si>
    <t>Vnitrostaveništní doprava suti a vybouraných hmot pro budovy v do 6 m s použitím mechanizace</t>
  </si>
  <si>
    <t>-1165940908</t>
  </si>
  <si>
    <t>110</t>
  </si>
  <si>
    <t>997013501</t>
  </si>
  <si>
    <t>Odvoz suti a vybouraných hmot na skládku nebo meziskládku do 1 km se složením</t>
  </si>
  <si>
    <t>1576779752</t>
  </si>
  <si>
    <t>111</t>
  </si>
  <si>
    <t>997013509</t>
  </si>
  <si>
    <t>Příplatek k odvozu suti a vybouraných hmot na skládku ZKD 1 km přes 1 km</t>
  </si>
  <si>
    <t>-123319111</t>
  </si>
  <si>
    <t>112</t>
  </si>
  <si>
    <t>997013803</t>
  </si>
  <si>
    <t>Poplatek za uložení stavebního odpadu z keramických materiálů na skládce (skládkovné)</t>
  </si>
  <si>
    <t>665181472</t>
  </si>
  <si>
    <t>152,549</t>
  </si>
  <si>
    <t>113</t>
  </si>
  <si>
    <t>997013831</t>
  </si>
  <si>
    <t>Poplatek za uložení stavebního směsného odpadu na skládce (skládkovné)</t>
  </si>
  <si>
    <t>1388431060</t>
  </si>
  <si>
    <t>998</t>
  </si>
  <si>
    <t>Přesun hmot</t>
  </si>
  <si>
    <t>114</t>
  </si>
  <si>
    <t>998011002</t>
  </si>
  <si>
    <t>Přesun hmot pro budovy zděné v do 12 m</t>
  </si>
  <si>
    <t>CS ÚRS 2016 01</t>
  </si>
  <si>
    <t>1772065495</t>
  </si>
  <si>
    <t>PSV</t>
  </si>
  <si>
    <t>Práce a dodávky PSV</t>
  </si>
  <si>
    <t>711</t>
  </si>
  <si>
    <t>Izolace proti vodě, vlhkosti a plynům</t>
  </si>
  <si>
    <t>115</t>
  </si>
  <si>
    <t>711111011</t>
  </si>
  <si>
    <t>Provedení izolace proti zemní vlhkosti vodorovné za studena suspenzí asfaltovou</t>
  </si>
  <si>
    <t>-1801116984</t>
  </si>
  <si>
    <t>"H1"29,67*4,55+6,825*4,33</t>
  </si>
  <si>
    <t>116</t>
  </si>
  <si>
    <t>111631500</t>
  </si>
  <si>
    <t>lak asfaltový ALP/9 (t) bal 9 kg</t>
  </si>
  <si>
    <t>-243342006</t>
  </si>
  <si>
    <t>164,551*0,001 "Přepočtené koeficientem množství</t>
  </si>
  <si>
    <t>117</t>
  </si>
  <si>
    <t>711111135</t>
  </si>
  <si>
    <t>Hydroizolační stěrka vč.penetrace tl.1mm</t>
  </si>
  <si>
    <t>-102288185</t>
  </si>
  <si>
    <t>"V2"35,305</t>
  </si>
  <si>
    <t>"na stěny I.PP 004"9,8*0,15</t>
  </si>
  <si>
    <t xml:space="preserve">              "I.NP 128,131"(12,481+22,499)*0,15</t>
  </si>
  <si>
    <t>"V3 004"0,9*0,9+3*0,9*2</t>
  </si>
  <si>
    <t>"T1,T2,T3"179,174</t>
  </si>
  <si>
    <t>118</t>
  </si>
  <si>
    <t>711141559</t>
  </si>
  <si>
    <t>Provedení izolace proti zemní vlhkosti pásy přitavením vodorovné NAIP</t>
  </si>
  <si>
    <t>-1292451987</t>
  </si>
  <si>
    <t>"H1 2x"(29,67*4,55+6,82*4,33)*2</t>
  </si>
  <si>
    <t>119</t>
  </si>
  <si>
    <t>628522560</t>
  </si>
  <si>
    <t xml:space="preserve">pás asfaltovaný modifikovaný </t>
  </si>
  <si>
    <t>942402204</t>
  </si>
  <si>
    <t>"H1 1 vrstva"(29,67*4,55+6,82*4,33)*1,2</t>
  </si>
  <si>
    <t>120</t>
  </si>
  <si>
    <t>628520150</t>
  </si>
  <si>
    <t>pás asfaltovaný modifikovaný SBS Skelná vložka</t>
  </si>
  <si>
    <t>-678745007</t>
  </si>
  <si>
    <t>121</t>
  </si>
  <si>
    <t>998711102</t>
  </si>
  <si>
    <t>Přesun hmot tonážní pro izolace proti vodě, vlhkosti a plynům v objektech výšky do 12 m</t>
  </si>
  <si>
    <t>-346711</t>
  </si>
  <si>
    <t>712</t>
  </si>
  <si>
    <t>Povlakové krytiny</t>
  </si>
  <si>
    <t>122</t>
  </si>
  <si>
    <t>712361705a</t>
  </si>
  <si>
    <t>Provedení povlakové krytiny střech do 10° fólií lepenou se svařovanými spoji</t>
  </si>
  <si>
    <t>453185268</t>
  </si>
  <si>
    <t>"R1 systémové souvrství M+D, fóliePVD-P s PES výztužnou vložkou, mechanicky kotvená-plocha střechy vč.atiky"29,67*4,55+6,78*4,3</t>
  </si>
  <si>
    <t xml:space="preserve">                                " WE2 svislé vytažení na atiku"(4,2+28,97+9,55)*0,628</t>
  </si>
  <si>
    <t xml:space="preserve">                                "svislé vytažení na stávající atiku"(24,55+6,26)*0,628</t>
  </si>
  <si>
    <t>123</t>
  </si>
  <si>
    <t>712391171</t>
  </si>
  <si>
    <t>Provedení povlakové krytiny střech do 10° podkladní textilní vrstvy</t>
  </si>
  <si>
    <t>71565822</t>
  </si>
  <si>
    <t>124</t>
  </si>
  <si>
    <t>693110730</t>
  </si>
  <si>
    <t>Textílie z netkaných polypropylenových vláken S 300 šíře 500 cm, 300 g/m2</t>
  </si>
  <si>
    <t>262765950</t>
  </si>
  <si>
    <t>210,33*1,15 "Přepočtené koeficientem množství</t>
  </si>
  <si>
    <t>125</t>
  </si>
  <si>
    <t>998712102</t>
  </si>
  <si>
    <t>Přesun hmot tonážní tonážní pro krytiny povlakové v objektech v do 12 m</t>
  </si>
  <si>
    <t>-2103061226</t>
  </si>
  <si>
    <t>713</t>
  </si>
  <si>
    <t>Izolace tepelné</t>
  </si>
  <si>
    <t>126</t>
  </si>
  <si>
    <t>713121111</t>
  </si>
  <si>
    <t>Montáž izolace tepelné podlah volně kladenými rohožemi, pásy, dílci, deskami 1 vrstva</t>
  </si>
  <si>
    <t>-939451191</t>
  </si>
  <si>
    <t>"F2 přístavba" (15,24+4,45+26,97+4,24+3,89+6,08+3,47+10,58+8,25+3,33+3,23+3,23+3,94+35,36)*2</t>
  </si>
  <si>
    <t>"F1 stávající část" 16,42+13,01+3,38+1,48+1,67+2,11+2,77+1,2*3,7+2,196*1,85+9,35</t>
  </si>
  <si>
    <t>1,255*6,25+9,7+9,71+9,41+9,41+1,2*6,25+22,24</t>
  </si>
  <si>
    <t>127</t>
  </si>
  <si>
    <t>283766320</t>
  </si>
  <si>
    <t>deska polystyrénová pro snížení kročejového hluku POLYFON-EPS T 3500 1000x500x25-2mm</t>
  </si>
  <si>
    <t>-794188622</t>
  </si>
  <si>
    <t>128</t>
  </si>
  <si>
    <t>283766350</t>
  </si>
  <si>
    <t>deska polystyrénová pro snížení kročejového hluku POLYFON-EPS T 3500 1000x500x40-3mm</t>
  </si>
  <si>
    <t>-342895454</t>
  </si>
  <si>
    <t>129</t>
  </si>
  <si>
    <t>713131121</t>
  </si>
  <si>
    <t>Montáž izolace tepelné stěn přichycením dráty rohoží, pásů, dílců, desek</t>
  </si>
  <si>
    <t>-899544787</t>
  </si>
  <si>
    <t>"WE 01"(4,31+29,37+10,98+4,18)*3,25</t>
  </si>
  <si>
    <t>130</t>
  </si>
  <si>
    <t>631512910</t>
  </si>
  <si>
    <t>deska příčková 1200 x 625 tl.140 mm</t>
  </si>
  <si>
    <t>-1506861418</t>
  </si>
  <si>
    <t>158,73*1,02 "Přepočtené koeficientem množství</t>
  </si>
  <si>
    <t>131</t>
  </si>
  <si>
    <t>713131141</t>
  </si>
  <si>
    <t>Montáž izolace tepelné stěn a základů lepením celoplošně rohoží, pásů, dílců, desek</t>
  </si>
  <si>
    <t>1267191447</t>
  </si>
  <si>
    <t>"sokl tl.100mm - výkr.D.1.1.10"(29,37+4,4*2+6,67+4,18)*0,3</t>
  </si>
  <si>
    <t>132</t>
  </si>
  <si>
    <t>283763720</t>
  </si>
  <si>
    <t>polystyren extrudovaný 1250 x 600 x 100 mm</t>
  </si>
  <si>
    <t>1272454436</t>
  </si>
  <si>
    <t>14,706*1,02 "Přepočtené koeficientem množství</t>
  </si>
  <si>
    <t>133</t>
  </si>
  <si>
    <t>713131145</t>
  </si>
  <si>
    <t>Montáž izolace tepelné stěn a základů lepením bodově rohoží, pásů, dílců, desek</t>
  </si>
  <si>
    <t>606523753</t>
  </si>
  <si>
    <t>"WE2 atika"(4,2+28,97+9,55)*0,92</t>
  </si>
  <si>
    <t>134</t>
  </si>
  <si>
    <t>631481120</t>
  </si>
  <si>
    <t>deska minerální izolační  600x1200 mm tl.100 mm</t>
  </si>
  <si>
    <t>-1942517385</t>
  </si>
  <si>
    <t>39,302*1,02 "Přepočtené koeficientem množství</t>
  </si>
  <si>
    <t>135</t>
  </si>
  <si>
    <t>713141135</t>
  </si>
  <si>
    <t>Montáž izolace tepelné střech plochých lepené za studena bodově 1 vrstva rohoží, pásů, dílců, desek</t>
  </si>
  <si>
    <t>-482370907</t>
  </si>
  <si>
    <t>"R1 plocha střechy 2x"(4,2*28,97+6,43*3,98)*2</t>
  </si>
  <si>
    <t>"R1 spádové klíny"4,2*28,97+6,43*3,98</t>
  </si>
  <si>
    <t>136</t>
  </si>
  <si>
    <t>631509750</t>
  </si>
  <si>
    <t>Spádové klíny z minerálních vláken 20 - 70 mm</t>
  </si>
  <si>
    <t>-1587998077</t>
  </si>
  <si>
    <t>147,265*1,02 "Přepočtené koeficientem množství</t>
  </si>
  <si>
    <t>137</t>
  </si>
  <si>
    <t>1817037758</t>
  </si>
  <si>
    <t>294,531*1,02 "Přepočtené koeficientem množství</t>
  </si>
  <si>
    <t>138</t>
  </si>
  <si>
    <t>713191132</t>
  </si>
  <si>
    <t>Montáž izolace tepelné podlah, stropů vrchem nebo střech překrytí separační fólií z PE</t>
  </si>
  <si>
    <t>1235636166</t>
  </si>
  <si>
    <t>"F1,F2"132,26+134,507</t>
  </si>
  <si>
    <t>139</t>
  </si>
  <si>
    <t>283231500</t>
  </si>
  <si>
    <t>fólie separační PE bal. 100 m2</t>
  </si>
  <si>
    <t>373567966</t>
  </si>
  <si>
    <t>266,767*1,1 "Přepočtené koeficientem množství</t>
  </si>
  <si>
    <t>140</t>
  </si>
  <si>
    <t>713291222</t>
  </si>
  <si>
    <t>Montáž izolace tepelné difúzní zábrany stěn a sloupů fólií</t>
  </si>
  <si>
    <t>1482414962</t>
  </si>
  <si>
    <t>"WE 01"158,73</t>
  </si>
  <si>
    <t>141</t>
  </si>
  <si>
    <t>631508180</t>
  </si>
  <si>
    <t>fólie difuzní 15 x 500 cm</t>
  </si>
  <si>
    <t>1299719560</t>
  </si>
  <si>
    <t>158,73*1,3 "Přepočtené koeficientem množství</t>
  </si>
  <si>
    <t>142</t>
  </si>
  <si>
    <t>998713102</t>
  </si>
  <si>
    <t>Přesun hmot tonážní pro izolace tepelné v objektech v do 12 m</t>
  </si>
  <si>
    <t>1921740845</t>
  </si>
  <si>
    <t>721</t>
  </si>
  <si>
    <t>Zdravotechnika - vnitřní kanalizace</t>
  </si>
  <si>
    <t>143</t>
  </si>
  <si>
    <t>721001</t>
  </si>
  <si>
    <t xml:space="preserve">D+M vnitřní instalace vody a kanalizace vč. zařizovacích předmětů </t>
  </si>
  <si>
    <t>kpl</t>
  </si>
  <si>
    <t>497905180</t>
  </si>
  <si>
    <t>731</t>
  </si>
  <si>
    <t>Ústřední vytápění - kotelny</t>
  </si>
  <si>
    <t>144</t>
  </si>
  <si>
    <t>731001</t>
  </si>
  <si>
    <t>ÚT-izolace tepelné,potrubí,armatury,otopná tělesa,nátěry</t>
  </si>
  <si>
    <t>-792432245</t>
  </si>
  <si>
    <t>762</t>
  </si>
  <si>
    <t>Konstrukce tesařské</t>
  </si>
  <si>
    <t>145</t>
  </si>
  <si>
    <t>762431023</t>
  </si>
  <si>
    <t>Obložení stěn z desek OSB tl 15 mm nebroušených na pero a drážku přibíjených</t>
  </si>
  <si>
    <t>1189269011</t>
  </si>
  <si>
    <t>146</t>
  </si>
  <si>
    <t>762495000</t>
  </si>
  <si>
    <t>Spojovací prostředky pro montáž olištování, obložení stropů, střešních podhledů a stěn</t>
  </si>
  <si>
    <t>1672032188</t>
  </si>
  <si>
    <t>147</t>
  </si>
  <si>
    <t>998762102</t>
  </si>
  <si>
    <t>Přesun hmot tonážní pro kce tesařské v objektech v do 12 m</t>
  </si>
  <si>
    <t>-315999287</t>
  </si>
  <si>
    <t>763</t>
  </si>
  <si>
    <t>Konstrukce suché výstavby</t>
  </si>
  <si>
    <t>148</t>
  </si>
  <si>
    <t>763111560a</t>
  </si>
  <si>
    <t>SDK příčka, dvojitě opláštěná, celk.tl.100mm,1xR-CW 50, TI 50mm, 2+2 DFH2 12,5mm</t>
  </si>
  <si>
    <t>1600695736</t>
  </si>
  <si>
    <t>"v.č. D.1.16 WI 03 m.č.108"0,5*3,17</t>
  </si>
  <si>
    <t xml:space="preserve">                                     "109"1,14*3,17</t>
  </si>
  <si>
    <t>"v.č.D.1.1.5 WI 03 m.č.004"(2,25+0,9)*2,6-0,7*1,97</t>
  </si>
  <si>
    <t>149</t>
  </si>
  <si>
    <t>763111561a</t>
  </si>
  <si>
    <t>SDK příčka, dvojitě opláštěná, celk.tl.100mm,1xR-CW 50, TI 50mm, 2x A 12,5mm, 2x DFH2 12,5 mm</t>
  </si>
  <si>
    <t>167686943</t>
  </si>
  <si>
    <t>"v.č. D.1.16 WI 04  m.č.118"2,77*3,17</t>
  </si>
  <si>
    <t>"v.č.D.1.1.5 WI 04 m.č.003"3,6*2,6-0,8*1,97</t>
  </si>
  <si>
    <t>150</t>
  </si>
  <si>
    <t>763111562a</t>
  </si>
  <si>
    <t>SDK příčka, dvojitě opláštěná, celk.tl.100mm,1xR-CW 50, TI 50mm, 2+2 A 12,5mm</t>
  </si>
  <si>
    <t>-1795620371</t>
  </si>
  <si>
    <t>"v.č. D.1.16 WI 05  m.č.132/133"5,514*3,17-2*0,8*1,97</t>
  </si>
  <si>
    <t>151</t>
  </si>
  <si>
    <t>763111563a</t>
  </si>
  <si>
    <t>SDK příčka, dvojitě opláštěná, celk.tl.150mm,1xR-CW 100, TI 50mm, 2x A 12,5, 2x DFH2 12,5 mm</t>
  </si>
  <si>
    <t>1418716096</t>
  </si>
  <si>
    <t>"v.č. D.1.16 WI 06  m.č.111"1,95*3,17</t>
  </si>
  <si>
    <t xml:space="preserve">                                      "103"1,86*3,17</t>
  </si>
  <si>
    <t xml:space="preserve">                                      "113"4*3,17-2*0,8*1,97</t>
  </si>
  <si>
    <t xml:space="preserve">                                      "130"2,196*3,17</t>
  </si>
  <si>
    <t xml:space="preserve">                                      "129"5,054*3,17-1*2,03</t>
  </si>
  <si>
    <t xml:space="preserve">                                      "101"4,12*3,17-0,9*1,97</t>
  </si>
  <si>
    <t xml:space="preserve">                                      "125"2*2,77*3,17-1*2,03</t>
  </si>
  <si>
    <t>152</t>
  </si>
  <si>
    <t>763111564a</t>
  </si>
  <si>
    <t>SDK příčka, dvojitě opláštěná, celk.tl.150mm,1xR-CW 100, TI 50mm, 2+2 A 12,5 mm</t>
  </si>
  <si>
    <t>-1121264945</t>
  </si>
  <si>
    <t>"v.č. D.1.16 WI 07  m.č.102"(4,15+0,805)*3,17-1*1,985</t>
  </si>
  <si>
    <t xml:space="preserve">                                      "115"5,054*3,17</t>
  </si>
  <si>
    <t xml:space="preserve">                                      "121"3,37*3,17</t>
  </si>
  <si>
    <t xml:space="preserve">                                      "128"3,21*3,17</t>
  </si>
  <si>
    <t xml:space="preserve">                                      "129"5,054*3,17-2*1*2,03</t>
  </si>
  <si>
    <t xml:space="preserve">                                      "114"22,325*3,17-3*0,8*1,985</t>
  </si>
  <si>
    <t xml:space="preserve">                                      "134"1,2*3,17-0,8*1,97</t>
  </si>
  <si>
    <t xml:space="preserve">                                      "137"2,72*3,17-0,8*1,985</t>
  </si>
  <si>
    <t xml:space="preserve">                                      "129"2,77*3,17</t>
  </si>
  <si>
    <t xml:space="preserve">                                     "120"2,77*3,17-1*2,03</t>
  </si>
  <si>
    <t xml:space="preserve">                                     "124"2*2,77*3,17-1*2,03</t>
  </si>
  <si>
    <t xml:space="preserve">                                     "118"2,77*3,17</t>
  </si>
  <si>
    <t>153</t>
  </si>
  <si>
    <t>763111565a</t>
  </si>
  <si>
    <t>SDK příčka, dvojitě opláštěná, celk.tl.150mm,1xR-CW 100, TI 50mm, 2+2 DFH2 12,5 mm</t>
  </si>
  <si>
    <t>-117031505</t>
  </si>
  <si>
    <t>"v.č. D.1.16 WI 08  m.č.108"(1,895+0,8)*3,17-0,7*1,97</t>
  </si>
  <si>
    <t xml:space="preserve">                                      "110"0,55*3,17</t>
  </si>
  <si>
    <t xml:space="preserve">                                      "112"1,255*3,17-0,8*1,97</t>
  </si>
  <si>
    <t>154</t>
  </si>
  <si>
    <t>763111566a</t>
  </si>
  <si>
    <t>SDK šachtová stěna, dvojitě opláštěná, celk.tl.90mm,1xR-CW 50, 2x DFH2 20mm, EI 90 DP1</t>
  </si>
  <si>
    <t>-1518155009</t>
  </si>
  <si>
    <t>"v.č. D.1.16 WI 09  m.č.121"(0,485+0,485)*3,17</t>
  </si>
  <si>
    <t xml:space="preserve">                                      "122"0,485*3,17</t>
  </si>
  <si>
    <t xml:space="preserve">                                      "131"(0,855+0,485)*3,17</t>
  </si>
  <si>
    <t>155</t>
  </si>
  <si>
    <t>763111567a</t>
  </si>
  <si>
    <t xml:space="preserve">SDK předsazená stěna, dvojitě opláštěná, celk.tl.150mm,1xR-CW 75, 2x DFH2 12,5mm </t>
  </si>
  <si>
    <t>-53964765</t>
  </si>
  <si>
    <t>"v.č. D.1.1.6 WI 01  m.č.105"1,6*3,17</t>
  </si>
  <si>
    <t xml:space="preserve"> "v.č.D.1.1.5 WI 01 m.č. 005"1*2,6</t>
  </si>
  <si>
    <t xml:space="preserve">                                      "004"1,5*2,6</t>
  </si>
  <si>
    <t>156</t>
  </si>
  <si>
    <t>763111568a</t>
  </si>
  <si>
    <t>SDK instalační příčka, dvojitě opláštěná, celk.tl.250mm,2xR-CW 75, TI 50mm, 2x A 12,5 mm, 2x DFH2 12,5 mm</t>
  </si>
  <si>
    <t>1718634505</t>
  </si>
  <si>
    <t>"v.č. D.1.1.6 WI 02  m.č.109"1,395*3,17</t>
  </si>
  <si>
    <t xml:space="preserve">                                       "111"1,11*3,17</t>
  </si>
  <si>
    <t>157</t>
  </si>
  <si>
    <t>763131831a</t>
  </si>
  <si>
    <t>Demontáž podhledu s jednovrstvou nosnou kcí z ocelových profilů opláštění jednoduché</t>
  </si>
  <si>
    <t>1985674197</t>
  </si>
  <si>
    <t>"BC-vč.demont.osvětlení-101-107,109-111,I.NP výkr.D1.1.3"138,07-3,88</t>
  </si>
  <si>
    <t>"I.PP m.č.002,003"23,74+21,03</t>
  </si>
  <si>
    <t>158</t>
  </si>
  <si>
    <t>763431001a</t>
  </si>
  <si>
    <t>M+D minerálního podhledu akustického s vyjímatelnými panely vel. do 0,36 m2 na zavěšený viditelný rošt Pz</t>
  </si>
  <si>
    <t>905968498</t>
  </si>
  <si>
    <t>"dle popisu C2, I.PP, m.č.002-005"23,26+16,88+6+2,4</t>
  </si>
  <si>
    <t xml:space="preserve">                       "I.NP, m.č.101,105-113,114,118,133135" 15,24+4,45+3,38+1,48+1,67+2,11+2,77+8,6+26,97+4,24+3,23+3,23+3,18+3,94</t>
  </si>
  <si>
    <t>159</t>
  </si>
  <si>
    <t>763431011a</t>
  </si>
  <si>
    <t>Montáž minerálního podhledu akustického s vyjímatelnými panely vel. do 0,36 m2 na zavěšený polozapuštěný rošt Pz</t>
  </si>
  <si>
    <t>-861804544</t>
  </si>
  <si>
    <t>"dle popisu C1, I.NP, m.č.102-103,115,120131,137" 16,42+13,01+11,35+10,58+9,71+9,7+10,21+8,25+9,41+10,85+9,35+22,24+35,36+9,41</t>
  </si>
  <si>
    <t>160</t>
  </si>
  <si>
    <t>998763101</t>
  </si>
  <si>
    <t>Přesun hmot tonážní pro dřevostavby v objektech v do 12 m</t>
  </si>
  <si>
    <t>1095987036</t>
  </si>
  <si>
    <t>764</t>
  </si>
  <si>
    <t>Konstrukce klempířské</t>
  </si>
  <si>
    <t>161</t>
  </si>
  <si>
    <t>764001</t>
  </si>
  <si>
    <t xml:space="preserve">Lemovací lišta ostění oken lakovaný plech s povr. úpravou PES tl.0,6mm r.š.380mm </t>
  </si>
  <si>
    <t>bm</t>
  </si>
  <si>
    <t>1040842920</t>
  </si>
  <si>
    <t>"schema KL05"  3,0*13</t>
  </si>
  <si>
    <t>162</t>
  </si>
  <si>
    <t>764002</t>
  </si>
  <si>
    <t>dtto,avšak lemovací lišta nadpraží oken a dveří r.š.563mm</t>
  </si>
  <si>
    <t>-1553596095</t>
  </si>
  <si>
    <t>"schema KL06,KL07,KL08,KL09"    1,0*11+1,2*2+1,14*2+0,94</t>
  </si>
  <si>
    <t>163</t>
  </si>
  <si>
    <t>764002851</t>
  </si>
  <si>
    <t>Demontáž oplechování parapetů do suti</t>
  </si>
  <si>
    <t>-1073898667</t>
  </si>
  <si>
    <t>"I.PP"2*1,2</t>
  </si>
  <si>
    <t>"I.NP"1,2*6+0,6*3</t>
  </si>
  <si>
    <t>164</t>
  </si>
  <si>
    <t>764003</t>
  </si>
  <si>
    <t xml:space="preserve">Lemovací lišta ostění dveří pozink. plechem s povr. úpravou PES tl.0,6mm r.š.380mm </t>
  </si>
  <si>
    <t>1757046406</t>
  </si>
  <si>
    <t>"schema KL10"  4,8*3</t>
  </si>
  <si>
    <t>165</t>
  </si>
  <si>
    <t>764004</t>
  </si>
  <si>
    <t xml:space="preserve">Vnitřní a vnější koutová lišta z ocel. polpast. plechu viplanyl  r.š.100mm </t>
  </si>
  <si>
    <t>-204299826</t>
  </si>
  <si>
    <t>"schema KL12,KL13,KL14"  50,0+50,0+31,5</t>
  </si>
  <si>
    <t>166</t>
  </si>
  <si>
    <t>764004801</t>
  </si>
  <si>
    <t>Demontáž podokapního žlabu do suti</t>
  </si>
  <si>
    <t>196890943</t>
  </si>
  <si>
    <t>"střecha přístavku"2,4</t>
  </si>
  <si>
    <t>167</t>
  </si>
  <si>
    <t>764004861</t>
  </si>
  <si>
    <t>Demontáž svodu do suti</t>
  </si>
  <si>
    <t>-1693174804</t>
  </si>
  <si>
    <t>"střecha přístavku"1,5</t>
  </si>
  <si>
    <t>168</t>
  </si>
  <si>
    <t>764005</t>
  </si>
  <si>
    <t xml:space="preserve">Napojovací profil pozink. s povr. úpravou PES tl.0,6mm r.š.270mm mechan. kotvení </t>
  </si>
  <si>
    <t>-874684282</t>
  </si>
  <si>
    <t>"schema KL16"   4,225*2</t>
  </si>
  <si>
    <t>169</t>
  </si>
  <si>
    <t>764006</t>
  </si>
  <si>
    <t xml:space="preserve">Oplechování nároží pozink s povrchovou úpravou PES r.š. 410mm vč. kotvení </t>
  </si>
  <si>
    <t>-1001672889</t>
  </si>
  <si>
    <t>"schema KL 17"   4,225*3</t>
  </si>
  <si>
    <t>170</t>
  </si>
  <si>
    <t>764007</t>
  </si>
  <si>
    <t xml:space="preserve">Napojení panelů -zaklapávací lišta pozink s povrch. úpravou PES r.š.202mm vč. kotvení </t>
  </si>
  <si>
    <t>1740264907</t>
  </si>
  <si>
    <t>"schema KL18"   1</t>
  </si>
  <si>
    <t>171</t>
  </si>
  <si>
    <t>764212666</t>
  </si>
  <si>
    <t>Oplechování rovné okapové hrany z Pz s povrchovou úpravou rš 563 mm</t>
  </si>
  <si>
    <t>37848207</t>
  </si>
  <si>
    <t>"schema KL15"   50,0</t>
  </si>
  <si>
    <t>172</t>
  </si>
  <si>
    <t>764214609</t>
  </si>
  <si>
    <t>Oplechování horních ploch a atik bez rohů z Pz s povrch úpravou mechanicky kotvené rš 830 mm</t>
  </si>
  <si>
    <t>-773568858</t>
  </si>
  <si>
    <t>"schema KL11"  50,0</t>
  </si>
  <si>
    <t>173</t>
  </si>
  <si>
    <t>764216605</t>
  </si>
  <si>
    <t>Oplechování rovných parapetů mechanicky kotvené z Pz s povrchovou úpravou  PES  tl.0,6mm  r.š.360mm</t>
  </si>
  <si>
    <t>1722940458</t>
  </si>
  <si>
    <t>"schema KL01,KL02"  1,03*11+1,23*2</t>
  </si>
  <si>
    <t>174</t>
  </si>
  <si>
    <t>764216643</t>
  </si>
  <si>
    <t>Oplechování rovných parapetů celoplošně lepené z Pz s povrchovou úpravou rš 250 mm</t>
  </si>
  <si>
    <t>1377658545</t>
  </si>
  <si>
    <t>"schema KL04"   1,26*4</t>
  </si>
  <si>
    <t>175</t>
  </si>
  <si>
    <t>764216644</t>
  </si>
  <si>
    <t>Oplechování rovných parapetů celoplošně lepené z Pz s povrchovou úpravou rš 330 mm</t>
  </si>
  <si>
    <t>1675351609</t>
  </si>
  <si>
    <t>"schema KL03"  1,26*9</t>
  </si>
  <si>
    <t>176</t>
  </si>
  <si>
    <t>998764202</t>
  </si>
  <si>
    <t>Přesun hmot procentní pro konstrukce klempířské v objektech v do 12 m</t>
  </si>
  <si>
    <t>%</t>
  </si>
  <si>
    <t>-630326561</t>
  </si>
  <si>
    <t>766</t>
  </si>
  <si>
    <t>Konstrukce truhlářské</t>
  </si>
  <si>
    <t>177</t>
  </si>
  <si>
    <t>766001</t>
  </si>
  <si>
    <t xml:space="preserve">D+M okna plastová bílá zasklení trojsklem vč. kování </t>
  </si>
  <si>
    <t>-441391638</t>
  </si>
  <si>
    <t>"schema 001,002"  1,0*1,5*11+1,2*1,5*10</t>
  </si>
  <si>
    <t>178</t>
  </si>
  <si>
    <t>766002</t>
  </si>
  <si>
    <t xml:space="preserve">D+M dveře plastové bílé zasklení trojsklem s nadsvětlíkem otočné </t>
  </si>
  <si>
    <t>146862746</t>
  </si>
  <si>
    <t>"schema 003-006"  0,9*2,4*2+1,14*2,4+1,04*2,4</t>
  </si>
  <si>
    <t>179</t>
  </si>
  <si>
    <t>766003</t>
  </si>
  <si>
    <t xml:space="preserve">D+M vnitřní parapetní deska dubová cinkovaná tl.18mm vč. lakování </t>
  </si>
  <si>
    <t>244693467</t>
  </si>
  <si>
    <t>"schema T01-T05"  1,0*0,23*11+1,0*0,27+1,2*0,2*9+1,2*0,23*2+1,2*0,4*3</t>
  </si>
  <si>
    <t>180</t>
  </si>
  <si>
    <t>766005</t>
  </si>
  <si>
    <t xml:space="preserve">D+M vnitřní průhledové okno z eurohranolů vč. lakování 1500/900mm zasklení Connex vč. žaluzie </t>
  </si>
  <si>
    <t>2125617484</t>
  </si>
  <si>
    <t>"schema T09"   1</t>
  </si>
  <si>
    <t>181</t>
  </si>
  <si>
    <t>766441812</t>
  </si>
  <si>
    <t>Demontáž parapetních desek dřevěných nebo plastových šířky přes 30 cm délky do 1,0 m</t>
  </si>
  <si>
    <t>828115724</t>
  </si>
  <si>
    <t>"I.NP"3*0,6</t>
  </si>
  <si>
    <t>182</t>
  </si>
  <si>
    <t>766441822</t>
  </si>
  <si>
    <t>Demontáž parapetních desek dřevěných nebo plastových šířky přes 30 cm délky přes 1,0 m</t>
  </si>
  <si>
    <t>-1122437148</t>
  </si>
  <si>
    <t>"I.NP"6*1,2</t>
  </si>
  <si>
    <t>183</t>
  </si>
  <si>
    <t>766660051</t>
  </si>
  <si>
    <t>Montáž dveřních křídel otvíravých 1křídlových š do 0,8 m masivní dřevo s polodrážkou do ocel zárubně</t>
  </si>
  <si>
    <t>-1072504111</t>
  </si>
  <si>
    <t>"A1"14</t>
  </si>
  <si>
    <t>184</t>
  </si>
  <si>
    <t>766660052</t>
  </si>
  <si>
    <t>Montáž dveřních křídel otvíravých 1křídlových š přes 0,8 m masivní dřevo s polodrážkou do oc zárubně</t>
  </si>
  <si>
    <t>1258811182</t>
  </si>
  <si>
    <t>"A1"7</t>
  </si>
  <si>
    <t>185</t>
  </si>
  <si>
    <t>611624250</t>
  </si>
  <si>
    <t>Dveře vnitřní hladké, skrytá rámová konstrukce z masívn ho dřeva íprovedení do vlhkého prostředí</t>
  </si>
  <si>
    <t>-447039337</t>
  </si>
  <si>
    <t>"A1-D 700/1970"3</t>
  </si>
  <si>
    <t>186</t>
  </si>
  <si>
    <t>611624251</t>
  </si>
  <si>
    <t>Dveře vnitřní hladké, skrytá rámová konstrukce z masívního dřeva, do vlhkého prostředí</t>
  </si>
  <si>
    <t>660832565</t>
  </si>
  <si>
    <t>"A1-D 800/1970"11</t>
  </si>
  <si>
    <t>187</t>
  </si>
  <si>
    <t>611624252</t>
  </si>
  <si>
    <t>1003093653</t>
  </si>
  <si>
    <t>"A1-D 900/1970"5</t>
  </si>
  <si>
    <t>188</t>
  </si>
  <si>
    <t>611624253</t>
  </si>
  <si>
    <t>-810873788</t>
  </si>
  <si>
    <t>"A1-D 1000/2030"2</t>
  </si>
  <si>
    <t>189</t>
  </si>
  <si>
    <t>766660311</t>
  </si>
  <si>
    <t>Montáž posuvných dveří jednokřídlových průchozí šířky do 800 mm do pouzdra s jednou kapsou</t>
  </si>
  <si>
    <t>1619207139</t>
  </si>
  <si>
    <t>190</t>
  </si>
  <si>
    <t>611624254</t>
  </si>
  <si>
    <t>Dveře vnitřní hladké, skrytá rámová konstrukce z masívního dřeva,  posuvné do pouzdra do vlhkého prostředí</t>
  </si>
  <si>
    <t>-1055518006</t>
  </si>
  <si>
    <t>"A1-D 800/1895"3</t>
  </si>
  <si>
    <t>191</t>
  </si>
  <si>
    <t>766660312</t>
  </si>
  <si>
    <t>Montáž posuvných dveří jednokřídlových průchozí šířky do 1200 mm do pouzdra s jednou kapsou</t>
  </si>
  <si>
    <t>1332756081</t>
  </si>
  <si>
    <t>192</t>
  </si>
  <si>
    <t>611624255</t>
  </si>
  <si>
    <t>Dveře vnitřní hladké, skrytá rámová konstrukce z masívního dřeva,do vlhkého prostředí, posuvné do pouzdra</t>
  </si>
  <si>
    <t>-1419554650</t>
  </si>
  <si>
    <t>"A1-D 1000/1985"2</t>
  </si>
  <si>
    <t>193</t>
  </si>
  <si>
    <t>766660352</t>
  </si>
  <si>
    <t>Montáž posuvných dveří jednokřídlových průchozí šířky do 1200 mm do pojezdu na stěnu</t>
  </si>
  <si>
    <t>1051910097</t>
  </si>
  <si>
    <t>194</t>
  </si>
  <si>
    <t>611624256</t>
  </si>
  <si>
    <t>Dveře vnitřní hladké, skrytá rámová konstrukce z masívního dřeva, do vlhkého prostředí posuvné do pouzdra</t>
  </si>
  <si>
    <t>185554839</t>
  </si>
  <si>
    <t>"A1-D 1000/2030"6</t>
  </si>
  <si>
    <t>195</t>
  </si>
  <si>
    <t>611624257</t>
  </si>
  <si>
    <t xml:space="preserve">Dveře vnitřní hladké, nerez, skrytá rámová konstrukce nerezové oceli, posuvné </t>
  </si>
  <si>
    <t>-1975732770</t>
  </si>
  <si>
    <t>"A2-D 1000/2030"3</t>
  </si>
  <si>
    <t>196</t>
  </si>
  <si>
    <t>766691911</t>
  </si>
  <si>
    <t>Vyvěšení nebo zavěšení dřevěných křídel oken pl do 1,5 m2</t>
  </si>
  <si>
    <t>895931293</t>
  </si>
  <si>
    <t>"I.PP"2</t>
  </si>
  <si>
    <t>"I.NP"9</t>
  </si>
  <si>
    <t>197</t>
  </si>
  <si>
    <t>766691914</t>
  </si>
  <si>
    <t>Vyvěšení nebo zavěšení dřevěných křídel dveří pl do 2 m2</t>
  </si>
  <si>
    <t>-1680236003</t>
  </si>
  <si>
    <t>198</t>
  </si>
  <si>
    <t>766691925</t>
  </si>
  <si>
    <t>Vyvěšení nebo zavěšení křídel plastových dveří plochy přes 2 m2</t>
  </si>
  <si>
    <t>40518066</t>
  </si>
  <si>
    <t>"I.NP"2</t>
  </si>
  <si>
    <t>199</t>
  </si>
  <si>
    <t>998766202</t>
  </si>
  <si>
    <t>Přesun hmot procentní pro konstrukce truhlářské v objektech v do 12 m</t>
  </si>
  <si>
    <t>-1925331794</t>
  </si>
  <si>
    <t>767</t>
  </si>
  <si>
    <t>Konstrukce zámečnické</t>
  </si>
  <si>
    <t>200</t>
  </si>
  <si>
    <t>767001</t>
  </si>
  <si>
    <t xml:space="preserve">D+M dveře vnitřní ocelové se zateplením 2kř. 1600/2100mm vč. kování a zárubně </t>
  </si>
  <si>
    <t>278153186</t>
  </si>
  <si>
    <t>"schema 007"   1</t>
  </si>
  <si>
    <t>201</t>
  </si>
  <si>
    <t>767002</t>
  </si>
  <si>
    <t xml:space="preserve">D+M zastřešení vstupu s prosklením sklem bezpečnostním čirým žárově zinkovaná </t>
  </si>
  <si>
    <t>250760417</t>
  </si>
  <si>
    <t>"schema Z01"  1,5*2</t>
  </si>
  <si>
    <t>202</t>
  </si>
  <si>
    <t>767003</t>
  </si>
  <si>
    <t xml:space="preserve">D+M vnější hliníková žaluzie lamelová vč. kotvení </t>
  </si>
  <si>
    <t>429045305</t>
  </si>
  <si>
    <t>"schema Z02"   1,2*1,5*9</t>
  </si>
  <si>
    <t>203</t>
  </si>
  <si>
    <t>767004</t>
  </si>
  <si>
    <t xml:space="preserve">D+M revizní dvířka 500/1900mm do SDK s PO EW 15 DP1 vč. kování </t>
  </si>
  <si>
    <t>-1138594724</t>
  </si>
  <si>
    <t>"schema Os 01"  1</t>
  </si>
  <si>
    <t>204</t>
  </si>
  <si>
    <t>767391112</t>
  </si>
  <si>
    <t xml:space="preserve">Montáž krytin střech plechových tvarovaných </t>
  </si>
  <si>
    <t>-655257207</t>
  </si>
  <si>
    <t>"R1 trapézový plech vevařený mezi nosnou konstrukci"29,37*4,4+6,63*4,18</t>
  </si>
  <si>
    <t>"doplnění pod část přístavby m.č.137"4,33*5,3</t>
  </si>
  <si>
    <t>205</t>
  </si>
  <si>
    <t>154841400</t>
  </si>
  <si>
    <t>profil trapézový aluzink TR 60/235 tl 0,75 mm</t>
  </si>
  <si>
    <t>-1418697897</t>
  </si>
  <si>
    <t>206</t>
  </si>
  <si>
    <t>767691822</t>
  </si>
  <si>
    <t>Vyvěšení nebo zavěšení kovových křídel dveří do 2 m2</t>
  </si>
  <si>
    <t>1558401674</t>
  </si>
  <si>
    <t>"I.PP"1</t>
  </si>
  <si>
    <t>207</t>
  </si>
  <si>
    <t>767691833</t>
  </si>
  <si>
    <t>Vyvěšení nebo zavěšení kovových křídel vrat přes 4 m2</t>
  </si>
  <si>
    <t>1737347849</t>
  </si>
  <si>
    <t>"I.PP"4</t>
  </si>
  <si>
    <t>208</t>
  </si>
  <si>
    <t>998767202</t>
  </si>
  <si>
    <t>Přesun hmot procentní pro zámečnické konstrukce v objektech v do 12 m</t>
  </si>
  <si>
    <t>751931426</t>
  </si>
  <si>
    <t>771</t>
  </si>
  <si>
    <t>Podlahy z dlaždic</t>
  </si>
  <si>
    <t>209</t>
  </si>
  <si>
    <t>771573810</t>
  </si>
  <si>
    <t>Demontáž podlah z dlaždic keramických lepených</t>
  </si>
  <si>
    <t>1059929081</t>
  </si>
  <si>
    <t>"BF-místn.101,111"2,16+6,45</t>
  </si>
  <si>
    <t>776</t>
  </si>
  <si>
    <t>Podlahy povlakové</t>
  </si>
  <si>
    <t>210</t>
  </si>
  <si>
    <t>713291122</t>
  </si>
  <si>
    <t>Montáž izolace tepelné parotěsné zábrany stropů vrchem asfaltovým pásem</t>
  </si>
  <si>
    <t>-717767376</t>
  </si>
  <si>
    <t>"R1,WE2 střecha"29,37*4,4+6,63*4,18</t>
  </si>
  <si>
    <t>"vytažení na atiku"(4,4+29,37+9,4)*0,92</t>
  </si>
  <si>
    <t>"vytažení na stávající atiku"(24,95+6,46)*0,92</t>
  </si>
  <si>
    <t>211</t>
  </si>
  <si>
    <t>628521250</t>
  </si>
  <si>
    <t>Samolepící SBS modifikovaný asf. pás s Al vložkou a posypem</t>
  </si>
  <si>
    <t>182028929</t>
  </si>
  <si>
    <t>225,554*1,15 "Přepočtené koeficientem množství</t>
  </si>
  <si>
    <t>212</t>
  </si>
  <si>
    <t>776121111</t>
  </si>
  <si>
    <t>Vodou ředitelná penetrace savého podkladu povlakových podlah ředěná v poměru 1:3</t>
  </si>
  <si>
    <t>1581546176</t>
  </si>
  <si>
    <t>"V1,V2,V3,P1"366,665</t>
  </si>
  <si>
    <t>213</t>
  </si>
  <si>
    <t>776141121</t>
  </si>
  <si>
    <t>Vyrovnání podkladu povlakových podlah stěrkou pevnosti 30 MPa tl 3 mm</t>
  </si>
  <si>
    <t>-1407715505</t>
  </si>
  <si>
    <t>"V1,V2,V3"282,39+35,305+0,81</t>
  </si>
  <si>
    <t>"P1 vytažení na stěnu I.PP 006-007"48,16</t>
  </si>
  <si>
    <t>214</t>
  </si>
  <si>
    <t>776201812</t>
  </si>
  <si>
    <t>Demontáž lepených povlakových podlah s podložkou ručně</t>
  </si>
  <si>
    <t>-1268717937</t>
  </si>
  <si>
    <t>"BF-PVC vč.podkladu-I.PP místn.004,005"20,13+39,12</t>
  </si>
  <si>
    <t>"PVC-I.NP-místn.č.107-110"7,9+3,88+17,6+12,05</t>
  </si>
  <si>
    <t>"Koberec-I.NP-místn.č.102-106"3,17+19,25+24,41+21,28+19,92</t>
  </si>
  <si>
    <t>215</t>
  </si>
  <si>
    <t>776232114</t>
  </si>
  <si>
    <t>M+D akustický antibakteriální vinyl heterogenní kompaktní tl.2,6 mm</t>
  </si>
  <si>
    <t>862816895</t>
  </si>
  <si>
    <t>" dle popisu V1, I.PP 002,003,005"23,26+16,88+2,4</t>
  </si>
  <si>
    <t xml:space="preserve">                        "I.NP 101-124" 15,24+16,42+13,01+4,45+3,38+1,48+1,67+2,11+2,77+8,6+26,97+11,35+4,24+10,58+9,71+9,7+10,21</t>
  </si>
  <si>
    <t xml:space="preserve">                         "I.NP 128-130"9,41+10,85+9,35</t>
  </si>
  <si>
    <t xml:space="preserve">                         "I.NP 132-148"3,23+3,23+3,18+3,94+35,36+9,41</t>
  </si>
  <si>
    <t>216</t>
  </si>
  <si>
    <t>776232115</t>
  </si>
  <si>
    <t>M+D akustický protiskluzný vinyl se vsypem s embosovaným povrchem tl.2,0 mm</t>
  </si>
  <si>
    <t>-189957779</t>
  </si>
  <si>
    <t>" dle popisu V2, I.PP 004"2,5*2,25-0,9*0,9</t>
  </si>
  <si>
    <t xml:space="preserve">                        "I.NP 128,131"8,25+22,24 </t>
  </si>
  <si>
    <t>217</t>
  </si>
  <si>
    <t>776232116</t>
  </si>
  <si>
    <t>-2015774907</t>
  </si>
  <si>
    <t>" dle popisu V3, I.PP 004"0,9*0,9</t>
  </si>
  <si>
    <t>218</t>
  </si>
  <si>
    <t>776411113</t>
  </si>
  <si>
    <t>Sokl běžný, rádius 20mm, v.100 mm, fabion z tvarovacího profilu PVC 20x20mm, rohy vyztužené</t>
  </si>
  <si>
    <t>351159071</t>
  </si>
  <si>
    <t>"dle popisu P1 I.NP m.č.101-148"388,523</t>
  </si>
  <si>
    <t xml:space="preserve">                      "I.PP m.č.002-005"61,938</t>
  </si>
  <si>
    <t>219</t>
  </si>
  <si>
    <t>776991821</t>
  </si>
  <si>
    <t>Odstranění lepidla ručně z podlah</t>
  </si>
  <si>
    <t>164830072</t>
  </si>
  <si>
    <t>220</t>
  </si>
  <si>
    <t>998776102</t>
  </si>
  <si>
    <t>Přesun hmot tonážní pro podlahy povlakové v objektech v do 12 m</t>
  </si>
  <si>
    <t>-37362587</t>
  </si>
  <si>
    <t>777</t>
  </si>
  <si>
    <t>Podlahy lité</t>
  </si>
  <si>
    <t>221</t>
  </si>
  <si>
    <t>777510003a</t>
  </si>
  <si>
    <t>Podlahy ze stěrky epoxidové systém tl 2,5 mm vč.penetrace a přípravy podkladu</t>
  </si>
  <si>
    <t>-1677709444</t>
  </si>
  <si>
    <t>"skladba dle V4 I.PP 006,007"20,13+39,18</t>
  </si>
  <si>
    <t>222</t>
  </si>
  <si>
    <t>998777102</t>
  </si>
  <si>
    <t>Přesun hmot tonážní pro podlahy lité v objektech v do 12 m</t>
  </si>
  <si>
    <t>-1171036274</t>
  </si>
  <si>
    <t>781</t>
  </si>
  <si>
    <t>Dokončovací práce - obklady</t>
  </si>
  <si>
    <t>223</t>
  </si>
  <si>
    <t>781443810</t>
  </si>
  <si>
    <t>Demontáž obkladů z obkladaček hutných lepených</t>
  </si>
  <si>
    <t>1094144314</t>
  </si>
  <si>
    <t>"BCA-I.PP 005"1,2*1,5</t>
  </si>
  <si>
    <t>"I.NP-101"7,4*2</t>
  </si>
  <si>
    <t>"I.NP-102"(1,1+2*0,8)*1</t>
  </si>
  <si>
    <t>"I.NP-109"(2,4+0,8)*1</t>
  </si>
  <si>
    <t>"I.NP-111"(1,88+1,28+2,48+1,6+1,6+4*0,9)*2</t>
  </si>
  <si>
    <t>224</t>
  </si>
  <si>
    <t>781474115</t>
  </si>
  <si>
    <t>Montáž obkladů vnitřních keramických hladkých do 25 ks/m2 lepených flexibilním lepidlem</t>
  </si>
  <si>
    <t>2038325263</t>
  </si>
  <si>
    <t>"dle popisu T1, I.PP 002"(1,8+0,6)*0,6</t>
  </si>
  <si>
    <t xml:space="preserve">                       "I.NP 102,124"(2,4+0,6)*0,6+(2,196+2*0,6)*0,6</t>
  </si>
  <si>
    <t>"dle popisu T2, I.NP 103,120,121,122,128,130,137,148" 1,6*1,5+(0,8+0,8)*1,5+(0,6+0,7)*1,5+(0,8+0,6)*1,5+(0,7+0,6)*1,5+(0,6+0,6)*1,5+1,3*1,5+1,2*1,5</t>
  </si>
  <si>
    <t>"dle popisu T3, I.PP 004+005" (1,25*3+1,5+0,9+0,1+0,9+0,9+2,55*2+1*2+0,2*2+2,5)*2-0,8*2</t>
  </si>
  <si>
    <t xml:space="preserve">                      "I.NP 105,108,109"2*(2,62+1,6)*2-0,8*2+2*(1,25+2,894)*2-0,7*2-0,8*2+2*(1,295+1,4)*2-0,7*2</t>
  </si>
  <si>
    <t xml:space="preserve">                      "I.NP 110,111,112,125,131"2*(1,24+1,35)*2-0,7*2-0,8*2+2*(1,95+1,11)*2-0,7*2+2*(1,255+2,21)*2-0,8*2+2*(2,92+2,77)*2-1*2</t>
  </si>
  <si>
    <t xml:space="preserve">                      "I.NP 131" 2*(5,91+3,74)*2-1*2*2-1,5*1,1+2*0,3*1,1</t>
  </si>
  <si>
    <t>225</t>
  </si>
  <si>
    <t>597611100</t>
  </si>
  <si>
    <t>dlaždice keramické  -  (bílé i barevné)  I. j.</t>
  </si>
  <si>
    <t>912401753</t>
  </si>
  <si>
    <t>179,194*1,1 "Přepočtené koeficientem množství</t>
  </si>
  <si>
    <t>226</t>
  </si>
  <si>
    <t>781479191</t>
  </si>
  <si>
    <t>Příplatek k montáži obkladů vnitřních keramických hladkých za plochu do 10 m2</t>
  </si>
  <si>
    <t>-151754989</t>
  </si>
  <si>
    <t>227</t>
  </si>
  <si>
    <t>781491011</t>
  </si>
  <si>
    <t>Montáž zrcadel plochy do 1 m2 lepených silikonovým tmelem na podkladní omítku</t>
  </si>
  <si>
    <t>1721665309</t>
  </si>
  <si>
    <t>"schema Os13"   0,6*0,6*5</t>
  </si>
  <si>
    <t>228</t>
  </si>
  <si>
    <t>781491012</t>
  </si>
  <si>
    <t>Montáž zrcadel plochy přes 1 m2 lepených silikonovým tmelem na podkladní omítku</t>
  </si>
  <si>
    <t>1170172755</t>
  </si>
  <si>
    <t>"schema Os14,Os15"   1,0*2,0*3+1,0*2,7*2</t>
  </si>
  <si>
    <t>229</t>
  </si>
  <si>
    <t>634651240</t>
  </si>
  <si>
    <t>zrcadlo nemontované čiré tl. 4 mm, max. rozměr 3210 x 2250 mm</t>
  </si>
  <si>
    <t>1245417588</t>
  </si>
  <si>
    <t>0,6*0,6*5+1,0*2,0*3+1,0*2,7*2</t>
  </si>
  <si>
    <t>230</t>
  </si>
  <si>
    <t>781494511</t>
  </si>
  <si>
    <t>Plastové profily ukončovací lepené flexibilním lepidlem</t>
  </si>
  <si>
    <t>1128549771</t>
  </si>
  <si>
    <t>"T1"2*0,6+2*0,6+2*0,6</t>
  </si>
  <si>
    <t>"T2"1,6+2*1,5+1,6+2*1,5+1,3+2*1,5+1,4+2*1,5+1,3+2*1,5+1,2+2*1,5+1,3+2*1,5+1,2+2*1,5</t>
  </si>
  <si>
    <t>"T3 I.PP"1,25*2+1,5+0,9+0,1+0,9*2+2,55*2+1*2+0,2*2+2,5-0,8</t>
  </si>
  <si>
    <t>"T3 I.NP"2*(2,62+1,6)-0,8+2*(1,25+2,894)-0,7-0,8+2*(1,295+1,14)-0,7*2+2*(1,24+1,35)-0,7-0,8+2*(1,95+1,11)-0,7+2*(1,255+2,21)-0,8+2*(2,92+2,77)-1</t>
  </si>
  <si>
    <t>2*(5,91+3,74)-1-1-1,5+2*0,3</t>
  </si>
  <si>
    <t>231</t>
  </si>
  <si>
    <t>781495111</t>
  </si>
  <si>
    <t>Penetrace podkladu vnitřních obkladů</t>
  </si>
  <si>
    <t>-1633045690</t>
  </si>
  <si>
    <t>232</t>
  </si>
  <si>
    <t>998781102</t>
  </si>
  <si>
    <t>Přesun hmot tonážní pro obklady keramické v objektech v do 12 m</t>
  </si>
  <si>
    <t>-1708996439</t>
  </si>
  <si>
    <t>783</t>
  </si>
  <si>
    <t>Dokončovací práce - nátěry</t>
  </si>
  <si>
    <t>233</t>
  </si>
  <si>
    <t>783801503</t>
  </si>
  <si>
    <t>Omytí omítek tlakovou vodou před provedením nátěru</t>
  </si>
  <si>
    <t>269458890</t>
  </si>
  <si>
    <t>234</t>
  </si>
  <si>
    <t>783827125</t>
  </si>
  <si>
    <t>Krycí jednonásobný silikonový nátěr omítek stupně členitosti 1 a 2</t>
  </si>
  <si>
    <t>1806163189</t>
  </si>
  <si>
    <t>784</t>
  </si>
  <si>
    <t>Dokončovací práce - malby a tapety</t>
  </si>
  <si>
    <t>235</t>
  </si>
  <si>
    <t>784211101</t>
  </si>
  <si>
    <t>Dvojnásobné bílé malby ze směsí za mokra výborně otěruvzdorných v místnostech výšky do 3,80 m</t>
  </si>
  <si>
    <t>-179474479</t>
  </si>
  <si>
    <t>"dle popisu M2, I.PP 002-007, stěny" (20,42+24,918+9,8+6,8+19,18+28,98)*2,6</t>
  </si>
  <si>
    <t xml:space="preserve">                                               "strop" 23,26+16,88+6+2,4+20,13+39,18</t>
  </si>
  <si>
    <t>"odpočet keramický obklad T1, T3"-(1,44+32)</t>
  </si>
  <si>
    <t>236</t>
  </si>
  <si>
    <t>784341006</t>
  </si>
  <si>
    <t>Antibakteriální nátěr</t>
  </si>
  <si>
    <t>741123520</t>
  </si>
  <si>
    <t>"dle popisu M1 I.NP 101-148 stěny"388,523*2,6</t>
  </si>
  <si>
    <t xml:space="preserve">                                             "strop"270,34</t>
  </si>
  <si>
    <t>"odpočet obklady T1,T2,T3"-179,194</t>
  </si>
  <si>
    <t>Práce a dodávky M</t>
  </si>
  <si>
    <t>21-M</t>
  </si>
  <si>
    <t>Elektromontáže</t>
  </si>
  <si>
    <t>237</t>
  </si>
  <si>
    <t>210001</t>
  </si>
  <si>
    <t>D+M rozvody EI vč. svítidel a hromosvodu</t>
  </si>
  <si>
    <t>-572555207</t>
  </si>
  <si>
    <t>24-M</t>
  </si>
  <si>
    <t>Montáže vzduchotechnických zařízení</t>
  </si>
  <si>
    <t>238</t>
  </si>
  <si>
    <t>240001</t>
  </si>
  <si>
    <t xml:space="preserve">D+M větrání a chlazení </t>
  </si>
  <si>
    <t>1961592099</t>
  </si>
  <si>
    <t>37-M</t>
  </si>
  <si>
    <t xml:space="preserve">Slaboproudé rozvody </t>
  </si>
  <si>
    <t>239</t>
  </si>
  <si>
    <t>370001</t>
  </si>
  <si>
    <t xml:space="preserve">D+M slaboproudé rozvody </t>
  </si>
  <si>
    <t>-1685254741</t>
  </si>
  <si>
    <t>VRN</t>
  </si>
  <si>
    <t>Vedlejší rozpočtové náklady</t>
  </si>
  <si>
    <t>VRN1</t>
  </si>
  <si>
    <t>Průzkumné, geodetické a projektové práce</t>
  </si>
  <si>
    <t>240</t>
  </si>
  <si>
    <t>012002000</t>
  </si>
  <si>
    <t>Geodetické práce</t>
  </si>
  <si>
    <t>…</t>
  </si>
  <si>
    <t>1024</t>
  </si>
  <si>
    <t>1033415085</t>
  </si>
  <si>
    <t>VRN3</t>
  </si>
  <si>
    <t>Zařízení staveniště</t>
  </si>
  <si>
    <t>241</t>
  </si>
  <si>
    <t>030001000</t>
  </si>
  <si>
    <t>-1341289052</t>
  </si>
  <si>
    <t>HSV - HSV</t>
  </si>
  <si>
    <t xml:space="preserve">    39-M - Zdravotnická technologie</t>
  </si>
  <si>
    <t>1647013042</t>
  </si>
  <si>
    <t>"schema T09"  1</t>
  </si>
  <si>
    <t>2098199264</t>
  </si>
  <si>
    <t>"schema T11"  1</t>
  </si>
  <si>
    <t>909598687</t>
  </si>
  <si>
    <t>"schema T12"  1</t>
  </si>
  <si>
    <t>1455769442</t>
  </si>
  <si>
    <t>130888955</t>
  </si>
  <si>
    <t>"schema Os02"   4</t>
  </si>
  <si>
    <t>-1836966562</t>
  </si>
  <si>
    <t>"schema Os03"  2</t>
  </si>
  <si>
    <t>1952443484</t>
  </si>
  <si>
    <t>"schema Os04"  1,5*1,3*2</t>
  </si>
  <si>
    <t>1731855613</t>
  </si>
  <si>
    <t>"schema Os05" 2</t>
  </si>
  <si>
    <t>767005</t>
  </si>
  <si>
    <t>932155961</t>
  </si>
  <si>
    <t>"schema Os06,Os07"  1,0*1,5*12+1,2*1,5*13</t>
  </si>
  <si>
    <t>767006</t>
  </si>
  <si>
    <t>-1940969916</t>
  </si>
  <si>
    <t>"schema Os09"  1</t>
  </si>
  <si>
    <t>767007</t>
  </si>
  <si>
    <t>-2047582490</t>
  </si>
  <si>
    <t>"schema Os010"  1</t>
  </si>
  <si>
    <t>767008</t>
  </si>
  <si>
    <t>449994845</t>
  </si>
  <si>
    <t>"schema Os11"   1</t>
  </si>
  <si>
    <t>767009</t>
  </si>
  <si>
    <t>785488240</t>
  </si>
  <si>
    <t>"schema Os12"   17</t>
  </si>
  <si>
    <t>767010</t>
  </si>
  <si>
    <t>1381743020</t>
  </si>
  <si>
    <t>"schema Os16"  4</t>
  </si>
  <si>
    <t>767011</t>
  </si>
  <si>
    <t>350509701</t>
  </si>
  <si>
    <t>"schema Os17"  17</t>
  </si>
  <si>
    <t>767012</t>
  </si>
  <si>
    <t>582328340</t>
  </si>
  <si>
    <t>"schema Os18"  14</t>
  </si>
  <si>
    <t>767013</t>
  </si>
  <si>
    <t>1983845516</t>
  </si>
  <si>
    <t>"schema Os19"   16</t>
  </si>
  <si>
    <t>767014</t>
  </si>
  <si>
    <t>926133294</t>
  </si>
  <si>
    <t>"schema Os20"  25</t>
  </si>
  <si>
    <t>767015</t>
  </si>
  <si>
    <t>-7544423</t>
  </si>
  <si>
    <t>"schema Os21" 3</t>
  </si>
  <si>
    <t>767016</t>
  </si>
  <si>
    <t>1499915492</t>
  </si>
  <si>
    <t>"schema Os22"  3</t>
  </si>
  <si>
    <t>767017</t>
  </si>
  <si>
    <t>-1847266197</t>
  </si>
  <si>
    <t>"schema Os23"   1</t>
  </si>
  <si>
    <t>767018</t>
  </si>
  <si>
    <t>1362058287</t>
  </si>
  <si>
    <t>"schema Os24"   1</t>
  </si>
  <si>
    <t>-1612397232</t>
  </si>
  <si>
    <t>-1685779561</t>
  </si>
  <si>
    <t>39-M</t>
  </si>
  <si>
    <t>Zdravotnická technologie</t>
  </si>
  <si>
    <t>390001</t>
  </si>
  <si>
    <t>1639162738</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</si>
  <si>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</si>
  <si>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</si>
  <si>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</si>
  <si>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</si>
  <si>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</si>
  <si>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</si>
  <si>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</si>
  <si>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</si>
  <si>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</si>
  <si>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</si>
  <si>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</si>
  <si>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</si>
  <si>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</si>
  <si>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</si>
  <si>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</si>
  <si>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</si>
  <si>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</si>
  <si>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</si>
  <si>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</si>
  <si>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</si>
  <si>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</si>
  <si>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</si>
  <si>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</si>
  <si>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</si>
  <si>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</si>
  <si>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</si>
  <si>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</si>
  <si>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</si>
  <si>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</si>
  <si>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</si>
  <si>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</si>
  <si>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</si>
  <si>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</si>
  <si>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</si>
  <si>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</si>
  <si>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</si>
  <si>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</si>
  <si>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</si>
  <si>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</si>
  <si>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</si>
  <si>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</si>
  <si>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</si>
  <si>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</si>
  <si>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</si>
  <si>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</si>
  <si>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</si>
  <si>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</si>
  <si>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</si>
  <si>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</si>
  <si>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</si>
  <si>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</si>
  <si>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</si>
  <si>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</si>
  <si>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</si>
  <si>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</si>
  <si>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</si>
  <si>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</si>
  <si>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</si>
  <si>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</si>
  <si>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</si>
  <si>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</si>
  <si>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</si>
  <si>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</si>
  <si>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</si>
  <si>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</si>
  <si>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</si>
  <si>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</si>
  <si>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</si>
  <si>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</si>
  <si>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</si>
  <si>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</si>
  <si>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</si>
  <si>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</si>
  <si>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</si>
  <si>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</si>
  <si>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</si>
  <si>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</si>
  <si>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</si>
  <si>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</si>
  <si>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</si>
  <si>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</si>
  <si>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</si>
  <si>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</si>
  <si>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</si>
  <si>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</si>
  <si>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</si>
  <si>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</si>
  <si>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</si>
  <si>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</si>
  <si>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</si>
  <si>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</si>
  <si>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</si>
  <si>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</si>
  <si>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</si>
  <si>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</si>
  <si>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</si>
  <si>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</si>
  <si>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</si>
  <si>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</si>
  <si>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</si>
  <si>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</si>
  <si>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</si>
  <si>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</si>
  <si>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</si>
  <si>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</si>
  <si>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</si>
  <si>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</si>
  <si>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</si>
  <si>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</si>
  <si>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</si>
  <si>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</si>
  <si>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</si>
  <si>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</si>
  <si>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</si>
  <si>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</si>
  <si>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</si>
  <si>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</si>
  <si>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</si>
  <si>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</si>
  <si>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</si>
  <si>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</si>
  <si>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</si>
  <si>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</si>
  <si>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</si>
  <si>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</si>
  <si>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</si>
  <si>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</si>
  <si>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</si>
  <si>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</si>
  <si>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</si>
  <si>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</si>
  <si>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</si>
  <si>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</si>
  <si>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</si>
  <si>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</si>
  <si>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</si>
  <si>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</si>
  <si>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</si>
  <si>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</si>
  <si>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</si>
  <si>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</si>
  <si>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</si>
  <si>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</si>
  <si>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</si>
  <si>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</si>
  <si>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</si>
  <si>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</si>
  <si>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</si>
  <si>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</si>
  <si>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</si>
  <si>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</si>
  <si>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</si>
  <si>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</si>
  <si>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</si>
  <si>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</si>
  <si>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</si>
  <si>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</si>
  <si>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</si>
  <si>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</si>
  <si>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</si>
  <si>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</si>
  <si>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</si>
  <si>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</si>
  <si>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</si>
  <si>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</si>
  <si>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</si>
  <si>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</si>
  <si>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</si>
  <si>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</si>
  <si>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</si>
  <si>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</si>
  <si>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</si>
  <si>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</si>
  <si>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</si>
  <si>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</si>
  <si>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</si>
  <si>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</si>
  <si>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</si>
  <si>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</si>
  <si>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</si>
  <si>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</si>
  <si>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</si>
  <si>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</si>
  <si>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t xml:space="preserve">507-2 - SO-02-Dodávky prvků  - </t>
    </r>
    <r>
      <rPr>
        <b/>
        <sz val="12"/>
        <color indexed="10"/>
        <rFont val="Trebuchet MS"/>
        <family val="2"/>
      </rPr>
      <t>nenaceňuje se !!!!</t>
    </r>
  </si>
  <si>
    <r>
      <t>D+M linka pracovní s dřezem,deskou,a zářivkovým osvětlením  délka 1800mm -</t>
    </r>
    <r>
      <rPr>
        <sz val="8"/>
        <color indexed="10"/>
        <rFont val="Trebuchet MS"/>
        <family val="2"/>
      </rPr>
      <t xml:space="preserve"> nenaceňuje se !!!!</t>
    </r>
  </si>
  <si>
    <r>
      <t xml:space="preserve">dtto,avšak délka 2100mm </t>
    </r>
    <r>
      <rPr>
        <sz val="8"/>
        <color indexed="10"/>
        <rFont val="Trebuchet MS"/>
        <family val="2"/>
      </rPr>
      <t>- nenaceňuje se !!!!</t>
    </r>
  </si>
  <si>
    <r>
      <t xml:space="preserve">dtto,avšak délka 2400mm </t>
    </r>
    <r>
      <rPr>
        <sz val="8"/>
        <color indexed="10"/>
        <rFont val="Trebuchet MS"/>
        <family val="2"/>
      </rPr>
      <t>- nenaceňuje se !!!!</t>
    </r>
  </si>
  <si>
    <r>
      <t xml:space="preserve">Přesun hmot procentní pro konstrukce truhlářské v objektech v do 12 m </t>
    </r>
    <r>
      <rPr>
        <sz val="8"/>
        <color indexed="10"/>
        <rFont val="Trebuchet MS"/>
        <family val="2"/>
      </rPr>
      <t>- nenaceňuje se !!!!</t>
    </r>
  </si>
  <si>
    <r>
      <t xml:space="preserve">D+M hasící přístroj práškový s hasící schopností 34A vč. nosné konstrukce </t>
    </r>
    <r>
      <rPr>
        <sz val="8"/>
        <color indexed="10"/>
        <rFont val="Trebuchet MS"/>
        <family val="2"/>
      </rPr>
      <t>- nenaceňuje se !!!!</t>
    </r>
  </si>
  <si>
    <r>
      <t xml:space="preserve">dtto,avšak s hasící schopností 34A/183B  </t>
    </r>
    <r>
      <rPr>
        <sz val="8"/>
        <color indexed="10"/>
        <rFont val="Trebuchet MS"/>
        <family val="2"/>
      </rPr>
      <t>- nenaceňuje se !!!!</t>
    </r>
  </si>
  <si>
    <r>
      <t xml:space="preserve">D+M čistící zona kobercová vnitřní vlákno polyamid  lepená na konstrukci podlahy </t>
    </r>
    <r>
      <rPr>
        <sz val="8"/>
        <color indexed="10"/>
        <rFont val="Trebuchet MS"/>
        <family val="2"/>
      </rPr>
      <t>- nenaceňuje se !!!!</t>
    </r>
  </si>
  <si>
    <r>
      <t xml:space="preserve">D+M čistící zona venkovní hliníková  složení guma +škrabák  1000/1500mm  </t>
    </r>
    <r>
      <rPr>
        <sz val="8"/>
        <color indexed="10"/>
        <rFont val="Trebuchet MS"/>
        <family val="2"/>
      </rPr>
      <t>- nenaceňuje se !!!!</t>
    </r>
  </si>
  <si>
    <r>
      <t xml:space="preserve">D+M vnitřní vertikální žaluzie  s PVC lamelami s ručním ovládáním  </t>
    </r>
    <r>
      <rPr>
        <sz val="8"/>
        <color indexed="10"/>
        <rFont val="Trebuchet MS"/>
        <family val="2"/>
      </rPr>
      <t>- nenaceňuje se !!!!</t>
    </r>
  </si>
  <si>
    <r>
      <t xml:space="preserve">Vnitřní informační systém -dveřní tabulky </t>
    </r>
    <r>
      <rPr>
        <sz val="8"/>
        <color indexed="10"/>
        <rFont val="Trebuchet MS"/>
        <family val="2"/>
      </rPr>
      <t>- nenaceňuje se !!!!</t>
    </r>
  </si>
  <si>
    <r>
      <t xml:space="preserve">Bezpečnostní tabulky </t>
    </r>
    <r>
      <rPr>
        <sz val="8"/>
        <color indexed="10"/>
        <rFont val="Trebuchet MS"/>
        <family val="2"/>
      </rPr>
      <t>- nenaceňuje se !!!!</t>
    </r>
  </si>
  <si>
    <r>
      <t xml:space="preserve">Informační panel zasklenný výměnný nerez vč. kotvení formát A1 </t>
    </r>
    <r>
      <rPr>
        <sz val="8"/>
        <color indexed="10"/>
        <rFont val="Trebuchet MS"/>
        <family val="2"/>
      </rPr>
      <t>- nenaceňuje se !!!!</t>
    </r>
  </si>
  <si>
    <r>
      <t xml:space="preserve">Věšák nástěnný+3 háčky broušený nerez </t>
    </r>
    <r>
      <rPr>
        <sz val="8"/>
        <color indexed="10"/>
        <rFont val="Trebuchet MS"/>
        <family val="2"/>
      </rPr>
      <t>- nenaceňuje se !!!!</t>
    </r>
  </si>
  <si>
    <r>
      <t xml:space="preserve">WC kartáč nerez </t>
    </r>
    <r>
      <rPr>
        <sz val="8"/>
        <color indexed="10"/>
        <rFont val="Trebuchet MS"/>
        <family val="2"/>
      </rPr>
      <t>- nenaceňuje se !!!!</t>
    </r>
  </si>
  <si>
    <r>
      <t xml:space="preserve">Zásobník mýdla pákový nerez objem min.1 l </t>
    </r>
    <r>
      <rPr>
        <sz val="8"/>
        <color indexed="10"/>
        <rFont val="Trebuchet MS"/>
        <family val="2"/>
      </rPr>
      <t>- nenaceňuje se !!!!</t>
    </r>
  </si>
  <si>
    <r>
      <t xml:space="preserve">Zásobník dezinfekce pákový objem 1l broušený nerez </t>
    </r>
    <r>
      <rPr>
        <sz val="8"/>
        <color indexed="10"/>
        <rFont val="Trebuchet MS"/>
        <family val="2"/>
      </rPr>
      <t>- nenaceňuje se !!!!</t>
    </r>
  </si>
  <si>
    <r>
      <t xml:space="preserve">Zásobník na papírové ručníky broušený nerez 133/275/330mm </t>
    </r>
    <r>
      <rPr>
        <sz val="8"/>
        <color indexed="10"/>
        <rFont val="Trebuchet MS"/>
        <family val="2"/>
      </rPr>
      <t>- nenaceňuje se !!!!</t>
    </r>
  </si>
  <si>
    <r>
      <t xml:space="preserve">Nášlapný koš na odpad nerez objem 25l hranatý  </t>
    </r>
    <r>
      <rPr>
        <sz val="8"/>
        <color indexed="10"/>
        <rFont val="Trebuchet MS"/>
        <family val="2"/>
      </rPr>
      <t>- nenaceňuje se !!!!</t>
    </r>
  </si>
  <si>
    <r>
      <t xml:space="preserve">Držák toaletního papíru broušený nerez 65/170mm  </t>
    </r>
    <r>
      <rPr>
        <sz val="8"/>
        <color indexed="10"/>
        <rFont val="Trebuchet MS"/>
        <family val="2"/>
      </rPr>
      <t>- nenaceňuje se !!!!</t>
    </r>
  </si>
  <si>
    <r>
      <t xml:space="preserve">Zásobník toaletního papíru nerez na 4ks papíru </t>
    </r>
    <r>
      <rPr>
        <sz val="8"/>
        <color indexed="10"/>
        <rFont val="Trebuchet MS"/>
        <family val="2"/>
      </rPr>
      <t>- nenaceňuje se !!!!</t>
    </r>
  </si>
  <si>
    <r>
      <t xml:space="preserve">Zalamovací sprchové dveře do niky hliníkový rám tvrzené sklo 4mm 900/1950mm </t>
    </r>
    <r>
      <rPr>
        <sz val="8"/>
        <color indexed="10"/>
        <rFont val="Trebuchet MS"/>
        <family val="2"/>
      </rPr>
      <t>- nenaceňuje se !!!!</t>
    </r>
  </si>
  <si>
    <r>
      <t xml:space="preserve">D+M rohová polička do sprchového koutu nerez 340/250mm </t>
    </r>
    <r>
      <rPr>
        <sz val="8"/>
        <color indexed="10"/>
        <rFont val="Trebuchet MS"/>
        <family val="2"/>
      </rPr>
      <t>- nenaceňuje se !!!!</t>
    </r>
  </si>
  <si>
    <r>
      <t xml:space="preserve">Přesun hmot procentní pro zámečnické konstrukce v objektech v do 12 m </t>
    </r>
    <r>
      <rPr>
        <sz val="8"/>
        <color indexed="10"/>
        <rFont val="Trebuchet MS"/>
        <family val="2"/>
      </rPr>
      <t>- nenaceňuje se !!!!</t>
    </r>
  </si>
  <si>
    <r>
      <t xml:space="preserve">D+M slaboproudé rozvody </t>
    </r>
    <r>
      <rPr>
        <sz val="8"/>
        <color indexed="10"/>
        <rFont val="Trebuchet MS"/>
        <family val="2"/>
      </rPr>
      <t>- nenaceňuje se !!!!</t>
    </r>
  </si>
  <si>
    <t xml:space="preserve">SO-02-Dodávky prvků </t>
  </si>
  <si>
    <r>
      <t xml:space="preserve">D+M zdravotnická technologie </t>
    </r>
    <r>
      <rPr>
        <b/>
        <u val="single"/>
        <sz val="8"/>
        <color indexed="36"/>
        <rFont val="Trebuchet MS"/>
        <family val="2"/>
      </rPr>
      <t>- nacenit dle přílohy</t>
    </r>
  </si>
  <si>
    <t>ROZPOČET S VÝKAZEM VÝMĚR</t>
  </si>
  <si>
    <t>Stavba:   OBLASTNÍ NEMOCNICE NÁCHOD a.s. - NÁVRH ŘEŠENÍ AMBULATNÍCH PROSTOR REHABILITACE</t>
  </si>
  <si>
    <t>Objekt:   ZAŘÍZENÍ PRO VYTÁPĚNÍ STAVEB</t>
  </si>
  <si>
    <t xml:space="preserve">Objednatel:   </t>
  </si>
  <si>
    <t xml:space="preserve">Zhotovitel:   </t>
  </si>
  <si>
    <t xml:space="preserve">Zpracoval:   </t>
  </si>
  <si>
    <t>Místo:   Náchod</t>
  </si>
  <si>
    <t>Datum:   31.07.2016</t>
  </si>
  <si>
    <t>Č.</t>
  </si>
  <si>
    <t>KCN</t>
  </si>
  <si>
    <t>Množství celkem</t>
  </si>
  <si>
    <t>Cena jednotková</t>
  </si>
  <si>
    <t xml:space="preserve">Práce a dodávky PSV   </t>
  </si>
  <si>
    <t xml:space="preserve">Izolace tepelné   </t>
  </si>
  <si>
    <t>713463131</t>
  </si>
  <si>
    <t xml:space="preserve">Montáž izolace tepelné potrubí potrubními pouzdry bez úpravy slepenými 1x tl izolace do 25 mm   </t>
  </si>
  <si>
    <t xml:space="preserve">200+141+52+68+25   </t>
  </si>
  <si>
    <t>283</t>
  </si>
  <si>
    <t>283770940</t>
  </si>
  <si>
    <t xml:space="preserve">izolace potrubí návleková z pěněného polyethylenu 15 x 9 mm   </t>
  </si>
  <si>
    <t xml:space="preserve">200 * 1,2   </t>
  </si>
  <si>
    <t>283771030</t>
  </si>
  <si>
    <t xml:space="preserve">izolace potrubí návleková z pěněného polyethylenu 22 x 9 mm   </t>
  </si>
  <si>
    <t xml:space="preserve">141 * 1,2   </t>
  </si>
  <si>
    <t>283771120</t>
  </si>
  <si>
    <t xml:space="preserve">izolace potrubí návleková z pěněného polyethylenu 28 x 13 mm   </t>
  </si>
  <si>
    <t xml:space="preserve">52 * 1,2   </t>
  </si>
  <si>
    <t>283770540</t>
  </si>
  <si>
    <t xml:space="preserve">izolace potrubí návleková z pěněného polyethylenu 32 x 25 mm   </t>
  </si>
  <si>
    <t xml:space="preserve">68 * 1,2   </t>
  </si>
  <si>
    <t>283770630</t>
  </si>
  <si>
    <t xml:space="preserve">izolace potrubí návleková z pěněného polyethylenu 45 x 25 mm   </t>
  </si>
  <si>
    <t xml:space="preserve">25 * 1,2   </t>
  </si>
  <si>
    <t>283771300</t>
  </si>
  <si>
    <t xml:space="preserve">spona na Mirelon   </t>
  </si>
  <si>
    <t>283771350</t>
  </si>
  <si>
    <t xml:space="preserve">páska samolepící na návlekovou izolaci po 20 m   </t>
  </si>
  <si>
    <t xml:space="preserve">Přesun hmot tonážní pro izolace tepelné v objektech v do 12 m   </t>
  </si>
  <si>
    <t>998713193</t>
  </si>
  <si>
    <t xml:space="preserve">Příplatek k přesunu hmot tonážní 713 za zvětšený přesun do 500 m   </t>
  </si>
  <si>
    <t>733</t>
  </si>
  <si>
    <t xml:space="preserve">Ústřední vytápění - potrubí   </t>
  </si>
  <si>
    <t>733110806</t>
  </si>
  <si>
    <t xml:space="preserve">Demontáž potrubí ocelového závitového do DN 32   </t>
  </si>
  <si>
    <t>733291101</t>
  </si>
  <si>
    <t xml:space="preserve">Zkouška těsnosti potrubí měděné do D 35x1,5   </t>
  </si>
  <si>
    <t>733890801</t>
  </si>
  <si>
    <t xml:space="preserve">Přemístění potrubí demontovaného vodorovně do 100 m v objektech výšky do 6 m   </t>
  </si>
  <si>
    <t>733111102</t>
  </si>
  <si>
    <t xml:space="preserve">Potrubí ocelové závitové bezešvé běžné nízkotlaké DN 10   </t>
  </si>
  <si>
    <t xml:space="preserve">3 * 1,2   </t>
  </si>
  <si>
    <t>733111103</t>
  </si>
  <si>
    <t xml:space="preserve">Potrubí ocelové závitové bezešvé běžné nízkotlaké DN 15   </t>
  </si>
  <si>
    <t>733111104</t>
  </si>
  <si>
    <t xml:space="preserve">Potrubí ocelové závitové bezešvé běžné nízkotlaké DN 20   </t>
  </si>
  <si>
    <t>733111105</t>
  </si>
  <si>
    <t xml:space="preserve">Potrubí ocelové závitové bezešvé běžné nízkotlaké DN 25   </t>
  </si>
  <si>
    <t>733111106</t>
  </si>
  <si>
    <t xml:space="preserve">Potrubí ocelové závitové bezešvé běžné nízkotlaké DN 32   </t>
  </si>
  <si>
    <t>733222102</t>
  </si>
  <si>
    <t xml:space="preserve">Potrubí měděné polotvrdé spojované měkkým pájením D 15x1   </t>
  </si>
  <si>
    <t>733113113</t>
  </si>
  <si>
    <t xml:space="preserve">Příplatek k porubí z trubek ocelových závitových za zhotovení závitové ocelové přípojky DN 15   </t>
  </si>
  <si>
    <t>733113114</t>
  </si>
  <si>
    <t xml:space="preserve">Příplatek k porubí z trubek ocelových závitových za zhotovení závitové ocelové přípojky DN 20   </t>
  </si>
  <si>
    <t>733141102</t>
  </si>
  <si>
    <t xml:space="preserve">Odvzdušňovací nádoba z trubek ocelových do DN 50   </t>
  </si>
  <si>
    <t>733190107</t>
  </si>
  <si>
    <t xml:space="preserve">Zkouška těsnosti potrubí ocelové závitové do DN 40   </t>
  </si>
  <si>
    <t xml:space="preserve">141+52+68+25   </t>
  </si>
  <si>
    <t>998733102</t>
  </si>
  <si>
    <t xml:space="preserve">Přesun hmot tonážní pro rozvody potrubí v objektech v do 12 m   </t>
  </si>
  <si>
    <t>998733193</t>
  </si>
  <si>
    <t xml:space="preserve">Příplatek k přesunu hmot tonážní 733 za zvětšený přesun do 500 m   </t>
  </si>
  <si>
    <t>PX01</t>
  </si>
  <si>
    <t xml:space="preserve">Topná zkouška   </t>
  </si>
  <si>
    <t>h</t>
  </si>
  <si>
    <t>PX02</t>
  </si>
  <si>
    <t xml:space="preserve">Stavební přípomoci a ostatní práce   </t>
  </si>
  <si>
    <t>PX03</t>
  </si>
  <si>
    <t xml:space="preserve">Protipožární pěna těsnění prostupů požárních dělících konstrukcí   </t>
  </si>
  <si>
    <t>PX04</t>
  </si>
  <si>
    <t xml:space="preserve">Montážní plošina   </t>
  </si>
  <si>
    <t>sada</t>
  </si>
  <si>
    <t>PX05</t>
  </si>
  <si>
    <t xml:space="preserve">Přechodový spoj - potrubí ocelové závitové / potrubí měděné   </t>
  </si>
  <si>
    <t>734</t>
  </si>
  <si>
    <t xml:space="preserve">Ústřední vytápění - armatury   </t>
  </si>
  <si>
    <t>734200812</t>
  </si>
  <si>
    <t xml:space="preserve">Demontáž armatury závitové s jedním závitem do G 1   </t>
  </si>
  <si>
    <t>734200832</t>
  </si>
  <si>
    <t xml:space="preserve">Demontáž armatury závitové se třemi závity do G 1   </t>
  </si>
  <si>
    <t>DARX01</t>
  </si>
  <si>
    <t xml:space="preserve">Demontáž pohonu armatury závitové se třemi závity 230V   </t>
  </si>
  <si>
    <t>734890801</t>
  </si>
  <si>
    <t xml:space="preserve">Přemístění demontovaných armatur vodorovně do 100 m v objektech výšky do 6 m   </t>
  </si>
  <si>
    <t>734211115</t>
  </si>
  <si>
    <t xml:space="preserve">Ventil závitový odvzdušňovací G 1/2 PN 10 do 120°C   </t>
  </si>
  <si>
    <t>734295021.1</t>
  </si>
  <si>
    <t xml:space="preserve">Směšovací armatura závitová trojcestná DN 15, kv = 1.6 se servomotorem 230V   </t>
  </si>
  <si>
    <t>734295021.2</t>
  </si>
  <si>
    <t xml:space="preserve">Směšovací armatura závitová trojcestná DN 20, kv = 4 se servomotorem 230V   </t>
  </si>
  <si>
    <t>ARX101</t>
  </si>
  <si>
    <t xml:space="preserve">Termostatická hlavice otopných těles se zajištěním proti zcizení pomocí bezpečnostního kroužku s regulačním rozsahem 6°C - 28°C vč. montáže   </t>
  </si>
  <si>
    <t>ARX102</t>
  </si>
  <si>
    <t xml:space="preserve">Radiátorový ventil termostatický pro tělesa s bočním připojením 1/2" přímé s přednastavením vč. montáže   </t>
  </si>
  <si>
    <t>ARX103</t>
  </si>
  <si>
    <t xml:space="preserve">Radiátorové šroubení uzavírací a regulační pro tělesa s bočním připojením 1/2" přímé s vypouštěním vč. montáže   </t>
  </si>
  <si>
    <t>OSX01</t>
  </si>
  <si>
    <t xml:space="preserve">příslušenství armatur ostatní a topenářská šroubení   </t>
  </si>
  <si>
    <t>998734102</t>
  </si>
  <si>
    <t xml:space="preserve">Přesun hmot tonážní pro armatury v objektech v do 12 m   </t>
  </si>
  <si>
    <t>998734193</t>
  </si>
  <si>
    <t xml:space="preserve">Příplatek k přesunu hmot tonážní 734 za zvětšený přesun do 500 m   </t>
  </si>
  <si>
    <t>735</t>
  </si>
  <si>
    <t xml:space="preserve">Ústřední vytápění - otopná tělesa   </t>
  </si>
  <si>
    <t>735494811</t>
  </si>
  <si>
    <t xml:space="preserve">Vypuštění vody ze stávající soustavy   </t>
  </si>
  <si>
    <t>l</t>
  </si>
  <si>
    <t>735151822</t>
  </si>
  <si>
    <t xml:space="preserve">Demontáž otopného tělesa panelového dvouřadého délka do 2820 mm   </t>
  </si>
  <si>
    <t>735890801</t>
  </si>
  <si>
    <t xml:space="preserve">Přemístění demontovaného otopného tělesa vodorovně 100 m v objektech výšky do 6 m   </t>
  </si>
  <si>
    <t>735000912</t>
  </si>
  <si>
    <t xml:space="preserve">Vyregulování ventilu nebo kohoutu dvojregulačního s termostatickým ovládáním a regulačního šroubení   </t>
  </si>
  <si>
    <t>735159210</t>
  </si>
  <si>
    <t xml:space="preserve">Montáž otopných těles panelových dvouřadých délky do 1140 mm vč. uchycení   </t>
  </si>
  <si>
    <t xml:space="preserve">1+3+2+7+2+2+9+2+2   </t>
  </si>
  <si>
    <t>735159230</t>
  </si>
  <si>
    <t xml:space="preserve">Montáž otopných těles panelových dvouřadých délky do 1980 mm vč. uchycení   </t>
  </si>
  <si>
    <t>735159310</t>
  </si>
  <si>
    <t xml:space="preserve">Montáž otopných těles panelových třířadých délky do 1140 mm vč. uchycení   </t>
  </si>
  <si>
    <t xml:space="preserve">2+3   </t>
  </si>
  <si>
    <t>735159320</t>
  </si>
  <si>
    <t xml:space="preserve">Montáž otopných těles panelových třířadých délky do 1500 mm vč. uchycení   </t>
  </si>
  <si>
    <t>735159330</t>
  </si>
  <si>
    <t xml:space="preserve">Montáž otopných těles panelových třířadých délky do 1980 mm vč. uchycení   </t>
  </si>
  <si>
    <t>DOT01</t>
  </si>
  <si>
    <t xml:space="preserve">těleso otopné deskové s profilovanou čelní deskou a bočním připojením 1/2" typ21 V600 L400 mm   </t>
  </si>
  <si>
    <t>DOT02</t>
  </si>
  <si>
    <t xml:space="preserve">těleso otopné deskové s profilovanou čelní deskou a bočním připojením 1/2" typ21 V600 L900 mm   </t>
  </si>
  <si>
    <t>DOT03</t>
  </si>
  <si>
    <t xml:space="preserve">těleso otopné deskové s profilovanou čelní deskou a bočním připojením 1/2" typ21 V600 L1000 mm   </t>
  </si>
  <si>
    <t>DOT04</t>
  </si>
  <si>
    <t xml:space="preserve">těleso otopné deskové s profilovanou čelní deskou a bočním připojením 1/2" typ21 V600 L1800 mm   </t>
  </si>
  <si>
    <t>HOT01</t>
  </si>
  <si>
    <t xml:space="preserve">těleso otopné deskové s profilovanou čelní deskou a pravým spodním připojením, hygienické provedení typ20 - V600 L400 mm   </t>
  </si>
  <si>
    <t>HOT02</t>
  </si>
  <si>
    <t xml:space="preserve">těleso otopné deskové s profilovanou čelní deskou a pravým spodním připojením, hygienické provedení typ20 - V600 L500 mm   </t>
  </si>
  <si>
    <t>HOT03</t>
  </si>
  <si>
    <t xml:space="preserve">těleso otopné deskové s profilovanou čelní deskou a pravým spodním připojením, hygienické provedení typ20 - V600 L600 mm   </t>
  </si>
  <si>
    <t>HOT04</t>
  </si>
  <si>
    <t xml:space="preserve">těleso otopné deskové s profilovanou čelní deskou a pravým spodním připojením, hygienické provedení typ20 - V600 L700 mm   </t>
  </si>
  <si>
    <t>HOT05</t>
  </si>
  <si>
    <t xml:space="preserve">těleso otopné deskové s profilovanou čelní deskou a pravým spodním připojením, hygienické provedení typ20 - V600 L1000 mm   </t>
  </si>
  <si>
    <t>HOT06</t>
  </si>
  <si>
    <t xml:space="preserve">těleso otopné deskové s profilovanou čelní deskou a pravým spodním připojením, hygienické provedení typ20 - V600 L1100 mm   </t>
  </si>
  <si>
    <t>HOT07</t>
  </si>
  <si>
    <t xml:space="preserve">těleso otopné deskové s profilovanou čelní deskou a pravým spodním připojením, hygienické provedení typ30 - V600 L500 mm   </t>
  </si>
  <si>
    <t>HOT08</t>
  </si>
  <si>
    <t xml:space="preserve">těleso otopné deskové s profilovanou čelní deskou a pravým spodním připojením, hygienické provedení typ30 - V600 L600 mm   </t>
  </si>
  <si>
    <t>HOT09</t>
  </si>
  <si>
    <t xml:space="preserve">těleso otopné deskové s profilovanou čelní deskou a pravým spodním připojením, hygienické provedení typ30 - V600 L1200 mm   </t>
  </si>
  <si>
    <t>HOT10</t>
  </si>
  <si>
    <t xml:space="preserve">těleso otopné deskové s profilovanou čelní deskou a pravým spodním připojením, hygienické provedení typ30 - V600 L1800 mm   </t>
  </si>
  <si>
    <t>735191910</t>
  </si>
  <si>
    <t xml:space="preserve">Napuštění vody do otopných těles a systému   </t>
  </si>
  <si>
    <t>OTX03</t>
  </si>
  <si>
    <t xml:space="preserve">poměrový měřič spotřeby tepla určený k instalaci na ootpná tělesa - dodávka vč. montáže a kalibrace   </t>
  </si>
  <si>
    <t>735191905</t>
  </si>
  <si>
    <t xml:space="preserve">Odvzdušnění otopných těles   </t>
  </si>
  <si>
    <t>998735101</t>
  </si>
  <si>
    <t xml:space="preserve">Přesun hmot tonážní pro otopná tělesa v objektech v do 6 m   </t>
  </si>
  <si>
    <t>998735193</t>
  </si>
  <si>
    <t xml:space="preserve">Příplatek k přesunu hmot tonážní 735 za zvětšený přesun do 500 m   </t>
  </si>
  <si>
    <t xml:space="preserve">Dokončovací práce - nátěry   </t>
  </si>
  <si>
    <t>783222100</t>
  </si>
  <si>
    <t xml:space="preserve">Nátěry syntetické kovových doplňkových konstrukcí barva standardní dvojnásobné   </t>
  </si>
  <si>
    <t>783425428</t>
  </si>
  <si>
    <t xml:space="preserve">Nátěry syntetické potrubí do DN 50 barva dražší základní antikorozní   </t>
  </si>
  <si>
    <t xml:space="preserve">Celkem   </t>
  </si>
  <si>
    <t>stavební objekt / provozní soubor</t>
  </si>
  <si>
    <t>název / číslo</t>
  </si>
  <si>
    <t>SOUPIS PRACÍ A DODÁVEK VČETNÉ NABÍDKOVÉHO OCENĚNÍ</t>
  </si>
  <si>
    <t>Popis položky</t>
  </si>
  <si>
    <t>Technický</t>
  </si>
  <si>
    <t>Výměra</t>
  </si>
  <si>
    <t>Měr.</t>
  </si>
  <si>
    <t>Dodávka</t>
  </si>
  <si>
    <t>Montáž</t>
  </si>
  <si>
    <t>pol.</t>
  </si>
  <si>
    <t xml:space="preserve"> </t>
  </si>
  <si>
    <t xml:space="preserve"> reprezentant</t>
  </si>
  <si>
    <t>jedn.</t>
  </si>
  <si>
    <t>jednotkově</t>
  </si>
  <si>
    <t>celkem</t>
  </si>
  <si>
    <r>
      <t>Výkazy výměr</t>
    </r>
    <r>
      <rPr>
        <sz val="11"/>
        <rFont val="Calibri"/>
        <family val="2"/>
      </rPr>
      <t xml:space="preserve"> (též Soupis prací a dodávek včetně nabídkového ocenění):</t>
    </r>
  </si>
  <si>
    <t xml:space="preserve">Výkaz výměr je zpracován v souladu se zák. č.137/2006 Sb. (§44, odst. (4), písm. b). </t>
  </si>
  <si>
    <t>Komentář k výkazu výměr</t>
  </si>
  <si>
    <t>Zpracovatel PD upozorňuje, že výkaz výměr je sestaven dle "Podmínek nabídky", viz.výňatek na samostatném listu.</t>
  </si>
  <si>
    <t xml:space="preserve">Při vyplňování výkazu výměr je nutné respektovat dále uvedené pokyny: </t>
  </si>
  <si>
    <t>1) Při zpracování nabídky je nutné využít všech částí (dílů) projektu pro provádění stavby (zák. č. 137/2006 Sb., §44, odst. (4), písm. a), tj. technické zprávy, seznamu pozic, všech výkresů, tabulek a specifikací materiálů.</t>
  </si>
  <si>
    <t xml:space="preserve">2) Součástí nabídkové ceny musí být veškeré náklady, aby cena byla konečná a zahrnovala celou dodávku a montáž. </t>
  </si>
  <si>
    <t xml:space="preserve">3) Každá uchazečem vyplněná položka musí obsahovat veškeré technicky a logicky dovoditelné součásti dodávky a montáže (včetně údajů o podmínkách a úhradě licencí potřebných SW). </t>
  </si>
  <si>
    <t xml:space="preserve">4) Dodávky a montáže uvedené v nabídce musí být, včetně veškerého souvisejícího doplňkového, podružného a montážního materiálu, tak, aby celé zařízení bylo funkční a splňovalo všechny předpisy, které se na ně vztahují.  </t>
  </si>
  <si>
    <t xml:space="preserve">5) Označení výrobků konkrétním výrobcem v projektu pro provádění stavby vyjadřuje standard požadované kvality (zák. č. 137/2006 Sb, §44, odst. (9). </t>
  </si>
  <si>
    <t>- pokud uchazeč nabídne produkt od jiného výrobce je povinen dodržet standard a zároveň, přejímá odpovědnost za správnost náhrady - splnění všech parametrů</t>
  </si>
  <si>
    <t>a koordinaci se všemi navazujícími profesemi, eventuální nutnost úpravy projektu pro provádění stavby půjde k tíží uchazeče (vybraného dodavatele).</t>
  </si>
  <si>
    <t>6) Všechny položky jsou uvedeny bez DPH.</t>
  </si>
  <si>
    <t xml:space="preserve">7) Práce v objektu jsou prováděny do výšky +4,000m. </t>
  </si>
  <si>
    <t>8) Nakládání se sutí:</t>
  </si>
  <si>
    <t>- uchazeč zahrne do jednotkových cen bouracích prací náklady na svislou i vodorovnou vnitrostaveništní manipulaci se sutí vč.překládání, náklady na odvoz na mezideponii, opětovné nakládání a odvoz suti na skládku a skládkovné.</t>
  </si>
  <si>
    <t>- dále zahrne do svých cen náklady na laboratorní rozbory suti vyžadované od 1.1.2006 vyhláškou MŽP č.294/2005.</t>
  </si>
  <si>
    <t>- vybouraný materiál se stává majetkem zhotovitele. Vzhledem k tomu, že se bude v některých případech jednat i o druhotné suroviny (ocel. konstrukce atd.) je nutné tento fakt zohlednit v nabídkové ceně.</t>
  </si>
  <si>
    <t xml:space="preserve">9) Uchazeč zahrne do svých jednotkových cen důkladná a stálá protiprašná opatření, trvalý úklid vnitrozávodových komunikací znečištěných v průběhu stavby a trvalý úklid všech prostor dotčených stavbou. </t>
  </si>
  <si>
    <t>- dále musí zahrnout do svých cen soustavné odklízení suti vzniklé při bouracích pracech a soustavné odsávání prachu.</t>
  </si>
  <si>
    <t>Stavba :</t>
  </si>
  <si>
    <t>OBLASTNÍ NEMOCNICE NÁCHOD a.s.</t>
  </si>
  <si>
    <t>ŘEŠENÍ AMBULATNÍCH PROSTOR REHABILITACE</t>
  </si>
  <si>
    <t xml:space="preserve">Profese : </t>
  </si>
  <si>
    <t>Zařízení vzduchotechniky a chlazení</t>
  </si>
  <si>
    <t>1.</t>
  </si>
  <si>
    <t>Zařízení č. 1 – Větrání a odvlhčování vodoléčby</t>
  </si>
  <si>
    <t>1.A.1</t>
  </si>
  <si>
    <r>
      <t xml:space="preserve">Rekuperační VZT jednotka. </t>
    </r>
    <r>
      <rPr>
        <sz val="10"/>
        <rFont val="Arial CE"/>
        <family val="0"/>
      </rPr>
      <t xml:space="preserve">Jednotka v provedení pod strop. </t>
    </r>
    <r>
      <rPr>
        <u val="single"/>
        <sz val="10"/>
        <rFont val="Arial CE"/>
        <family val="0"/>
      </rPr>
      <t>Složení jednotky</t>
    </r>
    <r>
      <rPr>
        <sz val="10"/>
        <rFont val="Arial CE"/>
        <family val="0"/>
      </rPr>
      <t xml:space="preserve"> Filtr třídy G4, tepelný deskový protiproudý výměník, by-passová klapka a elektronicky řízené ventilátory, elektrický ohřívač 500W. Jednotka vybavena vlastní automatickou regulací.</t>
    </r>
  </si>
  <si>
    <t>Jednotka musí být vybavena certifikátem EUROVENT. Přesné požadavky, které musí být splněny viz příloha projektu č.03 Technika VZT jednotek.</t>
  </si>
  <si>
    <t>Jednotka musí splňovat nařízení komise EU č 1253/2014, kterým se provádí směrnice EP a Rady 2009/125/ES Ecodesign na vzduchotechnické jednotky</t>
  </si>
  <si>
    <t>1.A.2</t>
  </si>
  <si>
    <r>
      <rPr>
        <b/>
        <sz val="10"/>
        <rFont val="Arial CE"/>
        <family val="0"/>
      </rPr>
      <t xml:space="preserve">Cirkulační odvlhčovací jednotka
</t>
    </r>
    <r>
      <rPr>
        <sz val="10"/>
        <rFont val="Arial CE"/>
        <family val="0"/>
      </rPr>
      <t>Pa</t>
    </r>
    <r>
      <rPr>
        <sz val="10"/>
        <rFont val="Arial CE"/>
        <family val="2"/>
      </rPr>
      <t>rapetní, v provedení do nízkých teplot
Odvlhčovací výkon při teplotě 30 °C a relativní vlhkosti 60% = 2,4 litru za hodinu.Včetně ovladače</t>
    </r>
  </si>
  <si>
    <t>1.A.3</t>
  </si>
  <si>
    <t>1.C.1</t>
  </si>
  <si>
    <r>
      <t xml:space="preserve">Uzavírací klapka se servopohonem
</t>
    </r>
    <r>
      <rPr>
        <sz val="10"/>
        <rFont val="Arial CE"/>
        <family val="0"/>
      </rPr>
      <t>Kruhová uzavírací klapka se servopohonem bez havarijní pružiny na 24V</t>
    </r>
    <r>
      <rPr>
        <b/>
        <sz val="10"/>
        <rFont val="Arial CE"/>
        <family val="0"/>
      </rPr>
      <t xml:space="preserve">
</t>
    </r>
    <r>
      <rPr>
        <sz val="10"/>
        <rFont val="Arial CE"/>
        <family val="0"/>
      </rPr>
      <t>Průměr: 200mm</t>
    </r>
  </si>
  <si>
    <t>1.C.2</t>
  </si>
  <si>
    <r>
      <t xml:space="preserve">Regulátor
</t>
    </r>
    <r>
      <rPr>
        <sz val="10"/>
        <rFont val="Arial CE"/>
        <family val="0"/>
      </rPr>
      <t>Nástěnný digitální ovladač s displejem s možností editace všech parametrů VZT jednotky (siglalizací provozních a poruchových stavů, ruční režim a automatický týdennÍ program)</t>
    </r>
  </si>
  <si>
    <t>1.C.3</t>
  </si>
  <si>
    <r>
      <rPr>
        <b/>
        <sz val="10"/>
        <rFont val="Arial CE"/>
        <family val="0"/>
      </rPr>
      <t xml:space="preserve">Čidlo CO2
</t>
    </r>
    <r>
      <rPr>
        <sz val="10"/>
        <rFont val="Arial CE"/>
        <family val="0"/>
      </rPr>
      <t>Napájení 24V DC
Prostorové čidlo CO2, 0-10V</t>
    </r>
  </si>
  <si>
    <t>1.C.4</t>
  </si>
  <si>
    <r>
      <rPr>
        <b/>
        <sz val="10"/>
        <rFont val="Arial CE"/>
        <family val="0"/>
      </rPr>
      <t xml:space="preserve">Detektor kouře ve VZT potrubí
</t>
    </r>
    <r>
      <rPr>
        <sz val="10"/>
        <rFont val="Arial CE"/>
        <family val="0"/>
      </rPr>
      <t>Napájení 24V DC
Výstup 1P kontakt
Kouřové čidlo umístěné ve VZT potrubí za protidešťovou žaluzií
Včetně kabelu délky 10m</t>
    </r>
  </si>
  <si>
    <t>1.C.5</t>
  </si>
  <si>
    <r>
      <rPr>
        <b/>
        <sz val="10"/>
        <rFont val="Arial CE"/>
        <family val="0"/>
      </rPr>
      <t>Elektrické propojení jednotlivých prvků systému.</t>
    </r>
    <r>
      <rPr>
        <sz val="10"/>
        <rFont val="Arial CE"/>
        <family val="0"/>
      </rPr>
      <t xml:space="preserve">
Kabely k externím signálům a k ovladači.Jejich zapojení v jednotce na příslušné svorky dle schématu. 
Příloha projektu číslo 3 Technika VZT jednotek</t>
    </r>
  </si>
  <si>
    <t>1.C.6</t>
  </si>
  <si>
    <r>
      <t xml:space="preserve">Samočinná těsná zpětná klapka 
</t>
    </r>
    <r>
      <rPr>
        <sz val="10"/>
        <rFont val="Arial CE"/>
        <family val="0"/>
      </rPr>
      <t>do kruhového potrubí 
Průměr 200 mm</t>
    </r>
  </si>
  <si>
    <t>1.C.7</t>
  </si>
  <si>
    <r>
      <t xml:space="preserve">Protidešťová žaluzie se sítem
</t>
    </r>
    <r>
      <rPr>
        <sz val="10"/>
        <rFont val="Arial CE"/>
        <family val="0"/>
      </rPr>
      <t>hliník + komaxit, RAL dle architekta</t>
    </r>
    <r>
      <rPr>
        <b/>
        <sz val="10"/>
        <rFont val="Arial CE"/>
        <family val="0"/>
      </rPr>
      <t xml:space="preserve">
</t>
    </r>
    <r>
      <rPr>
        <sz val="10"/>
        <rFont val="Arial CE"/>
        <family val="0"/>
      </rPr>
      <t>Rozměr: 250x250 mm</t>
    </r>
  </si>
  <si>
    <t>1.C.8</t>
  </si>
  <si>
    <r>
      <t xml:space="preserve">Regulační klapka
</t>
    </r>
    <r>
      <rPr>
        <sz val="10"/>
        <rFont val="Arial CE"/>
        <family val="0"/>
      </rPr>
      <t>do kruhového potrubí,</t>
    </r>
    <r>
      <rPr>
        <b/>
        <sz val="10"/>
        <rFont val="Arial CE"/>
        <family val="0"/>
      </rPr>
      <t xml:space="preserve"> </t>
    </r>
    <r>
      <rPr>
        <sz val="10"/>
        <rFont val="Arial CE"/>
        <family val="0"/>
      </rPr>
      <t>s ručním kovovým ovládáním.
Prměr: 160 mm</t>
    </r>
  </si>
  <si>
    <t>1.D.1</t>
  </si>
  <si>
    <r>
      <t xml:space="preserve">Přívodní anemostat
</t>
    </r>
    <r>
      <rPr>
        <sz val="10"/>
        <rFont val="Arial CE"/>
        <family val="0"/>
      </rPr>
      <t>Čelní deska čtvercová, RAL 9010</t>
    </r>
    <r>
      <rPr>
        <b/>
        <sz val="10"/>
        <rFont val="Arial CE"/>
        <family val="2"/>
      </rPr>
      <t xml:space="preserve">
</t>
    </r>
    <r>
      <rPr>
        <sz val="10"/>
        <rFont val="Arial CE"/>
        <family val="0"/>
      </rPr>
      <t>Průtok vzduchu: 150 m3/hod</t>
    </r>
  </si>
  <si>
    <t>1.D.2</t>
  </si>
  <si>
    <r>
      <t xml:space="preserve">Odvodní anemostat
</t>
    </r>
    <r>
      <rPr>
        <sz val="10"/>
        <rFont val="Arial CE"/>
        <family val="0"/>
      </rPr>
      <t>Čelní deska čtvercová, RAL 9010</t>
    </r>
    <r>
      <rPr>
        <b/>
        <sz val="10"/>
        <rFont val="Arial CE"/>
        <family val="2"/>
      </rPr>
      <t xml:space="preserve">
</t>
    </r>
    <r>
      <rPr>
        <sz val="10"/>
        <rFont val="Arial CE"/>
        <family val="0"/>
      </rPr>
      <t>Průtok vzduchu: 125 m3/hod</t>
    </r>
  </si>
  <si>
    <t>1.D.3</t>
  </si>
  <si>
    <r>
      <t>Odvodní talířový ventil kovový.</t>
    </r>
    <r>
      <rPr>
        <sz val="10"/>
        <rFont val="Arial CE"/>
        <family val="0"/>
      </rPr>
      <t xml:space="preserve"> 
Průtok vzduchu 100 m3/hod
Průměr: 125mm</t>
    </r>
  </si>
  <si>
    <t>1.D.4</t>
  </si>
  <si>
    <r>
      <t>Stěnová mřížka</t>
    </r>
    <r>
      <rPr>
        <sz val="10"/>
        <rFont val="Arial CE"/>
        <family val="2"/>
      </rPr>
      <t xml:space="preserve"> 
do hranatého potrubí, hliníková, 1-řadá, upínání pružinami, lamely horizontální, rozteč lamel 17,5 mm
Rozměr 400x200 mm</t>
    </r>
  </si>
  <si>
    <t>1.E.1</t>
  </si>
  <si>
    <r>
      <t>Tepelně a zvukově izolační hadice</t>
    </r>
    <r>
      <rPr>
        <sz val="11"/>
        <rFont val="Calibri"/>
        <family val="2"/>
      </rPr>
      <t xml:space="preserve">
Průměr: 125 mm</t>
    </r>
  </si>
  <si>
    <t>1.E.2</t>
  </si>
  <si>
    <r>
      <t>Tepelně a zvukově izolační hadice</t>
    </r>
    <r>
      <rPr>
        <sz val="11"/>
        <rFont val="Calibri"/>
        <family val="2"/>
      </rPr>
      <t xml:space="preserve">
Průměr: 160 mm</t>
    </r>
  </si>
  <si>
    <t>1.E.3</t>
  </si>
  <si>
    <r>
      <t>Tepelně a zvukově izolační hadice</t>
    </r>
    <r>
      <rPr>
        <sz val="11"/>
        <rFont val="Calibri"/>
        <family val="2"/>
      </rPr>
      <t xml:space="preserve">
Průměr: 200 mm</t>
    </r>
  </si>
  <si>
    <t>1.E.4</t>
  </si>
  <si>
    <r>
      <t xml:space="preserve">Potrubí kruhové, pozinkované </t>
    </r>
    <r>
      <rPr>
        <sz val="11"/>
        <rFont val="Calibri"/>
        <family val="2"/>
      </rPr>
      <t>+ 30% tvarovek
Miniální třída těsnosti potrubních rozvodů: "C"
Průměr 125 mm</t>
    </r>
  </si>
  <si>
    <t>1.E.5</t>
  </si>
  <si>
    <r>
      <t xml:space="preserve">Potrubí kruhové, pozinkované </t>
    </r>
    <r>
      <rPr>
        <sz val="11"/>
        <rFont val="Calibri"/>
        <family val="2"/>
      </rPr>
      <t>+ 30% tvarovek
Miniální třída těsnosti potrubních rozvodů: "C"
Průměr 160 mm</t>
    </r>
  </si>
  <si>
    <t>1.E.6</t>
  </si>
  <si>
    <r>
      <t xml:space="preserve">Potrubí kruhové, pozinkované </t>
    </r>
    <r>
      <rPr>
        <sz val="11"/>
        <rFont val="Calibri"/>
        <family val="2"/>
      </rPr>
      <t>+ 30% tvarovek
Miniální třída těsnosti potrubních rozvodů: "C"
Průměr 200 mm</t>
    </r>
  </si>
  <si>
    <t>1.E.8</t>
  </si>
  <si>
    <r>
      <t xml:space="preserve">Potrubí 4-hranné, pozinkované </t>
    </r>
    <r>
      <rPr>
        <sz val="11"/>
        <rFont val="Calibri"/>
        <family val="2"/>
      </rPr>
      <t>+ 100% tvarovek.
Do obvodu 1050 mm</t>
    </r>
  </si>
  <si>
    <t>1.H.1</t>
  </si>
  <si>
    <r>
      <t xml:space="preserve">Tepelná a hluková izolace
</t>
    </r>
    <r>
      <rPr>
        <sz val="11"/>
        <rFont val="Calibri"/>
        <family val="2"/>
      </rPr>
      <t>Minerální vata s AL polepem</t>
    </r>
    <r>
      <rPr>
        <b/>
        <sz val="10"/>
        <rFont val="Arial"/>
        <family val="2"/>
      </rPr>
      <t xml:space="preserve">
</t>
    </r>
    <r>
      <rPr>
        <sz val="11"/>
        <rFont val="Calibri"/>
        <family val="2"/>
      </rPr>
      <t>Tloušťka: 60mm</t>
    </r>
  </si>
  <si>
    <t>1.G.1</t>
  </si>
  <si>
    <r>
      <t xml:space="preserve">Utěsnění prostupů VZT 
</t>
    </r>
    <r>
      <rPr>
        <sz val="11"/>
        <rFont val="Calibri"/>
        <family val="2"/>
      </rPr>
      <t>požárně dělícími konstrukcemi</t>
    </r>
  </si>
  <si>
    <t>1.J.1</t>
  </si>
  <si>
    <r>
      <t>Závěsový, montážní, spojovací a těsnící materiál</t>
    </r>
    <r>
      <rPr>
        <sz val="11"/>
        <rFont val="Calibri"/>
        <family val="2"/>
      </rPr>
      <t>. Plechové potrubí bude uloženo na závěsy (např. Nosný systém HILTI), hadice budou na potrubí připevněny plastovou šedou samolepící spojovací páskou, izolace budou kryty stříbrnou AL samolepící páskou. Potrubí bude spojováno samořeznými šrouby. Použité hmoždinky budou natloukací do betonu. Nosný systém bude na hmoždinky vynesen pomocí závitových tyčí.</t>
    </r>
  </si>
  <si>
    <t>kg</t>
  </si>
  <si>
    <t>2.</t>
  </si>
  <si>
    <t>Zařízení č. 2 – Větrání rehabilitačních místností</t>
  </si>
  <si>
    <t>2.A.1</t>
  </si>
  <si>
    <t>2.C.1</t>
  </si>
  <si>
    <t>2.C.2</t>
  </si>
  <si>
    <t>2.C.3</t>
  </si>
  <si>
    <t>2.C.4</t>
  </si>
  <si>
    <t>2.C.5</t>
  </si>
  <si>
    <t>2.C.6</t>
  </si>
  <si>
    <t>2.C.7</t>
  </si>
  <si>
    <r>
      <t xml:space="preserve">Regulační klapka
</t>
    </r>
    <r>
      <rPr>
        <sz val="10"/>
        <rFont val="Arial CE"/>
        <family val="0"/>
      </rPr>
      <t>do kruhového potrubí,</t>
    </r>
    <r>
      <rPr>
        <b/>
        <sz val="10"/>
        <rFont val="Arial CE"/>
        <family val="0"/>
      </rPr>
      <t xml:space="preserve"> </t>
    </r>
    <r>
      <rPr>
        <sz val="10"/>
        <rFont val="Arial CE"/>
        <family val="0"/>
      </rPr>
      <t>s ručním kovovým ovládáním.
Průměr: 125 mm</t>
    </r>
  </si>
  <si>
    <t>2.C.8</t>
  </si>
  <si>
    <t>2.D.1</t>
  </si>
  <si>
    <r>
      <t xml:space="preserve">Přívodní anemostat
</t>
    </r>
    <r>
      <rPr>
        <sz val="10"/>
        <rFont val="Arial CE"/>
        <family val="0"/>
      </rPr>
      <t>Čelní deska čtvercová, RAL 9010</t>
    </r>
    <r>
      <rPr>
        <b/>
        <sz val="10"/>
        <rFont val="Arial CE"/>
        <family val="2"/>
      </rPr>
      <t xml:space="preserve">
</t>
    </r>
    <r>
      <rPr>
        <sz val="10"/>
        <rFont val="Arial CE"/>
        <family val="0"/>
      </rPr>
      <t>Průtok vzduchu: 80-100 m3/hod</t>
    </r>
  </si>
  <si>
    <t>2.D.2</t>
  </si>
  <si>
    <r>
      <t xml:space="preserve">Odvodní anemostat
</t>
    </r>
    <r>
      <rPr>
        <sz val="10"/>
        <rFont val="Arial CE"/>
        <family val="0"/>
      </rPr>
      <t>Čelní deska čtvercová, RAL 9010</t>
    </r>
    <r>
      <rPr>
        <b/>
        <sz val="10"/>
        <rFont val="Arial CE"/>
        <family val="2"/>
      </rPr>
      <t xml:space="preserve">
</t>
    </r>
    <r>
      <rPr>
        <sz val="10"/>
        <rFont val="Arial CE"/>
        <family val="0"/>
      </rPr>
      <t>Průtok vzduchu: 100 m3/hod</t>
    </r>
  </si>
  <si>
    <t>2.D.3</t>
  </si>
  <si>
    <t>2.E.1</t>
  </si>
  <si>
    <t>2.E.2</t>
  </si>
  <si>
    <t>2.E.3</t>
  </si>
  <si>
    <t>2.E.4</t>
  </si>
  <si>
    <r>
      <t xml:space="preserve">Potrubí kruhové, pozinkované </t>
    </r>
    <r>
      <rPr>
        <sz val="11"/>
        <rFont val="Calibri"/>
        <family val="2"/>
      </rPr>
      <t>+ 30% tvarovek
Miniální třída těsnosti potrubních rozvodů: "C"
Průměr 100 mm</t>
    </r>
  </si>
  <si>
    <t>2.E.5</t>
  </si>
  <si>
    <t>2.E.6</t>
  </si>
  <si>
    <t>2.E.7</t>
  </si>
  <si>
    <t>2.E.8</t>
  </si>
  <si>
    <t>2.H.1</t>
  </si>
  <si>
    <t>2.G.1</t>
  </si>
  <si>
    <t>2.J.1</t>
  </si>
  <si>
    <t>3.</t>
  </si>
  <si>
    <t>Zařízení č.3  – Větrání hygienického zázemí budovy</t>
  </si>
  <si>
    <t>3.B.1</t>
  </si>
  <si>
    <r>
      <t>Odvodní ventilátor</t>
    </r>
    <r>
      <rPr>
        <sz val="10"/>
        <color indexed="8"/>
        <rFont val="Arial"/>
        <family val="2"/>
      </rPr>
      <t xml:space="preserve"> – diagonální, do kruhového potrubí</t>
    </r>
  </si>
  <si>
    <t>3.B.2</t>
  </si>
  <si>
    <t>3.B.3</t>
  </si>
  <si>
    <t>3.B.4</t>
  </si>
  <si>
    <t>3.B.5</t>
  </si>
  <si>
    <t>3.C.1</t>
  </si>
  <si>
    <r>
      <t xml:space="preserve">Samočinná těsná zpětná klapka 
</t>
    </r>
    <r>
      <rPr>
        <sz val="10"/>
        <rFont val="Arial CE"/>
        <family val="0"/>
      </rPr>
      <t>do kruhového potrubí 
Průměr: 100 mm</t>
    </r>
  </si>
  <si>
    <t>3.C.2</t>
  </si>
  <si>
    <r>
      <t xml:space="preserve">Samočinná těsná zpětná klapka 
</t>
    </r>
    <r>
      <rPr>
        <sz val="10"/>
        <rFont val="Arial CE"/>
        <family val="0"/>
      </rPr>
      <t>do kruhového potrubí 
Průměr: 125 mm</t>
    </r>
  </si>
  <si>
    <t>3.C.3</t>
  </si>
  <si>
    <r>
      <t xml:space="preserve">Samočinná těsná zpětná klapka 
</t>
    </r>
    <r>
      <rPr>
        <sz val="10"/>
        <rFont val="Arial CE"/>
        <family val="0"/>
      </rPr>
      <t>do kruhového potrubí 
Průměr: 160 mm</t>
    </r>
  </si>
  <si>
    <t>3.C.4</t>
  </si>
  <si>
    <t>3.D.1</t>
  </si>
  <si>
    <r>
      <t>Odvodní talířový ventil kovový.</t>
    </r>
    <r>
      <rPr>
        <sz val="10"/>
        <rFont val="Arial CE"/>
        <family val="0"/>
      </rPr>
      <t xml:space="preserve"> 
Průtok vzduchu 25 - 60 m3/hod
Průměr: 100mm</t>
    </r>
  </si>
  <si>
    <t>3.D.2</t>
  </si>
  <si>
    <r>
      <t>Odvodní talířový ventil kovový.</t>
    </r>
    <r>
      <rPr>
        <sz val="10"/>
        <rFont val="Arial CE"/>
        <family val="0"/>
      </rPr>
      <t xml:space="preserve"> 
Průtok vzduchu 80-100 m3/hod
Průměr: 125mm</t>
    </r>
  </si>
  <si>
    <t>3.D.3</t>
  </si>
  <si>
    <r>
      <t>Odvodní talířový ventil kovový.</t>
    </r>
    <r>
      <rPr>
        <sz val="10"/>
        <rFont val="Arial CE"/>
        <family val="0"/>
      </rPr>
      <t xml:space="preserve"> 
Průtok vzduchu 80-100 m3/hod
Průměr: 160mm</t>
    </r>
  </si>
  <si>
    <t>3.D.4</t>
  </si>
  <si>
    <t>3.E.1</t>
  </si>
  <si>
    <r>
      <t>Tepelně a zvukově izolační hadice</t>
    </r>
    <r>
      <rPr>
        <sz val="11"/>
        <rFont val="Calibri"/>
        <family val="2"/>
      </rPr>
      <t xml:space="preserve">
Průměr: 100 mm</t>
    </r>
  </si>
  <si>
    <t>3.E.2</t>
  </si>
  <si>
    <t>3.E.3</t>
  </si>
  <si>
    <t>3.E.4</t>
  </si>
  <si>
    <t>3.E.5</t>
  </si>
  <si>
    <t>3.E.6</t>
  </si>
  <si>
    <t>3.E.7</t>
  </si>
  <si>
    <t>3.E.8</t>
  </si>
  <si>
    <r>
      <t xml:space="preserve">Potrubí kruhové, pozinkované </t>
    </r>
    <r>
      <rPr>
        <sz val="11"/>
        <rFont val="Calibri"/>
        <family val="2"/>
      </rPr>
      <t>+ 30% tvarovek
Miniální třída těsnosti potrubních rozvodů: "C"
Průměr 180 mm</t>
    </r>
  </si>
  <si>
    <t>3.E.9</t>
  </si>
  <si>
    <t>3.E.10</t>
  </si>
  <si>
    <t>3.H.1</t>
  </si>
  <si>
    <t>3.J.1</t>
  </si>
  <si>
    <t>4.</t>
  </si>
  <si>
    <t>Zařízení č.4  – Větrání technického zázemí budovy</t>
  </si>
  <si>
    <t>4.B.1</t>
  </si>
  <si>
    <r>
      <t>Odvodní ventilátor</t>
    </r>
    <r>
      <rPr>
        <sz val="10"/>
        <color indexed="8"/>
        <rFont val="Arial"/>
        <family val="2"/>
      </rPr>
      <t xml:space="preserve"> 
radiální </t>
    </r>
  </si>
  <si>
    <t>4.B.2</t>
  </si>
  <si>
    <r>
      <t>Odvodní ventilátor</t>
    </r>
    <r>
      <rPr>
        <sz val="10"/>
        <color indexed="8"/>
        <rFont val="Arial"/>
        <family val="2"/>
      </rPr>
      <t xml:space="preserve"> 
radální, provedení na stěnu</t>
    </r>
  </si>
  <si>
    <t>4.B.3</t>
  </si>
  <si>
    <t>4.B.4</t>
  </si>
  <si>
    <r>
      <t>Odvodní ventilátor</t>
    </r>
    <r>
      <rPr>
        <sz val="10"/>
        <color indexed="8"/>
        <rFont val="Arial"/>
        <family val="2"/>
      </rPr>
      <t xml:space="preserve"> 
diagonální, do kruhového potrubí</t>
    </r>
  </si>
  <si>
    <t>4.C.1</t>
  </si>
  <si>
    <t>4.C.2</t>
  </si>
  <si>
    <r>
      <t xml:space="preserve">Protidešťová žaluzie se sítem 
</t>
    </r>
    <r>
      <rPr>
        <sz val="10"/>
        <rFont val="Arial CE"/>
        <family val="0"/>
      </rPr>
      <t>hliník + komaxit, RAL dle architekta</t>
    </r>
    <r>
      <rPr>
        <b/>
        <sz val="10"/>
        <rFont val="Arial CE"/>
        <family val="0"/>
      </rPr>
      <t xml:space="preserve">
</t>
    </r>
    <r>
      <rPr>
        <sz val="10"/>
        <rFont val="Arial CE"/>
        <family val="0"/>
      </rPr>
      <t>Rozměr 200x200mm</t>
    </r>
  </si>
  <si>
    <t>4.D.1</t>
  </si>
  <si>
    <t>4.E.1</t>
  </si>
  <si>
    <t>4.E.2</t>
  </si>
  <si>
    <t>4.E.3</t>
  </si>
  <si>
    <t>4.J.1</t>
  </si>
  <si>
    <t>10.</t>
  </si>
  <si>
    <t>Zařízení č.10  – Chlazení</t>
  </si>
  <si>
    <t>10.A.1</t>
  </si>
  <si>
    <r>
      <t xml:space="preserve">Kondenzační jednotka
</t>
    </r>
    <r>
      <rPr>
        <sz val="10"/>
        <rFont val="Arial CE"/>
        <family val="0"/>
      </rPr>
      <t>Chladící výkon 27,1 kW.
Přesné požadované parametry viz příloha PD č. 4 - Technika VRV systému</t>
    </r>
  </si>
  <si>
    <t>10.A.2</t>
  </si>
  <si>
    <r>
      <rPr>
        <b/>
        <sz val="10"/>
        <color indexed="8"/>
        <rFont val="Arial"/>
        <family val="2"/>
      </rPr>
      <t>Vnitřní klimatizační jendotka</t>
    </r>
    <r>
      <rPr>
        <sz val="10"/>
        <color indexed="8"/>
        <rFont val="Arial"/>
        <family val="2"/>
      </rPr>
      <t xml:space="preserve"> 
4-cestná kazetová jednotka včetně dekoračního panelu.
Chladící výkon 2,7 kW.
Přesné požadované parametry viz příloha PD č. 4 - Technika VRV systému</t>
    </r>
  </si>
  <si>
    <t>10.A.3</t>
  </si>
  <si>
    <t>10.A.4</t>
  </si>
  <si>
    <r>
      <rPr>
        <b/>
        <sz val="10"/>
        <color indexed="8"/>
        <rFont val="Arial"/>
        <family val="2"/>
      </rPr>
      <t>Vnitřní klimatizační jendotka</t>
    </r>
    <r>
      <rPr>
        <sz val="10"/>
        <color indexed="8"/>
        <rFont val="Arial"/>
        <family val="2"/>
      </rPr>
      <t xml:space="preserve"> 
4-cestná kazetová jednotka včetně dekoračního panelu.
Chladící výkon 1,7 kW.
Přesné požadované parametry viz příloha PD č. 4 - Technika VRV systému</t>
    </r>
  </si>
  <si>
    <t>10.A.5</t>
  </si>
  <si>
    <t>10.A.6</t>
  </si>
  <si>
    <t>10.A.7</t>
  </si>
  <si>
    <t>10.A.8</t>
  </si>
  <si>
    <t>10.A.9</t>
  </si>
  <si>
    <t>10.A.10</t>
  </si>
  <si>
    <t>10.A.11</t>
  </si>
  <si>
    <t>10.A.12</t>
  </si>
  <si>
    <t>10.A.13</t>
  </si>
  <si>
    <t>10.A.14</t>
  </si>
  <si>
    <t>10.C.1</t>
  </si>
  <si>
    <r>
      <t xml:space="preserve">Dálkové ovládání
</t>
    </r>
    <r>
      <rPr>
        <sz val="10"/>
        <rFont val="Arial CE"/>
        <family val="0"/>
      </rPr>
      <t>Drátové dálkové ovládání umístěné na vnitřní neosluněné stěně - zpravidla vedle vstupních dveří nad vypínačem v místnosti</t>
    </r>
  </si>
  <si>
    <t>10.C.2</t>
  </si>
  <si>
    <r>
      <t xml:space="preserve">Originální rozpočka systému
</t>
    </r>
    <r>
      <rPr>
        <sz val="10"/>
        <rFont val="Arial CE"/>
        <family val="0"/>
      </rPr>
      <t>Refnet Joint</t>
    </r>
  </si>
  <si>
    <t>10.C.3</t>
  </si>
  <si>
    <t>10.E.1</t>
  </si>
  <si>
    <r>
      <t>Chladivové potrubí průměr 6,4 mm</t>
    </r>
    <r>
      <rPr>
        <sz val="11"/>
        <rFont val="Calibri"/>
        <family val="2"/>
      </rPr>
      <t xml:space="preserve"> – měděné, předizolované</t>
    </r>
  </si>
  <si>
    <t>10.E.2</t>
  </si>
  <si>
    <r>
      <t>Chladivové potrubí průměr 9,5 mm</t>
    </r>
    <r>
      <rPr>
        <sz val="11"/>
        <rFont val="Calibri"/>
        <family val="2"/>
      </rPr>
      <t xml:space="preserve"> – měděné, předizolované</t>
    </r>
  </si>
  <si>
    <t>10.E.3</t>
  </si>
  <si>
    <r>
      <t>Chladivové potrubí průměr 12,7 mm</t>
    </r>
    <r>
      <rPr>
        <sz val="11"/>
        <rFont val="Calibri"/>
        <family val="2"/>
      </rPr>
      <t xml:space="preserve"> – měděné, předizolované</t>
    </r>
  </si>
  <si>
    <t>10.E.4</t>
  </si>
  <si>
    <r>
      <t>Chladivové potrubí průměr 15,9 mm</t>
    </r>
    <r>
      <rPr>
        <sz val="11"/>
        <rFont val="Calibri"/>
        <family val="2"/>
      </rPr>
      <t xml:space="preserve"> – měděné, předizolované</t>
    </r>
  </si>
  <si>
    <t>10.E.5</t>
  </si>
  <si>
    <r>
      <t>Chladivové potrubí průměr 19,1 mm</t>
    </r>
    <r>
      <rPr>
        <sz val="11"/>
        <rFont val="Calibri"/>
        <family val="2"/>
      </rPr>
      <t xml:space="preserve"> – měděné, předizolované</t>
    </r>
  </si>
  <si>
    <t>10.E.6</t>
  </si>
  <si>
    <r>
      <t>Chladivové potrubí průměr 25,4 mm</t>
    </r>
    <r>
      <rPr>
        <sz val="11"/>
        <rFont val="Calibri"/>
        <family val="2"/>
      </rPr>
      <t xml:space="preserve"> – měděné, předizolované</t>
    </r>
  </si>
  <si>
    <t>10.G.1</t>
  </si>
  <si>
    <r>
      <t xml:space="preserve">Utěsnění prostupů VZT </t>
    </r>
    <r>
      <rPr>
        <sz val="11"/>
        <rFont val="Calibri"/>
        <family val="2"/>
      </rPr>
      <t>požárně dělícími konstrukcemi</t>
    </r>
  </si>
  <si>
    <t>10.H.1</t>
  </si>
  <si>
    <r>
      <t xml:space="preserve">Kaučuková izolace s parozábranou
</t>
    </r>
    <r>
      <rPr>
        <sz val="10"/>
        <rFont val="Arial CE"/>
        <family val="0"/>
      </rPr>
      <t>tloušťka 13mm, průměr 28,6 mm</t>
    </r>
  </si>
  <si>
    <t>10.H.2</t>
  </si>
  <si>
    <r>
      <t xml:space="preserve">Izolace K-Flex ROLE-Samolepící páska
</t>
    </r>
    <r>
      <rPr>
        <sz val="10"/>
        <rFont val="Arial CE"/>
        <family val="0"/>
      </rPr>
      <t>15m, šířka 50 mm, tl. 3 mm</t>
    </r>
  </si>
  <si>
    <t>10.X.1</t>
  </si>
  <si>
    <t>Chladivo R410a</t>
  </si>
  <si>
    <t>10.S.1</t>
  </si>
  <si>
    <t>Nátěr chladivového potrubí barvou odolnou UV záření</t>
  </si>
  <si>
    <t>10.W.1</t>
  </si>
  <si>
    <r>
      <t xml:space="preserve">Komunikační kabel 
</t>
    </r>
    <r>
      <rPr>
        <sz val="11"/>
        <rFont val="Calibri"/>
        <family val="2"/>
      </rPr>
      <t>Mezi vnitřními jednotkami a venkovní jednotkou</t>
    </r>
  </si>
  <si>
    <t>10.W.2</t>
  </si>
  <si>
    <r>
      <t xml:space="preserve">Komunikační kabel 
</t>
    </r>
    <r>
      <rPr>
        <sz val="11"/>
        <rFont val="Calibri"/>
        <family val="2"/>
      </rPr>
      <t>Mezi vnitřními jednotkami a dálkovými ovladači</t>
    </r>
  </si>
  <si>
    <t>10.J.1</t>
  </si>
  <si>
    <r>
      <t xml:space="preserve">Konzola pod venkovní jednotku
</t>
    </r>
    <r>
      <rPr>
        <sz val="11"/>
        <rFont val="Calibri"/>
        <family val="2"/>
      </rPr>
      <t>Žárově zinkovaná ocelová konzola, pro uchycení venkovní klimatizační jednotky, která bude zavěšena na stěně</t>
    </r>
  </si>
  <si>
    <t>10.J.2</t>
  </si>
  <si>
    <t>50.</t>
  </si>
  <si>
    <t>Demontáže a likvidace</t>
  </si>
  <si>
    <t>50.1</t>
  </si>
  <si>
    <r>
      <t xml:space="preserve">Demontáž a likvidace odvodního ventilátoru
</t>
    </r>
    <r>
      <rPr>
        <sz val="11"/>
        <rFont val="Calibri"/>
        <family val="2"/>
      </rPr>
      <t>Ventilátor EKOŠIMKO umsítěný v místnosti 008, který sloužil k odtahu škodlivin od svařování</t>
    </r>
  </si>
  <si>
    <t>50.2</t>
  </si>
  <si>
    <r>
      <t xml:space="preserve">Demontáž odvodního VZT potrubí
</t>
    </r>
    <r>
      <rPr>
        <sz val="11"/>
        <rFont val="Calibri"/>
        <family val="2"/>
      </rPr>
      <t>a jeho součástí</t>
    </r>
    <r>
      <rPr>
        <b/>
        <sz val="10"/>
        <rFont val="Arial"/>
        <family val="2"/>
      </rPr>
      <t xml:space="preserve"> - </t>
    </r>
    <r>
      <rPr>
        <sz val="11"/>
        <rFont val="Calibri"/>
        <family val="2"/>
      </rPr>
      <t>distribuce vzduchu, zavěšení potrubí, izolace a podobně
Potrubí rozvody do obvodu 3500 mm</t>
    </r>
  </si>
  <si>
    <t>99.</t>
  </si>
  <si>
    <t>99.1</t>
  </si>
  <si>
    <r>
      <t>Zprovoznění zařízení</t>
    </r>
    <r>
      <rPr>
        <sz val="11"/>
        <rFont val="Calibri"/>
        <family val="2"/>
      </rPr>
      <t>, zaregulování, uvedení do provozu</t>
    </r>
  </si>
  <si>
    <t>hod</t>
  </si>
  <si>
    <t>99.2</t>
  </si>
  <si>
    <t>Zaškolení provozovatele</t>
  </si>
  <si>
    <t>99.3</t>
  </si>
  <si>
    <r>
      <t>Dokumentace skutečného stavu</t>
    </r>
    <r>
      <rPr>
        <sz val="11"/>
        <rFont val="Calibri"/>
        <family val="2"/>
      </rPr>
      <t xml:space="preserve"> (3 PARÉ) + 1x elektronická podoba</t>
    </r>
  </si>
  <si>
    <t>99.4</t>
  </si>
  <si>
    <r>
      <t xml:space="preserve">Dokumentace pro předání díla :
</t>
    </r>
    <r>
      <rPr>
        <sz val="11"/>
        <rFont val="Calibri"/>
        <family val="2"/>
      </rPr>
      <t>- návod k obsluze - generální a jednotlivých strojů a zařízení,
- protokol o zaškolení, 
- protokol o předání,
- ostatní potřebné protokoly</t>
    </r>
  </si>
  <si>
    <t>99.5</t>
  </si>
  <si>
    <t>Doprava</t>
  </si>
  <si>
    <t>Celkem bez DPH</t>
  </si>
  <si>
    <t>REKAPITULACE dle zařízení</t>
  </si>
  <si>
    <t>Objekt:   ZAŘÍZENÍ ZDRAVOTNĚ - TECHNICKÝCH INSTALACÍ</t>
  </si>
  <si>
    <t xml:space="preserve">Práce a dodávky HSV   </t>
  </si>
  <si>
    <t xml:space="preserve">Zemní práce   </t>
  </si>
  <si>
    <t>113154122</t>
  </si>
  <si>
    <t xml:space="preserve">Frézování živičného krytu tl 40 mm pruh š 1 m pl do 500 m2 bez překážek v trase   </t>
  </si>
  <si>
    <t>001</t>
  </si>
  <si>
    <t>131203102</t>
  </si>
  <si>
    <t xml:space="preserve">Hloubení jam v nesoudržných horninách tř. 3   </t>
  </si>
  <si>
    <t xml:space="preserve">(1*1*2)*4   </t>
  </si>
  <si>
    <t>132202102</t>
  </si>
  <si>
    <t xml:space="preserve">Hloubení rýh š do 600 mm v nesoudržných horninách tř. 3   </t>
  </si>
  <si>
    <t xml:space="preserve">(80*0,6*2)+(30*0,6*1)   </t>
  </si>
  <si>
    <t>151101201</t>
  </si>
  <si>
    <t xml:space="preserve">Zřízení příložného pažení stěn výkopu hl do 4 m   </t>
  </si>
  <si>
    <t xml:space="preserve">80*2   </t>
  </si>
  <si>
    <t>151101211</t>
  </si>
  <si>
    <t xml:space="preserve">Odstranění příložného pažení stěn hl do 4 m   </t>
  </si>
  <si>
    <t>161101101</t>
  </si>
  <si>
    <t xml:space="preserve">Svislé přemístění výkopku z horniny tř. 1 až 4 hl výkopu do 2,5 m   </t>
  </si>
  <si>
    <t xml:space="preserve">8+114   </t>
  </si>
  <si>
    <t xml:space="preserve">Vodorovné přemístění do 10000 m výkopku z horniny tř. 1 až 4   </t>
  </si>
  <si>
    <t xml:space="preserve">Uložení sypaniny na skládky   </t>
  </si>
  <si>
    <t>R</t>
  </si>
  <si>
    <t>171201202</t>
  </si>
  <si>
    <t xml:space="preserve">Skladné   </t>
  </si>
  <si>
    <t xml:space="preserve">Zásyp jam, šachet rýh nebo kolem objektů sypaninou se zhutněním - navážkou   </t>
  </si>
  <si>
    <t xml:space="preserve">(80*0,6*0,3)+(30*0,6*0,3)   </t>
  </si>
  <si>
    <t>174201101</t>
  </si>
  <si>
    <t xml:space="preserve">Zásyp jam, šachet rýh nebo kolem objektů sypaninou bez zhutnění - původní štěrkodrtí   </t>
  </si>
  <si>
    <t xml:space="preserve">(8+114)-19,8   </t>
  </si>
  <si>
    <t>175101101</t>
  </si>
  <si>
    <t xml:space="preserve">Obsyp potrubí bez prohození sypaniny z hornin tř. 1 až 4 uloženým do 3 m od kraje výkopu   </t>
  </si>
  <si>
    <t xml:space="preserve">110*0,6*0,2   </t>
  </si>
  <si>
    <t>583</t>
  </si>
  <si>
    <t>583312010</t>
  </si>
  <si>
    <t xml:space="preserve">kamenivo těžené stabilizační zemina   </t>
  </si>
  <si>
    <t xml:space="preserve">(80*0,6)*1,7   </t>
  </si>
  <si>
    <t>583312000</t>
  </si>
  <si>
    <t xml:space="preserve">kamenivo těžené zásypový materiál   </t>
  </si>
  <si>
    <t xml:space="preserve">(19,8+13,2+6,6)*1,7   </t>
  </si>
  <si>
    <t xml:space="preserve">Vodorovné konstrukce   </t>
  </si>
  <si>
    <t>271</t>
  </si>
  <si>
    <t>451541111</t>
  </si>
  <si>
    <t xml:space="preserve">Lože pod potrubí otevřený výkop ze štěrkodrtě   </t>
  </si>
  <si>
    <t xml:space="preserve">0,1*0,6*110   </t>
  </si>
  <si>
    <t xml:space="preserve">Komunikace   </t>
  </si>
  <si>
    <t>571907111</t>
  </si>
  <si>
    <t xml:space="preserve">Posyp krytu kamenivem drceným nebo těženým do 35 kg/m2   </t>
  </si>
  <si>
    <t>573211111</t>
  </si>
  <si>
    <t xml:space="preserve">Postřik živičný spojovací z asfaltu v množství do 0,70 kg/m2   </t>
  </si>
  <si>
    <t>578142115</t>
  </si>
  <si>
    <t xml:space="preserve">Litý asfalt MA 8 (LAJ) tl 40 mm š do 3 m z nemodifikovaného asfaltu   </t>
  </si>
  <si>
    <t xml:space="preserve">Trubní vedení   </t>
  </si>
  <si>
    <t>pc.K01</t>
  </si>
  <si>
    <t xml:space="preserve">Napojení na stávající venkovní kanalizaci DN 200   </t>
  </si>
  <si>
    <t>pc.K02</t>
  </si>
  <si>
    <t xml:space="preserve">Průzkumné sondy pro přesné určení polohy stávající kanaliza   </t>
  </si>
  <si>
    <t xml:space="preserve">Zdravotechnika - vnitřní kanalizace   </t>
  </si>
  <si>
    <t>721171808</t>
  </si>
  <si>
    <t xml:space="preserve">Demontáž potrubí z PVC do D 114   </t>
  </si>
  <si>
    <t>721220801</t>
  </si>
  <si>
    <t xml:space="preserve">Demontáž uzávěrek zápachových DN 70   </t>
  </si>
  <si>
    <t>721290821</t>
  </si>
  <si>
    <t xml:space="preserve">Přemístění vnitrostaveništní demontovaných hmot vnitřní kanalizace v objektech výšky do 6 m   </t>
  </si>
  <si>
    <t>721173404</t>
  </si>
  <si>
    <t xml:space="preserve">Potrubí kanalizační plastové svodné systém PVC DN 200   </t>
  </si>
  <si>
    <t xml:space="preserve">40 * 1,2   </t>
  </si>
  <si>
    <t>721174005</t>
  </si>
  <si>
    <t xml:space="preserve">Potrubí kanalizační z PP svodné systém DN 110   </t>
  </si>
  <si>
    <t xml:space="preserve">30 * 1,2   </t>
  </si>
  <si>
    <t>721174024.1</t>
  </si>
  <si>
    <t xml:space="preserve">Potrubí kanalizační z PP odpadní DN 40   </t>
  </si>
  <si>
    <t xml:space="preserve">10 * 1,2   </t>
  </si>
  <si>
    <t>721174024</t>
  </si>
  <si>
    <t xml:space="preserve">Potrubí kanalizační z PP odpadní DN 50   </t>
  </si>
  <si>
    <t>721174024.2</t>
  </si>
  <si>
    <t xml:space="preserve">Potrubí kanalizační z PP odpadní DN 75   </t>
  </si>
  <si>
    <t>721174025</t>
  </si>
  <si>
    <t xml:space="preserve">Potrubí kanalizační z PP odpadní DN 110   </t>
  </si>
  <si>
    <t xml:space="preserve">72 * 1,2   </t>
  </si>
  <si>
    <t>721174042</t>
  </si>
  <si>
    <t xml:space="preserve">Potrubí kanalizační z PP připojovací DN 40   </t>
  </si>
  <si>
    <t xml:space="preserve">95 * 1,2   </t>
  </si>
  <si>
    <t>721174043</t>
  </si>
  <si>
    <t xml:space="preserve">Potrubí kanalizační z PP připojovací DN 50   </t>
  </si>
  <si>
    <t xml:space="preserve">15 * 1,2   </t>
  </si>
  <si>
    <t>721174045</t>
  </si>
  <si>
    <t xml:space="preserve">Potrubí kanalizační z PP připojovací DN 110   </t>
  </si>
  <si>
    <t xml:space="preserve">20 * 1,2   </t>
  </si>
  <si>
    <t>721174063</t>
  </si>
  <si>
    <t xml:space="preserve">Potrubí kanalizační z PP větrací systém DN 110   </t>
  </si>
  <si>
    <t>721173316</t>
  </si>
  <si>
    <t xml:space="preserve">Potrubí kanalizační plastové dešťové systém PVC DN 125   </t>
  </si>
  <si>
    <t>721173317</t>
  </si>
  <si>
    <t xml:space="preserve">Potrubí kanalizační plastové dešťové systém PVC DN 200   </t>
  </si>
  <si>
    <t>721175032</t>
  </si>
  <si>
    <t xml:space="preserve">Potrubí kanalizační plastové dešťové zvuk tlumící vícevrstvé lepené DN 100   </t>
  </si>
  <si>
    <t>721194104</t>
  </si>
  <si>
    <t xml:space="preserve">Vyvedení a upevnění odpadních výpustek DN 40   </t>
  </si>
  <si>
    <t>721194105</t>
  </si>
  <si>
    <t xml:space="preserve">Vyvedení a upevnění odpadních výpustek DN 50   </t>
  </si>
  <si>
    <t>721194109</t>
  </si>
  <si>
    <t xml:space="preserve">Vyvedení a upevnění odpadních výpustek DN 100   </t>
  </si>
  <si>
    <t>721211422</t>
  </si>
  <si>
    <t xml:space="preserve">Vpusť podlahová se svislým odtokem DN 110 a zápachovou uzávěrkou mřížka nerez 138x138   </t>
  </si>
  <si>
    <t>721233112</t>
  </si>
  <si>
    <t xml:space="preserve">Střešní vtok polypropylen PP pro ploché střechy svislý odtok DN 110 s elektrickým výhřevem   </t>
  </si>
  <si>
    <t>721212111</t>
  </si>
  <si>
    <t xml:space="preserve">Odtokový sprchový žlab délky 700 mm s krycím roštem a zápachovou uzávěrkou   </t>
  </si>
  <si>
    <t>721273151</t>
  </si>
  <si>
    <t xml:space="preserve">Hlavice ventilační polypropylen PP DN 50   </t>
  </si>
  <si>
    <t>721273153</t>
  </si>
  <si>
    <t xml:space="preserve">Hlavice ventilační polypropylen PP DN 110   </t>
  </si>
  <si>
    <t>721290111</t>
  </si>
  <si>
    <t xml:space="preserve">Zkouška těsnosti potrubí kanalizace vodou do DN 125   </t>
  </si>
  <si>
    <t xml:space="preserve">30+10+30+10+72+95+15+20+15   </t>
  </si>
  <si>
    <t>721290112</t>
  </si>
  <si>
    <t xml:space="preserve">Zkouška těsnosti potrubí kanalizace vodou do DN 200   </t>
  </si>
  <si>
    <t xml:space="preserve">40+15+40   </t>
  </si>
  <si>
    <t>K01</t>
  </si>
  <si>
    <t xml:space="preserve">Zápachový uzávěr DN40 se svislou přípojkou DN32 k odvodu kondenzátu se svislým napojením zásuvné trubice, s doplňkovým mechanickým zápachovým uzávěrem (kulička) , s čistícím otvorem a zátkou   </t>
  </si>
  <si>
    <t>K02</t>
  </si>
  <si>
    <t xml:space="preserve">Podomítková zápachová uzávěrka DN40/50 pro pračky v kombinaci s připojením rozvodu vody (mosazná nástěnka 1/2“ vnitřní závit), připojovacím kolenem, montážní deska, montážní kryt a zátka v balení, krycí   </t>
  </si>
  <si>
    <t>K03</t>
  </si>
  <si>
    <t xml:space="preserve">Zátkování hrdla potrubí kanalizačního   </t>
  </si>
  <si>
    <t xml:space="preserve">Přivzdušňovací ventil podomítkový v krabičce DN40   </t>
  </si>
  <si>
    <t>K03.2</t>
  </si>
  <si>
    <t xml:space="preserve">Přivzdušňovací ventil podomítkový v krabičce DN75   </t>
  </si>
  <si>
    <t>K03.3</t>
  </si>
  <si>
    <t xml:space="preserve">Přivzdušňovací ventil podomítkový v krabičce DN110   </t>
  </si>
  <si>
    <t>K04</t>
  </si>
  <si>
    <t xml:space="preserve">Čistící kus pro odpadní potrubí DN 110   </t>
  </si>
  <si>
    <t>K5</t>
  </si>
  <si>
    <t xml:space="preserve">Odvodňovací žlab hl. 50mm bez spádu s nerezovou mříží a zápachovu uzávěkou   </t>
  </si>
  <si>
    <t>998721203</t>
  </si>
  <si>
    <t xml:space="preserve">Přesun hmot procentní pro vnitřní kanalizace v objektech v do 24 m   </t>
  </si>
  <si>
    <t>998721293</t>
  </si>
  <si>
    <t xml:space="preserve">Příplatek k přesunu hmot procentní 721 za zvětšený přesun do 500 m   </t>
  </si>
  <si>
    <t>722</t>
  </si>
  <si>
    <t xml:space="preserve">Zdravotechnika - vnitřní vodovod   </t>
  </si>
  <si>
    <t>722130802</t>
  </si>
  <si>
    <t xml:space="preserve">Demontáž potrubí ocelové pozinkované závitové do DN 40   </t>
  </si>
  <si>
    <t>722260814</t>
  </si>
  <si>
    <t xml:space="preserve">Demontáž vodoměrů závitových G 2   </t>
  </si>
  <si>
    <t>722290821</t>
  </si>
  <si>
    <t xml:space="preserve">Přemístění vnitrostaveništní demontovaných hmot pro vnitřní vodovod v objektech výšky do 6 m   </t>
  </si>
  <si>
    <t>722174022</t>
  </si>
  <si>
    <t xml:space="preserve">Potrubí vodovodní plastové PPR svar polyfuze PN 20 D 20 x 3,4 mm   </t>
  </si>
  <si>
    <t xml:space="preserve">165 * 1,2   </t>
  </si>
  <si>
    <t>722174023</t>
  </si>
  <si>
    <t xml:space="preserve">Potrubí vodovodní plastové PPR svar polyfuze PN 20 D 25 x 4,2 mm   </t>
  </si>
  <si>
    <t xml:space="preserve">90 * 1,2   </t>
  </si>
  <si>
    <t>722174024</t>
  </si>
  <si>
    <t xml:space="preserve">Potrubí vodovodní plastové PPR svar polyfuze PN 20 D 32 x5,4 mm   </t>
  </si>
  <si>
    <t xml:space="preserve">35 * 1,2   </t>
  </si>
  <si>
    <t>722174025</t>
  </si>
  <si>
    <t xml:space="preserve">Potrubí vodovodní plastové PPR svar polyfuze PN 20 D 40 x 6,7 mm   </t>
  </si>
  <si>
    <t>722174026</t>
  </si>
  <si>
    <t xml:space="preserve">Potrubí vodovodní plastové PPR svar polyfuze PN 20 D 50 x 8,4 mm   </t>
  </si>
  <si>
    <t xml:space="preserve">60 * 1,2   </t>
  </si>
  <si>
    <t>722181221</t>
  </si>
  <si>
    <t xml:space="preserve">Ochrana vodovodního potrubí přilepenými tepelně izolačními trubicemi z PE tl do 10 mm DN do 22 mm   </t>
  </si>
  <si>
    <t xml:space="preserve">85 * 1,2   </t>
  </si>
  <si>
    <t>722181222</t>
  </si>
  <si>
    <t xml:space="preserve">Ochrana vodovodního potrubí přilepenými tepelně izolačními trubicemi z PE tl do 10 mm DN do 42 mm   </t>
  </si>
  <si>
    <t xml:space="preserve">75 * 1,2   </t>
  </si>
  <si>
    <t>722181223</t>
  </si>
  <si>
    <t xml:space="preserve">Ochrana vodovodního potrubí přilepenými tepelně izolačními trubicemi z PE tl do 10 mm DN do 62 mm   </t>
  </si>
  <si>
    <t>722181231</t>
  </si>
  <si>
    <t xml:space="preserve">Ochrana vodovodního potrubí přilepenými tepelně izolačními trubicemi z PE tl do 15 mm DN do 22 mm   </t>
  </si>
  <si>
    <t xml:space="preserve">80 * 1,2   </t>
  </si>
  <si>
    <t>722181252</t>
  </si>
  <si>
    <t xml:space="preserve">Ochrana vodovodního potrubí přilepenými tepelně izolačními trubicemi z PE tl do 25 mm DN do 42 mm   </t>
  </si>
  <si>
    <t xml:space="preserve">70 * 1,2   </t>
  </si>
  <si>
    <t>722181253</t>
  </si>
  <si>
    <t xml:space="preserve">Ochrana vodovodního potrubí přilepenými tepelně izolačními trubicemi z PE tl do 25 mm DN do 62 mm   </t>
  </si>
  <si>
    <t>722220151</t>
  </si>
  <si>
    <t xml:space="preserve">Nástěnka závitová plastová PPR PN 20 DN 16 x G 1/2   </t>
  </si>
  <si>
    <t>722262223</t>
  </si>
  <si>
    <t xml:space="preserve">Vodoměr závitový jednovtokový suchoběžný do 40 °C G 3/4 x 130 mm Qn 1,5 m3/s   </t>
  </si>
  <si>
    <t>722262303</t>
  </si>
  <si>
    <t xml:space="preserve">Vodoměr závitový vícevtokový mokroběžný do 40 °C G 6/4 x 300 mm Qn 5 m3/s   </t>
  </si>
  <si>
    <t>722263203</t>
  </si>
  <si>
    <t xml:space="preserve">Vodoměr závitový jednovtokový suchoběžný do 100 °C G 3/4 x 130 mm Qn 1,5 m3/s   </t>
  </si>
  <si>
    <t>722263215</t>
  </si>
  <si>
    <t xml:space="preserve">Vodoměr závitový vícevtokový mokroběžný do 100 °C G 6/4 x 300 mm Qn 5 m3/s   </t>
  </si>
  <si>
    <t>722270105</t>
  </si>
  <si>
    <t xml:space="preserve">Sestava vodoměrová závitová G 2   </t>
  </si>
  <si>
    <t>722231142</t>
  </si>
  <si>
    <t xml:space="preserve">Ventil závitový pojistný rohový G 3/4   </t>
  </si>
  <si>
    <t>722231074</t>
  </si>
  <si>
    <t xml:space="preserve">Ventil zpětný G 1 PN 10 do 110°C se dvěma závity   </t>
  </si>
  <si>
    <t>722234265</t>
  </si>
  <si>
    <t xml:space="preserve">Filtr mosazný G 1 PN 16 do 120°C s 2x vnitřním závitem   </t>
  </si>
  <si>
    <t>722232123</t>
  </si>
  <si>
    <t xml:space="preserve">Kohout kulový přímý G 3/4 PN 42 do 185°C plnoprůtokový s koulí DADO vnitřní závit   </t>
  </si>
  <si>
    <t>722232124</t>
  </si>
  <si>
    <t xml:space="preserve">Kohout kulový přímý G 1 PN 42 do 185°C plnoprůtokový s koulí DADO vnitřní závit   </t>
  </si>
  <si>
    <t>722232125</t>
  </si>
  <si>
    <t xml:space="preserve">Kohout kulový přímý G 1 1/4 PN 42 do 185°C plnoprůtokový s koulí DADO vnitřní závit   </t>
  </si>
  <si>
    <t>722232126</t>
  </si>
  <si>
    <t xml:space="preserve">Kohout kulový přímý G 1 1/2 PN 42 do 185°C plnoprůtokový s koulí DADO vnitřní závit   </t>
  </si>
  <si>
    <t>722290226</t>
  </si>
  <si>
    <t xml:space="preserve">Zkouška těsnosti vodovodního potrubí do DN 50   </t>
  </si>
  <si>
    <t xml:space="preserve">165+90+35+20+60   </t>
  </si>
  <si>
    <t>722290234</t>
  </si>
  <si>
    <t xml:space="preserve">Proplach a dezinfekce vodovodního potrubí do DN 80   </t>
  </si>
  <si>
    <t>998722201</t>
  </si>
  <si>
    <t xml:space="preserve">Přesun hmot procentní pro vnitřní vodovod v objektech v do 6 m   </t>
  </si>
  <si>
    <t>998722293</t>
  </si>
  <si>
    <t xml:space="preserve">Příplatek k přesunu hmot procentní 722 za zvětšený přesun do 500 m   </t>
  </si>
  <si>
    <t>725</t>
  </si>
  <si>
    <t xml:space="preserve">Zdravotechnika - zařizovací předměty   </t>
  </si>
  <si>
    <t>725110814</t>
  </si>
  <si>
    <t xml:space="preserve">Demontáž klozetu kombi   </t>
  </si>
  <si>
    <t>725210821</t>
  </si>
  <si>
    <t xml:space="preserve">Demontáž umyvadel bez výtokových armatur   </t>
  </si>
  <si>
    <t>725240811</t>
  </si>
  <si>
    <t xml:space="preserve">Demontáž kabin sprchových bez výtokových armatur   </t>
  </si>
  <si>
    <t>725240812</t>
  </si>
  <si>
    <t xml:space="preserve">Demontáž vaniček sprchových bez výtokových armatur   </t>
  </si>
  <si>
    <t>725820801</t>
  </si>
  <si>
    <t xml:space="preserve">Demontáž baterie nástěnné do G 3 / 4   </t>
  </si>
  <si>
    <t>725820802</t>
  </si>
  <si>
    <t xml:space="preserve">Demontáž baterie stojánkové do jednoho otvoru   </t>
  </si>
  <si>
    <t>725112021</t>
  </si>
  <si>
    <t xml:space="preserve">Klozet keramický závěsný na nosné stěny s hlubokým splachováním odpad vodorovný   </t>
  </si>
  <si>
    <t>725112021.1</t>
  </si>
  <si>
    <t xml:space="preserve">Klozet keramický závěsný na nosné stěny s hlubokým splachováním odpad vodorovný zvýšený invalidní   </t>
  </si>
  <si>
    <t>725121521</t>
  </si>
  <si>
    <t xml:space="preserve">Pisoárový záchodek automatický s infračerveným senzorem   </t>
  </si>
  <si>
    <t>725211603</t>
  </si>
  <si>
    <t xml:space="preserve">Umyvadlo keramické připevněné na stěnu šrouby bílé bez krytu na sifon 600 mm   </t>
  </si>
  <si>
    <t>725211681</t>
  </si>
  <si>
    <t xml:space="preserve">Umyvadlo keramické invalidní připevněné na stěnu šrouby bílé 640 mm   </t>
  </si>
  <si>
    <t>725211705</t>
  </si>
  <si>
    <t xml:space="preserve">Umývátko keramické rohové 450 mm   </t>
  </si>
  <si>
    <t>725245101</t>
  </si>
  <si>
    <t xml:space="preserve">Zástěna sprchová jednokřídlá do výšky 2000 mm a šířky 750 mm   </t>
  </si>
  <si>
    <t>725319111</t>
  </si>
  <si>
    <t xml:space="preserve">Montáž dřezu ostatních typů   </t>
  </si>
  <si>
    <t>725219101</t>
  </si>
  <si>
    <t xml:space="preserve">Montáž umyvadla připevněného do desky   </t>
  </si>
  <si>
    <t>725331111</t>
  </si>
  <si>
    <t xml:space="preserve">Výlevka bez výtokových armatur keramická se sklopnou plastovou mřížkou 425 mm vč. instalace   </t>
  </si>
  <si>
    <t>725813111</t>
  </si>
  <si>
    <t xml:space="preserve">Ventil rohový bez připojovací trubičky nebo flexi hadičky G 1/2   </t>
  </si>
  <si>
    <t>725821316</t>
  </si>
  <si>
    <t xml:space="preserve">Baterie dřezové nástěnné pákové s otáčivým plochým ústím a délkou ramínka 300 mm vč. instalace   </t>
  </si>
  <si>
    <t>725821326</t>
  </si>
  <si>
    <t xml:space="preserve">Baterie dřezové stojánkové pákové s otáčivým kulatým ústím a délkou ramínka 265 mm   </t>
  </si>
  <si>
    <t xml:space="preserve">3+2   </t>
  </si>
  <si>
    <t>725822611</t>
  </si>
  <si>
    <t xml:space="preserve">Baterie umyvadlové stojánkové pákové bez výpusti   </t>
  </si>
  <si>
    <t xml:space="preserve">5+1+9   </t>
  </si>
  <si>
    <t>725841311</t>
  </si>
  <si>
    <t xml:space="preserve">Baterie sprchové nástěnné pákové   </t>
  </si>
  <si>
    <t>998725201</t>
  </si>
  <si>
    <t xml:space="preserve">Přesun hmot procentní pro zařizovací předměty v objektech v do 6 m   </t>
  </si>
  <si>
    <t>998725293</t>
  </si>
  <si>
    <t xml:space="preserve">Příplatek k přesunu hmot procentní 725 za zvětšený přesun do 500 m   </t>
  </si>
  <si>
    <t>726</t>
  </si>
  <si>
    <t xml:space="preserve">Zdravotechnika - předstěnové instalace   </t>
  </si>
  <si>
    <t>726131041</t>
  </si>
  <si>
    <t xml:space="preserve">Instalační předstěna - klozet závěsný v 1120 mm s ovládáním zepředu do lehkých stěn s kovovou kcí   </t>
  </si>
  <si>
    <t>726131041.1</t>
  </si>
  <si>
    <t xml:space="preserve">Instalační předstěna - klozet invalidní s ovládáním zepředu do lehkých stěn s kovovou kcí   </t>
  </si>
  <si>
    <t>726191001</t>
  </si>
  <si>
    <t xml:space="preserve">Zvukoizolační souprava pro klozet a bidet   </t>
  </si>
  <si>
    <t xml:space="preserve">3+1   </t>
  </si>
  <si>
    <t>726191002</t>
  </si>
  <si>
    <t xml:space="preserve">Souprava pro předstěnovou montáž   </t>
  </si>
  <si>
    <t>998726211</t>
  </si>
  <si>
    <t xml:space="preserve">Přesun hmot procentní pro instalační prefabrikáty v objektech v do 6 m   </t>
  </si>
  <si>
    <t>998726293</t>
  </si>
  <si>
    <t xml:space="preserve">Příplatek k přesunu hmot procentní 726 za zvětšený přesun do 500 m   </t>
  </si>
  <si>
    <t>01</t>
  </si>
  <si>
    <t xml:space="preserve">Požární ochrana a ostatní   </t>
  </si>
  <si>
    <t>ZT02</t>
  </si>
  <si>
    <t xml:space="preserve">Těsnění prostupů požárně - dělícími konstrukcemi   </t>
  </si>
  <si>
    <t>ZT03</t>
  </si>
  <si>
    <t xml:space="preserve">Propojení na stávající potrubí kanalizace   </t>
  </si>
  <si>
    <t>ZT04</t>
  </si>
  <si>
    <t xml:space="preserve">Propojení na stávající potrubí vodovodu PPr, ocel pozink   </t>
  </si>
  <si>
    <t>ZT05</t>
  </si>
  <si>
    <t>732</t>
  </si>
  <si>
    <t xml:space="preserve">Ústřední vytápění - strojovny   </t>
  </si>
  <si>
    <t>732212815</t>
  </si>
  <si>
    <t xml:space="preserve">Demontáž ohříváku zásobníkového stojatého obsah do 1600 litrů   </t>
  </si>
  <si>
    <t>732214813</t>
  </si>
  <si>
    <t xml:space="preserve">Vypuštění vody z ohříváku obsah do 630 litrů   </t>
  </si>
  <si>
    <t>732219315</t>
  </si>
  <si>
    <t xml:space="preserve">Montáž ohříváku vody stojatého o obsahu do 1000 litrů   </t>
  </si>
  <si>
    <t>ST01</t>
  </si>
  <si>
    <t xml:space="preserve">Ohřívač vody zásobníkový nepřímotopný stacionární 1 MPa, o objemu 1000l/ 1MPa, výhřevná plocha výměníku 4.5m2, originální tepelná izolace- polyuretanová pěna   </t>
  </si>
  <si>
    <t>ST02</t>
  </si>
  <si>
    <t xml:space="preserve">Nádoba tlaková expanzní membránová pro soustavy pitné vody 80l / 10bar DN50 vč. revizní armatury a tlakoměru   </t>
  </si>
  <si>
    <t>ST03</t>
  </si>
  <si>
    <t xml:space="preserve">Montáž nádoby tlakové expanzní   </t>
  </si>
  <si>
    <t>ST04</t>
  </si>
  <si>
    <t xml:space="preserve">Cirkulační čerpadlo teplé vody DN25-40kPa vč. uvedení do provozu a spínacích hodin   </t>
  </si>
  <si>
    <t>ST05</t>
  </si>
  <si>
    <t xml:space="preserve">Napojení navrženého ohřívače teplé vody na stávající přívody topné vody   </t>
  </si>
  <si>
    <t>732429111</t>
  </si>
  <si>
    <t xml:space="preserve">Montáž čerpadla oběhového spirálního DN 25 do potrubí   </t>
  </si>
  <si>
    <t>998732201</t>
  </si>
  <si>
    <t xml:space="preserve">Přesun hmot procentní pro strojovny v objektech v do 6 m   </t>
  </si>
  <si>
    <t>998732293</t>
  </si>
  <si>
    <t xml:space="preserve">Příplatek k přesunu hmot procentní 732 za zvětšený přesun do 500 m   </t>
  </si>
  <si>
    <t>Mj</t>
  </si>
  <si>
    <t>Počet</t>
  </si>
  <si>
    <t>Materiál</t>
  </si>
  <si>
    <t>Materiál celkem</t>
  </si>
  <si>
    <t>Montáž celkem</t>
  </si>
  <si>
    <t>Cena</t>
  </si>
  <si>
    <t>SILNOPROUDÉ ROZVÁDĚČE</t>
  </si>
  <si>
    <t>HRO.01</t>
  </si>
  <si>
    <t>RMS.01</t>
  </si>
  <si>
    <t>RMS.02</t>
  </si>
  <si>
    <t>Zásuvková skříň</t>
  </si>
  <si>
    <t>Pojistky PH02/160A</t>
  </si>
  <si>
    <t>Tlačítkový ovladač s aretací</t>
  </si>
  <si>
    <t>pod sklem TOTAL-STOP</t>
  </si>
  <si>
    <t>Kompletní svítidla včetně zdrojů</t>
  </si>
  <si>
    <t>A-FOX-LED 3580-4K</t>
  </si>
  <si>
    <t>B-EVROPA LED-5000-236-4K</t>
  </si>
  <si>
    <t>C-EVROPA-LED-2500-136-4K</t>
  </si>
  <si>
    <t>D-Venkovní nástěné LED 9,6W</t>
  </si>
  <si>
    <t>E-Vestavné LED 14W,IP20,60ST.</t>
  </si>
  <si>
    <t>F-Vestavné LED do rastru 46W</t>
  </si>
  <si>
    <t>H-Přisazené 1x21/39W</t>
  </si>
  <si>
    <t>I-Vestavné LED 14W</t>
  </si>
  <si>
    <t>N1-LED 3W corridor CBS</t>
  </si>
  <si>
    <t>NP-Přisazené LED 3W, CBS</t>
  </si>
  <si>
    <t>Npp-piktogram</t>
  </si>
  <si>
    <t>CBS-Centrální bateriový systém</t>
  </si>
  <si>
    <t>PC 230</t>
  </si>
  <si>
    <t>Programování-nastavení</t>
  </si>
  <si>
    <t>Výstražné světlo</t>
  </si>
  <si>
    <t>s nápisem NEVSTUPOVAT</t>
  </si>
  <si>
    <t>kabely CYKY</t>
  </si>
  <si>
    <t>3x70+35</t>
  </si>
  <si>
    <t>5x 16</t>
  </si>
  <si>
    <t>3x1.5 mm2       pevně</t>
  </si>
  <si>
    <t>3x2.5 mm2       pevně</t>
  </si>
  <si>
    <t>5x 1,5</t>
  </si>
  <si>
    <t>5x4</t>
  </si>
  <si>
    <t>5x10  mm2       pevně</t>
  </si>
  <si>
    <t>KABELY SHKFH-R</t>
  </si>
  <si>
    <t>BEZHALOGENNÍ-OHEŇ NEŠÍŘÍCÍ</t>
  </si>
  <si>
    <t>B2ca,S1,dO</t>
  </si>
  <si>
    <t>SHKFH-R 3x2x0,8</t>
  </si>
  <si>
    <t>CXKH-V 5 x1,5</t>
  </si>
  <si>
    <t>včertně příchytek na strop</t>
  </si>
  <si>
    <t>CXKH-V 3x2,5</t>
  </si>
  <si>
    <t>VODIC PRO POSPOJOVANI</t>
  </si>
  <si>
    <t>6-  Zlutozeleny pevně</t>
  </si>
  <si>
    <t>25-Žlutozelený- pevně</t>
  </si>
  <si>
    <t>Vyrovnávač potenciálu VP</t>
  </si>
  <si>
    <t>Zemnící svorka ABB zdravotnický</t>
  </si>
  <si>
    <t>program, vč.krabice</t>
  </si>
  <si>
    <t>ŽLABOVÁNÍ</t>
  </si>
  <si>
    <t>VČETNĚ ZÁVĚSŮ, ŠROUBŮ</t>
  </si>
  <si>
    <t>PRO KABELY</t>
  </si>
  <si>
    <t>DZ 200x 100, 200x100</t>
  </si>
  <si>
    <t>150x50</t>
  </si>
  <si>
    <t>Rozbočné krabice dle použití</t>
  </si>
  <si>
    <t>pro světelné a zásuvkové obvody</t>
  </si>
  <si>
    <t>UKONCENI VODICU V ROZVADECICH</t>
  </si>
  <si>
    <t>Do   2,5 mm2</t>
  </si>
  <si>
    <t>Do   6   mm2</t>
  </si>
  <si>
    <t>Do  16   mm2</t>
  </si>
  <si>
    <t>Do 120   mm2</t>
  </si>
  <si>
    <t>Vypínače, tlačítka- všebecně</t>
  </si>
  <si>
    <t>230V/10A řaz1...7 IP20-IP43</t>
  </si>
  <si>
    <t>včetně krabice</t>
  </si>
  <si>
    <t>Všechny zásuvky se signalizací</t>
  </si>
  <si>
    <t>provozu</t>
  </si>
  <si>
    <t>zásuvky včetně přístojových</t>
  </si>
  <si>
    <t>krabic</t>
  </si>
  <si>
    <t>zásuvka jednoduchá 230V/16A</t>
  </si>
  <si>
    <t>DTTO+přepěťová ochrana</t>
  </si>
  <si>
    <t>Termostat ZPA 0..60st.C</t>
  </si>
  <si>
    <t>IP43</t>
  </si>
  <si>
    <t>Ventilátorové relé SMR-T</t>
  </si>
  <si>
    <t>PVC o 23</t>
  </si>
  <si>
    <t>Vypínač 1F 230V/25A</t>
  </si>
  <si>
    <t>NÁSTĚNNÝ IP43</t>
  </si>
  <si>
    <t>BLESKOSVOD A UZEMNĚNÍ</t>
  </si>
  <si>
    <t>OCELOVY DRAT POZINKOVANY</t>
  </si>
  <si>
    <t>AlMgSi-D8 (0,4kg/m)      pevně</t>
  </si>
  <si>
    <t>FeZn-D10 (0,62kg/m)    pevně</t>
  </si>
  <si>
    <t>OCELOVY PASEK POZINKOVANY</t>
  </si>
  <si>
    <t>FeZn30x4 (1.0 kg/m) kruh 50m</t>
  </si>
  <si>
    <t>Zemnící tyč ZT02</t>
  </si>
  <si>
    <t>JIMACI TYCE</t>
  </si>
  <si>
    <t>JR1,0</t>
  </si>
  <si>
    <t>PODPERA VEDENI (CSN 357622)</t>
  </si>
  <si>
    <t>PV22 100mm,na lepen.krytinu</t>
  </si>
  <si>
    <t>PVC podpěra</t>
  </si>
  <si>
    <t>Smršťovací trubička</t>
  </si>
  <si>
    <t>SVORKA HROMOSVODNI,UZEMNOVACI</t>
  </si>
  <si>
    <t>SP1 pripojovaci</t>
  </si>
  <si>
    <t>SK krizova</t>
  </si>
  <si>
    <t>SS spojovaci</t>
  </si>
  <si>
    <t>SO okapova</t>
  </si>
  <si>
    <t>SZ zkusebni</t>
  </si>
  <si>
    <t>SR03 spoj.kruh.a pask.vod.</t>
  </si>
  <si>
    <t>Ochranný úhelník s držáky</t>
  </si>
  <si>
    <t>MONTAZNI PRACE</t>
  </si>
  <si>
    <t>Stitek pro oznaceni svodu</t>
  </si>
  <si>
    <t>Tvarovani mont.dilu</t>
  </si>
  <si>
    <t>Zemní práce jsou součástí</t>
  </si>
  <si>
    <t>výkop a zához rýhy 35x70</t>
  </si>
  <si>
    <t>Betonové žlaby pro přívod</t>
  </si>
  <si>
    <t>HODINOVE ZUCTOVACI SAZBY</t>
  </si>
  <si>
    <t>Připojení technického zařízení</t>
  </si>
  <si>
    <t>Zkusebni provoz</t>
  </si>
  <si>
    <t>PROVEDENI REVIZNICH ZKOUSEK</t>
  </si>
  <si>
    <t>DLE CSN 331500</t>
  </si>
  <si>
    <t>Revizni technik</t>
  </si>
  <si>
    <t>Spoluprace s reviz.technikem</t>
  </si>
  <si>
    <t>pr ce neposti§iteln' v cenˇku</t>
  </si>
  <si>
    <t>Demontáž stávající elektroinstalace</t>
  </si>
  <si>
    <t>- postupné přepojování</t>
  </si>
  <si>
    <t>Zednické přípomoce-sekání</t>
  </si>
  <si>
    <t>Elektromontáže celkem</t>
  </si>
  <si>
    <t>Rekapitulace</t>
  </si>
  <si>
    <t>Cena materiálu</t>
  </si>
  <si>
    <t>Cena práce</t>
  </si>
  <si>
    <t>Poplachový zabezpečovací a tísňový systém - PZTS</t>
  </si>
  <si>
    <t>Kamerový systém - CCTV</t>
  </si>
  <si>
    <t>Systém strukturované kabeláže - SK</t>
  </si>
  <si>
    <t>Nouzový signalizační a komunikační systém sestra-pacient</t>
  </si>
  <si>
    <t>Technika ICT</t>
  </si>
  <si>
    <t>Hlavní trasy</t>
  </si>
  <si>
    <t>Přípojka slp</t>
  </si>
  <si>
    <t xml:space="preserve">Celkem bez DPH </t>
  </si>
  <si>
    <t>DPH 21%</t>
  </si>
  <si>
    <t>Celkem vč. DPH</t>
  </si>
  <si>
    <t>Specifikace položky</t>
  </si>
  <si>
    <t>Typové označení</t>
  </si>
  <si>
    <t>počet</t>
  </si>
  <si>
    <t>Práce</t>
  </si>
  <si>
    <t xml:space="preserve">   Kč/MJ</t>
  </si>
  <si>
    <t>Cena celkem bez DPH</t>
  </si>
  <si>
    <t>Ústředna a příslušenství</t>
  </si>
  <si>
    <t>Ústředna až 48 zón a 8 grup v krytu bez klávesnice s komunikátorem a zdrojem</t>
  </si>
  <si>
    <t>GALAXYGD-48</t>
  </si>
  <si>
    <t>Koncentrátor v plastovém krytu pro 8 zón a 4 PGM výstupy</t>
  </si>
  <si>
    <t>G8</t>
  </si>
  <si>
    <t>Systémový Ethernet (TCP/IP) komunikátor bez krytu, nové HW provedení</t>
  </si>
  <si>
    <t>E080-4</t>
  </si>
  <si>
    <t>Modul Informační GSM v kovovém krytu s GSM příslušenstvím, který odesílá SMS o požadovaných událostech v objektu společně s prozvoněním na zvolené telefonní číslo a poskytuje tak přehled o událostech v budově. Modul emuluje některou ze periferií E054, A211, E062 nebo E080 a musí být připojen na linku 1.</t>
  </si>
  <si>
    <t>GXYSMART GSM</t>
  </si>
  <si>
    <t>Klávesnice ovládací a programovací s barevným VGA dotyk.LCD dotykovým displejem, který podporuje plnohodnotné rozlišení s 64 tisíci barvami. Výrazně zjednodušuje ovládání a uživatelský přehled o stavu podsystémů.</t>
  </si>
  <si>
    <t>CP041</t>
  </si>
  <si>
    <t>Akumulátor 12 V/18 Ah, olověný, bezúdržbový</t>
  </si>
  <si>
    <t>BS131N</t>
  </si>
  <si>
    <t>Detekční prvky</t>
  </si>
  <si>
    <t>Inteligentní PIR detektor, 12 m, 9 záclon, vektorové zpracování signálu, zrcadlová optika "3 Brid" s klouzavým ohniskem, individuální maskování jednotlivých záclon, kontakt NC, antimasking</t>
  </si>
  <si>
    <t>VE1012AM</t>
  </si>
  <si>
    <t>Magnetický kontakt, polarizovaný, vyvážený, povrchová montáž, pracovní mezera 15 - 31 mm, 4 vodiče, 2m kabel</t>
  </si>
  <si>
    <t>DC103</t>
  </si>
  <si>
    <t>Instalační materiál</t>
  </si>
  <si>
    <t>Přepěťová ochrana 3. stupeň</t>
  </si>
  <si>
    <t>DA-275 DFI10</t>
  </si>
  <si>
    <t>Stíněný kabel 4x Cu drát 0,5 mm, PVC plášť</t>
  </si>
  <si>
    <t>FI-H04</t>
  </si>
  <si>
    <t>Stíněný kabel 6x Cu drát 0,5 mm, PVC plášť</t>
  </si>
  <si>
    <t>FI-H06</t>
  </si>
  <si>
    <t>Stíněný twistovaný kabel 3x2 Cu drát 0,5 mm, PVC plášť</t>
  </si>
  <si>
    <t>FI-HT06</t>
  </si>
  <si>
    <t>KabelH05VV-F 2X x 1,5 Bílá (CYSY)</t>
  </si>
  <si>
    <t>H05VV-F 2Xx1,5</t>
  </si>
  <si>
    <t>Elektroinstalační trubka ohebná průměr 16 mm</t>
  </si>
  <si>
    <t>FML 16</t>
  </si>
  <si>
    <t>Elektroinstalační trubka ohebná průměr 25 mm</t>
  </si>
  <si>
    <t>FML 25</t>
  </si>
  <si>
    <t>RK Z21116 pájecích svorek+TAMPER, na omítku, bílá, 90x95x17,5 m, -80až+50 st., IP41</t>
  </si>
  <si>
    <t>RK Z211</t>
  </si>
  <si>
    <t>školení obsluhy</t>
  </si>
  <si>
    <t>kpl.</t>
  </si>
  <si>
    <t>výchozí revize</t>
  </si>
  <si>
    <t>uvedení do provozu</t>
  </si>
  <si>
    <t>dokumentace skutečného provedení</t>
  </si>
  <si>
    <t>REKAPITULACE</t>
  </si>
  <si>
    <t>Celkem cena bez DPH</t>
  </si>
  <si>
    <t>Celkem cena včetně DPH</t>
  </si>
  <si>
    <t>Sestavy kamer</t>
  </si>
  <si>
    <t xml:space="preserve">1/2.8" Den/Noc IP kamera 2Mpx DOME s ICR 3-Axis čip 1/2.8" PS Exmor CMOS, motorický objektiv 3-8.5mm / 105°-37°, DC/VD autoiris, max. 60 snímků/sec při rozlišení 1920x1080 (1080p), podpora 16:9, ONVIF, citlivost 0.01 lux (BW) / 0.1 lux (Color) při F=1.2, WDR 120dB (30 snímků/sec), H.264, MJPEG, DSP řady WiseNet 3, redukce šumu SSNR-3, auto ICR filtr, motorické ostření, přenos s vícenásobným ořezem, SSLE, obousměrný zvuk, slot pro microSD kartu (SDHC/SDXC), SSDR, inteligentní analýza obrazu, napájení PoE 802.3af, 12VDC-11W, rozměr průměr 132x108mm, hmotnost 505g                         </t>
  </si>
  <si>
    <t>Samsung SND-6084-P</t>
  </si>
  <si>
    <t>Software</t>
  </si>
  <si>
    <t>Device CAL licence</t>
  </si>
  <si>
    <t>Win Svr CAL 2012 OLP NL Device CAL</t>
  </si>
  <si>
    <t>Switche</t>
  </si>
  <si>
    <t>Switch s managementem Routing/Switching: Layer 2 Only 8x PoE+ 100/1000 RJ45 portů + 2x Combo porty + 1x Dual-personality (RJ-45 nebo USB micro-B) serial console port
PoE budget: 67W, Power Over Ethernet Plus (IEEE 802.3at) WDRR, ACLs, IPv4/IPv6 host support Virtual stacking - single IP address management až pro 16 switchů
Přepínací kapacita 20 Gbps Datový tok up to 14.8 million pps (64-byte packets) Porty 8 RJ-45 autosensing 10/100/1000 PoE+ ports (IEEE 802.3 Type 10BASE-T, IEEE 802.3u Type 100BASE-TX, IEEE 802.3ab Type 1000BASE-T, IEEE 802.3at PoE+) Media Type: Auto-MDIX Duplex: 10BASE-T/100BASE-TX: half or full; 1000BASE-T: full only; 2 dual-personality ports
each port can be used as either an RJ-45 10/100/1000 port (IEEE 802.3 Type 10Base-T; IEEE 802.3u Type 100Base-Tx; IEEE 802.3ab 1000Base-T Gigabit Ethernet) or as a SFP slot (for use with SFP transceivers); 1 dual-personality (RJ-45 or USB micro-B) serial console port Vstupní napětí 100-127/200-240 VAC Vstupní kmitočet 50/60 Hz Provozní proud na vstupu 1.4 A
Zdroj napájení - PoE 67 W Spotřeba energie 86 W (maximum), 13.4 W (standby)</t>
  </si>
  <si>
    <t>HP 2530-8G-PoE+</t>
  </si>
  <si>
    <t>Monitorovací pracoviště</t>
  </si>
  <si>
    <t>All In One PC - 21.5" 1920x1080 LED, Intel Core i5 5200U Broadwell, RAM 8GB DDR3, NVIDIA GeForce 820A 2GB, HDD 1TB 7200 otáček, DVD vypalovačka, WiFi, Bluetooth 4.0, Webkamera 720p, HDMI, USB 3.0, čtečka karet, USB klávesnice, USB myš, Windows 10 Home 64bit</t>
  </si>
  <si>
    <t>Lenovo IdeaCentre C40-30 Black</t>
  </si>
  <si>
    <t>Naklápěcí držák Vogels W50510 pro LCD/LED televize s úhlopříčkou 17–26" (43–66 cm) a nosností 20 kg. Možnost náklonu do 15°, kompatibilita s VESA standardy až do hodnoty 100 × 100 mm, minimální vzdálenost od zdi 5 cm.</t>
  </si>
  <si>
    <t>Vogels W50510</t>
  </si>
  <si>
    <t>Záložní zdroj - 500VA/ 300W, Line-interactive, 3x IEC320 C13</t>
  </si>
  <si>
    <t>APC Back-UPS BX 500</t>
  </si>
  <si>
    <t>Rozvaděče - vybavení</t>
  </si>
  <si>
    <t>Vyvazovací panel 19“, 1U, 5 úchytù hlubokých 64 mm, šedý, plastová oka. Záruka výrobce 25 let.</t>
  </si>
  <si>
    <t>25.B016G</t>
  </si>
  <si>
    <t xml:space="preserve">19" propojovací panel 24x RJ45 Cat 6 UTP 568A/B, 1U,Patch panel 1U, 24xRJ45 UTP DataGate+ kat.6, 568B </t>
  </si>
  <si>
    <t>PID-00141</t>
  </si>
  <si>
    <t>Propojovací kabel RJ45-RJ45, UTP, Cat 6 dle  TIA/EIA 568, EN 50173 a ISO 11801 třída E, vodiče Cu lanko AWG24, úzká litá botka pro vysokohustotní porty aktivních prvků, ochrana aretace konektoru proti nechtěným uvolněním konektoru při přepojování, konektor s pozlacenými kontakty s minimální životností 700 cyklů. Záruka výrobce 25 let. Délka 2m.</t>
  </si>
  <si>
    <t>PCD-02003-0E</t>
  </si>
  <si>
    <t>19" polička s perf.,zátěž 80kg,1U,RAL 7035</t>
  </si>
  <si>
    <t>Instalační kabel Cat 6 U/UTP kabel 4x2x0,5, AWG 23, 100 Ohm, LSZH dle standardů TIA/EIA 568, EN 50173 a ISO 11801 pro Cat 6 resp. třídu E.
Záruka výrobce 25 let.</t>
  </si>
  <si>
    <t>CAA-00325</t>
  </si>
  <si>
    <t>Sestava zásuvky 1x modulu 1x RJ-45 Cat 6, montážního a krycího rámečku ABB Tango bílá</t>
  </si>
  <si>
    <t>SCHMACHTL FMP 25</t>
  </si>
  <si>
    <t>Elektroinstalační krabice pod omítku univerzální bez víčka</t>
  </si>
  <si>
    <t>KU68-1901</t>
  </si>
  <si>
    <t>Drobný instalační materiál</t>
  </si>
  <si>
    <t>Zásuvky</t>
  </si>
  <si>
    <t>Sestava zásuvky 1x modulu 1x RJ-45 Cat 6a, montážního a krycího rámečku ABB Tango bílá</t>
  </si>
  <si>
    <t>Sestava zásuvky 1x modulu 2x RJ-45 Cat 6a, montážního a krycího rámečku ABB Tango bílá</t>
  </si>
  <si>
    <t>Sestava účastnické zásuvky TV+R+SAT, montážního a krycího rámečku ABB Tango bílá</t>
  </si>
  <si>
    <t>IP tel licence - rozšíření stávající telefonní ústředny</t>
  </si>
  <si>
    <t>Poe switch Fixed Port L3 Managed Ethernet 48 x RJ-45 autosensing 10/100/1000 ports 4 SFP+ fixed 1000/10000 SFP+ ports Included Paměť a procesor 1 GB SDRAM packet buffer size: 3 MB 128 MB flash Čekací doba
1000 Mb Latency: &lt; 5 µs 10 Gbps Latency: &lt; 1.5 µs
Datový tok up to 130.9 Mpps Kapacita směrování/přepínání
176 Gbps Zdroj napájení – PoE 370 W PoE+ Možnosti stohování
IRF 9 switches Funkce správy IMC - Intelligent Management Center
command-line interface Web browser SNMP Manager</t>
  </si>
  <si>
    <t>HP 5130-48G-PoE-4SFP+ (370W) EI</t>
  </si>
  <si>
    <t>SFP modul</t>
  </si>
  <si>
    <t>Stojanový rozvaděč, řada STANDARD, výška 42U, šířka 800mm, hloubka 800mm, vybavený (rozv. Panel s přepěťovou ochranou, osvětlení, ventilace)</t>
  </si>
  <si>
    <t>DS428080-A</t>
  </si>
  <si>
    <t>Záložní zdroj - 1400VA/ 700W, line-interactive, AVR, USB, 6x IEC320 C13</t>
  </si>
  <si>
    <t>APC Back-UPS BX 1400</t>
  </si>
  <si>
    <t>Patch panel 19",  telefonní ISDN, MODnet, 1U, 25 portů</t>
  </si>
  <si>
    <t>MOD-PP-VOICE-25</t>
  </si>
  <si>
    <t>19" Patch panel 1U, 24xRJ45, stíněný, 568A/B, kat. 6A, s kabelovým managementem</t>
  </si>
  <si>
    <t>PID-00217</t>
  </si>
  <si>
    <t>19" FO vana komplet,12xSC 9/125,pigtaily,kazeta,1U,RAL 7035</t>
  </si>
  <si>
    <t>HSELS129CG</t>
  </si>
  <si>
    <t>PowerCat 6A propojovací kabel stíněný, kat.6A, 1 metr, šedý</t>
  </si>
  <si>
    <t>PCD-07000-0E</t>
  </si>
  <si>
    <t>PowerCat 6A propojovací kabel stíněný, kat.6A, 2 metry, šedý</t>
  </si>
  <si>
    <t>PCD-07001-0E</t>
  </si>
  <si>
    <t>PowerCat 6A propojovací kabel stíněný, kat.6A, 3 metry, šedý</t>
  </si>
  <si>
    <t>PCD-07002-0E</t>
  </si>
  <si>
    <t>PowerCat 6A propojovací kabel stíněný, kat.6A, 5 metrů, šedý</t>
  </si>
  <si>
    <t>PCD-07004-0E</t>
  </si>
  <si>
    <t>Optický propojovací kabel duplex LC-SC 9/125 OS2, 2m</t>
  </si>
  <si>
    <t>HLP29LC02F</t>
  </si>
  <si>
    <t>slučovač/rozbočovač 2x UHF</t>
  </si>
  <si>
    <t>VBE 2 PD</t>
  </si>
  <si>
    <t>Kabel U/FTP, PowerCat 6A, kat.6A, LSZH plášť fialový, 4páry, cívka 500m</t>
  </si>
  <si>
    <t>CAA-0322L-VL</t>
  </si>
  <si>
    <t>výchozí revize, měření</t>
  </si>
  <si>
    <t>Systémové zásuvky</t>
  </si>
  <si>
    <t>Systémová zásuvka pro terminál</t>
  </si>
  <si>
    <t>SM</t>
  </si>
  <si>
    <t>Pacientské terminály</t>
  </si>
  <si>
    <t xml:space="preserve">Pacientský terminál standardní funkce pro nouzovou komunikaci
• velkoplošné tlačítko(a) pro přivolání pomoci
• integrovaný IP telefon (SIP, H323) – vlastní tel. číslo
• možnost vzájemné komunikace mezi pacienty
• hlasitá komunikace při zavěšení v nástěnném držáku
• funkce pro ovládání externích zařízení – světel, rolet …
• ovládání pokojové IP_TV, až 24 radiových stanic
• 3 řádkový display
• automatické otočení displeje pří změně polohy terminálu
• vytržení-odolný konektor do všech stran
• integrovaná bezkontaktní čtečka karet - Mifare
• konektor pro sluchátka 3.5 mm
• integrovaný infračervený přijímač 36kHz – RC5
• vodotěsné provedení – snadná údržba
• menu pro hlasitost jednotlivých druhů komunikace, jas, kontrast
Ostatní
• napojení do systémové zásuvky
• display 128 x 64 pixel - 3 řádky
• 2.8 m přívodní kabel s nedestruktivním RJ45
konektorem
• integrovaný 100Base TX switch
• membránová klávesnice s LED
• mikrofon, reproduktor, konektor pro sluchátka
Pracovní napětí, příkon
• 20V – 30V DC po datovém kabelu (PoE)
• max. 200mA / 20V (=4.0W) - typ.: 71mA / 24V
Prostředí
• pracovní teplota 0 ℃ až 40 ℃
• vlhkost 5 – 100%
• nadmořská výška – max. 2000 m
• IP 65 – ochrana proti prachu a stříkající vodě ve
všech směrech
Provedení
• 205 x 64 x 23mm (L x W x D)
• plastový kryt v barvě RAL9016
• antimikrobiální plast
</t>
  </si>
  <si>
    <t>PAT</t>
  </si>
  <si>
    <t>Nástěnný držák terminálu</t>
  </si>
  <si>
    <t>PAT-K</t>
  </si>
  <si>
    <t>Nouzová a potvrzovací tlačítka</t>
  </si>
  <si>
    <t>Pneumatické tlačítko pro přivolání personálu kategorie „sestra“
• připojitelný na datovou kruhovou linku
• 2x RJ 45 konektor pro napojeni UTP kabeláže
• 1x pneumatický vak s 2m vedení
• 1x signalizační LED
Provedení
• 80 x 83 x 36mm (L x W x D)
• plastový kryt v barvě RAL9016
• montáž do KU 68</t>
  </si>
  <si>
    <t>PT-IO</t>
  </si>
  <si>
    <t>Tahové tlačítko do vlhka pro přivolání personálu kategorie „sestra“
• připojitelný na datovou kruhovou linku
• 2x RJ 45 konektor pro napojeni UTP kabeláže
• 1x membránové tlačítko se symbolem sestry
• 1x signalizační LED
Provedení
• 80 x 83 x 36mm (L x W x D)
• plastový kryt v barvě RAL9016
• montáž do KU 68</t>
  </si>
  <si>
    <t>ZT-B-IO</t>
  </si>
  <si>
    <t xml:space="preserve">Potvrzovací tlačítko pro potvrzení volání v místě vzniku
• připojitelný na datovou kruhovou linku
• 2x RJ 45 konektor pro napojeni UTP kabeláže
• 1x tlačítko pro potvrzení
• 1x signalizační LED
Provedení
• 80 x 82 x 36mm (L x W x D)
• plastový kryt v barvě RAL9016
• montáž do KU 68
</t>
  </si>
  <si>
    <t>AT-IO</t>
  </si>
  <si>
    <t>Pokojová světla</t>
  </si>
  <si>
    <t xml:space="preserve">Pokojové světlo - 5 barev připojitelné na komunikační kruh
• 2x RJ45 pro napojení na kabeláž UTP
• 5 světelných komor
• každá komora disponuje 3mi SMD LED
• životnost až 100.000 pracovních hodin
Pracovní napětí, příkon
• 15V až 27V DC (napojeno na I/O-Bus)
• max. 1mA v pohotovosti
• max 30mA při aktivaci všech 5ti barev
Provedení
• 80 x 83 x 42 mm (L x W x D)
• montáž do KU 68
• transparentní plast
</t>
  </si>
  <si>
    <t>LM</t>
  </si>
  <si>
    <t>Pokojové terminály</t>
  </si>
  <si>
    <t>Pokojový komunikační terminál standardní funkce pro nouzovou komunikaci
• přivolání sestry nebo doktora
• 3 velkoplošná tlačítka pro presentaci personálu
• setra
• doktor
• služba (sanitář)
• hlasitá komunikace
• poslech až 24 stanic rádiového vysílání
• 3 řádkový display – personál obdrží vždy kompletní informaci o
události
• 3 interaktivní tlačítka pro výběr rádiových stanic a pro menu
• menu pro hlasitost, jas, kontrast
• tlačítko pro oběžníkové volání pro jednotlivé kategorie personálu
• funkce tlačítek plně programovatelná
Ostatní
• display 128 x 64 pixel – 3 řádky
• připojení na datový kabel cat. 5e RJ 45
• 2x RJ45 konektor – komunikační port, diagnostika
• integrovaný 100Base TX switch
• membránová klávesnice s LED
• mikrofon, reproduktor
Pracovní napětí, příkon
• 20V – 30V DC – po datovém kabelu (PoE)
• max. 265mA / 20V (=5.3W)
• typ. 91.5mA / 24V (=2.2W)
Prostředí
• pracovní teplota 0 ℃ až 40 ℃
• vlhkost 5 – 100%
• nadmořská výška – max. 2000 m
Provedení
• 203 x 86 x 26mm (L x W x D)
• plastový kryt v barvě RAL9016
• antimikrobiální plast
• povrchová montáž s pomocí povrchového rámečku
Použití
• zádveří pacientských pokojů
• společenské místnosti
• lékařské a sesterské pokoje
• obslužné koup</t>
  </si>
  <si>
    <t>KMT</t>
  </si>
  <si>
    <t>Instalační rám pro povrchovou montáž</t>
  </si>
  <si>
    <t>AP-KMT</t>
  </si>
  <si>
    <t>Sesterské terminály</t>
  </si>
  <si>
    <t>Sesterský terminál příjem nouzových volání s hlasovou komunikací a signalizací
• cílené volání do jakéhokoliv místa oddělení, případně celého
systému
• přehled o pohybu personálu
• oběžníková volání pro všechny kategorie personálu
• hlasitá komunikace, diskrétní hovor
• možnost spojení s jakýmkoliv jiným oddělením v celém systému
• prioritizace příchozích volání
• sumarizace příchozích volání
• menu pro hlasitosti, jas, kontrast
• datum a čas
• vytržení-odolný konektor do všech stran
• TFT barevný display
• 12 interaktivních tlačítek
Ostatní
• napojení do systémové zásuvky SM
• display 320 x 240 pixel – TFT barevný
• 1x RJ 45 konektor
• 12 interaktivních tlačítek
• membránová klávesnice
• mikrofon, reproduktor, sluchátko
Pracovní napětí, příkon
• 20V – 30V DC – po datovém kabelu (PoE)
• max. 500mA / 20V (=10W)
• typ. 225mA / 24V (5.4W)
Prostředí
• pracovní teplota 0 ℃ až 40 ℃
• vlhkost 5 – 100%
• nadmořská výška – max. 2000 m
Provedení
• 310 x 232 x 35mm (L x W x D)
• plastový kryt v barvě RAL9016</t>
  </si>
  <si>
    <t>DZT-IP</t>
  </si>
  <si>
    <t>Vchodové terminály</t>
  </si>
  <si>
    <t xml:space="preserve">Vchodový intercom cílené volání do jakéhokoliv místa oddělení, případně celého
systému
• příjem volání různými kategoriemi personálu - volitelné
• hlasitá komunikace
• možnost spojení s jakýmkoliv jiným oddělením v celém systému
• zpětné otevření dveří (s IO-M modulem)
• napojení na datový port systémového switche – jeden F/UTP
cat.5e kabel
Ostatní
• 1x RJ 45 konektor
• kovové tlačítko
• mikrofon, reproduktor
Provedení
• 120 x 120 x 25mm (L x W x D)
• antikorozní odolný antivandal kryt
</t>
  </si>
  <si>
    <t>ICT</t>
  </si>
  <si>
    <t>Switch</t>
  </si>
  <si>
    <t>Systémový switch 9 portů - redundant</t>
  </si>
  <si>
    <t>SWI9R-2IO</t>
  </si>
  <si>
    <t>Páteřní switch - HPIP</t>
  </si>
  <si>
    <t>HP-IP</t>
  </si>
  <si>
    <t>„ 19“ rack vana pro 8x SWI9 – 6U</t>
  </si>
  <si>
    <t>SWI9-Rack</t>
  </si>
  <si>
    <t>Zdroje</t>
  </si>
  <si>
    <t>Zdroj 24V/10A</t>
  </si>
  <si>
    <t>E-TOP240-24</t>
  </si>
  <si>
    <t>Telefonní přístroj 2,75 "grafický monochromatickým LCD displej s rozlišením 128x48 
2 SIP účty/linky
4 směrová navigační klávesa
3 programovatelná tlačítka
obousměrný hlasitý telefon
Hi-Q audio
podpora PoE  Class 1 – napájení po Ethernetu
integrovaný switch 10/100
kodeky G.711, G.729, G726, G722
možnost 3-stranné konference
telefonní seznam pro 200 kontaktů
XML prohlížeč, kontrolní LED dioda (hovory, zprávy)
možnost zamknutí (PIN kód), podpora QoS, možnost montáže na zeď</t>
  </si>
  <si>
    <t>6863i w/o AC adapter</t>
  </si>
  <si>
    <t xml:space="preserve">Osobní počítač
Skříň provedení Desktop nebo Micro tower. Minimálně 2 USB porty vyvedeny na čelní panel počítače pro přístup zpředu (nikoli zboku!).
Originální MS Windows 10 Pro s downgr. Win 7 64 DOEM (licence Win 10 Pro - nainstalováno Win 7 Pro)
Procesor Intel® Pentium G3260
Paměť 4 GB DDR3 
SSD 120GB SATAIII
Integrovaná grafická karta s výstupem DVI a D-Sub 
Integrovaná zvuková karta
DVD±RW 
Klávesnice a optická myš
4 x USB, 2xUSB 3.0, Gb LAN, volný PCIe16 slot
Záruka 36 měsíců
</t>
  </si>
  <si>
    <t xml:space="preserve">Monitor 
Úhlopříčka 22“
Formát obrazu: Širokoúhlý (16:10)
Rozlišení (š x v): 1680 x 1050
VESA standard
Konektor 15 Pin D-Sub
Konektor DVI
Repro
Výškově nastavitelný stojan
Záruka 36 měsíců
</t>
  </si>
  <si>
    <t>22'' LED ASUS VW22ATL</t>
  </si>
  <si>
    <t xml:space="preserve">Multifunkční tiskárna (tiskárna/kopírka/skener)
Typ tiskárny: Laserová 
Barevná/Černobílá: Černobílá 
Formát tiskárny: A4
Multifunkční: Ano
Rozlišení - černé normální [DPI]: 600 x 600
Rychlost černého tisku - normální [stran/min]: 25
Automatický oboustranný tisk: Ano
Rozhraní: RJ-45, USB 2.0, 
Velikost standardní paměti [MB]: 256
Doporučené pracovní využití [stran za měsíc]: 2 000
Optický válec integrovaný v tonerové kazetě
Ploché provedení skeneru
Automatický podavač u skeneru s kapacitou 35 listů
Skenování do formátů PDF, JPG
Standardní zásobník papíru + druhý prioritní vstupní zásobník.
Podpora Windows 7, 8, 10
Záruka 24 měsíců
</t>
  </si>
  <si>
    <t>HP LaserJet Pro M225dn</t>
  </si>
  <si>
    <t xml:space="preserve">Laserová tiskárna
Typ tiskárny: Laserová 
Barevná/Černobílá: Černobílá 
Rozlišení - černé normální [DPI]: 600 x 600 
Rychlost černého tisku - normální [stran/min]: 25 
Automatický oboustranný tisk: Ano 
Rozhraní: RJ-45, USB 2.0, 
Formát tiskárny: A4 
Velikost standardní paměti [MB]: 128 
Doporučené pracovní využití [stran za měsíc]: 2 000 
Optický válec integrovaný v tonerové kazetě 
Standardní zásobník papíru + druhý prioritní vstupní zásobník.
Podpora Windows 7, 8, 10
Záruka 24 měsíců
</t>
  </si>
  <si>
    <t>HP LaserJet Pro M201dw</t>
  </si>
  <si>
    <t>Drátěný kabelový žlab 100/100 včetně montážního příslušenství</t>
  </si>
  <si>
    <t>M2 100/100</t>
  </si>
  <si>
    <t>Drátěný kabelový žlab 250/100 včetně montážního příslušenství</t>
  </si>
  <si>
    <t>M2 250/100</t>
  </si>
  <si>
    <t>Drátěný kabelový žlab 500/100 včetně montážního příslušenství</t>
  </si>
  <si>
    <t>M2 500/100</t>
  </si>
  <si>
    <t>Přepážka žlabu</t>
  </si>
  <si>
    <t>KPZM 100</t>
  </si>
  <si>
    <t>Demontáže stávajících rozvodů, ekologická likvidace</t>
  </si>
  <si>
    <t>Protipožární ucpávky</t>
  </si>
  <si>
    <t>Sdělovací kabel s Cu jádry 10x4x0,8</t>
  </si>
  <si>
    <t>TCEPKPFLE 10x4x0,8</t>
  </si>
  <si>
    <t>Univerzální optický kabel s centrální trubičkou, 12 vláken, 9/125, LSZH</t>
  </si>
  <si>
    <t>J/A-DQ(ZN)H12E9/125</t>
  </si>
  <si>
    <t>kabel koax. digital RoHS třída A - 75Ohm</t>
  </si>
  <si>
    <t>KH 21 D</t>
  </si>
  <si>
    <t>HDPE chránička 40/33</t>
  </si>
  <si>
    <t>{f06d6b7c-cffd-4076-b977-fcafe6db2260}</t>
  </si>
  <si>
    <t xml:space="preserve"> SO-01 - Bunkoviště</t>
  </si>
  <si>
    <t>HSV -  Práce a dodávky HSV</t>
  </si>
  <si>
    <t xml:space="preserve">    1 -  Zemní práce</t>
  </si>
  <si>
    <t xml:space="preserve">    2 -  Zakládání</t>
  </si>
  <si>
    <t xml:space="preserve">    3 -  Svislé a kompletní konstrukce</t>
  </si>
  <si>
    <t xml:space="preserve">    5 -  Komunikace pozemní</t>
  </si>
  <si>
    <t xml:space="preserve">    9 -  Ostatní konstrukce a práce, bourání</t>
  </si>
  <si>
    <t xml:space="preserve">    997 -  Přesun sutě</t>
  </si>
  <si>
    <t xml:space="preserve">    998 -  Přesun hmot</t>
  </si>
  <si>
    <t>PSV -  Práce a dodávky PSV</t>
  </si>
  <si>
    <t xml:space="preserve">    721 -  Zdravotechnika</t>
  </si>
  <si>
    <t xml:space="preserve">    741 -  Elektromontáže</t>
  </si>
  <si>
    <t xml:space="preserve">    767 -  Konstrukce zámečnické</t>
  </si>
  <si>
    <t>VRN -  Vedlejší rozpočtové náklady</t>
  </si>
  <si>
    <t xml:space="preserve">    VRN1 -  Průzkumné, geodetické a projektové práce</t>
  </si>
  <si>
    <t xml:space="preserve">    VRN3 -  Zařízení staveniště</t>
  </si>
  <si>
    <t xml:space="preserve"> Práce a dodávky HSV</t>
  </si>
  <si>
    <t xml:space="preserve"> Zemní práce</t>
  </si>
  <si>
    <t>113107130</t>
  </si>
  <si>
    <t>Odstranění podkladu pl do 50 m2 z betonu prostého tl 100 mm</t>
  </si>
  <si>
    <t>-1813093975</t>
  </si>
  <si>
    <t>30,48*0,68+6,431*0,68+3,935*0,8</t>
  </si>
  <si>
    <t>113107142</t>
  </si>
  <si>
    <t>Odstranění podkladu pl do 50 m2 živičných tl 100 mm</t>
  </si>
  <si>
    <t>2022360171</t>
  </si>
  <si>
    <t>132212101</t>
  </si>
  <si>
    <t>Hloubení rýh š do 600 mm ručním nebo pneum nářadím v soudržných horninách tř. 3</t>
  </si>
  <si>
    <t>-1960256836</t>
  </si>
  <si>
    <t>0,895*1,65*1,0</t>
  </si>
  <si>
    <t>132212109</t>
  </si>
  <si>
    <t>Příplatek za lepivost u hloubení rýh š do 600 mm ručním nebo pneum nářadím v hornině tř. 3</t>
  </si>
  <si>
    <t>1955422112</t>
  </si>
  <si>
    <t>132212201</t>
  </si>
  <si>
    <t>Hloubení rýh š přes 600 do 2000 mm ručním nebo pneum nářadím v soudržných horninách tř. 3</t>
  </si>
  <si>
    <t>1871677133</t>
  </si>
  <si>
    <t>"pásy odkované do spádu"</t>
  </si>
  <si>
    <t>1,40*1,84*1,0*2+2,0*2,20*1,0+0,68*1,55*1,0+1,50*1,88*1,0</t>
  </si>
  <si>
    <t>30,48*1,88*1,0+3,20*1,88*1,0+0,50*1,88*1,40+0,40*1,88*1,800</t>
  </si>
  <si>
    <t>0,5*1,88*1,40+1,20*1,88*1,0+4,10*1,88*1,0+2,0*2,0*1,0</t>
  </si>
  <si>
    <t>132212209</t>
  </si>
  <si>
    <t>Příplatek za lepivost u hloubení rýh š do 2000 mm ručním nebo pneum nářadím v hornině tř. 3</t>
  </si>
  <si>
    <t>1067179110</t>
  </si>
  <si>
    <t>Svislé přemístění výkopku z horniny tř. 1 až 4 hl výkopu do 2,5 m</t>
  </si>
  <si>
    <t>-1328837663</t>
  </si>
  <si>
    <t>0,5*1,88*1,2*2+0,4*1,88*1,6</t>
  </si>
  <si>
    <t>-1490163043</t>
  </si>
  <si>
    <t>1,181+76,026</t>
  </si>
  <si>
    <t>-49,877</t>
  </si>
  <si>
    <t>167101101</t>
  </si>
  <si>
    <t>Nakládání výkopku z hornin tř. 1 až 4 do 100 m3</t>
  </si>
  <si>
    <t>-1472901349</t>
  </si>
  <si>
    <t>27,33</t>
  </si>
  <si>
    <t>-1304797766</t>
  </si>
  <si>
    <t>-1836736499</t>
  </si>
  <si>
    <t>27,33*1,8</t>
  </si>
  <si>
    <t>174101101a</t>
  </si>
  <si>
    <t>Zásyp jam, šachet rýh nebo kolem objektů sypaninou se zhutněním ručně</t>
  </si>
  <si>
    <t>1955287337</t>
  </si>
  <si>
    <t>94,674+1,477</t>
  </si>
  <si>
    <t>-(1,4*0,64*1,0*2+2,0*1,0*1,0+0,68*0,35*1,0+1,5*0,68*1,0)</t>
  </si>
  <si>
    <t>-(30,48*0,68*1,0+3,2*0,68*1,0+0,5*0,68*1,4+0,4*0,68*1,7)</t>
  </si>
  <si>
    <t>-(0,5*0,68*1,4+1,2*0,68*1,0+4,1*0,68*1,0+0,8*0,8*1,0)</t>
  </si>
  <si>
    <t>-0,895*0,45*1,0</t>
  </si>
  <si>
    <t xml:space="preserve"> Zakládání</t>
  </si>
  <si>
    <t>215901101</t>
  </si>
  <si>
    <t>Zhutnění podloží z hornin soudržných do 92% PS nebo nesoudržných sypkých I(d) do 0,8</t>
  </si>
  <si>
    <t>1732919220</t>
  </si>
  <si>
    <t>-232299443</t>
  </si>
  <si>
    <t>(1,4*0,64*2+2,0*1,0+0,68*0,35+1,5*0,68)*0,15</t>
  </si>
  <si>
    <t>(30,48*0,68+3,2*0,68+0,5*0,68+0,4*0,68)*0,15</t>
  </si>
  <si>
    <t>(0,5*0,68+1,2*0,68+4,1*0,68+0,8*0,8)*0,15</t>
  </si>
  <si>
    <t>0,895*0,45*0,15</t>
  </si>
  <si>
    <t>274313611</t>
  </si>
  <si>
    <t>Základové pásy z betonu tř. C 16/20</t>
  </si>
  <si>
    <t>-928559460</t>
  </si>
  <si>
    <t>(1,4*0,64*0,8*2+2,0*1,0*0,8+0,68*0,35*0,8+1,5*0,68*0,8)*1,05</t>
  </si>
  <si>
    <t>(30,48*0,68*0,8+3,2*0,68*0,8+0,5*0,68*1,2+0,4*0,68*1,6)*1,05</t>
  </si>
  <si>
    <t>(0,5*0,68*1,2+1,2*0,68*0,8+4,1*0,68*0,8+0,8*0,8*0,8)*1,05</t>
  </si>
  <si>
    <t>0,895*0,45*0,80*1,05</t>
  </si>
  <si>
    <t>274351215</t>
  </si>
  <si>
    <t>Zřízení bednění stěn základových pasů</t>
  </si>
  <si>
    <t>1334446751</t>
  </si>
  <si>
    <t>0,895*0,8*2</t>
  </si>
  <si>
    <t>1,40*0,8*2*2+2,0*0,80*2+0,68*0,8*2+1,50*0,8*2</t>
  </si>
  <si>
    <t>30,48*0,8*2+3,20*0,80*2+0,50*1,20*2+0,40*1,60*2</t>
  </si>
  <si>
    <t>0,5*1,20*2+1,20*0,8*2+4,10*0,8*2+2,0*0,80*2</t>
  </si>
  <si>
    <t>274351216</t>
  </si>
  <si>
    <t>Odstranění bednění stěn základových pasů</t>
  </si>
  <si>
    <t>30566545</t>
  </si>
  <si>
    <t>274361821</t>
  </si>
  <si>
    <t>Výztuž základových pásů betonářskou ocelí 10 505 (R)</t>
  </si>
  <si>
    <t>1154152960</t>
  </si>
  <si>
    <t>(1,40*2+2,0+0,68+1,50)*4*0,617*0,001</t>
  </si>
  <si>
    <t>((1,40*2+2,0+0,68+1,50)/0,20+5)*((0,68+0,80)*2)*0,222*0,001</t>
  </si>
  <si>
    <t>(30,48+3,20+0,50+0,40)*4*0,617*0,001</t>
  </si>
  <si>
    <t>((30,48+3,20+0,50+0,40)/0,20+4)*((0,68*0,80)*2)*0,222*0,001</t>
  </si>
  <si>
    <t>(0,50+1,20+4,10+0,80)*4*0,617*0,001</t>
  </si>
  <si>
    <t>((0,50+1,20+4,10+0,80)/0,20+4)*((0,68+0,80)*2)*0,222*0,001</t>
  </si>
  <si>
    <t>0,895*4*0,617*0,001</t>
  </si>
  <si>
    <t>(0,895/0,20+1)*((0,68+0,80)*2)*0,222*0,001</t>
  </si>
  <si>
    <t xml:space="preserve"> Svislé a kompletní konstrukce</t>
  </si>
  <si>
    <t>300000001</t>
  </si>
  <si>
    <r>
      <t xml:space="preserve">M a D buněk - </t>
    </r>
    <r>
      <rPr>
        <sz val="8"/>
        <color indexed="10"/>
        <rFont val="Trebuchet MS"/>
        <family val="2"/>
      </rPr>
      <t>nenaceňuje se !!!</t>
    </r>
  </si>
  <si>
    <t>kompl</t>
  </si>
  <si>
    <t>913650300</t>
  </si>
  <si>
    <t>342171114</t>
  </si>
  <si>
    <t xml:space="preserve">D+M opláštění budovy zateplovacím systémem minerální vata tl.160mm vč. tenkovrstvé omítky silikon tl.1,5mm </t>
  </si>
  <si>
    <t>-1294564606</t>
  </si>
  <si>
    <t>342171115</t>
  </si>
  <si>
    <t>dtto,avšak podhledů</t>
  </si>
  <si>
    <t>-1790614760</t>
  </si>
  <si>
    <t xml:space="preserve"> Komunikace pozemní</t>
  </si>
  <si>
    <t>564761111</t>
  </si>
  <si>
    <t>Podklad z kameniva hrubého drceného vel. 32-63 mm tl 200 mm</t>
  </si>
  <si>
    <t>-907110380</t>
  </si>
  <si>
    <t>567114151</t>
  </si>
  <si>
    <t>Podklad z podkladového betonu tř. PB I (C 20/25) tl 140 mm</t>
  </si>
  <si>
    <t>803160654</t>
  </si>
  <si>
    <t>576156311</t>
  </si>
  <si>
    <t>Asfaltový koberec otevřený AKO 16 (AKOH) tl 60 mm š do 3 m z nemodifikovaného asfaltu</t>
  </si>
  <si>
    <t>633637847</t>
  </si>
  <si>
    <t xml:space="preserve"> Ostatní konstrukce a práce, bourání</t>
  </si>
  <si>
    <t>919735112</t>
  </si>
  <si>
    <t>Řezání stávajícího živičného krytu hl do 100 mm</t>
  </si>
  <si>
    <t>-1750639675</t>
  </si>
  <si>
    <t>(30,48+6,431+3,935+0,68)*2</t>
  </si>
  <si>
    <t>919735122</t>
  </si>
  <si>
    <t>Řezání stávajícího betonového krytu hl do 100 mm</t>
  </si>
  <si>
    <t>1985941174</t>
  </si>
  <si>
    <t>936911111</t>
  </si>
  <si>
    <t>Montáž chrliče žlabového z kamene žulového š 300 x hl 100 x dl 500 mm</t>
  </si>
  <si>
    <t>90492544</t>
  </si>
  <si>
    <t>538000001</t>
  </si>
  <si>
    <t>podokapník žulový</t>
  </si>
  <si>
    <t>-81773183</t>
  </si>
  <si>
    <t>-1069703014</t>
  </si>
  <si>
    <t>(25,95+4,25+1,50*2+10,894)*((5,630+9,030)*0,5)</t>
  </si>
  <si>
    <t>-1121204436</t>
  </si>
  <si>
    <t>323,209*30</t>
  </si>
  <si>
    <t>1176413613</t>
  </si>
  <si>
    <t>9454211101</t>
  </si>
  <si>
    <t>Jeřáb na automobilovém podvozku výška zdvihu do 18 m včetně obsluhy</t>
  </si>
  <si>
    <t>-1281841708</t>
  </si>
  <si>
    <t>5*8,0</t>
  </si>
  <si>
    <t xml:space="preserve"> Přesun sutě</t>
  </si>
  <si>
    <t>159568893</t>
  </si>
  <si>
    <t>-1531284430</t>
  </si>
  <si>
    <t>-2033942256</t>
  </si>
  <si>
    <t>10,338*9</t>
  </si>
  <si>
    <t>-1831318519</t>
  </si>
  <si>
    <t xml:space="preserve"> Přesun hmot</t>
  </si>
  <si>
    <t>998014211</t>
  </si>
  <si>
    <t>Přesun hmot pro budovy jednopodlažní z kovových dílců</t>
  </si>
  <si>
    <t>-459997717</t>
  </si>
  <si>
    <t xml:space="preserve"> Práce a dodávky PSV</t>
  </si>
  <si>
    <t xml:space="preserve"> Zdravotechnika</t>
  </si>
  <si>
    <t>Voda a kanalizace - napojení na stávající zařízení</t>
  </si>
  <si>
    <t>soub</t>
  </si>
  <si>
    <t>1731757110</t>
  </si>
  <si>
    <t>741</t>
  </si>
  <si>
    <t xml:space="preserve"> Elektromontáže</t>
  </si>
  <si>
    <t>741001</t>
  </si>
  <si>
    <t>Silnoproud - napojení na stávající zařízení</t>
  </si>
  <si>
    <t>1515016671</t>
  </si>
  <si>
    <t>741002</t>
  </si>
  <si>
    <t>Slaboproud - napojení na stávající zařízení</t>
  </si>
  <si>
    <t>1663328633</t>
  </si>
  <si>
    <t xml:space="preserve"> Konstrukce zámečnické</t>
  </si>
  <si>
    <t xml:space="preserve">Montáž   ocelové konstrukce šroubované  bunkoviště z válc. profilů včetně chemického kotvení </t>
  </si>
  <si>
    <t>-1590834513</t>
  </si>
  <si>
    <t>10821,0*1,08+5927,0*1,08</t>
  </si>
  <si>
    <t>553001</t>
  </si>
  <si>
    <t>výroba ocelové konstrukce</t>
  </si>
  <si>
    <t>155701653</t>
  </si>
  <si>
    <t>767001a</t>
  </si>
  <si>
    <t>příplatek za žárově zinkování</t>
  </si>
  <si>
    <t>-1359307001</t>
  </si>
  <si>
    <t>M a D vyrovnávacích plechů  - připojení OK k věnci</t>
  </si>
  <si>
    <t>-1027919204</t>
  </si>
  <si>
    <t>"plotny 180/180"</t>
  </si>
  <si>
    <t>0,180*0,180*126*20*8*1,08</t>
  </si>
  <si>
    <t xml:space="preserve">Montáž  ocelová konstrukce šroubované venkovního schodiště vč. zábradlí </t>
  </si>
  <si>
    <t>1169799920</t>
  </si>
  <si>
    <t>"Sloupy jakl 140/140/4 - 16,295kg"</t>
  </si>
  <si>
    <t>4*3,965*16,295*1,08</t>
  </si>
  <si>
    <t>4*4,490*16,295*1,08</t>
  </si>
  <si>
    <t>2*0,5*16,295*1,08</t>
  </si>
  <si>
    <t>"jakl 120/60/4 - 10,187kg"</t>
  </si>
  <si>
    <t>(2,30+0,90)*2*10,187*1,08</t>
  </si>
  <si>
    <t>(1,50+1,25)*2*10,187*1,08</t>
  </si>
  <si>
    <t>"zavětření L50/50/4 - 3,060kg"</t>
  </si>
  <si>
    <t>2,20*4*2*3,060*1,08</t>
  </si>
  <si>
    <t>3,10*4*2*3,060*1,08</t>
  </si>
  <si>
    <t>2,70*4*2*3,060*2*1,08</t>
  </si>
  <si>
    <t>"schodnice IPE 180 - 18,80kg/m"</t>
  </si>
  <si>
    <t>4,35*4*18,80*1,08</t>
  </si>
  <si>
    <t>"rám podest  UPE180"</t>
  </si>
  <si>
    <t>(0,90+2,30)*2*19,70*1,08</t>
  </si>
  <si>
    <t>(1,50+1,25)*2*19,70*1,08</t>
  </si>
  <si>
    <t>(0,9+0,20)*19,70*1,08</t>
  </si>
  <si>
    <t>"výztuha podesrty jakl  50/50/4"</t>
  </si>
  <si>
    <t>(1,50+1,25+0,90+2,30)*10,187*1,08</t>
  </si>
  <si>
    <t>"plotny k uchení k základu30*30*5mm"0,30*11,79*10*4*1,08</t>
  </si>
  <si>
    <t>"zábradlí"</t>
  </si>
  <si>
    <t>(0,9*(4*2+2*2))*4,383*1,08</t>
  </si>
  <si>
    <t>4,35*2*2*2*4,383*1,08</t>
  </si>
  <si>
    <t>"lemování por. stupně  50/50/4 3,06"</t>
  </si>
  <si>
    <t>0,30*2*12*2*3,06*1,08</t>
  </si>
  <si>
    <t>2138,179*2</t>
  </si>
  <si>
    <t>553004</t>
  </si>
  <si>
    <t>výroba ocelové konstrukce schodiště</t>
  </si>
  <si>
    <t>1199747598</t>
  </si>
  <si>
    <t>767004a</t>
  </si>
  <si>
    <t>-1102948629</t>
  </si>
  <si>
    <t>767210151</t>
  </si>
  <si>
    <t>Montáž schodišťových stupňů ocelových rovných nebo vřetenových  šroubováním</t>
  </si>
  <si>
    <t>259967041</t>
  </si>
  <si>
    <t>12*2</t>
  </si>
  <si>
    <t>553470941</t>
  </si>
  <si>
    <t>stupeň schodišťový  PZN velikost 40/2 mm 1100 x 305 mm</t>
  </si>
  <si>
    <t>-904829496</t>
  </si>
  <si>
    <t>767590120</t>
  </si>
  <si>
    <t>Montáž podlahového roštu šroubovaného</t>
  </si>
  <si>
    <t>1379431826</t>
  </si>
  <si>
    <t>2,30*0,90*45</t>
  </si>
  <si>
    <t>1,25*1,50*45</t>
  </si>
  <si>
    <t>553470161</t>
  </si>
  <si>
    <t xml:space="preserve">rošt podlahový PZ velikost 30/3 mm  lemovaný </t>
  </si>
  <si>
    <t>1309213316</t>
  </si>
  <si>
    <t>-1234090851</t>
  </si>
  <si>
    <t xml:space="preserve"> Vedlejší rozpočtové náklady</t>
  </si>
  <si>
    <t xml:space="preserve"> Průzkumné, geodetické a projektové práce</t>
  </si>
  <si>
    <t>012103000</t>
  </si>
  <si>
    <t>Geodetické práce před výstavbou</t>
  </si>
  <si>
    <t>Kč</t>
  </si>
  <si>
    <t>1276882351</t>
  </si>
  <si>
    <t>012303000</t>
  </si>
  <si>
    <t>Geodetické práce po výstavbě</t>
  </si>
  <si>
    <t>1626335690</t>
  </si>
  <si>
    <t>013234001</t>
  </si>
  <si>
    <t>Výrobní dokumentace pro ocelovou konstrukci</t>
  </si>
  <si>
    <t>1747807582</t>
  </si>
  <si>
    <t>013254000</t>
  </si>
  <si>
    <t>Dokumentace skutečného provedení stavby</t>
  </si>
  <si>
    <t>1560754007</t>
  </si>
  <si>
    <t xml:space="preserve"> Zařízení staveniště</t>
  </si>
  <si>
    <t>032103000</t>
  </si>
  <si>
    <t>Náklady na stavební buňky</t>
  </si>
  <si>
    <t>kč</t>
  </si>
  <si>
    <t>-27940456</t>
  </si>
  <si>
    <t>034103000</t>
  </si>
  <si>
    <t>Energie pro zařízení staveniště</t>
  </si>
  <si>
    <t>-379144489</t>
  </si>
  <si>
    <t>034203000</t>
  </si>
  <si>
    <t>Oplocení staveniště</t>
  </si>
  <si>
    <t>571967532</t>
  </si>
  <si>
    <t>034503000</t>
  </si>
  <si>
    <t>Informační tabule na staveništi</t>
  </si>
  <si>
    <t>-219752888</t>
  </si>
  <si>
    <t>034703001</t>
  </si>
  <si>
    <t>Mobilní toalety</t>
  </si>
  <si>
    <t>628300265</t>
  </si>
  <si>
    <t>{98be54d7-ec7c-41fb-87be-289e4366e7e5}</t>
  </si>
  <si>
    <t>714</t>
  </si>
  <si>
    <t>Bunkoviště</t>
  </si>
  <si>
    <t>17.6.2016</t>
  </si>
  <si>
    <t xml:space="preserve"> SO-01</t>
  </si>
  <si>
    <t>Oblastní nemocnice Náchod - rehabiltiace</t>
  </si>
  <si>
    <t>SO00</t>
  </si>
  <si>
    <t>SO01+02</t>
  </si>
  <si>
    <t>celkem bez DPH</t>
  </si>
  <si>
    <t>celkem s DPH</t>
  </si>
  <si>
    <t xml:space="preserve"> SO-01 - dodatek 1</t>
  </si>
  <si>
    <t xml:space="preserve">    763 -  Konstrukce suché výstavby</t>
  </si>
  <si>
    <t>é</t>
  </si>
  <si>
    <t>Kosntrukce suché montáže</t>
  </si>
  <si>
    <t>763132111</t>
  </si>
  <si>
    <t>998763401</t>
  </si>
  <si>
    <t>SDK podhled samostatný požární předěl desky 1xDF15 TI40 mm EI Z/S 15/30 dvovrstvá spodní kce CD+UD</t>
  </si>
  <si>
    <t>Přesun hmot procentní pro sádrokartonové kontrukce v objektech v do 6m</t>
  </si>
  <si>
    <t>SO01 dodatek 1</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</si>
</sst>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 numFmtId="176" formatCode="#,##0;\-#,##0"/>
    <numFmt numFmtId="177" formatCode="#,##0.000;\-#,##0.000"/>
    <numFmt numFmtId="178" formatCode="#,##0.00;\-#,##0.00"/>
    <numFmt numFmtId="179" formatCode="\ #,##0&quot; Kč &quot;;\-#,##0&quot; Kč &quot;;&quot; -&quot;#&quot; Kč &quot;;@\ "/>
    <numFmt numFmtId="180" formatCode="#"/>
    <numFmt numFmtId="181" formatCode="#,###\ [$Kč-405];\-#,###\ [$Kč-405]"/>
    <numFmt numFmtId="182" formatCode="#.0"/>
    <numFmt numFmtId="183" formatCode="#,###\ [$Kč-405];[Red]\-#,###\ [$Kč-405]"/>
    <numFmt numFmtId="184" formatCode="#,##0.00&quot; Kč&quot;"/>
    <numFmt numFmtId="185" formatCode="#,##0.00\ &quot;Kč&quot;"/>
    <numFmt numFmtId="186" formatCode="#,##0\ &quot;Kč&quot;"/>
  </numFmts>
  <fonts count="145">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10"/>
      <name val="Trebuchet MS"/>
      <family val="2"/>
    </font>
    <font>
      <i/>
      <sz val="9"/>
      <name val="Trebuchet MS"/>
      <family val="2"/>
    </font>
    <font>
      <b/>
      <sz val="12"/>
      <color indexed="10"/>
      <name val="Trebuchet MS"/>
      <family val="2"/>
    </font>
    <font>
      <sz val="8"/>
      <color indexed="10"/>
      <name val="Trebuchet MS"/>
      <family val="2"/>
    </font>
    <font>
      <b/>
      <u val="single"/>
      <sz val="8"/>
      <color indexed="36"/>
      <name val="Trebuchet MS"/>
      <family val="2"/>
    </font>
    <font>
      <b/>
      <sz val="14"/>
      <name val="Arial CE"/>
      <family val="0"/>
    </font>
    <font>
      <b/>
      <sz val="9"/>
      <name val="Arial CE"/>
      <family val="0"/>
    </font>
    <font>
      <b/>
      <sz val="8"/>
      <name val="Arial CE"/>
      <family val="0"/>
    </font>
    <font>
      <sz val="8"/>
      <name val="Arial CE"/>
      <family val="0"/>
    </font>
    <font>
      <sz val="7"/>
      <name val="Arial CE"/>
      <family val="0"/>
    </font>
    <font>
      <sz val="9"/>
      <name val="Arial CE"/>
      <family val="0"/>
    </font>
    <font>
      <b/>
      <sz val="11"/>
      <color indexed="18"/>
      <name val="Arial CE"/>
      <family val="0"/>
    </font>
    <font>
      <b/>
      <sz val="10"/>
      <color indexed="18"/>
      <name val="Arial CE"/>
      <family val="0"/>
    </font>
    <font>
      <sz val="8"/>
      <color indexed="63"/>
      <name val="Arial CE"/>
      <family val="0"/>
    </font>
    <font>
      <i/>
      <sz val="8"/>
      <color indexed="12"/>
      <name val="Arial CE"/>
      <family val="0"/>
    </font>
    <font>
      <sz val="8"/>
      <color indexed="61"/>
      <name val="Arial CE"/>
      <family val="0"/>
    </font>
    <font>
      <b/>
      <sz val="11"/>
      <name val="Arial CE"/>
      <family val="0"/>
    </font>
    <font>
      <b/>
      <sz val="10"/>
      <name val="Arial CE"/>
      <family val="2"/>
    </font>
    <font>
      <sz val="10"/>
      <name val="Arial CE"/>
      <family val="2"/>
    </font>
    <font>
      <b/>
      <sz val="10"/>
      <name val="Arial"/>
      <family val="2"/>
    </font>
    <font>
      <b/>
      <i/>
      <sz val="10"/>
      <color indexed="10"/>
      <name val="Arial"/>
      <family val="2"/>
    </font>
    <font>
      <sz val="12"/>
      <name val="formata"/>
      <family val="0"/>
    </font>
    <font>
      <b/>
      <sz val="11"/>
      <name val="Arial"/>
      <family val="2"/>
    </font>
    <font>
      <strike/>
      <sz val="10"/>
      <name val="Arial"/>
      <family val="2"/>
    </font>
    <font>
      <b/>
      <sz val="10"/>
      <color indexed="8"/>
      <name val="Arial CE"/>
      <family val="2"/>
    </font>
    <font>
      <sz val="10"/>
      <name val="Arial"/>
      <family val="2"/>
    </font>
    <font>
      <sz val="10"/>
      <color indexed="8"/>
      <name val="Arial CE"/>
      <family val="2"/>
    </font>
    <font>
      <u val="single"/>
      <sz val="10"/>
      <name val="Arial CE"/>
      <family val="0"/>
    </font>
    <font>
      <sz val="10"/>
      <color indexed="10"/>
      <name val="Arial"/>
      <family val="2"/>
    </font>
    <font>
      <b/>
      <sz val="10"/>
      <color indexed="8"/>
      <name val="Arial"/>
      <family val="2"/>
    </font>
    <font>
      <sz val="10"/>
      <color indexed="8"/>
      <name val="Arial"/>
      <family val="2"/>
    </font>
    <font>
      <sz val="8"/>
      <color indexed="8"/>
      <name val="Tahoma"/>
      <family val="2"/>
    </font>
    <font>
      <b/>
      <sz val="11"/>
      <color indexed="8"/>
      <name val="Tahoma"/>
      <family val="2"/>
    </font>
    <font>
      <i/>
      <sz val="9"/>
      <color indexed="8"/>
      <name val="Tahoma"/>
      <family val="2"/>
    </font>
    <font>
      <sz val="12"/>
      <color indexed="8"/>
      <name val="Verdana"/>
      <family val="2"/>
    </font>
    <font>
      <b/>
      <sz val="14"/>
      <color indexed="8"/>
      <name val="Arial CE"/>
      <family val="0"/>
    </font>
    <font>
      <sz val="9"/>
      <name val="Arial"/>
      <family val="2"/>
    </font>
    <font>
      <b/>
      <sz val="9"/>
      <name val="Arial"/>
      <family val="2"/>
    </font>
    <font>
      <b/>
      <sz val="8"/>
      <name val="Arial"/>
      <family val="2"/>
    </font>
    <font>
      <b/>
      <i/>
      <sz val="10"/>
      <name val="Arial"/>
      <family val="2"/>
    </font>
    <font>
      <sz val="8"/>
      <name val="Arial"/>
      <family val="2"/>
    </font>
    <font>
      <sz val="8"/>
      <color indexed="8"/>
      <name val="Arial CE"/>
      <family val="0"/>
    </font>
    <font>
      <sz val="11"/>
      <color indexed="8"/>
      <name val="Helvetica Neue"/>
      <family val="0"/>
    </font>
    <font>
      <sz val="11"/>
      <name val="Arial"/>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43"/>
      <name val="Trebuchet MS"/>
      <family val="2"/>
    </font>
    <font>
      <sz val="8"/>
      <color indexed="48"/>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8"/>
      <color indexed="12"/>
      <name val="Trebuchet MS"/>
      <family val="2"/>
    </font>
    <font>
      <sz val="18"/>
      <color indexed="12"/>
      <name val="Wingdings 2"/>
      <family val="1"/>
    </font>
    <font>
      <sz val="10"/>
      <color indexed="16"/>
      <name val="Trebuchet MS"/>
      <family val="2"/>
    </font>
    <font>
      <u val="single"/>
      <sz val="10"/>
      <color indexed="12"/>
      <name val="Trebuchet MS"/>
      <family val="2"/>
    </font>
    <font>
      <sz val="8"/>
      <color indexed="20"/>
      <name val="Trebuchet MS"/>
      <family val="2"/>
    </font>
    <font>
      <b/>
      <sz val="18"/>
      <color indexed="9"/>
      <name val="Calibri"/>
      <family val="2"/>
    </font>
    <font>
      <b/>
      <sz val="8"/>
      <color indexed="55"/>
      <name val="Trebuchet MS"/>
      <family val="2"/>
    </font>
    <font>
      <sz val="8"/>
      <name val="Segoe UI"/>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8"/>
      <color rgb="FF3366FF"/>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sz val="8"/>
      <color rgb="FF800080"/>
      <name val="Trebuchet MS"/>
      <family val="2"/>
    </font>
    <font>
      <b/>
      <sz val="18"/>
      <color theme="0"/>
      <name val="Calibri"/>
      <family val="2"/>
    </font>
    <font>
      <b/>
      <sz val="8"/>
      <color rgb="FF969696"/>
      <name val="Trebuchet MS"/>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7030A0"/>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C0C0C0"/>
        <bgColor indexed="64"/>
      </patternFill>
    </fill>
  </fills>
  <borders count="136">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right style="medium">
        <color indexed="8"/>
      </right>
      <top style="medium"/>
      <bottom/>
    </border>
    <border>
      <left style="medium">
        <color indexed="8"/>
      </left>
      <right style="medium">
        <color indexed="8"/>
      </right>
      <top style="medium"/>
      <bottom/>
    </border>
    <border>
      <left style="medium"/>
      <right style="medium">
        <color indexed="8"/>
      </right>
      <top/>
      <bottom style="medium">
        <color indexed="8"/>
      </bottom>
    </border>
    <border>
      <left style="medium">
        <color indexed="8"/>
      </left>
      <right style="medium">
        <color indexed="8"/>
      </right>
      <top/>
      <bottom style="medium">
        <color indexed="8"/>
      </bottom>
    </border>
    <border>
      <left style="medium">
        <color indexed="8"/>
      </left>
      <right style="medium"/>
      <top style="medium">
        <color indexed="8"/>
      </top>
      <bottom style="medium">
        <color indexed="8"/>
      </bottom>
    </border>
    <border>
      <left style="medium"/>
      <right/>
      <top style="medium">
        <color indexed="8"/>
      </top>
      <bottom/>
    </border>
    <border>
      <left/>
      <right style="medium"/>
      <top style="medium">
        <color indexed="8"/>
      </top>
      <bottom/>
    </border>
    <border>
      <left style="medium"/>
      <right/>
      <top/>
      <bottom/>
    </border>
    <border>
      <left/>
      <right style="medium"/>
      <top/>
      <bottom/>
    </border>
    <border>
      <left style="medium"/>
      <right/>
      <top/>
      <bottom style="medium">
        <color indexed="8"/>
      </bottom>
    </border>
    <border>
      <left/>
      <right/>
      <top/>
      <bottom style="medium">
        <color indexed="8"/>
      </bottom>
    </border>
    <border>
      <left/>
      <right style="medium"/>
      <top/>
      <bottom style="medium">
        <color indexed="8"/>
      </bottom>
    </border>
    <border>
      <left style="medium">
        <color indexed="8"/>
      </left>
      <right/>
      <top/>
      <bottom/>
    </border>
    <border>
      <left/>
      <right style="medium">
        <color indexed="8"/>
      </right>
      <top/>
      <bottom/>
    </border>
    <border>
      <left style="medium"/>
      <right/>
      <top/>
      <bottom style="medium"/>
    </border>
    <border>
      <left/>
      <right/>
      <top/>
      <bottom style="medium"/>
    </border>
    <border>
      <left/>
      <right style="medium"/>
      <top/>
      <bottom style="medium"/>
    </border>
    <border>
      <left style="medium">
        <color indexed="8"/>
      </left>
      <right/>
      <top/>
      <bottom style="medium">
        <color indexed="8"/>
      </bottom>
    </border>
    <border>
      <left/>
      <right style="medium">
        <color indexed="8"/>
      </right>
      <top/>
      <bottom style="medium">
        <color indexed="8"/>
      </bottom>
    </border>
    <border>
      <left style="thin">
        <color indexed="22"/>
      </left>
      <right style="thin">
        <color indexed="22"/>
      </right>
      <top style="thin">
        <color indexed="22"/>
      </top>
      <bottom style="thin">
        <color indexed="22"/>
      </bottom>
    </border>
    <border>
      <left style="medium">
        <color indexed="8"/>
      </left>
      <right style="thin">
        <color indexed="9"/>
      </right>
      <top style="thin">
        <color indexed="9"/>
      </top>
      <bottom style="thin">
        <color indexed="9"/>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9"/>
      </right>
      <top style="medium">
        <color indexed="8"/>
      </top>
      <bottom style="thin">
        <color indexed="8"/>
      </bottom>
    </border>
    <border>
      <left style="thin">
        <color indexed="9"/>
      </left>
      <right style="thin">
        <color indexed="9"/>
      </right>
      <top style="medium">
        <color indexed="8"/>
      </top>
      <bottom style="thin">
        <color indexed="8"/>
      </bottom>
    </border>
    <border>
      <left style="thin">
        <color indexed="9"/>
      </left>
      <right style="medium">
        <color indexed="8"/>
      </right>
      <top style="medium">
        <color indexed="8"/>
      </top>
      <bottom style="thin">
        <color indexed="8"/>
      </bottom>
    </border>
    <border>
      <left style="medium">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medium">
        <color indexed="8"/>
      </right>
      <top style="thin">
        <color indexed="8"/>
      </top>
      <bottom style="thin">
        <color indexed="8"/>
      </bottom>
    </border>
    <border>
      <left style="medium">
        <color indexed="8"/>
      </left>
      <right style="thin">
        <color indexed="9"/>
      </right>
      <top style="thin">
        <color indexed="8"/>
      </top>
      <bottom style="medium">
        <color indexed="8"/>
      </bottom>
    </border>
    <border>
      <left style="thin">
        <color indexed="9"/>
      </left>
      <right style="thin">
        <color indexed="9"/>
      </right>
      <top style="thin">
        <color indexed="8"/>
      </top>
      <bottom style="medium">
        <color indexed="8"/>
      </bottom>
    </border>
    <border>
      <left style="thin">
        <color indexed="9"/>
      </left>
      <right style="medium">
        <color indexed="8"/>
      </right>
      <top style="thin">
        <color indexed="8"/>
      </top>
      <bottom style="medium">
        <color indexed="8"/>
      </bottom>
    </border>
    <border>
      <left style="medium"/>
      <right style="thin"/>
      <top style="thin"/>
      <bottom style="medium"/>
    </border>
    <border>
      <left style="thin"/>
      <right style="thin"/>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hair"/>
      <bottom>
        <color indexed="63"/>
      </bottom>
    </border>
    <border>
      <left style="thin"/>
      <right style="thin"/>
      <top style="hair"/>
      <bottom style="hair"/>
    </border>
    <border>
      <left style="thin"/>
      <right>
        <color indexed="63"/>
      </right>
      <top style="hair"/>
      <bottom style="hair"/>
    </border>
    <border>
      <left style="medium"/>
      <right style="thin"/>
      <top style="thin"/>
      <bottom style="hair"/>
    </border>
    <border>
      <left>
        <color indexed="63"/>
      </left>
      <right style="thin"/>
      <top style="thin"/>
      <bottom style="hair"/>
    </border>
    <border>
      <left style="medium"/>
      <right style="thin"/>
      <top style="hair"/>
      <bottom style="hair"/>
    </border>
    <border>
      <left>
        <color indexed="63"/>
      </left>
      <right style="thin"/>
      <top style="hair"/>
      <bottom style="hair"/>
    </border>
    <border>
      <left style="thin"/>
      <right style="thin"/>
      <top>
        <color indexed="63"/>
      </top>
      <bottom style="hair"/>
    </border>
    <border>
      <left style="medium"/>
      <right style="thin"/>
      <top style="hair"/>
      <bottom>
        <color indexed="63"/>
      </bottom>
    </border>
    <border>
      <left style="medium"/>
      <right style="thin"/>
      <top>
        <color indexed="63"/>
      </top>
      <bottom style="hair"/>
    </border>
    <border>
      <left>
        <color indexed="63"/>
      </left>
      <right style="thin"/>
      <top style="hair"/>
      <bottom>
        <color indexed="63"/>
      </bottom>
    </border>
    <border>
      <left>
        <color indexed="63"/>
      </left>
      <right>
        <color indexed="63"/>
      </right>
      <top style="hair"/>
      <bottom>
        <color indexed="63"/>
      </bottom>
    </border>
    <border>
      <left style="medium"/>
      <right style="thin"/>
      <top style="hair"/>
      <bottom style="medium"/>
    </border>
    <border>
      <left style="thin"/>
      <right style="thin"/>
      <top style="hair"/>
      <bottom style="medium"/>
    </border>
    <border>
      <left>
        <color indexed="63"/>
      </left>
      <right style="thin"/>
      <top style="hair"/>
      <bottom style="medium"/>
    </border>
    <border>
      <left>
        <color indexed="63"/>
      </left>
      <right>
        <color indexed="63"/>
      </right>
      <top style="hair"/>
      <bottom style="medium"/>
    </border>
    <border>
      <left style="medium"/>
      <right>
        <color indexed="63"/>
      </right>
      <top>
        <color indexed="63"/>
      </top>
      <bottom style="thin"/>
    </border>
    <border>
      <left style="medium"/>
      <right>
        <color indexed="63"/>
      </right>
      <top style="thin"/>
      <bottom style="hair"/>
    </border>
    <border>
      <left>
        <color indexed="63"/>
      </left>
      <right>
        <color indexed="63"/>
      </right>
      <top style="thin"/>
      <bottom style="hair"/>
    </border>
    <border>
      <left style="medium"/>
      <right>
        <color indexed="63"/>
      </right>
      <top style="hair"/>
      <bottom style="thin"/>
    </border>
    <border>
      <left>
        <color indexed="63"/>
      </left>
      <right>
        <color indexed="63"/>
      </right>
      <top style="hair"/>
      <bottom style="thin"/>
    </border>
    <border>
      <left>
        <color indexed="63"/>
      </left>
      <right>
        <color indexed="63"/>
      </right>
      <top style="medium"/>
      <bottom>
        <color indexed="63"/>
      </botto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style="medium">
        <color indexed="8"/>
      </right>
      <top/>
      <bottom/>
    </border>
    <border>
      <left style="medium">
        <color indexed="8"/>
      </left>
      <right style="medium">
        <color indexed="8"/>
      </right>
      <top/>
      <bottom/>
    </border>
    <border>
      <left style="medium">
        <color indexed="8"/>
      </left>
      <right style="medium"/>
      <top/>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medium"/>
      <right style="thin"/>
      <top style="medium"/>
      <bottom style="thin"/>
    </border>
    <border>
      <left>
        <color indexed="63"/>
      </left>
      <right>
        <color indexed="63"/>
      </right>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style="thin"/>
      <right>
        <color indexed="63"/>
      </right>
      <top style="thin"/>
      <bottom style="hair"/>
    </border>
    <border>
      <left style="thin"/>
      <right style="thin"/>
      <top style="hair"/>
      <bottom style="thin"/>
    </border>
    <border>
      <left style="thin"/>
      <right style="thin"/>
      <top style="medium"/>
      <bottom style="thin"/>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3" fillId="0" borderId="1" applyNumberFormat="0" applyFill="0" applyAlignment="0" applyProtection="0"/>
    <xf numFmtId="170" fontId="101" fillId="0" borderId="0" applyFont="0" applyFill="0" applyBorder="0" applyAlignment="0" applyProtection="0"/>
    <xf numFmtId="168" fontId="101" fillId="0" borderId="0" applyFont="0" applyFill="0" applyBorder="0" applyAlignment="0" applyProtection="0"/>
    <xf numFmtId="0" fontId="104" fillId="0" borderId="0" applyNumberFormat="0" applyFill="0" applyBorder="0" applyAlignment="0" applyProtection="0"/>
    <xf numFmtId="0" fontId="105" fillId="20" borderId="0" applyNumberFormat="0" applyBorder="0" applyAlignment="0" applyProtection="0"/>
    <xf numFmtId="0" fontId="106" fillId="21" borderId="2" applyNumberFormat="0" applyAlignment="0" applyProtection="0"/>
    <xf numFmtId="171" fontId="101" fillId="0" borderId="0" applyFont="0" applyFill="0" applyBorder="0" applyAlignment="0" applyProtection="0"/>
    <xf numFmtId="169" fontId="101" fillId="0" borderId="0" applyFont="0" applyFill="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2" borderId="0" applyNumberFormat="0" applyBorder="0" applyAlignment="0" applyProtection="0"/>
    <xf numFmtId="0" fontId="4" fillId="0" borderId="0" applyAlignment="0">
      <protection locked="0"/>
    </xf>
    <xf numFmtId="0" fontId="56" fillId="0" borderId="0" applyNumberFormat="0" applyFill="0" applyBorder="0" applyProtection="0">
      <alignment vertical="top"/>
    </xf>
    <xf numFmtId="0" fontId="32" fillId="0" borderId="0" applyProtection="0">
      <alignment/>
    </xf>
    <xf numFmtId="0" fontId="48" fillId="0" borderId="0" applyNumberFormat="0" applyFill="0" applyBorder="0" applyProtection="0">
      <alignment vertical="top" wrapText="1"/>
    </xf>
    <xf numFmtId="0" fontId="39" fillId="0" borderId="0">
      <alignment/>
      <protection/>
    </xf>
    <xf numFmtId="0" fontId="35" fillId="0" borderId="0">
      <alignment/>
      <protection/>
    </xf>
    <xf numFmtId="0" fontId="50" fillId="0" borderId="0">
      <alignment/>
      <protection/>
    </xf>
    <xf numFmtId="0" fontId="112" fillId="0" borderId="0" applyNumberFormat="0" applyFill="0" applyBorder="0" applyAlignment="0" applyProtection="0"/>
    <xf numFmtId="0" fontId="101" fillId="23" borderId="6" applyNumberFormat="0" applyFont="0" applyAlignment="0" applyProtection="0"/>
    <xf numFmtId="9" fontId="101" fillId="0" borderId="0" applyFont="0" applyFill="0" applyBorder="0" applyAlignment="0" applyProtection="0"/>
    <xf numFmtId="0" fontId="113" fillId="0" borderId="7" applyNumberFormat="0" applyFill="0" applyAlignment="0" applyProtection="0"/>
    <xf numFmtId="0" fontId="114" fillId="24" borderId="0" applyNumberFormat="0" applyBorder="0" applyAlignment="0" applyProtection="0"/>
    <xf numFmtId="0" fontId="115" fillId="0" borderId="0" applyNumberFormat="0" applyFill="0" applyBorder="0" applyAlignment="0" applyProtection="0"/>
    <xf numFmtId="0" fontId="116" fillId="25" borderId="8" applyNumberFormat="0" applyAlignment="0" applyProtection="0"/>
    <xf numFmtId="0" fontId="117" fillId="26" borderId="8" applyNumberFormat="0" applyAlignment="0" applyProtection="0"/>
    <xf numFmtId="0" fontId="118" fillId="26" borderId="9" applyNumberFormat="0" applyAlignment="0" applyProtection="0"/>
    <xf numFmtId="0" fontId="119" fillId="0" borderId="0" applyNumberFormat="0" applyFill="0" applyBorder="0" applyAlignment="0" applyProtection="0"/>
    <xf numFmtId="0" fontId="102" fillId="27" borderId="0" applyNumberFormat="0" applyBorder="0" applyAlignment="0" applyProtection="0"/>
    <xf numFmtId="0" fontId="102" fillId="28" borderId="0" applyNumberFormat="0" applyBorder="0" applyAlignment="0" applyProtection="0"/>
    <xf numFmtId="0" fontId="102" fillId="29" borderId="0" applyNumberFormat="0" applyBorder="0" applyAlignment="0" applyProtection="0"/>
    <xf numFmtId="0" fontId="102" fillId="30" borderId="0" applyNumberFormat="0" applyBorder="0" applyAlignment="0" applyProtection="0"/>
    <xf numFmtId="0" fontId="102" fillId="31" borderId="0" applyNumberFormat="0" applyBorder="0" applyAlignment="0" applyProtection="0"/>
    <xf numFmtId="0" fontId="102" fillId="32" borderId="0" applyNumberFormat="0" applyBorder="0" applyAlignment="0" applyProtection="0"/>
  </cellStyleXfs>
  <cellXfs count="771">
    <xf numFmtId="0" fontId="4" fillId="0" borderId="0" xfId="0" applyFont="1" applyAlignment="1">
      <alignment/>
    </xf>
    <xf numFmtId="0" fontId="4" fillId="0" borderId="0" xfId="0" applyFont="1" applyAlignment="1">
      <alignment vertical="center"/>
    </xf>
    <xf numFmtId="0" fontId="12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121" fillId="0" borderId="0" xfId="0" applyFont="1" applyAlignment="1">
      <alignment vertical="center"/>
    </xf>
    <xf numFmtId="0" fontId="122" fillId="0" borderId="0" xfId="0" applyFont="1" applyAlignment="1">
      <alignment vertical="center"/>
    </xf>
    <xf numFmtId="0" fontId="4" fillId="0" borderId="0" xfId="0" applyFont="1" applyAlignment="1">
      <alignment horizontal="center" vertical="center" wrapText="1"/>
    </xf>
    <xf numFmtId="0" fontId="123" fillId="0" borderId="0" xfId="0" applyFont="1" applyAlignment="1">
      <alignment/>
    </xf>
    <xf numFmtId="0" fontId="124" fillId="0" borderId="0" xfId="0" applyFont="1" applyAlignment="1">
      <alignment vertical="center"/>
    </xf>
    <xf numFmtId="0" fontId="125" fillId="0" borderId="0" xfId="0" applyFont="1" applyAlignment="1">
      <alignment vertical="center"/>
    </xf>
    <xf numFmtId="0" fontId="126" fillId="33" borderId="0" xfId="0" applyFont="1" applyFill="1" applyAlignment="1">
      <alignment horizontal="left" vertical="center"/>
    </xf>
    <xf numFmtId="0" fontId="4" fillId="33" borderId="0" xfId="0" applyFont="1" applyFill="1" applyAlignment="1">
      <alignment/>
    </xf>
    <xf numFmtId="0" fontId="126"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8" fillId="0" borderId="0" xfId="0" applyFont="1" applyBorder="1" applyAlignment="1">
      <alignment horizontal="left" vertical="center"/>
    </xf>
    <xf numFmtId="0" fontId="4" fillId="0" borderId="14" xfId="0" applyFont="1" applyBorder="1" applyAlignment="1">
      <alignment/>
    </xf>
    <xf numFmtId="0" fontId="127" fillId="0" borderId="0" xfId="0" applyFont="1" applyAlignment="1">
      <alignment horizontal="left" vertical="center"/>
    </xf>
    <xf numFmtId="0" fontId="128"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128" fillId="0" borderId="0" xfId="0" applyFont="1" applyBorder="1" applyAlignment="1">
      <alignment horizontal="left" vertical="center"/>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9"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120" fillId="0" borderId="0" xfId="0" applyFont="1" applyBorder="1" applyAlignment="1">
      <alignment horizontal="right" vertical="center"/>
    </xf>
    <xf numFmtId="0" fontId="120" fillId="0" borderId="13" xfId="0" applyFont="1" applyBorder="1" applyAlignment="1">
      <alignment vertical="center"/>
    </xf>
    <xf numFmtId="0" fontId="120" fillId="0" borderId="0" xfId="0" applyFont="1" applyBorder="1" applyAlignment="1">
      <alignment vertical="center"/>
    </xf>
    <xf numFmtId="0" fontId="120" fillId="0" borderId="0" xfId="0" applyFont="1" applyBorder="1" applyAlignment="1">
      <alignment horizontal="left" vertical="center"/>
    </xf>
    <xf numFmtId="0" fontId="120"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Alignment="1">
      <alignment horizontal="left" vertical="center"/>
    </xf>
    <xf numFmtId="0" fontId="5" fillId="0" borderId="13" xfId="0" applyFont="1" applyBorder="1" applyAlignment="1">
      <alignment vertical="center"/>
    </xf>
    <xf numFmtId="0" fontId="128"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35" borderId="18" xfId="0" applyFont="1" applyFill="1" applyBorder="1" applyAlignment="1">
      <alignment vertical="center"/>
    </xf>
    <xf numFmtId="0" fontId="5" fillId="35" borderId="25" xfId="0" applyFont="1" applyFill="1" applyBorder="1" applyAlignment="1">
      <alignment horizontal="center" vertical="center"/>
    </xf>
    <xf numFmtId="0" fontId="128" fillId="0" borderId="26" xfId="0" applyFont="1" applyBorder="1" applyAlignment="1">
      <alignment horizontal="center" vertical="center" wrapText="1"/>
    </xf>
    <xf numFmtId="0" fontId="128" fillId="0" borderId="27" xfId="0" applyFont="1" applyBorder="1" applyAlignment="1">
      <alignment horizontal="center" vertical="center" wrapText="1"/>
    </xf>
    <xf numFmtId="0" fontId="128" fillId="0" borderId="28" xfId="0" applyFont="1" applyBorder="1" applyAlignment="1">
      <alignment horizontal="center" vertical="center" wrapText="1"/>
    </xf>
    <xf numFmtId="0" fontId="4" fillId="0" borderId="29" xfId="0" applyFont="1" applyBorder="1" applyAlignment="1">
      <alignment vertical="center"/>
    </xf>
    <xf numFmtId="0" fontId="129" fillId="0" borderId="0" xfId="0" applyFont="1" applyAlignment="1">
      <alignment horizontal="left" vertical="center"/>
    </xf>
    <xf numFmtId="0" fontId="129" fillId="0" borderId="0" xfId="0" applyFont="1" applyAlignment="1">
      <alignment vertical="center"/>
    </xf>
    <xf numFmtId="0" fontId="6" fillId="0" borderId="0" xfId="0" applyFont="1" applyAlignment="1">
      <alignment horizontal="center" vertical="center"/>
    </xf>
    <xf numFmtId="4" fontId="130" fillId="0" borderId="30" xfId="0" applyNumberFormat="1" applyFont="1" applyBorder="1" applyAlignment="1">
      <alignment vertical="center"/>
    </xf>
    <xf numFmtId="4" fontId="130" fillId="0" borderId="0" xfId="0" applyNumberFormat="1" applyFont="1" applyBorder="1" applyAlignment="1">
      <alignment vertical="center"/>
    </xf>
    <xf numFmtId="174" fontId="130" fillId="0" borderId="0" xfId="0" applyNumberFormat="1" applyFont="1" applyBorder="1" applyAlignment="1">
      <alignment vertical="center"/>
    </xf>
    <xf numFmtId="4" fontId="130" fillId="0" borderId="24" xfId="0" applyNumberFormat="1" applyFont="1" applyBorder="1" applyAlignment="1">
      <alignment vertical="center"/>
    </xf>
    <xf numFmtId="0" fontId="11" fillId="0" borderId="0" xfId="0" applyFont="1" applyAlignment="1">
      <alignment horizontal="left" vertical="center"/>
    </xf>
    <xf numFmtId="0" fontId="7" fillId="0" borderId="13" xfId="0" applyFont="1" applyBorder="1" applyAlignment="1">
      <alignment vertical="center"/>
    </xf>
    <xf numFmtId="0" fontId="131" fillId="0" borderId="0" xfId="0" applyFont="1" applyAlignment="1">
      <alignment vertical="center"/>
    </xf>
    <xf numFmtId="0" fontId="132" fillId="0" borderId="0" xfId="0" applyFont="1" applyAlignment="1">
      <alignment vertical="center"/>
    </xf>
    <xf numFmtId="0" fontId="12" fillId="0" borderId="0" xfId="0" applyFont="1" applyAlignment="1">
      <alignment horizontal="center" vertical="center"/>
    </xf>
    <xf numFmtId="4" fontId="133" fillId="0" borderId="30" xfId="0" applyNumberFormat="1" applyFont="1" applyBorder="1" applyAlignment="1">
      <alignment vertical="center"/>
    </xf>
    <xf numFmtId="4" fontId="133" fillId="0" borderId="0" xfId="0" applyNumberFormat="1" applyFont="1" applyBorder="1" applyAlignment="1">
      <alignment vertical="center"/>
    </xf>
    <xf numFmtId="174" fontId="133" fillId="0" borderId="0" xfId="0" applyNumberFormat="1" applyFont="1" applyBorder="1" applyAlignment="1">
      <alignment vertical="center"/>
    </xf>
    <xf numFmtId="4" fontId="133" fillId="0" borderId="24" xfId="0" applyNumberFormat="1" applyFont="1" applyBorder="1" applyAlignment="1">
      <alignment vertical="center"/>
    </xf>
    <xf numFmtId="0" fontId="7" fillId="0" borderId="0" xfId="0" applyFont="1" applyAlignment="1">
      <alignment horizontal="left" vertical="center"/>
    </xf>
    <xf numFmtId="4" fontId="133" fillId="0" borderId="31" xfId="0" applyNumberFormat="1" applyFont="1" applyBorder="1" applyAlignment="1">
      <alignment vertical="center"/>
    </xf>
    <xf numFmtId="4" fontId="133" fillId="0" borderId="32" xfId="0" applyNumberFormat="1" applyFont="1" applyBorder="1" applyAlignment="1">
      <alignment vertical="center"/>
    </xf>
    <xf numFmtId="174" fontId="133" fillId="0" borderId="32" xfId="0" applyNumberFormat="1" applyFont="1" applyBorder="1" applyAlignment="1">
      <alignment vertical="center"/>
    </xf>
    <xf numFmtId="4" fontId="133" fillId="0" borderId="33" xfId="0" applyNumberFormat="1" applyFont="1" applyBorder="1" applyAlignment="1">
      <alignment vertical="center"/>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4" fillId="0" borderId="34" xfId="0" applyFont="1" applyBorder="1" applyAlignment="1">
      <alignment vertical="center"/>
    </xf>
    <xf numFmtId="0" fontId="9" fillId="0" borderId="0" xfId="0" applyFont="1" applyBorder="1" applyAlignment="1">
      <alignment horizontal="left" vertical="center"/>
    </xf>
    <xf numFmtId="4" fontId="129" fillId="0" borderId="0" xfId="0" applyNumberFormat="1" applyFont="1" applyBorder="1" applyAlignment="1">
      <alignment vertical="center"/>
    </xf>
    <xf numFmtId="4" fontId="120" fillId="0" borderId="0" xfId="0" applyNumberFormat="1" applyFont="1" applyBorder="1" applyAlignment="1">
      <alignment vertical="center"/>
    </xf>
    <xf numFmtId="172" fontId="120" fillId="0" borderId="0" xfId="0" applyNumberFormat="1" applyFont="1" applyBorder="1" applyAlignment="1">
      <alignment horizontal="right" vertical="center"/>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12" xfId="0" applyFont="1" applyBorder="1" applyAlignment="1">
      <alignment vertical="center"/>
    </xf>
    <xf numFmtId="0" fontId="5" fillId="35" borderId="0" xfId="0" applyFont="1" applyFill="1" applyBorder="1" applyAlignment="1">
      <alignment horizontal="left" vertical="center"/>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134" fillId="0" borderId="0" xfId="0" applyFont="1" applyBorder="1" applyAlignment="1">
      <alignment horizontal="left" vertical="center"/>
    </xf>
    <xf numFmtId="0" fontId="121" fillId="0" borderId="13" xfId="0" applyFont="1" applyBorder="1" applyAlignment="1">
      <alignment vertical="center"/>
    </xf>
    <xf numFmtId="0" fontId="121" fillId="0" borderId="0" xfId="0" applyFont="1" applyBorder="1" applyAlignment="1">
      <alignment vertical="center"/>
    </xf>
    <xf numFmtId="0" fontId="121" fillId="0" borderId="32" xfId="0" applyFont="1" applyBorder="1" applyAlignment="1">
      <alignment horizontal="left" vertical="center"/>
    </xf>
    <xf numFmtId="0" fontId="121" fillId="0" borderId="32" xfId="0" applyFont="1" applyBorder="1" applyAlignment="1">
      <alignment vertical="center"/>
    </xf>
    <xf numFmtId="4" fontId="121" fillId="0" borderId="32" xfId="0" applyNumberFormat="1" applyFont="1" applyBorder="1" applyAlignment="1">
      <alignment vertical="center"/>
    </xf>
    <xf numFmtId="0" fontId="121" fillId="0" borderId="14" xfId="0" applyFont="1" applyBorder="1" applyAlignment="1">
      <alignment vertical="center"/>
    </xf>
    <xf numFmtId="0" fontId="122" fillId="0" borderId="13" xfId="0" applyFont="1" applyBorder="1" applyAlignment="1">
      <alignment vertical="center"/>
    </xf>
    <xf numFmtId="0" fontId="122" fillId="0" borderId="0" xfId="0" applyFont="1" applyBorder="1" applyAlignment="1">
      <alignment vertical="center"/>
    </xf>
    <xf numFmtId="0" fontId="122" fillId="0" borderId="32" xfId="0" applyFont="1" applyBorder="1" applyAlignment="1">
      <alignment horizontal="left" vertical="center"/>
    </xf>
    <xf numFmtId="0" fontId="122" fillId="0" borderId="32" xfId="0" applyFont="1" applyBorder="1" applyAlignment="1">
      <alignment vertical="center"/>
    </xf>
    <xf numFmtId="4" fontId="122" fillId="0" borderId="32" xfId="0" applyNumberFormat="1" applyFont="1" applyBorder="1" applyAlignment="1">
      <alignment vertical="center"/>
    </xf>
    <xf numFmtId="0" fontId="122" fillId="0" borderId="14" xfId="0" applyFont="1" applyBorder="1" applyAlignment="1">
      <alignment vertical="center"/>
    </xf>
    <xf numFmtId="0" fontId="5" fillId="0" borderId="0" xfId="0" applyFont="1" applyAlignment="1">
      <alignment horizontal="left" vertical="center"/>
    </xf>
    <xf numFmtId="0" fontId="4" fillId="0" borderId="13" xfId="0" applyFont="1" applyBorder="1" applyAlignment="1">
      <alignment horizontal="center" vertical="center" wrapText="1"/>
    </xf>
    <xf numFmtId="0" fontId="5" fillId="35" borderId="26"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13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4" fontId="129" fillId="0" borderId="0" xfId="0" applyNumberFormat="1" applyFont="1" applyAlignment="1">
      <alignment/>
    </xf>
    <xf numFmtId="174" fontId="136" fillId="0" borderId="22" xfId="0" applyNumberFormat="1" applyFont="1" applyBorder="1" applyAlignment="1">
      <alignment/>
    </xf>
    <xf numFmtId="174" fontId="136" fillId="0" borderId="23" xfId="0" applyNumberFormat="1" applyFont="1" applyBorder="1" applyAlignment="1">
      <alignment/>
    </xf>
    <xf numFmtId="4" fontId="13" fillId="0" borderId="0" xfId="0" applyNumberFormat="1" applyFont="1" applyAlignment="1">
      <alignment vertical="center"/>
    </xf>
    <xf numFmtId="0" fontId="123" fillId="0" borderId="13" xfId="0" applyFont="1" applyBorder="1" applyAlignment="1">
      <alignment/>
    </xf>
    <xf numFmtId="0" fontId="123" fillId="0" borderId="0" xfId="0" applyFont="1" applyAlignment="1">
      <alignment horizontal="left"/>
    </xf>
    <xf numFmtId="0" fontId="121" fillId="0" borderId="0" xfId="0" applyFont="1" applyAlignment="1">
      <alignment horizontal="left"/>
    </xf>
    <xf numFmtId="4" fontId="121" fillId="0" borderId="0" xfId="0" applyNumberFormat="1" applyFont="1" applyAlignment="1">
      <alignment/>
    </xf>
    <xf numFmtId="0" fontId="123" fillId="0" borderId="30" xfId="0" applyFont="1" applyBorder="1" applyAlignment="1">
      <alignment/>
    </xf>
    <xf numFmtId="0" fontId="123" fillId="0" borderId="0" xfId="0" applyFont="1" applyBorder="1" applyAlignment="1">
      <alignment/>
    </xf>
    <xf numFmtId="174" fontId="123" fillId="0" borderId="0" xfId="0" applyNumberFormat="1" applyFont="1" applyBorder="1" applyAlignment="1">
      <alignment/>
    </xf>
    <xf numFmtId="174" fontId="123" fillId="0" borderId="24" xfId="0" applyNumberFormat="1" applyFont="1" applyBorder="1" applyAlignment="1">
      <alignment/>
    </xf>
    <xf numFmtId="0" fontId="123" fillId="0" borderId="0" xfId="0" applyFont="1" applyAlignment="1">
      <alignment horizontal="center"/>
    </xf>
    <xf numFmtId="4" fontId="123" fillId="0" borderId="0" xfId="0" applyNumberFormat="1" applyFont="1" applyAlignment="1">
      <alignment vertical="center"/>
    </xf>
    <xf numFmtId="0" fontId="123" fillId="0" borderId="0" xfId="0" applyFont="1" applyBorder="1" applyAlignment="1">
      <alignment horizontal="left"/>
    </xf>
    <xf numFmtId="0" fontId="122" fillId="0" borderId="0" xfId="0" applyFont="1" applyBorder="1" applyAlignment="1">
      <alignment horizontal="left"/>
    </xf>
    <xf numFmtId="4" fontId="122" fillId="0" borderId="0" xfId="0" applyNumberFormat="1" applyFont="1" applyBorder="1" applyAlignment="1">
      <alignment/>
    </xf>
    <xf numFmtId="0" fontId="4" fillId="0" borderId="13" xfId="0" applyFont="1" applyBorder="1" applyAlignment="1" applyProtection="1">
      <alignment vertical="center"/>
      <protection locked="0"/>
    </xf>
    <xf numFmtId="0" fontId="4" fillId="0" borderId="36" xfId="0" applyFont="1" applyBorder="1" applyAlignment="1" applyProtection="1">
      <alignment horizontal="center" vertical="center"/>
      <protection locked="0"/>
    </xf>
    <xf numFmtId="49" fontId="4" fillId="0" borderId="36" xfId="0" applyNumberFormat="1"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36" xfId="0" applyFont="1" applyBorder="1" applyAlignment="1" applyProtection="1">
      <alignment horizontal="center" vertical="center" wrapText="1"/>
      <protection locked="0"/>
    </xf>
    <xf numFmtId="175" fontId="4" fillId="0" borderId="36" xfId="0" applyNumberFormat="1" applyFont="1" applyBorder="1" applyAlignment="1" applyProtection="1">
      <alignment vertical="center"/>
      <protection locked="0"/>
    </xf>
    <xf numFmtId="4" fontId="4" fillId="0" borderId="36" xfId="0" applyNumberFormat="1" applyFont="1" applyBorder="1" applyAlignment="1" applyProtection="1">
      <alignment vertical="center"/>
      <protection locked="0"/>
    </xf>
    <xf numFmtId="0" fontId="120" fillId="0" borderId="36" xfId="0" applyFont="1" applyBorder="1" applyAlignment="1">
      <alignment horizontal="left" vertical="center"/>
    </xf>
    <xf numFmtId="0" fontId="120" fillId="0" borderId="0" xfId="0" applyFont="1" applyBorder="1" applyAlignment="1">
      <alignment horizontal="center" vertical="center"/>
    </xf>
    <xf numFmtId="174" fontId="120" fillId="0" borderId="0" xfId="0" applyNumberFormat="1" applyFont="1" applyBorder="1" applyAlignment="1">
      <alignment vertical="center"/>
    </xf>
    <xf numFmtId="174" fontId="120" fillId="0" borderId="24" xfId="0" applyNumberFormat="1" applyFont="1" applyBorder="1" applyAlignment="1">
      <alignment vertical="center"/>
    </xf>
    <xf numFmtId="4" fontId="4" fillId="0" borderId="0" xfId="0" applyNumberFormat="1" applyFont="1" applyAlignment="1">
      <alignment vertical="center"/>
    </xf>
    <xf numFmtId="0" fontId="124" fillId="0" borderId="13" xfId="0" applyFont="1" applyBorder="1" applyAlignment="1">
      <alignment vertical="center"/>
    </xf>
    <xf numFmtId="0" fontId="137" fillId="0" borderId="0" xfId="0" applyFont="1" applyAlignment="1">
      <alignment horizontal="left" vertical="center"/>
    </xf>
    <xf numFmtId="0" fontId="124" fillId="0" borderId="0" xfId="0" applyFont="1" applyAlignment="1">
      <alignment horizontal="left" vertical="center"/>
    </xf>
    <xf numFmtId="0" fontId="124" fillId="0" borderId="0" xfId="0" applyFont="1" applyAlignment="1">
      <alignment horizontal="left" vertical="center" wrapText="1"/>
    </xf>
    <xf numFmtId="175" fontId="124" fillId="0" borderId="0" xfId="0" applyNumberFormat="1" applyFont="1" applyAlignment="1">
      <alignment vertical="center"/>
    </xf>
    <xf numFmtId="0" fontId="124" fillId="0" borderId="30" xfId="0" applyFont="1" applyBorder="1" applyAlignment="1">
      <alignment vertical="center"/>
    </xf>
    <xf numFmtId="0" fontId="124" fillId="0" borderId="0" xfId="0" applyFont="1" applyBorder="1" applyAlignment="1">
      <alignment vertical="center"/>
    </xf>
    <xf numFmtId="0" fontId="124" fillId="0" borderId="24" xfId="0" applyFont="1" applyBorder="1" applyAlignment="1">
      <alignment vertical="center"/>
    </xf>
    <xf numFmtId="0" fontId="125" fillId="0" borderId="13" xfId="0" applyFont="1" applyBorder="1" applyAlignment="1">
      <alignment vertical="center"/>
    </xf>
    <xf numFmtId="0" fontId="137" fillId="0" borderId="0" xfId="0" applyFont="1" applyBorder="1" applyAlignment="1">
      <alignment horizontal="left" vertical="center"/>
    </xf>
    <xf numFmtId="0" fontId="125" fillId="0" borderId="0" xfId="0" applyFont="1" applyBorder="1" applyAlignment="1">
      <alignment horizontal="left" vertical="center"/>
    </xf>
    <xf numFmtId="0" fontId="125" fillId="0" borderId="0" xfId="0" applyFont="1" applyBorder="1" applyAlignment="1">
      <alignment horizontal="left" vertical="center" wrapText="1"/>
    </xf>
    <xf numFmtId="175" fontId="125" fillId="0" borderId="0" xfId="0" applyNumberFormat="1" applyFont="1" applyBorder="1" applyAlignment="1">
      <alignment vertical="center"/>
    </xf>
    <xf numFmtId="0" fontId="125" fillId="0" borderId="30" xfId="0" applyFont="1" applyBorder="1" applyAlignment="1">
      <alignment vertical="center"/>
    </xf>
    <xf numFmtId="0" fontId="125" fillId="0" borderId="0" xfId="0" applyFont="1" applyBorder="1" applyAlignment="1">
      <alignment vertical="center"/>
    </xf>
    <xf numFmtId="0" fontId="125" fillId="0" borderId="24" xfId="0" applyFont="1" applyBorder="1" applyAlignment="1">
      <alignment vertical="center"/>
    </xf>
    <xf numFmtId="0" fontId="125" fillId="0" borderId="0" xfId="0" applyFont="1" applyAlignment="1">
      <alignment horizontal="left" vertical="center"/>
    </xf>
    <xf numFmtId="0" fontId="124" fillId="0" borderId="0" xfId="0" applyFont="1" applyBorder="1" applyAlignment="1">
      <alignment horizontal="left" vertical="center"/>
    </xf>
    <xf numFmtId="0" fontId="124" fillId="0" borderId="0" xfId="0" applyFont="1" applyBorder="1" applyAlignment="1">
      <alignment horizontal="left" vertical="center" wrapText="1"/>
    </xf>
    <xf numFmtId="175" fontId="124" fillId="0" borderId="0" xfId="0" applyNumberFormat="1" applyFont="1" applyBorder="1" applyAlignment="1">
      <alignment vertical="center"/>
    </xf>
    <xf numFmtId="0" fontId="138" fillId="0" borderId="36" xfId="0" applyFont="1" applyBorder="1" applyAlignment="1" applyProtection="1">
      <alignment horizontal="center" vertical="center"/>
      <protection locked="0"/>
    </xf>
    <xf numFmtId="49" fontId="138" fillId="0" borderId="36" xfId="0" applyNumberFormat="1" applyFont="1" applyBorder="1" applyAlignment="1" applyProtection="1">
      <alignment horizontal="left" vertical="center" wrapText="1"/>
      <protection locked="0"/>
    </xf>
    <xf numFmtId="0" fontId="138" fillId="0" borderId="36" xfId="0" applyFont="1" applyBorder="1" applyAlignment="1" applyProtection="1">
      <alignment horizontal="left" vertical="center" wrapText="1"/>
      <protection locked="0"/>
    </xf>
    <xf numFmtId="0" fontId="138" fillId="0" borderId="36" xfId="0" applyFont="1" applyBorder="1" applyAlignment="1" applyProtection="1">
      <alignment horizontal="center" vertical="center" wrapText="1"/>
      <protection locked="0"/>
    </xf>
    <xf numFmtId="175" fontId="138" fillId="0" borderId="36" xfId="0" applyNumberFormat="1" applyFont="1" applyBorder="1" applyAlignment="1" applyProtection="1">
      <alignment vertical="center"/>
      <protection locked="0"/>
    </xf>
    <xf numFmtId="4" fontId="138" fillId="0" borderId="36" xfId="0" applyNumberFormat="1" applyFont="1" applyBorder="1" applyAlignment="1" applyProtection="1">
      <alignment vertical="center"/>
      <protection locked="0"/>
    </xf>
    <xf numFmtId="0" fontId="138" fillId="0" borderId="13" xfId="0" applyFont="1" applyBorder="1" applyAlignment="1">
      <alignment vertical="center"/>
    </xf>
    <xf numFmtId="0" fontId="138" fillId="0" borderId="36" xfId="0" applyFont="1" applyBorder="1" applyAlignment="1">
      <alignment horizontal="left" vertical="center"/>
    </xf>
    <xf numFmtId="0" fontId="138" fillId="0" borderId="0" xfId="0" applyFont="1" applyBorder="1" applyAlignment="1">
      <alignment horizontal="center" vertical="center"/>
    </xf>
    <xf numFmtId="0" fontId="125" fillId="0" borderId="0" xfId="0" applyFont="1" applyAlignment="1">
      <alignment horizontal="left" vertical="center"/>
    </xf>
    <xf numFmtId="0" fontId="125" fillId="0" borderId="0" xfId="0" applyFont="1" applyAlignment="1">
      <alignment horizontal="left" vertical="center" wrapText="1"/>
    </xf>
    <xf numFmtId="175" fontId="125" fillId="0" borderId="0" xfId="0" applyNumberFormat="1" applyFont="1" applyAlignment="1">
      <alignment vertical="center"/>
    </xf>
    <xf numFmtId="0" fontId="120" fillId="0" borderId="32" xfId="0" applyFont="1" applyBorder="1" applyAlignment="1">
      <alignment horizontal="center" vertical="center"/>
    </xf>
    <xf numFmtId="174" fontId="120" fillId="0" borderId="32" xfId="0" applyNumberFormat="1" applyFont="1" applyBorder="1" applyAlignment="1">
      <alignment vertical="center"/>
    </xf>
    <xf numFmtId="174" fontId="120" fillId="0" borderId="33" xfId="0" applyNumberFormat="1" applyFont="1" applyBorder="1" applyAlignment="1">
      <alignment vertical="center"/>
    </xf>
    <xf numFmtId="0" fontId="4" fillId="0" borderId="0" xfId="0" applyFont="1" applyAlignment="1">
      <alignment/>
    </xf>
    <xf numFmtId="0" fontId="104" fillId="33" borderId="0" xfId="36" applyFill="1" applyAlignment="1">
      <alignment/>
    </xf>
    <xf numFmtId="0" fontId="139" fillId="0" borderId="0" xfId="36" applyFont="1" applyAlignment="1">
      <alignment horizontal="center" vertical="center"/>
    </xf>
    <xf numFmtId="0" fontId="126" fillId="33" borderId="0" xfId="0" applyFont="1" applyFill="1" applyAlignment="1" applyProtection="1">
      <alignment horizontal="left" vertical="center"/>
      <protection/>
    </xf>
    <xf numFmtId="0" fontId="14" fillId="33" borderId="0" xfId="0" applyFont="1" applyFill="1" applyAlignment="1" applyProtection="1">
      <alignment vertical="center"/>
      <protection/>
    </xf>
    <xf numFmtId="0" fontId="140" fillId="33" borderId="0" xfId="0" applyFont="1" applyFill="1" applyAlignment="1" applyProtection="1">
      <alignment horizontal="left" vertical="center"/>
      <protection/>
    </xf>
    <xf numFmtId="0" fontId="141" fillId="33" borderId="0" xfId="36" applyFont="1" applyFill="1" applyAlignment="1" applyProtection="1">
      <alignment vertical="center"/>
      <protection/>
    </xf>
    <xf numFmtId="0" fontId="4" fillId="33" borderId="0" xfId="0" applyFont="1" applyFill="1" applyAlignment="1" applyProtection="1">
      <alignment/>
      <protection/>
    </xf>
    <xf numFmtId="0" fontId="104" fillId="33" borderId="0" xfId="36" applyFill="1" applyAlignment="1" applyProtection="1">
      <alignment/>
      <protection/>
    </xf>
    <xf numFmtId="0" fontId="4" fillId="0" borderId="0" xfId="47" applyAlignment="1">
      <alignment vertical="top"/>
      <protection locked="0"/>
    </xf>
    <xf numFmtId="0" fontId="4" fillId="0" borderId="37" xfId="47" applyFont="1" applyBorder="1" applyAlignment="1">
      <alignment vertical="center" wrapText="1"/>
      <protection locked="0"/>
    </xf>
    <xf numFmtId="0" fontId="4" fillId="0" borderId="38" xfId="47" applyFont="1" applyBorder="1" applyAlignment="1">
      <alignment vertical="center" wrapText="1"/>
      <protection locked="0"/>
    </xf>
    <xf numFmtId="0" fontId="4" fillId="0" borderId="39" xfId="47" applyFont="1" applyBorder="1" applyAlignment="1">
      <alignment vertical="center" wrapText="1"/>
      <protection locked="0"/>
    </xf>
    <xf numFmtId="0" fontId="4" fillId="0" borderId="40" xfId="47" applyFont="1" applyBorder="1" applyAlignment="1">
      <alignment horizontal="center" vertical="center" wrapText="1"/>
      <protection locked="0"/>
    </xf>
    <xf numFmtId="0" fontId="4" fillId="0" borderId="41"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40" xfId="47" applyFont="1" applyBorder="1" applyAlignment="1">
      <alignment vertical="center" wrapText="1"/>
      <protection locked="0"/>
    </xf>
    <xf numFmtId="0" fontId="4" fillId="0" borderId="41" xfId="47" applyFont="1" applyBorder="1" applyAlignment="1">
      <alignment vertical="center" wrapText="1"/>
      <protection locked="0"/>
    </xf>
    <xf numFmtId="0" fontId="12"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40" xfId="47" applyFont="1" applyBorder="1" applyAlignment="1">
      <alignmen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vertical="center" wrapText="1"/>
      <protection locked="0"/>
    </xf>
    <xf numFmtId="0" fontId="4" fillId="0" borderId="42" xfId="47" applyFont="1" applyBorder="1" applyAlignment="1">
      <alignment vertical="center" wrapText="1"/>
      <protection locked="0"/>
    </xf>
    <xf numFmtId="0" fontId="14" fillId="0" borderId="43" xfId="47" applyFont="1" applyBorder="1" applyAlignment="1">
      <alignment vertical="center" wrapText="1"/>
      <protection locked="0"/>
    </xf>
    <xf numFmtId="0" fontId="4" fillId="0" borderId="44"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37" xfId="47" applyFont="1" applyBorder="1" applyAlignment="1">
      <alignment horizontal="left" vertical="center"/>
      <protection locked="0"/>
    </xf>
    <xf numFmtId="0" fontId="4" fillId="0" borderId="38" xfId="47" applyFont="1" applyBorder="1" applyAlignment="1">
      <alignment horizontal="left" vertical="center"/>
      <protection locked="0"/>
    </xf>
    <xf numFmtId="0" fontId="4" fillId="0" borderId="39" xfId="47" applyFont="1" applyBorder="1" applyAlignment="1">
      <alignment horizontal="left" vertical="center"/>
      <protection locked="0"/>
    </xf>
    <xf numFmtId="0" fontId="4" fillId="0" borderId="40" xfId="47" applyFont="1" applyBorder="1" applyAlignment="1">
      <alignment horizontal="left" vertical="center"/>
      <protection locked="0"/>
    </xf>
    <xf numFmtId="0" fontId="4" fillId="0" borderId="41" xfId="47" applyFont="1" applyBorder="1" applyAlignment="1">
      <alignment horizontal="left" vertical="center"/>
      <protection locked="0"/>
    </xf>
    <xf numFmtId="0" fontId="12"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2" fillId="0" borderId="43" xfId="47" applyFont="1" applyBorder="1" applyAlignment="1">
      <alignment horizontal="left" vertical="center"/>
      <protection locked="0"/>
    </xf>
    <xf numFmtId="0" fontId="12" fillId="0" borderId="43" xfId="47" applyFont="1" applyBorder="1" applyAlignment="1">
      <alignment horizontal="center" vertical="center"/>
      <protection locked="0"/>
    </xf>
    <xf numFmtId="0" fontId="7" fillId="0" borderId="43" xfId="47" applyFont="1" applyBorder="1" applyAlignment="1">
      <alignment horizontal="left" vertical="center"/>
      <protection locked="0"/>
    </xf>
    <xf numFmtId="0" fontId="10"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40"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42" xfId="47" applyFont="1" applyBorder="1" applyAlignment="1">
      <alignment horizontal="left" vertical="center"/>
      <protection locked="0"/>
    </xf>
    <xf numFmtId="0" fontId="14" fillId="0" borderId="43" xfId="47" applyFont="1" applyBorder="1" applyAlignment="1">
      <alignment horizontal="left" vertical="center"/>
      <protection locked="0"/>
    </xf>
    <xf numFmtId="0" fontId="4" fillId="0" borderId="44" xfId="47" applyFont="1" applyBorder="1" applyAlignment="1">
      <alignment horizontal="left" vertical="center"/>
      <protection locked="0"/>
    </xf>
    <xf numFmtId="0" fontId="4" fillId="0" borderId="0" xfId="47" applyFont="1" applyBorder="1" applyAlignment="1">
      <alignment horizontal="left" vertical="center"/>
      <protection locked="0"/>
    </xf>
    <xf numFmtId="0" fontId="14"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43"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37" xfId="47" applyFont="1" applyBorder="1" applyAlignment="1">
      <alignment horizontal="left" vertical="center" wrapText="1"/>
      <protection locked="0"/>
    </xf>
    <xf numFmtId="0" fontId="4" fillId="0" borderId="38" xfId="47" applyFont="1" applyBorder="1" applyAlignment="1">
      <alignment horizontal="left" vertical="center" wrapText="1"/>
      <protection locked="0"/>
    </xf>
    <xf numFmtId="0" fontId="4" fillId="0" borderId="39"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7" fillId="0" borderId="40" xfId="47" applyFont="1" applyBorder="1" applyAlignment="1">
      <alignment horizontal="left" vertical="center" wrapText="1"/>
      <protection locked="0"/>
    </xf>
    <xf numFmtId="0" fontId="7" fillId="0" borderId="41" xfId="47" applyFont="1" applyBorder="1" applyAlignment="1">
      <alignment horizontal="left" vertical="center" wrapText="1"/>
      <protection locked="0"/>
    </xf>
    <xf numFmtId="0" fontId="5" fillId="0" borderId="40" xfId="47" applyFont="1" applyBorder="1" applyAlignment="1">
      <alignment horizontal="left" vertical="center" wrapText="1"/>
      <protection locked="0"/>
    </xf>
    <xf numFmtId="0" fontId="5" fillId="0" borderId="41" xfId="47" applyFont="1" applyBorder="1" applyAlignment="1">
      <alignment horizontal="left" vertical="center" wrapText="1"/>
      <protection locked="0"/>
    </xf>
    <xf numFmtId="0" fontId="5" fillId="0" borderId="41" xfId="47" applyFont="1" applyBorder="1" applyAlignment="1">
      <alignment horizontal="left" vertical="center"/>
      <protection locked="0"/>
    </xf>
    <xf numFmtId="0" fontId="5" fillId="0" borderId="42" xfId="47" applyFont="1" applyBorder="1" applyAlignment="1">
      <alignment horizontal="left" vertical="center" wrapText="1"/>
      <protection locked="0"/>
    </xf>
    <xf numFmtId="0" fontId="5" fillId="0" borderId="43" xfId="47" applyFont="1" applyBorder="1" applyAlignment="1">
      <alignment horizontal="left" vertical="center" wrapText="1"/>
      <protection locked="0"/>
    </xf>
    <xf numFmtId="0" fontId="5" fillId="0" borderId="44"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42" xfId="47" applyFont="1" applyBorder="1" applyAlignment="1">
      <alignment horizontal="left" vertical="center"/>
      <protection locked="0"/>
    </xf>
    <xf numFmtId="0" fontId="5" fillId="0" borderId="44" xfId="47" applyFont="1" applyBorder="1" applyAlignment="1">
      <alignment horizontal="left" vertical="center"/>
      <protection locked="0"/>
    </xf>
    <xf numFmtId="0" fontId="7" fillId="0" borderId="0" xfId="47" applyFont="1" applyAlignment="1">
      <alignment vertical="center"/>
      <protection locked="0"/>
    </xf>
    <xf numFmtId="0" fontId="12" fillId="0" borderId="0" xfId="47" applyFont="1" applyBorder="1" applyAlignment="1">
      <alignment vertical="center"/>
      <protection locked="0"/>
    </xf>
    <xf numFmtId="0" fontId="7" fillId="0" borderId="43" xfId="47" applyFont="1" applyBorder="1" applyAlignment="1">
      <alignment vertical="center"/>
      <protection locked="0"/>
    </xf>
    <xf numFmtId="0" fontId="12" fillId="0" borderId="43"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43" xfId="47" applyBorder="1" applyAlignment="1">
      <alignment vertical="top"/>
      <protection locked="0"/>
    </xf>
    <xf numFmtId="0" fontId="5" fillId="0" borderId="38" xfId="47" applyFont="1" applyBorder="1" applyAlignment="1">
      <alignment horizontal="left" vertical="center" wrapText="1"/>
      <protection locked="0"/>
    </xf>
    <xf numFmtId="0" fontId="5" fillId="0" borderId="38" xfId="47" applyFont="1" applyBorder="1" applyAlignment="1">
      <alignment horizontal="left" vertical="center"/>
      <protection locked="0"/>
    </xf>
    <xf numFmtId="0" fontId="5" fillId="0" borderId="38" xfId="47" applyFont="1" applyBorder="1" applyAlignment="1">
      <alignment horizontal="center" vertical="center"/>
      <protection locked="0"/>
    </xf>
    <xf numFmtId="0" fontId="12" fillId="0" borderId="43" xfId="47" applyFont="1" applyBorder="1" applyAlignment="1">
      <alignment horizontal="left"/>
      <protection locked="0"/>
    </xf>
    <xf numFmtId="0" fontId="7" fillId="0" borderId="43" xfId="47" applyFont="1" applyBorder="1" applyAlignment="1">
      <alignment/>
      <protection locked="0"/>
    </xf>
    <xf numFmtId="0" fontId="4" fillId="0" borderId="40" xfId="47" applyFont="1" applyBorder="1" applyAlignment="1">
      <alignment vertical="top"/>
      <protection locked="0"/>
    </xf>
    <xf numFmtId="0" fontId="4" fillId="0" borderId="41"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42" xfId="47" applyFont="1" applyBorder="1" applyAlignment="1">
      <alignment vertical="top"/>
      <protection locked="0"/>
    </xf>
    <xf numFmtId="0" fontId="4" fillId="0" borderId="43" xfId="47" applyFont="1" applyBorder="1" applyAlignment="1">
      <alignment vertical="top"/>
      <protection locked="0"/>
    </xf>
    <xf numFmtId="0" fontId="4" fillId="0" borderId="44" xfId="47" applyFont="1" applyBorder="1" applyAlignment="1">
      <alignment vertical="top"/>
      <protection locked="0"/>
    </xf>
    <xf numFmtId="0" fontId="132" fillId="0" borderId="0" xfId="0" applyFont="1" applyAlignment="1">
      <alignment vertical="center"/>
    </xf>
    <xf numFmtId="0" fontId="4" fillId="0" borderId="22" xfId="0" applyFont="1" applyBorder="1" applyAlignment="1">
      <alignment vertical="center"/>
    </xf>
    <xf numFmtId="0" fontId="120" fillId="0" borderId="0" xfId="0" applyFont="1" applyBorder="1" applyAlignment="1">
      <alignment vertical="center"/>
    </xf>
    <xf numFmtId="0" fontId="4" fillId="35" borderId="18" xfId="0" applyFont="1" applyFill="1" applyBorder="1" applyAlignment="1">
      <alignment vertical="center"/>
    </xf>
    <xf numFmtId="0" fontId="4" fillId="34" borderId="18" xfId="0" applyFont="1" applyFill="1" applyBorder="1" applyAlignment="1">
      <alignment vertical="center"/>
    </xf>
    <xf numFmtId="0" fontId="4" fillId="0" borderId="16" xfId="0" applyFont="1" applyBorder="1" applyAlignment="1">
      <alignment vertical="center"/>
    </xf>
    <xf numFmtId="0" fontId="120" fillId="0" borderId="0" xfId="0" applyFont="1" applyBorder="1" applyAlignment="1">
      <alignment horizontal="right" vertical="center"/>
    </xf>
    <xf numFmtId="0" fontId="141" fillId="33" borderId="0" xfId="36" applyFont="1" applyFill="1" applyAlignment="1" applyProtection="1">
      <alignment vertical="center"/>
      <protection/>
    </xf>
    <xf numFmtId="0" fontId="0" fillId="0" borderId="0" xfId="0" applyAlignment="1" applyProtection="1">
      <alignment horizontal="left" vertical="top"/>
      <protection locked="0"/>
    </xf>
    <xf numFmtId="0" fontId="20" fillId="0" borderId="0" xfId="0" applyFont="1" applyAlignment="1" applyProtection="1">
      <alignment horizontal="left"/>
      <protection/>
    </xf>
    <xf numFmtId="0" fontId="20" fillId="0" borderId="0" xfId="0" applyFont="1" applyAlignment="1" applyProtection="1">
      <alignment horizontal="left" vertical="center"/>
      <protection/>
    </xf>
    <xf numFmtId="176" fontId="21" fillId="0" borderId="0" xfId="0" applyNumberFormat="1" applyFont="1" applyAlignment="1" applyProtection="1">
      <alignment horizontal="right" vertical="top"/>
      <protection/>
    </xf>
    <xf numFmtId="0" fontId="22" fillId="0" borderId="0" xfId="0" applyFont="1" applyAlignment="1" applyProtection="1">
      <alignment horizontal="left" vertical="top" wrapText="1"/>
      <protection/>
    </xf>
    <xf numFmtId="0" fontId="21" fillId="0" borderId="0" xfId="0" applyFont="1" applyAlignment="1" applyProtection="1">
      <alignment horizontal="left" vertical="top" wrapText="1"/>
      <protection/>
    </xf>
    <xf numFmtId="177" fontId="22" fillId="0" borderId="0" xfId="0" applyNumberFormat="1" applyFont="1" applyAlignment="1" applyProtection="1">
      <alignment horizontal="right" vertical="top"/>
      <protection/>
    </xf>
    <xf numFmtId="178" fontId="23" fillId="0" borderId="0" xfId="0" applyNumberFormat="1" applyFont="1" applyAlignment="1" applyProtection="1">
      <alignment horizontal="right" vertical="top"/>
      <protection/>
    </xf>
    <xf numFmtId="0" fontId="24" fillId="0" borderId="0" xfId="0" applyFont="1" applyAlignment="1" applyProtection="1">
      <alignment horizontal="left"/>
      <protection/>
    </xf>
    <xf numFmtId="0" fontId="24" fillId="0" borderId="0" xfId="0" applyFont="1" applyAlignment="1" applyProtection="1">
      <alignment horizontal="left" vertical="top" wrapText="1"/>
      <protection/>
    </xf>
    <xf numFmtId="177" fontId="24" fillId="0" borderId="0" xfId="0" applyNumberFormat="1" applyFont="1" applyAlignment="1" applyProtection="1">
      <alignment horizontal="right" vertical="top"/>
      <protection/>
    </xf>
    <xf numFmtId="178" fontId="24" fillId="0" borderId="0" xfId="0" applyNumberFormat="1" applyFont="1" applyAlignment="1" applyProtection="1">
      <alignment horizontal="right" vertical="top"/>
      <protection/>
    </xf>
    <xf numFmtId="0" fontId="23" fillId="0" borderId="0" xfId="0" applyFont="1" applyAlignment="1" applyProtection="1">
      <alignment horizontal="left"/>
      <protection/>
    </xf>
    <xf numFmtId="0" fontId="22" fillId="36" borderId="45" xfId="0" applyFont="1" applyFill="1" applyBorder="1" applyAlignment="1" applyProtection="1">
      <alignment horizontal="center" vertical="center" wrapText="1"/>
      <protection/>
    </xf>
    <xf numFmtId="176" fontId="25" fillId="0" borderId="0" xfId="0" applyNumberFormat="1" applyFont="1" applyAlignment="1" applyProtection="1">
      <alignment horizontal="right"/>
      <protection locked="0"/>
    </xf>
    <xf numFmtId="0" fontId="25" fillId="0" borderId="0" xfId="0" applyFont="1" applyAlignment="1" applyProtection="1">
      <alignment horizontal="left" wrapText="1"/>
      <protection locked="0"/>
    </xf>
    <xf numFmtId="177" fontId="25" fillId="0" borderId="0" xfId="0" applyNumberFormat="1" applyFont="1" applyAlignment="1" applyProtection="1">
      <alignment horizontal="right"/>
      <protection locked="0"/>
    </xf>
    <xf numFmtId="178" fontId="25" fillId="0" borderId="0" xfId="0" applyNumberFormat="1" applyFont="1" applyAlignment="1" applyProtection="1">
      <alignment horizontal="right"/>
      <protection locked="0"/>
    </xf>
    <xf numFmtId="176" fontId="26" fillId="0" borderId="0" xfId="0" applyNumberFormat="1" applyFont="1" applyAlignment="1" applyProtection="1">
      <alignment horizontal="right"/>
      <protection locked="0"/>
    </xf>
    <xf numFmtId="0" fontId="26" fillId="0" borderId="0" xfId="0" applyFont="1" applyAlignment="1" applyProtection="1">
      <alignment horizontal="left" wrapText="1"/>
      <protection locked="0"/>
    </xf>
    <xf numFmtId="177" fontId="26" fillId="0" borderId="0" xfId="0" applyNumberFormat="1" applyFont="1" applyAlignment="1" applyProtection="1">
      <alignment horizontal="right"/>
      <protection locked="0"/>
    </xf>
    <xf numFmtId="178" fontId="26" fillId="0" borderId="0" xfId="0" applyNumberFormat="1" applyFont="1" applyAlignment="1" applyProtection="1">
      <alignment horizontal="right"/>
      <protection locked="0"/>
    </xf>
    <xf numFmtId="176" fontId="22" fillId="0" borderId="46" xfId="0" applyNumberFormat="1" applyFont="1" applyBorder="1" applyAlignment="1" applyProtection="1">
      <alignment horizontal="right"/>
      <protection locked="0"/>
    </xf>
    <xf numFmtId="0" fontId="22" fillId="0" borderId="46" xfId="0" applyFont="1" applyBorder="1" applyAlignment="1" applyProtection="1">
      <alignment horizontal="left" wrapText="1"/>
      <protection locked="0"/>
    </xf>
    <xf numFmtId="177" fontId="22" fillId="0" borderId="46" xfId="0" applyNumberFormat="1" applyFont="1" applyBorder="1" applyAlignment="1" applyProtection="1">
      <alignment horizontal="right"/>
      <protection locked="0"/>
    </xf>
    <xf numFmtId="178" fontId="22" fillId="0" borderId="46" xfId="0" applyNumberFormat="1" applyFont="1" applyBorder="1" applyAlignment="1" applyProtection="1">
      <alignment horizontal="right"/>
      <protection locked="0"/>
    </xf>
    <xf numFmtId="176" fontId="27" fillId="0" borderId="0" xfId="0" applyNumberFormat="1" applyFont="1" applyAlignment="1" applyProtection="1">
      <alignment horizontal="right"/>
      <protection locked="0"/>
    </xf>
    <xf numFmtId="0" fontId="27" fillId="0" borderId="0" xfId="0" applyFont="1" applyAlignment="1" applyProtection="1">
      <alignment horizontal="left" wrapText="1"/>
      <protection locked="0"/>
    </xf>
    <xf numFmtId="177" fontId="27" fillId="0" borderId="0" xfId="0" applyNumberFormat="1" applyFont="1" applyAlignment="1" applyProtection="1">
      <alignment horizontal="right"/>
      <protection locked="0"/>
    </xf>
    <xf numFmtId="178" fontId="27" fillId="0" borderId="0" xfId="0" applyNumberFormat="1" applyFont="1" applyAlignment="1" applyProtection="1">
      <alignment horizontal="right"/>
      <protection locked="0"/>
    </xf>
    <xf numFmtId="176" fontId="28" fillId="0" borderId="46" xfId="0" applyNumberFormat="1" applyFont="1" applyBorder="1" applyAlignment="1" applyProtection="1">
      <alignment horizontal="right"/>
      <protection locked="0"/>
    </xf>
    <xf numFmtId="0" fontId="28" fillId="0" borderId="46" xfId="0" applyFont="1" applyBorder="1" applyAlignment="1" applyProtection="1">
      <alignment horizontal="left" wrapText="1"/>
      <protection locked="0"/>
    </xf>
    <xf numFmtId="177" fontId="28" fillId="0" borderId="46" xfId="0" applyNumberFormat="1" applyFont="1" applyBorder="1" applyAlignment="1" applyProtection="1">
      <alignment horizontal="right"/>
      <protection locked="0"/>
    </xf>
    <xf numFmtId="178" fontId="28" fillId="0" borderId="46" xfId="0" applyNumberFormat="1" applyFont="1" applyBorder="1" applyAlignment="1" applyProtection="1">
      <alignment horizontal="right"/>
      <protection locked="0"/>
    </xf>
    <xf numFmtId="176" fontId="29" fillId="0" borderId="0" xfId="0" applyNumberFormat="1" applyFont="1" applyAlignment="1" applyProtection="1">
      <alignment horizontal="right"/>
      <protection locked="0"/>
    </xf>
    <xf numFmtId="0" fontId="29" fillId="0" borderId="0" xfId="0" applyFont="1" applyAlignment="1" applyProtection="1">
      <alignment horizontal="left" wrapText="1"/>
      <protection locked="0"/>
    </xf>
    <xf numFmtId="177" fontId="29" fillId="0" borderId="0" xfId="0" applyNumberFormat="1" applyFont="1" applyAlignment="1" applyProtection="1">
      <alignment horizontal="right"/>
      <protection locked="0"/>
    </xf>
    <xf numFmtId="178" fontId="29" fillId="0" borderId="0" xfId="0" applyNumberFormat="1" applyFont="1" applyAlignment="1" applyProtection="1">
      <alignment horizontal="right"/>
      <protection locked="0"/>
    </xf>
    <xf numFmtId="176" fontId="30" fillId="0" borderId="0" xfId="0" applyNumberFormat="1" applyFont="1" applyAlignment="1" applyProtection="1">
      <alignment horizontal="right"/>
      <protection locked="0"/>
    </xf>
    <xf numFmtId="0" fontId="30" fillId="0" borderId="0" xfId="0" applyFont="1" applyAlignment="1" applyProtection="1">
      <alignment horizontal="left" wrapText="1"/>
      <protection locked="0"/>
    </xf>
    <xf numFmtId="177" fontId="30" fillId="0" borderId="0" xfId="0" applyNumberFormat="1" applyFont="1" applyAlignment="1" applyProtection="1">
      <alignment horizontal="right"/>
      <protection locked="0"/>
    </xf>
    <xf numFmtId="178" fontId="30" fillId="0" borderId="0" xfId="0" applyNumberFormat="1" applyFont="1" applyAlignment="1" applyProtection="1">
      <alignment horizontal="right"/>
      <protection locked="0"/>
    </xf>
    <xf numFmtId="176" fontId="0" fillId="0" borderId="0" xfId="0" applyNumberFormat="1" applyAlignment="1" applyProtection="1">
      <alignment horizontal="right" vertical="top"/>
      <protection locked="0"/>
    </xf>
    <xf numFmtId="0" fontId="0" fillId="0" borderId="0" xfId="0" applyAlignment="1" applyProtection="1">
      <alignment horizontal="left" vertical="top" wrapText="1"/>
      <protection locked="0"/>
    </xf>
    <xf numFmtId="177" fontId="0" fillId="0" borderId="0" xfId="0" applyNumberFormat="1" applyAlignment="1" applyProtection="1">
      <alignment horizontal="right" vertical="top"/>
      <protection locked="0"/>
    </xf>
    <xf numFmtId="178" fontId="0" fillId="0" borderId="0" xfId="0" applyNumberFormat="1" applyAlignment="1" applyProtection="1">
      <alignment horizontal="right" vertical="top"/>
      <protection locked="0"/>
    </xf>
    <xf numFmtId="0" fontId="0" fillId="0" borderId="0" xfId="0" applyFont="1" applyAlignment="1" applyProtection="1">
      <alignment horizontal="left" vertical="top"/>
      <protection locked="0"/>
    </xf>
    <xf numFmtId="0" fontId="0" fillId="0" borderId="0" xfId="0" applyFont="1" applyBorder="1" applyAlignment="1">
      <alignment/>
    </xf>
    <xf numFmtId="0" fontId="31" fillId="0" borderId="0" xfId="0" applyFont="1" applyFill="1" applyBorder="1" applyAlignment="1">
      <alignment horizontal="left"/>
    </xf>
    <xf numFmtId="0" fontId="32" fillId="0" borderId="0" xfId="0" applyFont="1" applyFill="1" applyBorder="1" applyAlignment="1">
      <alignment horizontal="left"/>
    </xf>
    <xf numFmtId="0" fontId="31" fillId="0" borderId="0" xfId="0" applyFont="1" applyFill="1" applyBorder="1" applyAlignment="1">
      <alignment horizontal="center"/>
    </xf>
    <xf numFmtId="0" fontId="0" fillId="0" borderId="0" xfId="0" applyAlignment="1">
      <alignment/>
    </xf>
    <xf numFmtId="0" fontId="31" fillId="37" borderId="47" xfId="0" applyFont="1" applyFill="1" applyBorder="1" applyAlignment="1">
      <alignment horizontal="center"/>
    </xf>
    <xf numFmtId="0" fontId="31" fillId="37" borderId="48" xfId="0" applyFont="1" applyFill="1" applyBorder="1" applyAlignment="1">
      <alignment horizontal="left"/>
    </xf>
    <xf numFmtId="0" fontId="31" fillId="37" borderId="48" xfId="0" applyFont="1" applyFill="1" applyBorder="1" applyAlignment="1">
      <alignment horizontal="center"/>
    </xf>
    <xf numFmtId="0" fontId="31" fillId="37" borderId="49" xfId="0" applyFont="1" applyFill="1" applyBorder="1" applyAlignment="1">
      <alignment horizontal="center"/>
    </xf>
    <xf numFmtId="0" fontId="31" fillId="37" borderId="50" xfId="0" applyFont="1" applyFill="1" applyBorder="1" applyAlignment="1">
      <alignment horizontal="center"/>
    </xf>
    <xf numFmtId="0" fontId="31" fillId="37" borderId="51" xfId="0" applyFont="1" applyFill="1" applyBorder="1" applyAlignment="1">
      <alignment horizontal="center"/>
    </xf>
    <xf numFmtId="0" fontId="31" fillId="37" borderId="52" xfId="0" applyFont="1" applyFill="1" applyBorder="1" applyAlignment="1">
      <alignment horizontal="center"/>
    </xf>
    <xf numFmtId="0" fontId="31" fillId="37" borderId="53" xfId="0" applyFont="1" applyFill="1" applyBorder="1" applyAlignment="1">
      <alignment horizontal="center"/>
    </xf>
    <xf numFmtId="0" fontId="31" fillId="37" borderId="45" xfId="0" applyFont="1" applyFill="1" applyBorder="1" applyAlignment="1">
      <alignment horizontal="center"/>
    </xf>
    <xf numFmtId="0" fontId="31" fillId="37" borderId="54" xfId="0" applyFont="1" applyFill="1" applyBorder="1" applyAlignment="1">
      <alignment horizontal="center"/>
    </xf>
    <xf numFmtId="0" fontId="0" fillId="0" borderId="55" xfId="0" applyBorder="1" applyAlignment="1">
      <alignment/>
    </xf>
    <xf numFmtId="0" fontId="0" fillId="0" borderId="48" xfId="0" applyBorder="1" applyAlignment="1">
      <alignment/>
    </xf>
    <xf numFmtId="0" fontId="0" fillId="0" borderId="56" xfId="0" applyBorder="1" applyAlignment="1">
      <alignment/>
    </xf>
    <xf numFmtId="49" fontId="33" fillId="0" borderId="57" xfId="0" applyNumberFormat="1" applyFont="1" applyFill="1" applyBorder="1" applyAlignment="1">
      <alignment horizontal="left" vertical="center"/>
    </xf>
    <xf numFmtId="49" fontId="34" fillId="0" borderId="0" xfId="0" applyNumberFormat="1" applyFont="1" applyFill="1" applyBorder="1" applyAlignment="1">
      <alignment vertical="center" wrapText="1"/>
    </xf>
    <xf numFmtId="49" fontId="34" fillId="0" borderId="0"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xf>
    <xf numFmtId="179" fontId="34" fillId="0" borderId="0" xfId="0" applyNumberFormat="1" applyFont="1" applyFill="1" applyBorder="1" applyAlignment="1" applyProtection="1">
      <alignment horizontal="center" vertical="center"/>
      <protection/>
    </xf>
    <xf numFmtId="179" fontId="34" fillId="0" borderId="58" xfId="0" applyNumberFormat="1" applyFont="1" applyFill="1" applyBorder="1" applyAlignment="1" applyProtection="1">
      <alignment horizontal="center" vertical="center"/>
      <protection/>
    </xf>
    <xf numFmtId="49" fontId="0" fillId="0" borderId="57" xfId="0" applyNumberFormat="1" applyFont="1" applyFill="1" applyBorder="1" applyAlignment="1">
      <alignment horizontal="left" vertical="center"/>
    </xf>
    <xf numFmtId="49" fontId="34" fillId="0" borderId="57" xfId="0" applyNumberFormat="1" applyFont="1" applyFill="1" applyBorder="1" applyAlignment="1">
      <alignment horizontal="center" vertical="center"/>
    </xf>
    <xf numFmtId="49" fontId="31" fillId="0" borderId="57" xfId="0" applyNumberFormat="1" applyFont="1" applyFill="1" applyBorder="1" applyAlignment="1">
      <alignment horizontal="left" vertical="center"/>
    </xf>
    <xf numFmtId="49" fontId="0" fillId="0" borderId="59" xfId="0" applyNumberFormat="1" applyFont="1" applyFill="1" applyBorder="1" applyAlignment="1">
      <alignment horizontal="left" vertical="center"/>
    </xf>
    <xf numFmtId="49" fontId="34" fillId="0" borderId="60" xfId="0" applyNumberFormat="1" applyFont="1" applyFill="1" applyBorder="1" applyAlignment="1">
      <alignment vertical="center" wrapText="1"/>
    </xf>
    <xf numFmtId="49" fontId="34" fillId="0" borderId="60" xfId="0" applyNumberFormat="1" applyFont="1" applyFill="1" applyBorder="1" applyAlignment="1">
      <alignment horizontal="center" vertical="center" wrapText="1"/>
    </xf>
    <xf numFmtId="0" fontId="34" fillId="0" borderId="60" xfId="0" applyNumberFormat="1" applyFont="1" applyFill="1" applyBorder="1" applyAlignment="1">
      <alignment horizontal="center" vertical="center"/>
    </xf>
    <xf numFmtId="179" fontId="34" fillId="0" borderId="60" xfId="0" applyNumberFormat="1" applyFont="1" applyFill="1" applyBorder="1" applyAlignment="1" applyProtection="1">
      <alignment horizontal="center" vertical="center"/>
      <protection/>
    </xf>
    <xf numFmtId="179" fontId="34" fillId="0" borderId="61" xfId="0" applyNumberFormat="1" applyFont="1" applyFill="1" applyBorder="1" applyAlignment="1" applyProtection="1">
      <alignment horizontal="center" vertical="center"/>
      <protection/>
    </xf>
    <xf numFmtId="0" fontId="20" fillId="37" borderId="55" xfId="0" applyNumberFormat="1" applyFont="1" applyFill="1" applyBorder="1" applyAlignment="1" applyProtection="1">
      <alignment vertical="center"/>
      <protection/>
    </xf>
    <xf numFmtId="0" fontId="36" fillId="37" borderId="48" xfId="0" applyNumberFormat="1" applyFont="1" applyFill="1" applyBorder="1" applyAlignment="1" applyProtection="1">
      <alignment vertical="center"/>
      <protection/>
    </xf>
    <xf numFmtId="0" fontId="22" fillId="37" borderId="48" xfId="0" applyNumberFormat="1" applyFont="1" applyFill="1" applyBorder="1" applyAlignment="1" applyProtection="1">
      <alignment vertical="center"/>
      <protection/>
    </xf>
    <xf numFmtId="0" fontId="22" fillId="37" borderId="56" xfId="0" applyNumberFormat="1" applyFont="1" applyFill="1" applyBorder="1" applyAlignment="1" applyProtection="1">
      <alignment vertical="center"/>
      <protection/>
    </xf>
    <xf numFmtId="0" fontId="20" fillId="37" borderId="57" xfId="0" applyNumberFormat="1" applyFont="1" applyFill="1" applyBorder="1" applyAlignment="1" applyProtection="1">
      <alignment vertical="center"/>
      <protection/>
    </xf>
    <xf numFmtId="0" fontId="36" fillId="37" borderId="0" xfId="0" applyNumberFormat="1" applyFont="1" applyFill="1" applyBorder="1" applyAlignment="1" applyProtection="1">
      <alignment vertical="center"/>
      <protection/>
    </xf>
    <xf numFmtId="0" fontId="22" fillId="37" borderId="0" xfId="0" applyNumberFormat="1" applyFont="1" applyFill="1" applyBorder="1" applyAlignment="1" applyProtection="1">
      <alignment vertical="center"/>
      <protection/>
    </xf>
    <xf numFmtId="0" fontId="22" fillId="37" borderId="58" xfId="0" applyNumberFormat="1" applyFont="1" applyFill="1" applyBorder="1" applyAlignment="1" applyProtection="1">
      <alignment vertical="center"/>
      <protection/>
    </xf>
    <xf numFmtId="0" fontId="20" fillId="37" borderId="59" xfId="0" applyNumberFormat="1" applyFont="1" applyFill="1" applyBorder="1" applyAlignment="1" applyProtection="1">
      <alignment vertical="center"/>
      <protection/>
    </xf>
    <xf numFmtId="0" fontId="30" fillId="37" borderId="60" xfId="0" applyNumberFormat="1" applyFont="1" applyFill="1" applyBorder="1" applyAlignment="1" applyProtection="1">
      <alignment vertical="center"/>
      <protection/>
    </xf>
    <xf numFmtId="0" fontId="22" fillId="37" borderId="60" xfId="0" applyNumberFormat="1" applyFont="1" applyFill="1" applyBorder="1" applyAlignment="1" applyProtection="1">
      <alignment vertical="center"/>
      <protection/>
    </xf>
    <xf numFmtId="0" fontId="22" fillId="37" borderId="61" xfId="0" applyNumberFormat="1" applyFont="1" applyFill="1" applyBorder="1" applyAlignment="1" applyProtection="1">
      <alignment vertical="center"/>
      <protection/>
    </xf>
    <xf numFmtId="49" fontId="33" fillId="0" borderId="57" xfId="0" applyNumberFormat="1" applyFont="1" applyFill="1" applyBorder="1" applyAlignment="1">
      <alignment horizontal="center" vertical="center" wrapText="1"/>
    </xf>
    <xf numFmtId="0" fontId="33" fillId="0" borderId="0" xfId="0" applyFont="1" applyBorder="1" applyAlignment="1">
      <alignment vertical="center" wrapText="1"/>
    </xf>
    <xf numFmtId="0" fontId="0" fillId="0" borderId="0" xfId="0" applyFont="1" applyBorder="1" applyAlignment="1">
      <alignment horizontal="center" vertical="center"/>
    </xf>
    <xf numFmtId="18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81" fontId="0" fillId="0" borderId="0" xfId="0" applyNumberFormat="1" applyFont="1" applyFill="1" applyBorder="1" applyAlignment="1">
      <alignment horizontal="right" vertical="center"/>
    </xf>
    <xf numFmtId="181" fontId="37" fillId="0" borderId="0" xfId="0" applyNumberFormat="1" applyFont="1" applyFill="1" applyBorder="1" applyAlignment="1">
      <alignment horizontal="right" vertical="center"/>
    </xf>
    <xf numFmtId="181" fontId="37" fillId="0" borderId="58" xfId="0" applyNumberFormat="1" applyFont="1" applyFill="1" applyBorder="1" applyAlignment="1">
      <alignment horizontal="right" vertical="center"/>
    </xf>
    <xf numFmtId="49" fontId="38" fillId="38" borderId="57" xfId="0" applyNumberFormat="1" applyFont="1" applyFill="1" applyBorder="1" applyAlignment="1">
      <alignment horizontal="center" vertical="center"/>
    </xf>
    <xf numFmtId="0" fontId="33" fillId="38" borderId="0" xfId="51" applyFont="1" applyFill="1" applyBorder="1" applyAlignment="1" applyProtection="1">
      <alignment vertical="center"/>
      <protection/>
    </xf>
    <xf numFmtId="0" fontId="33" fillId="38" borderId="0" xfId="51" applyFont="1" applyFill="1" applyBorder="1" applyAlignment="1">
      <alignment horizontal="center" vertical="center"/>
      <protection/>
    </xf>
    <xf numFmtId="49" fontId="32" fillId="38" borderId="0" xfId="0" applyNumberFormat="1" applyFont="1" applyFill="1" applyBorder="1" applyAlignment="1">
      <alignment horizontal="center" vertical="center"/>
    </xf>
    <xf numFmtId="49" fontId="32" fillId="38" borderId="0" xfId="0" applyNumberFormat="1" applyFont="1" applyFill="1" applyBorder="1" applyAlignment="1">
      <alignment vertical="center" wrapText="1"/>
    </xf>
    <xf numFmtId="3" fontId="32" fillId="38" borderId="0" xfId="0" applyNumberFormat="1" applyFont="1" applyFill="1" applyBorder="1" applyAlignment="1">
      <alignment horizontal="center" vertical="center"/>
    </xf>
    <xf numFmtId="49" fontId="40" fillId="38" borderId="58" xfId="0" applyNumberFormat="1" applyFont="1" applyFill="1" applyBorder="1" applyAlignment="1">
      <alignment horizontal="left" vertical="center"/>
    </xf>
    <xf numFmtId="0" fontId="32" fillId="39" borderId="0" xfId="0" applyFont="1" applyFill="1" applyAlignment="1">
      <alignment vertical="center"/>
    </xf>
    <xf numFmtId="49" fontId="31" fillId="0" borderId="57" xfId="47" applyNumberFormat="1" applyFont="1" applyFill="1" applyBorder="1" applyAlignment="1" applyProtection="1">
      <alignment horizontal="center" vertical="center" wrapText="1"/>
      <protection/>
    </xf>
    <xf numFmtId="49" fontId="31" fillId="0" borderId="0" xfId="47" applyNumberFormat="1" applyFont="1" applyFill="1" applyBorder="1" applyAlignment="1" applyProtection="1">
      <alignment vertical="center" wrapText="1"/>
      <protection/>
    </xf>
    <xf numFmtId="49" fontId="4" fillId="0" borderId="0" xfId="47" applyNumberFormat="1" applyFill="1" applyBorder="1" applyAlignment="1" applyProtection="1">
      <alignment horizontal="center" vertical="center" wrapText="1"/>
      <protection/>
    </xf>
    <xf numFmtId="0" fontId="32" fillId="0" borderId="0" xfId="0" applyNumberFormat="1" applyFont="1" applyFill="1" applyBorder="1" applyAlignment="1">
      <alignment horizontal="center" vertical="center"/>
    </xf>
    <xf numFmtId="0" fontId="0" fillId="0" borderId="0" xfId="51" applyFont="1" applyBorder="1" applyAlignment="1">
      <alignment horizontal="center" vertical="center"/>
      <protection/>
    </xf>
    <xf numFmtId="181" fontId="0" fillId="0" borderId="58" xfId="0" applyNumberFormat="1" applyFont="1" applyFill="1" applyBorder="1" applyAlignment="1">
      <alignment horizontal="right" vertical="center"/>
    </xf>
    <xf numFmtId="0" fontId="42" fillId="0" borderId="0" xfId="0" applyFont="1" applyAlignment="1">
      <alignment/>
    </xf>
    <xf numFmtId="49" fontId="31" fillId="0" borderId="62" xfId="47" applyNumberFormat="1" applyFont="1" applyFill="1" applyBorder="1" applyAlignment="1" applyProtection="1">
      <alignment horizontal="center" vertical="center" wrapText="1"/>
      <protection/>
    </xf>
    <xf numFmtId="49" fontId="32" fillId="0" borderId="0" xfId="47" applyNumberFormat="1" applyFont="1" applyFill="1" applyBorder="1" applyAlignment="1" applyProtection="1">
      <alignment vertical="center" wrapText="1"/>
      <protection/>
    </xf>
    <xf numFmtId="0" fontId="32" fillId="0" borderId="0" xfId="0" applyNumberFormat="1" applyFont="1" applyFill="1" applyBorder="1" applyAlignment="1">
      <alignment horizontal="center" vertical="center" wrapText="1"/>
    </xf>
    <xf numFmtId="181" fontId="0" fillId="0" borderId="63" xfId="0" applyNumberFormat="1" applyFont="1" applyFill="1" applyBorder="1" applyAlignment="1">
      <alignment horizontal="right" vertical="center"/>
    </xf>
    <xf numFmtId="0" fontId="4" fillId="0" borderId="0" xfId="47" applyNumberFormat="1" applyFill="1" applyBorder="1" applyAlignment="1" applyProtection="1">
      <alignment horizontal="center" vertical="center" wrapText="1"/>
      <protection/>
    </xf>
    <xf numFmtId="49" fontId="31" fillId="0" borderId="57" xfId="47" applyNumberFormat="1" applyFont="1" applyFill="1" applyBorder="1" applyAlignment="1" applyProtection="1">
      <alignment horizontal="center" vertical="center"/>
      <protection/>
    </xf>
    <xf numFmtId="49" fontId="31" fillId="0" borderId="0" xfId="47" applyNumberFormat="1" applyFont="1" applyFill="1" applyBorder="1" applyAlignment="1" applyProtection="1">
      <alignment vertical="center" wrapText="1"/>
      <protection/>
    </xf>
    <xf numFmtId="49" fontId="0" fillId="0" borderId="0" xfId="47" applyNumberFormat="1" applyFont="1" applyFill="1" applyBorder="1" applyAlignment="1" applyProtection="1">
      <alignment horizontal="center" vertical="center" wrapText="1"/>
      <protection/>
    </xf>
    <xf numFmtId="49" fontId="31" fillId="0" borderId="57" xfId="0" applyNumberFormat="1" applyFont="1" applyFill="1" applyBorder="1" applyAlignment="1">
      <alignment horizontal="center" vertical="center" wrapText="1"/>
    </xf>
    <xf numFmtId="49" fontId="31" fillId="0" borderId="0" xfId="0" applyNumberFormat="1" applyFont="1" applyFill="1" applyBorder="1" applyAlignment="1">
      <alignment vertical="center" wrapText="1"/>
    </xf>
    <xf numFmtId="49" fontId="32" fillId="0" borderId="0" xfId="0" applyNumberFormat="1" applyFont="1" applyFill="1" applyBorder="1" applyAlignment="1">
      <alignment horizontal="center" vertical="center" wrapText="1"/>
    </xf>
    <xf numFmtId="49" fontId="32" fillId="0" borderId="0" xfId="47" applyNumberFormat="1" applyFont="1" applyFill="1" applyBorder="1" applyAlignment="1" applyProtection="1">
      <alignment horizontal="center" vertical="center" wrapText="1"/>
      <protection/>
    </xf>
    <xf numFmtId="1" fontId="32" fillId="0" borderId="0" xfId="47" applyNumberFormat="1" applyFont="1" applyFill="1" applyBorder="1" applyAlignment="1" applyProtection="1">
      <alignment horizontal="center" vertical="center"/>
      <protection/>
    </xf>
    <xf numFmtId="49" fontId="0" fillId="0" borderId="0" xfId="0" applyNumberFormat="1" applyFill="1" applyBorder="1" applyAlignment="1">
      <alignment horizontal="center" vertical="center" wrapText="1"/>
    </xf>
    <xf numFmtId="49" fontId="33" fillId="0" borderId="0" xfId="0" applyNumberFormat="1" applyFont="1" applyFill="1" applyBorder="1" applyAlignment="1">
      <alignment vertical="center" wrapText="1"/>
    </xf>
    <xf numFmtId="0" fontId="33" fillId="0" borderId="0" xfId="0" applyNumberFormat="1" applyFont="1" applyFill="1" applyBorder="1" applyAlignment="1">
      <alignment vertical="center" wrapText="1"/>
    </xf>
    <xf numFmtId="0" fontId="0" fillId="0" borderId="0" xfId="0" applyFont="1" applyFill="1" applyBorder="1" applyAlignment="1">
      <alignment horizontal="right" vertical="center"/>
    </xf>
    <xf numFmtId="0" fontId="0" fillId="0" borderId="58" xfId="0" applyFont="1" applyFill="1" applyBorder="1" applyAlignment="1">
      <alignment horizontal="right" vertical="center"/>
    </xf>
    <xf numFmtId="49" fontId="33" fillId="38" borderId="57" xfId="0" applyNumberFormat="1" applyFont="1" applyFill="1" applyBorder="1" applyAlignment="1">
      <alignment horizontal="center" vertical="center"/>
    </xf>
    <xf numFmtId="49" fontId="33" fillId="38" borderId="0" xfId="0" applyNumberFormat="1" applyFont="1" applyFill="1" applyBorder="1" applyAlignment="1">
      <alignment horizontal="left" vertical="center"/>
    </xf>
    <xf numFmtId="49" fontId="33" fillId="38" borderId="0" xfId="0" applyNumberFormat="1" applyFont="1" applyFill="1" applyBorder="1" applyAlignment="1">
      <alignment horizontal="center" vertical="center"/>
    </xf>
    <xf numFmtId="49" fontId="0" fillId="38" borderId="0" xfId="0" applyNumberFormat="1" applyFont="1" applyFill="1" applyBorder="1" applyAlignment="1">
      <alignment horizontal="center" vertical="center"/>
    </xf>
    <xf numFmtId="49" fontId="0" fillId="38" borderId="58"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49" fontId="43" fillId="0" borderId="0" xfId="47" applyNumberFormat="1" applyFont="1" applyFill="1" applyBorder="1" applyAlignment="1" applyProtection="1">
      <alignment vertical="center" wrapText="1"/>
      <protection/>
    </xf>
    <xf numFmtId="49" fontId="39" fillId="0" borderId="0" xfId="47" applyNumberFormat="1" applyFont="1" applyFill="1" applyBorder="1" applyAlignment="1" applyProtection="1">
      <alignment horizontal="center" vertical="center" wrapText="1"/>
      <protection/>
    </xf>
    <xf numFmtId="49" fontId="44" fillId="0" borderId="0" xfId="47" applyNumberFormat="1" applyFont="1" applyFill="1" applyBorder="1" applyAlignment="1" applyProtection="1">
      <alignment vertical="center" wrapText="1"/>
      <protection/>
    </xf>
    <xf numFmtId="0" fontId="33" fillId="0" borderId="0" xfId="0" applyFont="1" applyAlignment="1">
      <alignment vertical="center" wrapText="1"/>
    </xf>
    <xf numFmtId="49" fontId="31" fillId="0" borderId="62" xfId="0" applyNumberFormat="1" applyFont="1" applyFill="1" applyBorder="1" applyAlignment="1">
      <alignment horizontal="center" vertical="center" wrapText="1"/>
    </xf>
    <xf numFmtId="182" fontId="0" fillId="0" borderId="0" xfId="0" applyNumberFormat="1" applyFont="1" applyFill="1" applyBorder="1" applyAlignment="1">
      <alignment horizontal="center" vertical="center"/>
    </xf>
    <xf numFmtId="49" fontId="33" fillId="0" borderId="62" xfId="0" applyNumberFormat="1" applyFont="1" applyFill="1" applyBorder="1" applyAlignment="1">
      <alignment horizontal="center" vertical="center" wrapText="1"/>
    </xf>
    <xf numFmtId="49" fontId="33" fillId="0" borderId="0" xfId="0" applyNumberFormat="1" applyFont="1" applyFill="1" applyBorder="1" applyAlignment="1">
      <alignment horizontal="left" vertical="center"/>
    </xf>
    <xf numFmtId="49" fontId="33" fillId="0" borderId="59" xfId="0" applyNumberFormat="1" applyFont="1" applyFill="1" applyBorder="1" applyAlignment="1">
      <alignment horizontal="center" vertical="center" wrapText="1"/>
    </xf>
    <xf numFmtId="0" fontId="0" fillId="0" borderId="60" xfId="0" applyNumberFormat="1" applyFont="1" applyFill="1" applyBorder="1" applyAlignment="1">
      <alignment vertical="center" wrapText="1"/>
    </xf>
    <xf numFmtId="0" fontId="0" fillId="0" borderId="60" xfId="0" applyFont="1" applyBorder="1" applyAlignment="1">
      <alignment horizontal="center"/>
    </xf>
    <xf numFmtId="0" fontId="0" fillId="0" borderId="60" xfId="0" applyFont="1" applyBorder="1" applyAlignment="1">
      <alignment/>
    </xf>
    <xf numFmtId="0" fontId="0" fillId="0" borderId="61" xfId="0" applyFont="1" applyBorder="1" applyAlignment="1">
      <alignment/>
    </xf>
    <xf numFmtId="0" fontId="0" fillId="0" borderId="55" xfId="0" applyFont="1" applyBorder="1" applyAlignment="1">
      <alignment horizontal="center"/>
    </xf>
    <xf numFmtId="0" fontId="0" fillId="0" borderId="48" xfId="0" applyFont="1" applyBorder="1" applyAlignment="1">
      <alignment/>
    </xf>
    <xf numFmtId="0" fontId="0" fillId="0" borderId="48" xfId="0" applyFont="1" applyBorder="1" applyAlignment="1">
      <alignment horizontal="center"/>
    </xf>
    <xf numFmtId="0" fontId="0" fillId="0" borderId="56" xfId="0" applyFont="1" applyBorder="1" applyAlignment="1">
      <alignment/>
    </xf>
    <xf numFmtId="0" fontId="0" fillId="0" borderId="57" xfId="0" applyBorder="1" applyAlignment="1">
      <alignment/>
    </xf>
    <xf numFmtId="0" fontId="0" fillId="0" borderId="0" xfId="0" applyFont="1" applyBorder="1" applyAlignment="1">
      <alignment/>
    </xf>
    <xf numFmtId="0" fontId="0" fillId="0" borderId="0" xfId="0" applyBorder="1" applyAlignment="1">
      <alignment/>
    </xf>
    <xf numFmtId="183" fontId="0" fillId="0" borderId="58" xfId="0" applyNumberFormat="1" applyFont="1" applyFill="1" applyBorder="1" applyAlignment="1">
      <alignment horizontal="right" vertical="center"/>
    </xf>
    <xf numFmtId="0" fontId="0" fillId="0" borderId="57" xfId="0" applyFont="1" applyBorder="1" applyAlignment="1">
      <alignment horizontal="center"/>
    </xf>
    <xf numFmtId="0" fontId="0" fillId="0" borderId="0" xfId="0" applyFont="1" applyBorder="1" applyAlignment="1">
      <alignment horizontal="center"/>
    </xf>
    <xf numFmtId="0" fontId="33" fillId="0" borderId="0" xfId="0" applyFont="1" applyBorder="1" applyAlignment="1">
      <alignment/>
    </xf>
    <xf numFmtId="183" fontId="33" fillId="0" borderId="58" xfId="0" applyNumberFormat="1" applyFont="1" applyFill="1" applyBorder="1" applyAlignment="1">
      <alignment horizontal="right" vertical="center"/>
    </xf>
    <xf numFmtId="0" fontId="0" fillId="0" borderId="59" xfId="0" applyFont="1" applyBorder="1" applyAlignment="1">
      <alignment horizontal="center"/>
    </xf>
    <xf numFmtId="49" fontId="33" fillId="0" borderId="55" xfId="0" applyNumberFormat="1" applyFont="1" applyFill="1" applyBorder="1" applyAlignment="1">
      <alignment horizontal="center" vertical="center" wrapText="1"/>
    </xf>
    <xf numFmtId="0" fontId="0" fillId="0" borderId="48" xfId="0" applyNumberFormat="1" applyFont="1" applyFill="1" applyBorder="1" applyAlignment="1">
      <alignment vertical="center" wrapText="1"/>
    </xf>
    <xf numFmtId="0" fontId="43" fillId="0" borderId="57" xfId="0" applyNumberFormat="1" applyFont="1" applyFill="1" applyBorder="1" applyAlignment="1">
      <alignment vertical="center"/>
    </xf>
    <xf numFmtId="0" fontId="0" fillId="0" borderId="58" xfId="0" applyFont="1" applyBorder="1" applyAlignment="1">
      <alignment/>
    </xf>
    <xf numFmtId="0" fontId="0" fillId="0" borderId="57" xfId="0" applyNumberFormat="1"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183" fontId="0" fillId="0" borderId="0" xfId="0" applyNumberFormat="1" applyFont="1" applyFill="1" applyBorder="1" applyAlignment="1">
      <alignment horizontal="right" vertical="center"/>
    </xf>
    <xf numFmtId="49" fontId="0" fillId="0" borderId="57" xfId="0" applyNumberFormat="1" applyFill="1" applyBorder="1" applyAlignment="1">
      <alignment horizontal="center" vertical="center" wrapText="1"/>
    </xf>
    <xf numFmtId="0" fontId="0" fillId="0" borderId="57" xfId="0" applyNumberFormat="1" applyFill="1" applyBorder="1" applyAlignment="1">
      <alignment horizontal="center" vertical="center" wrapText="1"/>
    </xf>
    <xf numFmtId="0" fontId="0" fillId="0" borderId="64" xfId="0" applyNumberFormat="1" applyFont="1" applyFill="1" applyBorder="1" applyAlignment="1">
      <alignment horizontal="center" vertical="center" wrapText="1"/>
    </xf>
    <xf numFmtId="0" fontId="33" fillId="0" borderId="65" xfId="0" applyNumberFormat="1" applyFont="1" applyFill="1" applyBorder="1" applyAlignment="1">
      <alignment vertical="center" wrapText="1"/>
    </xf>
    <xf numFmtId="0" fontId="0" fillId="0" borderId="65" xfId="0" applyFont="1" applyBorder="1" applyAlignment="1">
      <alignment horizontal="center"/>
    </xf>
    <xf numFmtId="0" fontId="0" fillId="0" borderId="65" xfId="0" applyFont="1" applyBorder="1" applyAlignment="1">
      <alignment/>
    </xf>
    <xf numFmtId="183" fontId="0" fillId="0" borderId="65" xfId="0" applyNumberFormat="1" applyFont="1" applyFill="1" applyBorder="1" applyAlignment="1">
      <alignment horizontal="right" vertical="center"/>
    </xf>
    <xf numFmtId="183" fontId="33" fillId="0" borderId="66" xfId="0" applyNumberFormat="1" applyFont="1" applyFill="1" applyBorder="1" applyAlignment="1">
      <alignment horizontal="right" vertical="center"/>
    </xf>
    <xf numFmtId="0" fontId="0" fillId="0" borderId="62" xfId="0" applyFont="1" applyBorder="1" applyAlignment="1">
      <alignment horizontal="center"/>
    </xf>
    <xf numFmtId="0" fontId="0" fillId="0" borderId="63" xfId="0" applyFont="1" applyBorder="1" applyAlignment="1">
      <alignment/>
    </xf>
    <xf numFmtId="0" fontId="33" fillId="0" borderId="0" xfId="0" applyFont="1" applyAlignment="1">
      <alignment/>
    </xf>
    <xf numFmtId="0" fontId="0" fillId="0" borderId="0" xfId="0" applyFont="1" applyAlignment="1">
      <alignment horizontal="center"/>
    </xf>
    <xf numFmtId="0" fontId="0" fillId="0" borderId="0" xfId="0" applyFont="1" applyAlignment="1">
      <alignment/>
    </xf>
    <xf numFmtId="183" fontId="33" fillId="0" borderId="63" xfId="0" applyNumberFormat="1" applyFont="1" applyFill="1" applyBorder="1" applyAlignment="1">
      <alignment horizontal="right" vertical="center"/>
    </xf>
    <xf numFmtId="0" fontId="0" fillId="0" borderId="67" xfId="0" applyFont="1" applyBorder="1" applyAlignment="1">
      <alignment horizontal="center"/>
    </xf>
    <xf numFmtId="0" fontId="0" fillId="0" borderId="68" xfId="0" applyFont="1" applyBorder="1" applyAlignment="1">
      <alignment/>
    </xf>
    <xf numFmtId="49" fontId="45" fillId="40" borderId="69" xfId="0" applyNumberFormat="1" applyFont="1" applyFill="1" applyBorder="1" applyAlignment="1">
      <alignment horizontal="left"/>
    </xf>
    <xf numFmtId="4" fontId="45" fillId="40" borderId="69" xfId="0" applyNumberFormat="1" applyFont="1" applyFill="1" applyBorder="1" applyAlignment="1">
      <alignment horizontal="left"/>
    </xf>
    <xf numFmtId="49" fontId="45" fillId="36" borderId="69" xfId="0" applyNumberFormat="1" applyFont="1" applyFill="1" applyBorder="1" applyAlignment="1">
      <alignment horizontal="left"/>
    </xf>
    <xf numFmtId="4" fontId="45" fillId="36" borderId="69" xfId="0" applyNumberFormat="1" applyFont="1" applyFill="1" applyBorder="1" applyAlignment="1">
      <alignment horizontal="right"/>
    </xf>
    <xf numFmtId="49" fontId="46" fillId="41" borderId="69" xfId="0" applyNumberFormat="1" applyFont="1" applyFill="1" applyBorder="1" applyAlignment="1">
      <alignment horizontal="left"/>
    </xf>
    <xf numFmtId="4" fontId="46" fillId="41" borderId="69" xfId="0" applyNumberFormat="1" applyFont="1" applyFill="1" applyBorder="1" applyAlignment="1">
      <alignment horizontal="right"/>
    </xf>
    <xf numFmtId="49" fontId="47" fillId="42" borderId="69" xfId="0" applyNumberFormat="1" applyFont="1" applyFill="1" applyBorder="1" applyAlignment="1">
      <alignment horizontal="left"/>
    </xf>
    <xf numFmtId="4" fontId="47" fillId="42" borderId="69" xfId="0" applyNumberFormat="1" applyFont="1" applyFill="1" applyBorder="1" applyAlignment="1">
      <alignment horizontal="right"/>
    </xf>
    <xf numFmtId="0" fontId="40" fillId="0" borderId="70" xfId="50" applyFont="1" applyBorder="1" applyAlignment="1">
      <alignment/>
    </xf>
    <xf numFmtId="0" fontId="40" fillId="0" borderId="0" xfId="50" applyNumberFormat="1" applyFont="1" applyAlignment="1">
      <alignment/>
    </xf>
    <xf numFmtId="1" fontId="40" fillId="0" borderId="71" xfId="50" applyNumberFormat="1" applyFont="1" applyBorder="1" applyAlignment="1">
      <alignment/>
    </xf>
    <xf numFmtId="0" fontId="40" fillId="0" borderId="46" xfId="50" applyNumberFormat="1" applyFont="1" applyBorder="1" applyAlignment="1">
      <alignment/>
    </xf>
    <xf numFmtId="0" fontId="40" fillId="0" borderId="72" xfId="50" applyNumberFormat="1" applyFont="1" applyBorder="1" applyAlignment="1">
      <alignment/>
    </xf>
    <xf numFmtId="0" fontId="40" fillId="0" borderId="73" xfId="50" applyNumberFormat="1" applyFont="1" applyBorder="1" applyAlignment="1">
      <alignment/>
    </xf>
    <xf numFmtId="184" fontId="40" fillId="0" borderId="74" xfId="50" applyNumberFormat="1" applyFont="1" applyBorder="1" applyAlignment="1">
      <alignment/>
    </xf>
    <xf numFmtId="184" fontId="40" fillId="0" borderId="75" xfId="50" applyNumberFormat="1" applyFont="1" applyBorder="1" applyAlignment="1">
      <alignment/>
    </xf>
    <xf numFmtId="0" fontId="40" fillId="0" borderId="76" xfId="50" applyNumberFormat="1" applyFont="1" applyBorder="1" applyAlignment="1">
      <alignment/>
    </xf>
    <xf numFmtId="184" fontId="40" fillId="0" borderId="77" xfId="50" applyNumberFormat="1" applyFont="1" applyBorder="1" applyAlignment="1">
      <alignment/>
    </xf>
    <xf numFmtId="184" fontId="40" fillId="0" borderId="78" xfId="50" applyNumberFormat="1" applyFont="1" applyBorder="1" applyAlignment="1">
      <alignment/>
    </xf>
    <xf numFmtId="0" fontId="40" fillId="0" borderId="79" xfId="50" applyNumberFormat="1" applyFont="1" applyBorder="1" applyAlignment="1">
      <alignment/>
    </xf>
    <xf numFmtId="1" fontId="40" fillId="0" borderId="80" xfId="50" applyNumberFormat="1" applyFont="1" applyBorder="1" applyAlignment="1">
      <alignment/>
    </xf>
    <xf numFmtId="184" fontId="40" fillId="0" borderId="81" xfId="50" applyNumberFormat="1" applyFont="1" applyBorder="1" applyAlignment="1">
      <alignment/>
    </xf>
    <xf numFmtId="0" fontId="38" fillId="0" borderId="82" xfId="50" applyNumberFormat="1" applyFont="1" applyBorder="1" applyAlignment="1">
      <alignment/>
    </xf>
    <xf numFmtId="1" fontId="38" fillId="0" borderId="83" xfId="50" applyNumberFormat="1" applyFont="1" applyBorder="1" applyAlignment="1">
      <alignment/>
    </xf>
    <xf numFmtId="184" fontId="38" fillId="0" borderId="84" xfId="50" applyNumberFormat="1" applyFont="1" applyBorder="1" applyAlignment="1">
      <alignment/>
    </xf>
    <xf numFmtId="0" fontId="38" fillId="0" borderId="85" xfId="50" applyNumberFormat="1" applyFont="1" applyBorder="1" applyAlignment="1">
      <alignment/>
    </xf>
    <xf numFmtId="1" fontId="38" fillId="0" borderId="86" xfId="50" applyNumberFormat="1" applyFont="1" applyBorder="1" applyAlignment="1">
      <alignment/>
    </xf>
    <xf numFmtId="184" fontId="38" fillId="0" borderId="87" xfId="50" applyNumberFormat="1" applyFont="1" applyBorder="1" applyAlignment="1">
      <alignment/>
    </xf>
    <xf numFmtId="4" fontId="52" fillId="0" borderId="88" xfId="53" applyNumberFormat="1" applyFont="1" applyFill="1" applyBorder="1" applyAlignment="1">
      <alignment vertical="center"/>
      <protection/>
    </xf>
    <xf numFmtId="4" fontId="52" fillId="0" borderId="89" xfId="53" applyNumberFormat="1" applyFont="1" applyFill="1" applyBorder="1" applyAlignment="1">
      <alignment vertical="justify"/>
      <protection/>
    </xf>
    <xf numFmtId="4" fontId="52" fillId="0" borderId="89" xfId="53" applyNumberFormat="1" applyFont="1" applyFill="1" applyBorder="1" applyAlignment="1">
      <alignment horizontal="justify" vertical="center"/>
      <protection/>
    </xf>
    <xf numFmtId="0" fontId="39" fillId="0" borderId="43" xfId="49" applyFont="1" applyBorder="1" applyAlignment="1">
      <alignment horizontal="center"/>
    </xf>
    <xf numFmtId="0" fontId="39" fillId="0" borderId="90" xfId="49" applyFont="1" applyBorder="1" applyAlignment="1">
      <alignment horizontal="center"/>
    </xf>
    <xf numFmtId="49" fontId="54" fillId="0" borderId="91" xfId="49" applyNumberFormat="1" applyFont="1" applyBorder="1" applyAlignment="1">
      <alignment horizontal="center"/>
    </xf>
    <xf numFmtId="0" fontId="20" fillId="0" borderId="92" xfId="49" applyFont="1" applyBorder="1" applyAlignment="1">
      <alignment wrapText="1"/>
    </xf>
    <xf numFmtId="0" fontId="55" fillId="0" borderId="92" xfId="49" applyFont="1" applyBorder="1">
      <alignment/>
    </xf>
    <xf numFmtId="0" fontId="55" fillId="0" borderId="93" xfId="49" applyFont="1" applyBorder="1" applyAlignment="1">
      <alignment horizontal="center"/>
    </xf>
    <xf numFmtId="0" fontId="54" fillId="0" borderId="94" xfId="49" applyFont="1" applyBorder="1" applyAlignment="1">
      <alignment horizontal="center"/>
    </xf>
    <xf numFmtId="3" fontId="54" fillId="0" borderId="95" xfId="49" applyNumberFormat="1" applyFont="1" applyFill="1" applyBorder="1" applyAlignment="1">
      <alignment horizontal="right"/>
    </xf>
    <xf numFmtId="3" fontId="54" fillId="0" borderId="96" xfId="49" applyNumberFormat="1" applyFont="1" applyFill="1" applyBorder="1" applyAlignment="1">
      <alignment horizontal="right"/>
    </xf>
    <xf numFmtId="3" fontId="54" fillId="0" borderId="97" xfId="49" applyNumberFormat="1" applyFont="1" applyBorder="1" applyAlignment="1">
      <alignment horizontal="right"/>
    </xf>
    <xf numFmtId="3" fontId="54" fillId="0" borderId="93" xfId="49" applyNumberFormat="1" applyFont="1" applyBorder="1" applyAlignment="1">
      <alignment horizontal="right"/>
    </xf>
    <xf numFmtId="49" fontId="54" fillId="0" borderId="97" xfId="49" applyNumberFormat="1" applyFont="1" applyFill="1" applyBorder="1" applyAlignment="1">
      <alignment horizontal="center"/>
    </xf>
    <xf numFmtId="0" fontId="22" fillId="0" borderId="93" xfId="0" applyNumberFormat="1" applyFont="1" applyFill="1" applyBorder="1" applyAlignment="1">
      <alignment horizontal="left" vertical="center" wrapText="1"/>
    </xf>
    <xf numFmtId="0" fontId="55" fillId="0" borderId="93" xfId="0" applyFont="1" applyFill="1" applyBorder="1" applyAlignment="1">
      <alignment/>
    </xf>
    <xf numFmtId="0" fontId="55" fillId="0" borderId="93" xfId="49" applyFont="1" applyFill="1" applyBorder="1" applyAlignment="1">
      <alignment horizontal="center"/>
    </xf>
    <xf numFmtId="0" fontId="54" fillId="0" borderId="94" xfId="49" applyFont="1" applyFill="1" applyBorder="1" applyAlignment="1">
      <alignment horizontal="center"/>
    </xf>
    <xf numFmtId="3" fontId="54" fillId="0" borderId="97" xfId="49" applyNumberFormat="1" applyFont="1" applyFill="1" applyBorder="1" applyAlignment="1">
      <alignment horizontal="right"/>
    </xf>
    <xf numFmtId="3" fontId="54" fillId="0" borderId="98" xfId="49" applyNumberFormat="1" applyFont="1" applyFill="1" applyBorder="1" applyAlignment="1">
      <alignment horizontal="right"/>
    </xf>
    <xf numFmtId="3" fontId="54" fillId="0" borderId="93" xfId="49" applyNumberFormat="1" applyFont="1" applyFill="1" applyBorder="1" applyAlignment="1">
      <alignment horizontal="right"/>
    </xf>
    <xf numFmtId="0" fontId="55" fillId="0" borderId="99" xfId="49" applyFont="1" applyFill="1" applyBorder="1" applyAlignment="1">
      <alignment horizontal="center"/>
    </xf>
    <xf numFmtId="0" fontId="22" fillId="0" borderId="93" xfId="48" applyFont="1" applyFill="1" applyBorder="1" applyAlignment="1">
      <alignment wrapText="1"/>
    </xf>
    <xf numFmtId="0" fontId="20" fillId="0" borderId="93" xfId="49" applyFont="1" applyFill="1" applyBorder="1" applyAlignment="1">
      <alignment wrapText="1"/>
    </xf>
    <xf numFmtId="0" fontId="55" fillId="0" borderId="93" xfId="49" applyFont="1" applyFill="1" applyBorder="1">
      <alignment/>
    </xf>
    <xf numFmtId="0" fontId="22" fillId="0" borderId="93" xfId="49" applyNumberFormat="1" applyFont="1" applyFill="1" applyBorder="1" applyAlignment="1">
      <alignment horizontal="left" vertical="center" wrapText="1"/>
    </xf>
    <xf numFmtId="0" fontId="54" fillId="0" borderId="93" xfId="49" applyFont="1" applyFill="1" applyBorder="1" applyAlignment="1">
      <alignment horizontal="left"/>
    </xf>
    <xf numFmtId="0" fontId="54" fillId="0" borderId="99" xfId="49" applyFont="1" applyFill="1" applyBorder="1" applyAlignment="1">
      <alignment horizontal="center"/>
    </xf>
    <xf numFmtId="0" fontId="54" fillId="0" borderId="41" xfId="49" applyFont="1" applyFill="1" applyBorder="1" applyAlignment="1">
      <alignment horizontal="center"/>
    </xf>
    <xf numFmtId="3" fontId="54" fillId="0" borderId="100" xfId="49" applyNumberFormat="1" applyFont="1" applyFill="1" applyBorder="1" applyAlignment="1">
      <alignment horizontal="right"/>
    </xf>
    <xf numFmtId="49" fontId="54" fillId="0" borderId="101" xfId="49" applyNumberFormat="1" applyFont="1" applyFill="1" applyBorder="1" applyAlignment="1">
      <alignment horizontal="center"/>
    </xf>
    <xf numFmtId="0" fontId="22" fillId="0" borderId="93" xfId="49" applyFont="1" applyFill="1" applyBorder="1" applyAlignment="1">
      <alignment wrapText="1"/>
    </xf>
    <xf numFmtId="0" fontId="54" fillId="0" borderId="102" xfId="49" applyFont="1" applyFill="1" applyBorder="1" applyAlignment="1">
      <alignment horizontal="center"/>
    </xf>
    <xf numFmtId="0" fontId="54" fillId="0" borderId="103" xfId="49" applyFont="1" applyFill="1" applyBorder="1" applyAlignment="1">
      <alignment horizontal="center"/>
    </xf>
    <xf numFmtId="0" fontId="54" fillId="0" borderId="102" xfId="49" applyFont="1" applyFill="1" applyBorder="1" applyAlignment="1">
      <alignment horizontal="left" wrapText="1"/>
    </xf>
    <xf numFmtId="0" fontId="54" fillId="0" borderId="93" xfId="49" applyFont="1" applyFill="1" applyBorder="1" applyAlignment="1">
      <alignment horizontal="left" wrapText="1"/>
    </xf>
    <xf numFmtId="0" fontId="54" fillId="0" borderId="93" xfId="49" applyFont="1" applyFill="1" applyBorder="1" applyAlignment="1">
      <alignment horizontal="center"/>
    </xf>
    <xf numFmtId="0" fontId="54" fillId="0" borderId="92" xfId="49" applyFont="1" applyFill="1" applyBorder="1" applyAlignment="1">
      <alignment horizontal="left" wrapText="1"/>
    </xf>
    <xf numFmtId="0" fontId="54" fillId="0" borderId="102" xfId="49" applyFont="1" applyFill="1" applyBorder="1" applyAlignment="1">
      <alignment horizontal="left"/>
    </xf>
    <xf numFmtId="0" fontId="20" fillId="0" borderId="93" xfId="49" applyFont="1" applyBorder="1" applyAlignment="1">
      <alignment wrapText="1"/>
    </xf>
    <xf numFmtId="49" fontId="54" fillId="0" borderId="104" xfId="49" applyNumberFormat="1" applyFont="1" applyBorder="1" applyAlignment="1">
      <alignment horizontal="center"/>
    </xf>
    <xf numFmtId="0" fontId="54" fillId="0" borderId="105" xfId="49" applyFont="1" applyBorder="1" applyAlignment="1">
      <alignment horizontal="left" wrapText="1"/>
    </xf>
    <xf numFmtId="0" fontId="54" fillId="0" borderId="106" xfId="49" applyFont="1" applyBorder="1" applyAlignment="1">
      <alignment horizontal="left"/>
    </xf>
    <xf numFmtId="0" fontId="54" fillId="0" borderId="106" xfId="49" applyFont="1" applyBorder="1" applyAlignment="1">
      <alignment horizontal="center"/>
    </xf>
    <xf numFmtId="0" fontId="54" fillId="0" borderId="107" xfId="49" applyFont="1" applyBorder="1" applyAlignment="1">
      <alignment horizontal="center"/>
    </xf>
    <xf numFmtId="3" fontId="54" fillId="0" borderId="104" xfId="49" applyNumberFormat="1" applyFont="1" applyFill="1" applyBorder="1" applyAlignment="1">
      <alignment horizontal="right"/>
    </xf>
    <xf numFmtId="3" fontId="54" fillId="0" borderId="104" xfId="49" applyNumberFormat="1" applyFont="1" applyBorder="1" applyAlignment="1">
      <alignment horizontal="right"/>
    </xf>
    <xf numFmtId="0" fontId="50" fillId="0" borderId="57" xfId="53" applyFont="1" applyBorder="1" applyAlignment="1">
      <alignment horizontal="center" vertical="center"/>
      <protection/>
    </xf>
    <xf numFmtId="0" fontId="33" fillId="0" borderId="0" xfId="53" applyFont="1" applyBorder="1" applyAlignment="1">
      <alignment horizontal="left" vertical="center" indent="1"/>
      <protection/>
    </xf>
    <xf numFmtId="0" fontId="50" fillId="0" borderId="0" xfId="53" applyFont="1" applyBorder="1" applyAlignment="1">
      <alignment horizontal="center" vertical="center"/>
      <protection/>
    </xf>
    <xf numFmtId="0" fontId="50" fillId="0" borderId="41" xfId="53" applyFont="1" applyFill="1" applyBorder="1" applyAlignment="1">
      <alignment horizontal="center" vertical="center"/>
      <protection/>
    </xf>
    <xf numFmtId="0" fontId="50" fillId="0" borderId="108" xfId="53" applyFont="1" applyBorder="1" applyAlignment="1">
      <alignment horizontal="center" vertical="center"/>
      <protection/>
    </xf>
    <xf numFmtId="0" fontId="32" fillId="0" borderId="43" xfId="49" applyFont="1" applyBorder="1" applyAlignment="1">
      <alignment horizontal="left" vertical="center" indent="1"/>
    </xf>
    <xf numFmtId="0" fontId="50" fillId="0" borderId="43" xfId="53" applyFont="1" applyBorder="1" applyAlignment="1">
      <alignment horizontal="center" vertical="center"/>
      <protection/>
    </xf>
    <xf numFmtId="0" fontId="50" fillId="0" borderId="44" xfId="53" applyFont="1" applyFill="1" applyBorder="1" applyAlignment="1">
      <alignment horizontal="center" vertical="center"/>
      <protection/>
    </xf>
    <xf numFmtId="0" fontId="50" fillId="0" borderId="109" xfId="53" applyFont="1" applyBorder="1" applyAlignment="1">
      <alignment horizontal="center" vertical="center"/>
      <protection/>
    </xf>
    <xf numFmtId="0" fontId="57" fillId="0" borderId="110" xfId="53" applyFont="1" applyFill="1" applyBorder="1" applyAlignment="1">
      <alignment horizontal="center" vertical="center"/>
      <protection/>
    </xf>
    <xf numFmtId="4" fontId="57" fillId="0" borderId="110" xfId="53" applyNumberFormat="1" applyFont="1" applyFill="1" applyBorder="1" applyAlignment="1">
      <alignment vertical="center"/>
      <protection/>
    </xf>
    <xf numFmtId="4" fontId="57" fillId="0" borderId="110" xfId="53" applyNumberFormat="1" applyFont="1" applyFill="1" applyBorder="1" applyAlignment="1">
      <alignment horizontal="right" vertical="center"/>
      <protection/>
    </xf>
    <xf numFmtId="0" fontId="50" fillId="0" borderId="111" xfId="53" applyFont="1" applyBorder="1" applyAlignment="1">
      <alignment horizontal="center" vertical="center"/>
      <protection/>
    </xf>
    <xf numFmtId="0" fontId="57" fillId="0" borderId="112" xfId="53" applyFont="1" applyFill="1" applyBorder="1" applyAlignment="1">
      <alignment horizontal="center" vertical="center"/>
      <protection/>
    </xf>
    <xf numFmtId="4" fontId="57" fillId="0" borderId="112" xfId="53" applyNumberFormat="1" applyFont="1" applyFill="1" applyBorder="1" applyAlignment="1">
      <alignment vertical="center"/>
      <protection/>
    </xf>
    <xf numFmtId="4" fontId="36" fillId="0" borderId="112" xfId="53" applyNumberFormat="1" applyFont="1" applyFill="1" applyBorder="1" applyAlignment="1">
      <alignment horizontal="right" vertical="center"/>
      <protection/>
    </xf>
    <xf numFmtId="0" fontId="50" fillId="0" borderId="64" xfId="53" applyFont="1" applyBorder="1" applyAlignment="1">
      <alignment horizontal="center" vertical="center"/>
      <protection/>
    </xf>
    <xf numFmtId="0" fontId="57" fillId="0" borderId="65" xfId="53" applyFont="1" applyFill="1" applyBorder="1" applyAlignment="1">
      <alignment horizontal="center" vertical="center"/>
      <protection/>
    </xf>
    <xf numFmtId="4" fontId="57" fillId="0" borderId="65" xfId="53" applyNumberFormat="1" applyFont="1" applyFill="1" applyBorder="1" applyAlignment="1">
      <alignment vertical="center"/>
      <protection/>
    </xf>
    <xf numFmtId="4" fontId="36" fillId="0" borderId="65" xfId="53" applyNumberFormat="1" applyFont="1" applyFill="1" applyBorder="1" applyAlignment="1">
      <alignment horizontal="right" vertical="center"/>
      <protection/>
    </xf>
    <xf numFmtId="0" fontId="39" fillId="0" borderId="113" xfId="53" applyFont="1" applyBorder="1" applyAlignment="1">
      <alignment horizontal="center" vertical="center"/>
      <protection/>
    </xf>
    <xf numFmtId="0" fontId="39" fillId="0" borderId="113" xfId="53" applyFont="1" applyBorder="1" applyAlignment="1">
      <alignment vertical="center" wrapText="1"/>
      <protection/>
    </xf>
    <xf numFmtId="0" fontId="39" fillId="0" borderId="113" xfId="53" applyFont="1" applyBorder="1" applyAlignment="1">
      <alignment vertical="center"/>
      <protection/>
    </xf>
    <xf numFmtId="0" fontId="39" fillId="0" borderId="113" xfId="53" applyFont="1" applyFill="1" applyBorder="1" applyAlignment="1">
      <alignment vertical="center"/>
      <protection/>
    </xf>
    <xf numFmtId="0" fontId="53" fillId="0" borderId="0" xfId="49" applyFont="1" applyBorder="1" applyAlignment="1">
      <alignment horizontal="left"/>
    </xf>
    <xf numFmtId="0" fontId="53" fillId="0" borderId="0" xfId="49" applyFont="1" applyBorder="1" applyAlignment="1">
      <alignment horizontal="left" wrapText="1"/>
    </xf>
    <xf numFmtId="0" fontId="53" fillId="0" borderId="0" xfId="49" applyFont="1" applyBorder="1" applyAlignment="1">
      <alignment horizontal="center"/>
    </xf>
    <xf numFmtId="186" fontId="53" fillId="0" borderId="0" xfId="49" applyNumberFormat="1" applyFont="1" applyBorder="1" applyAlignment="1">
      <alignment horizontal="right"/>
    </xf>
    <xf numFmtId="0" fontId="33" fillId="0" borderId="0" xfId="49" applyFont="1" applyBorder="1" applyAlignment="1">
      <alignment horizontal="left"/>
    </xf>
    <xf numFmtId="0" fontId="32" fillId="0" borderId="0" xfId="49" applyBorder="1" applyAlignment="1">
      <alignment wrapText="1"/>
    </xf>
    <xf numFmtId="0" fontId="32" fillId="0" borderId="0" xfId="49" applyBorder="1" applyAlignment="1">
      <alignment/>
    </xf>
    <xf numFmtId="0" fontId="32" fillId="0" borderId="0" xfId="49" applyBorder="1" applyAlignment="1">
      <alignment horizontal="center"/>
    </xf>
    <xf numFmtId="0" fontId="39" fillId="0" borderId="0" xfId="53" applyFont="1" applyAlignment="1">
      <alignment horizontal="center" vertical="center"/>
      <protection/>
    </xf>
    <xf numFmtId="0" fontId="39" fillId="0" borderId="0" xfId="53" applyFont="1" applyAlignment="1">
      <alignment vertical="center"/>
      <protection/>
    </xf>
    <xf numFmtId="3" fontId="39" fillId="0" borderId="0" xfId="49" applyNumberFormat="1" applyFont="1" applyBorder="1" applyAlignment="1">
      <alignment horizontal="left"/>
    </xf>
    <xf numFmtId="0" fontId="39" fillId="0" borderId="0" xfId="49" applyFont="1" applyBorder="1" applyAlignment="1">
      <alignment horizontal="left"/>
    </xf>
    <xf numFmtId="0" fontId="55" fillId="43" borderId="93" xfId="49" applyFont="1" applyFill="1" applyBorder="1" applyAlignment="1">
      <alignment horizontal="center"/>
    </xf>
    <xf numFmtId="0" fontId="54" fillId="43" borderId="102" xfId="49" applyFont="1" applyFill="1" applyBorder="1" applyAlignment="1">
      <alignment horizontal="center"/>
    </xf>
    <xf numFmtId="0" fontId="22" fillId="0" borderId="93" xfId="49" applyNumberFormat="1" applyFont="1" applyFill="1" applyBorder="1" applyAlignment="1">
      <alignment vertical="center" wrapText="1"/>
    </xf>
    <xf numFmtId="0" fontId="22" fillId="0" borderId="93" xfId="49" applyFont="1" applyFill="1" applyBorder="1" applyAlignment="1">
      <alignment horizontal="left" wrapText="1"/>
    </xf>
    <xf numFmtId="0" fontId="39" fillId="44" borderId="0" xfId="49" applyFont="1" applyFill="1" applyBorder="1" applyAlignment="1">
      <alignment horizontal="left"/>
    </xf>
    <xf numFmtId="0" fontId="51" fillId="0" borderId="93" xfId="49" applyFont="1" applyFill="1" applyBorder="1" applyAlignment="1">
      <alignment horizontal="left" wrapText="1"/>
    </xf>
    <xf numFmtId="49" fontId="54" fillId="0" borderId="97" xfId="49" applyNumberFormat="1" applyFont="1" applyFill="1" applyBorder="1" applyAlignment="1">
      <alignment horizontal="center" vertical="center"/>
    </xf>
    <xf numFmtId="0" fontId="54" fillId="0" borderId="93" xfId="49" applyFont="1" applyFill="1" applyBorder="1" applyAlignment="1">
      <alignment horizontal="left" vertical="center" wrapText="1"/>
    </xf>
    <xf numFmtId="0" fontId="54" fillId="0" borderId="102" xfId="49" applyFont="1" applyFill="1" applyBorder="1" applyAlignment="1">
      <alignment horizontal="left" vertical="center" wrapText="1"/>
    </xf>
    <xf numFmtId="0" fontId="54" fillId="43" borderId="102" xfId="49" applyFont="1" applyFill="1" applyBorder="1" applyAlignment="1">
      <alignment horizontal="center" vertical="center"/>
    </xf>
    <xf numFmtId="0" fontId="54" fillId="0" borderId="103" xfId="49" applyFont="1" applyFill="1" applyBorder="1" applyAlignment="1">
      <alignment horizontal="center" vertical="center"/>
    </xf>
    <xf numFmtId="3" fontId="54" fillId="0" borderId="100" xfId="49" applyNumberFormat="1" applyFont="1" applyFill="1" applyBorder="1" applyAlignment="1">
      <alignment horizontal="right" vertical="center"/>
    </xf>
    <xf numFmtId="3" fontId="54" fillId="0" borderId="98" xfId="49" applyNumberFormat="1" applyFont="1" applyFill="1" applyBorder="1" applyAlignment="1">
      <alignment horizontal="right" vertical="center"/>
    </xf>
    <xf numFmtId="3" fontId="54" fillId="0" borderId="97" xfId="49" applyNumberFormat="1" applyFont="1" applyFill="1" applyBorder="1" applyAlignment="1">
      <alignment horizontal="right" vertical="center"/>
    </xf>
    <xf numFmtId="3" fontId="54" fillId="0" borderId="93" xfId="49" applyNumberFormat="1" applyFont="1" applyFill="1" applyBorder="1" applyAlignment="1">
      <alignment horizontal="right" vertical="center"/>
    </xf>
    <xf numFmtId="0" fontId="39" fillId="0" borderId="0" xfId="49" applyFont="1" applyBorder="1" applyAlignment="1">
      <alignment horizontal="left" vertical="center"/>
    </xf>
    <xf numFmtId="0" fontId="54" fillId="0" borderId="92" xfId="49" applyFont="1" applyFill="1" applyBorder="1" applyAlignment="1">
      <alignment horizontal="left" vertical="center" wrapText="1"/>
    </xf>
    <xf numFmtId="49" fontId="54" fillId="0" borderId="101" xfId="49" applyNumberFormat="1" applyFont="1" applyFill="1" applyBorder="1" applyAlignment="1">
      <alignment horizontal="center" vertical="center"/>
    </xf>
    <xf numFmtId="0" fontId="54" fillId="0" borderId="93" xfId="49" applyFont="1" applyFill="1" applyBorder="1" applyAlignment="1">
      <alignment horizontal="left" vertical="center"/>
    </xf>
    <xf numFmtId="0" fontId="54" fillId="0" borderId="93" xfId="49" applyFont="1" applyFill="1" applyBorder="1" applyAlignment="1">
      <alignment horizontal="center" vertical="center"/>
    </xf>
    <xf numFmtId="0" fontId="54" fillId="0" borderId="94" xfId="49" applyFont="1" applyFill="1" applyBorder="1" applyAlignment="1">
      <alignment horizontal="center" vertical="center"/>
    </xf>
    <xf numFmtId="0" fontId="39" fillId="44" borderId="0" xfId="49" applyFont="1" applyFill="1" applyBorder="1" applyAlignment="1">
      <alignment horizontal="left" vertical="center"/>
    </xf>
    <xf numFmtId="0" fontId="54" fillId="43" borderId="99" xfId="49" applyFont="1" applyFill="1" applyBorder="1" applyAlignment="1">
      <alignment horizontal="center"/>
    </xf>
    <xf numFmtId="0" fontId="22" fillId="0" borderId="93" xfId="49" applyNumberFormat="1" applyFont="1" applyFill="1" applyBorder="1" applyAlignment="1">
      <alignment wrapText="1"/>
    </xf>
    <xf numFmtId="0" fontId="22" fillId="0" borderId="93" xfId="49" applyFont="1" applyFill="1" applyBorder="1" applyAlignment="1">
      <alignment vertical="center" wrapText="1"/>
    </xf>
    <xf numFmtId="0" fontId="54" fillId="43" borderId="93" xfId="49" applyFont="1" applyFill="1" applyBorder="1" applyAlignment="1">
      <alignment horizontal="center"/>
    </xf>
    <xf numFmtId="0" fontId="55" fillId="43" borderId="99" xfId="49" applyFont="1" applyFill="1" applyBorder="1" applyAlignment="1">
      <alignment horizontal="center"/>
    </xf>
    <xf numFmtId="49" fontId="54" fillId="0" borderId="95" xfId="49" applyNumberFormat="1" applyFont="1" applyBorder="1" applyAlignment="1">
      <alignment horizontal="center"/>
    </xf>
    <xf numFmtId="49" fontId="54" fillId="0" borderId="97" xfId="49" applyNumberFormat="1" applyFont="1" applyBorder="1" applyAlignment="1">
      <alignment horizontal="center"/>
    </xf>
    <xf numFmtId="0" fontId="22" fillId="0" borderId="92" xfId="49" applyFont="1" applyBorder="1" applyAlignment="1">
      <alignment wrapText="1"/>
    </xf>
    <xf numFmtId="3" fontId="54" fillId="0" borderId="101" xfId="49" applyNumberFormat="1" applyFont="1" applyFill="1" applyBorder="1" applyAlignment="1">
      <alignment horizontal="right"/>
    </xf>
    <xf numFmtId="49" fontId="54" fillId="0" borderId="100" xfId="49" applyNumberFormat="1" applyFont="1" applyBorder="1" applyAlignment="1">
      <alignment horizontal="center"/>
    </xf>
    <xf numFmtId="0" fontId="55" fillId="0" borderId="102" xfId="49" applyFont="1" applyBorder="1">
      <alignment/>
    </xf>
    <xf numFmtId="0" fontId="55" fillId="0" borderId="102" xfId="49" applyFont="1" applyBorder="1" applyAlignment="1">
      <alignment horizontal="center"/>
    </xf>
    <xf numFmtId="3" fontId="54" fillId="0" borderId="100" xfId="49" applyNumberFormat="1" applyFont="1" applyBorder="1" applyAlignment="1">
      <alignment horizontal="right"/>
    </xf>
    <xf numFmtId="49" fontId="54" fillId="0" borderId="100" xfId="49" applyNumberFormat="1" applyFont="1" applyFill="1" applyBorder="1" applyAlignment="1">
      <alignment horizontal="center"/>
    </xf>
    <xf numFmtId="0" fontId="22" fillId="0" borderId="0" xfId="47" applyFont="1" applyAlignment="1" applyProtection="1">
      <alignment/>
      <protection locked="0"/>
    </xf>
    <xf numFmtId="0" fontId="55" fillId="0" borderId="102" xfId="0" applyFont="1" applyFill="1" applyBorder="1" applyAlignment="1">
      <alignment/>
    </xf>
    <xf numFmtId="0" fontId="55" fillId="0" borderId="102" xfId="49" applyFont="1" applyFill="1" applyBorder="1" applyAlignment="1">
      <alignment horizontal="center"/>
    </xf>
    <xf numFmtId="0" fontId="54" fillId="0" borderId="103" xfId="49" applyFont="1" applyBorder="1" applyAlignment="1">
      <alignment horizontal="center"/>
    </xf>
    <xf numFmtId="0" fontId="22" fillId="0" borderId="92" xfId="0" applyNumberFormat="1" applyFont="1" applyFill="1" applyBorder="1" applyAlignment="1">
      <alignment horizontal="left" vertical="center" wrapText="1"/>
    </xf>
    <xf numFmtId="4" fontId="45" fillId="23" borderId="69" xfId="0" applyNumberFormat="1" applyFont="1" applyFill="1" applyBorder="1" applyAlignment="1">
      <alignment horizontal="right"/>
    </xf>
    <xf numFmtId="0" fontId="120" fillId="0" borderId="0" xfId="0" applyFont="1" applyBorder="1" applyAlignment="1">
      <alignment horizontal="right" vertical="center"/>
    </xf>
    <xf numFmtId="0" fontId="4" fillId="35" borderId="18" xfId="0" applyFont="1" applyFill="1" applyBorder="1" applyAlignment="1">
      <alignment vertical="center"/>
    </xf>
    <xf numFmtId="0" fontId="4" fillId="0" borderId="22" xfId="0" applyFont="1" applyBorder="1" applyAlignment="1">
      <alignment vertical="center"/>
    </xf>
    <xf numFmtId="0" fontId="141" fillId="33" borderId="0" xfId="36" applyFont="1" applyFill="1" applyAlignment="1" applyProtection="1">
      <alignment vertical="center"/>
      <protection/>
    </xf>
    <xf numFmtId="0" fontId="142" fillId="0" borderId="0" xfId="0" applyFont="1" applyAlignment="1">
      <alignment vertical="center"/>
    </xf>
    <xf numFmtId="0" fontId="142" fillId="0" borderId="13" xfId="0" applyFont="1" applyBorder="1" applyAlignment="1">
      <alignment vertical="center"/>
    </xf>
    <xf numFmtId="0" fontId="142" fillId="0" borderId="0" xfId="0" applyFont="1" applyAlignment="1">
      <alignment horizontal="left" vertical="center"/>
    </xf>
    <xf numFmtId="0" fontId="142" fillId="0" borderId="0" xfId="0" applyFont="1" applyAlignment="1">
      <alignment horizontal="left" vertical="center" wrapText="1"/>
    </xf>
    <xf numFmtId="0" fontId="142" fillId="0" borderId="30" xfId="0" applyFont="1" applyBorder="1" applyAlignment="1">
      <alignment vertical="center"/>
    </xf>
    <xf numFmtId="0" fontId="142" fillId="0" borderId="0" xfId="0" applyFont="1" applyBorder="1" applyAlignment="1">
      <alignment vertical="center"/>
    </xf>
    <xf numFmtId="0" fontId="142" fillId="0" borderId="24" xfId="0" applyFont="1" applyBorder="1" applyAlignment="1">
      <alignment vertical="center"/>
    </xf>
    <xf numFmtId="0" fontId="4" fillId="7" borderId="36" xfId="0" applyFont="1" applyFill="1" applyBorder="1" applyAlignment="1" applyProtection="1">
      <alignment horizontal="center" vertical="center"/>
      <protection locked="0"/>
    </xf>
    <xf numFmtId="49" fontId="4" fillId="7" borderId="36" xfId="0" applyNumberFormat="1" applyFont="1" applyFill="1" applyBorder="1" applyAlignment="1" applyProtection="1">
      <alignment horizontal="left" vertical="center" wrapText="1"/>
      <protection locked="0"/>
    </xf>
    <xf numFmtId="0" fontId="4" fillId="7" borderId="36" xfId="0" applyFont="1" applyFill="1" applyBorder="1" applyAlignment="1" applyProtection="1">
      <alignment horizontal="left" vertical="center" wrapText="1"/>
      <protection locked="0"/>
    </xf>
    <xf numFmtId="0" fontId="4" fillId="7" borderId="36" xfId="0" applyFont="1" applyFill="1" applyBorder="1" applyAlignment="1" applyProtection="1">
      <alignment horizontal="center" vertical="center" wrapText="1"/>
      <protection locked="0"/>
    </xf>
    <xf numFmtId="175" fontId="4" fillId="7" borderId="36" xfId="0" applyNumberFormat="1" applyFont="1" applyFill="1" applyBorder="1" applyAlignment="1" applyProtection="1">
      <alignment vertical="center"/>
      <protection locked="0"/>
    </xf>
    <xf numFmtId="4" fontId="4" fillId="7" borderId="36" xfId="0" applyNumberFormat="1" applyFont="1" applyFill="1" applyBorder="1" applyAlignment="1" applyProtection="1">
      <alignment vertical="center"/>
      <protection locked="0"/>
    </xf>
    <xf numFmtId="0" fontId="0" fillId="2" borderId="114" xfId="0" applyFill="1" applyBorder="1" applyAlignment="1">
      <alignment/>
    </xf>
    <xf numFmtId="185" fontId="0" fillId="2" borderId="115" xfId="0" applyNumberFormat="1" applyFill="1" applyBorder="1" applyAlignment="1">
      <alignment/>
    </xf>
    <xf numFmtId="0" fontId="0" fillId="2" borderId="64" xfId="0" applyFill="1" applyBorder="1" applyAlignment="1">
      <alignment/>
    </xf>
    <xf numFmtId="185" fontId="0" fillId="2" borderId="66" xfId="0" applyNumberFormat="1" applyFill="1" applyBorder="1" applyAlignment="1">
      <alignment/>
    </xf>
    <xf numFmtId="0" fontId="0" fillId="8" borderId="114" xfId="0" applyFill="1" applyBorder="1" applyAlignment="1">
      <alignment/>
    </xf>
    <xf numFmtId="185" fontId="0" fillId="8" borderId="115" xfId="0" applyNumberFormat="1" applyFill="1" applyBorder="1" applyAlignment="1">
      <alignment/>
    </xf>
    <xf numFmtId="0" fontId="0" fillId="8" borderId="57" xfId="0" applyFill="1" applyBorder="1" applyAlignment="1">
      <alignment/>
    </xf>
    <xf numFmtId="185" fontId="0" fillId="8" borderId="58" xfId="0" applyNumberFormat="1" applyFill="1" applyBorder="1" applyAlignment="1">
      <alignment/>
    </xf>
    <xf numFmtId="0" fontId="0" fillId="8" borderId="64" xfId="0" applyFill="1" applyBorder="1" applyAlignment="1">
      <alignment/>
    </xf>
    <xf numFmtId="185" fontId="0" fillId="8" borderId="66" xfId="0" applyNumberFormat="1" applyFill="1" applyBorder="1" applyAlignment="1">
      <alignment/>
    </xf>
    <xf numFmtId="4" fontId="4" fillId="45" borderId="36" xfId="0" applyNumberFormat="1" applyFont="1" applyFill="1" applyBorder="1" applyAlignment="1" applyProtection="1">
      <alignment vertical="center"/>
      <protection locked="0"/>
    </xf>
    <xf numFmtId="175" fontId="4" fillId="45" borderId="36" xfId="0" applyNumberFormat="1" applyFont="1" applyFill="1" applyBorder="1" applyAlignment="1" applyProtection="1">
      <alignment vertical="center"/>
      <protection locked="0"/>
    </xf>
    <xf numFmtId="49" fontId="125" fillId="0" borderId="36" xfId="0" applyNumberFormat="1" applyFont="1" applyBorder="1" applyAlignment="1" applyProtection="1">
      <alignment horizontal="left" vertical="center" wrapText="1"/>
      <protection locked="0"/>
    </xf>
    <xf numFmtId="0" fontId="125" fillId="0" borderId="36" xfId="0" applyFont="1" applyBorder="1" applyAlignment="1" applyProtection="1">
      <alignment horizontal="left" vertical="center" wrapText="1"/>
      <protection locked="0"/>
    </xf>
    <xf numFmtId="0" fontId="0" fillId="2" borderId="116" xfId="0" applyFill="1" applyBorder="1" applyAlignment="1">
      <alignment/>
    </xf>
    <xf numFmtId="185" fontId="0" fillId="2" borderId="117" xfId="0" applyNumberFormat="1" applyFill="1" applyBorder="1" applyAlignment="1">
      <alignment/>
    </xf>
    <xf numFmtId="0" fontId="143" fillId="46" borderId="116" xfId="0" applyFont="1" applyFill="1" applyBorder="1" applyAlignment="1">
      <alignment horizontal="center" wrapText="1"/>
    </xf>
    <xf numFmtId="0" fontId="143" fillId="46" borderId="117" xfId="0" applyFont="1" applyFill="1" applyBorder="1" applyAlignment="1">
      <alignment horizontal="center" wrapText="1"/>
    </xf>
    <xf numFmtId="0" fontId="127" fillId="47" borderId="0" xfId="0" applyFont="1" applyFill="1" applyAlignment="1">
      <alignment horizontal="center" vertical="center"/>
    </xf>
    <xf numFmtId="0" fontId="4" fillId="0" borderId="0" xfId="0" applyFont="1" applyAlignment="1">
      <alignment/>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0" fontId="5" fillId="0" borderId="0" xfId="0" applyFont="1" applyBorder="1" applyAlignment="1">
      <alignment horizontal="left" vertical="center" wrapText="1"/>
    </xf>
    <xf numFmtId="4" fontId="9" fillId="0" borderId="16" xfId="0" applyNumberFormat="1" applyFont="1" applyBorder="1" applyAlignment="1">
      <alignment vertical="center"/>
    </xf>
    <xf numFmtId="0" fontId="4" fillId="0" borderId="16" xfId="0" applyFont="1" applyBorder="1" applyAlignment="1">
      <alignment vertical="center"/>
    </xf>
    <xf numFmtId="0" fontId="120" fillId="0" borderId="0" xfId="0" applyFont="1" applyBorder="1" applyAlignment="1">
      <alignment horizontal="right" vertical="center"/>
    </xf>
    <xf numFmtId="0" fontId="4" fillId="0" borderId="0" xfId="0" applyFont="1" applyBorder="1" applyAlignment="1">
      <alignment vertical="center"/>
    </xf>
    <xf numFmtId="172" fontId="120" fillId="0" borderId="0" xfId="0" applyNumberFormat="1" applyFont="1" applyBorder="1" applyAlignment="1">
      <alignment horizontal="center" vertical="center"/>
    </xf>
    <xf numFmtId="0" fontId="120" fillId="0" borderId="0" xfId="0" applyFont="1" applyBorder="1" applyAlignment="1">
      <alignment vertical="center"/>
    </xf>
    <xf numFmtId="4" fontId="144" fillId="0" borderId="0" xfId="0" applyNumberFormat="1" applyFont="1" applyBorder="1" applyAlignment="1">
      <alignmen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5"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130" fillId="0" borderId="29" xfId="0" applyFont="1" applyBorder="1" applyAlignment="1">
      <alignment horizontal="center" vertical="center"/>
    </xf>
    <xf numFmtId="0" fontId="4" fillId="0" borderId="22" xfId="0" applyFont="1" applyBorder="1" applyAlignment="1">
      <alignment vertical="center"/>
    </xf>
    <xf numFmtId="0" fontId="4" fillId="0" borderId="30" xfId="0" applyFont="1" applyBorder="1" applyAlignment="1">
      <alignment vertical="center"/>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right" vertical="center"/>
    </xf>
    <xf numFmtId="4" fontId="129" fillId="0" borderId="0" xfId="0" applyNumberFormat="1" applyFont="1" applyAlignment="1">
      <alignment horizontal="right" vertical="center"/>
    </xf>
    <xf numFmtId="4" fontId="129" fillId="0" borderId="0" xfId="0" applyNumberFormat="1" applyFont="1" applyAlignment="1">
      <alignment vertical="center"/>
    </xf>
    <xf numFmtId="0" fontId="131" fillId="0" borderId="0" xfId="0" applyFont="1" applyAlignment="1">
      <alignment horizontal="left" vertical="center" wrapText="1"/>
    </xf>
    <xf numFmtId="0" fontId="132" fillId="0" borderId="0" xfId="0" applyFont="1" applyAlignment="1">
      <alignment vertical="center"/>
    </xf>
    <xf numFmtId="4" fontId="132" fillId="0" borderId="0" xfId="0" applyNumberFormat="1" applyFont="1" applyAlignment="1">
      <alignment vertical="center"/>
    </xf>
    <xf numFmtId="0" fontId="6" fillId="0" borderId="0" xfId="0" applyFont="1" applyBorder="1" applyAlignment="1">
      <alignment horizontal="left" vertical="center" wrapText="1"/>
    </xf>
    <xf numFmtId="0" fontId="128" fillId="0" borderId="0" xfId="0" applyFont="1" applyAlignment="1">
      <alignment horizontal="left" vertical="center" wrapText="1"/>
    </xf>
    <xf numFmtId="0" fontId="141" fillId="33" borderId="0" xfId="36" applyFont="1" applyFill="1" applyAlignment="1" applyProtection="1">
      <alignment vertical="center"/>
      <protection/>
    </xf>
    <xf numFmtId="0" fontId="128" fillId="0" borderId="0" xfId="0" applyFont="1" applyBorder="1" applyAlignment="1">
      <alignment horizontal="left" vertical="center" wrapText="1"/>
    </xf>
    <xf numFmtId="0" fontId="4" fillId="0" borderId="0" xfId="0" applyFont="1" applyBorder="1" applyAlignment="1">
      <alignment vertical="center" wrapText="1"/>
    </xf>
    <xf numFmtId="0" fontId="19" fillId="0" borderId="0" xfId="0" applyFont="1" applyAlignment="1" applyProtection="1">
      <alignment horizontal="center" vertical="center"/>
      <protection/>
    </xf>
    <xf numFmtId="0" fontId="0" fillId="0" borderId="0" xfId="52" applyFont="1" applyBorder="1" applyAlignment="1" applyProtection="1">
      <alignment horizontal="left" vertical="top" wrapText="1"/>
      <protection/>
    </xf>
    <xf numFmtId="0" fontId="0" fillId="0" borderId="58" xfId="52" applyFont="1" applyBorder="1" applyAlignment="1" applyProtection="1">
      <alignment horizontal="left" vertical="top" wrapText="1"/>
      <protection/>
    </xf>
    <xf numFmtId="49" fontId="0" fillId="0" borderId="118" xfId="0" applyNumberFormat="1" applyFill="1" applyBorder="1" applyAlignment="1">
      <alignment horizontal="left" vertical="center" wrapText="1"/>
    </xf>
    <xf numFmtId="49" fontId="0" fillId="0" borderId="119" xfId="0" applyNumberFormat="1" applyFont="1" applyFill="1" applyBorder="1" applyAlignment="1">
      <alignment horizontal="left" vertical="center" wrapText="1"/>
    </xf>
    <xf numFmtId="49" fontId="0" fillId="0" borderId="120" xfId="0" applyNumberFormat="1" applyFont="1" applyFill="1" applyBorder="1" applyAlignment="1">
      <alignment horizontal="left" vertical="center" wrapText="1"/>
    </xf>
    <xf numFmtId="49" fontId="0" fillId="0" borderId="57" xfId="0" applyNumberForma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58" xfId="0" applyNumberFormat="1" applyFont="1" applyFill="1" applyBorder="1" applyAlignment="1">
      <alignment horizontal="left" vertical="center" wrapText="1"/>
    </xf>
    <xf numFmtId="49" fontId="0" fillId="0" borderId="118" xfId="0" applyNumberFormat="1" applyFont="1" applyFill="1" applyBorder="1" applyAlignment="1">
      <alignment horizontal="left" vertical="center" wrapText="1"/>
    </xf>
    <xf numFmtId="49" fontId="0" fillId="0" borderId="0" xfId="0" applyNumberFormat="1" applyFill="1" applyBorder="1" applyAlignment="1">
      <alignment horizontal="left" vertical="center" wrapText="1"/>
    </xf>
    <xf numFmtId="49" fontId="0" fillId="0" borderId="58" xfId="0" applyNumberFormat="1" applyFill="1" applyBorder="1" applyAlignment="1">
      <alignment horizontal="left" vertical="center" wrapText="1"/>
    </xf>
    <xf numFmtId="0" fontId="31" fillId="37" borderId="121" xfId="0" applyFont="1" applyFill="1" applyBorder="1" applyAlignment="1">
      <alignment horizontal="center"/>
    </xf>
    <xf numFmtId="0" fontId="31" fillId="37" borderId="122" xfId="0" applyFont="1" applyFill="1" applyBorder="1" applyAlignment="1">
      <alignment horizontal="center"/>
    </xf>
    <xf numFmtId="49" fontId="0" fillId="0" borderId="57" xfId="0" applyNumberFormat="1" applyFill="1" applyBorder="1" applyAlignment="1">
      <alignment horizontal="left" vertical="center"/>
    </xf>
    <xf numFmtId="49" fontId="0" fillId="0" borderId="0" xfId="0" applyNumberFormat="1" applyFont="1" applyFill="1" applyBorder="1" applyAlignment="1">
      <alignment horizontal="left" vertical="center"/>
    </xf>
    <xf numFmtId="49" fontId="0" fillId="0" borderId="58" xfId="0" applyNumberFormat="1" applyFont="1" applyFill="1" applyBorder="1" applyAlignment="1">
      <alignment horizontal="left" vertical="center"/>
    </xf>
    <xf numFmtId="0" fontId="49" fillId="0" borderId="79" xfId="50" applyNumberFormat="1" applyFont="1" applyBorder="1" applyAlignment="1">
      <alignment horizontal="center"/>
    </xf>
    <xf numFmtId="1" fontId="49" fillId="0" borderId="80" xfId="50" applyNumberFormat="1" applyFont="1" applyBorder="1" applyAlignment="1">
      <alignment horizontal="center"/>
    </xf>
    <xf numFmtId="1" fontId="49" fillId="0" borderId="81" xfId="50" applyNumberFormat="1" applyFont="1" applyBorder="1" applyAlignment="1">
      <alignment horizontal="center"/>
    </xf>
    <xf numFmtId="0" fontId="51" fillId="0" borderId="123" xfId="53" applyFont="1" applyBorder="1" applyAlignment="1">
      <alignment horizontal="center" vertical="center"/>
      <protection/>
    </xf>
    <xf numFmtId="0" fontId="32" fillId="0" borderId="88" xfId="49" applyFont="1" applyBorder="1" applyAlignment="1">
      <alignment horizontal="center" vertical="center"/>
    </xf>
    <xf numFmtId="0" fontId="36" fillId="0" borderId="110" xfId="53" applyFont="1" applyBorder="1" applyAlignment="1">
      <alignment horizontal="left" vertical="center" wrapText="1" indent="1"/>
      <protection/>
    </xf>
    <xf numFmtId="0" fontId="32" fillId="0" borderId="110" xfId="49" applyFont="1" applyBorder="1" applyAlignment="1">
      <alignment horizontal="left" vertical="center" indent="1"/>
    </xf>
    <xf numFmtId="185" fontId="36" fillId="0" borderId="110" xfId="53" applyNumberFormat="1" applyFont="1" applyFill="1" applyBorder="1" applyAlignment="1">
      <alignment horizontal="right" vertical="center"/>
      <protection/>
    </xf>
    <xf numFmtId="185" fontId="32" fillId="0" borderId="110" xfId="49" applyNumberFormat="1" applyFont="1" applyBorder="1" applyAlignment="1">
      <alignment horizontal="right" vertical="center"/>
    </xf>
    <xf numFmtId="0" fontId="36" fillId="0" borderId="112" xfId="53" applyFont="1" applyBorder="1" applyAlignment="1">
      <alignment horizontal="left" vertical="center" wrapText="1" indent="1"/>
      <protection/>
    </xf>
    <xf numFmtId="0" fontId="32" fillId="0" borderId="112" xfId="49" applyFont="1" applyBorder="1" applyAlignment="1">
      <alignment horizontal="left" vertical="center" indent="1"/>
    </xf>
    <xf numFmtId="185" fontId="57" fillId="0" borderId="112" xfId="53" applyNumberFormat="1" applyFont="1" applyFill="1" applyBorder="1" applyAlignment="1">
      <alignment horizontal="right" vertical="center"/>
      <protection/>
    </xf>
    <xf numFmtId="185" fontId="32" fillId="0" borderId="112" xfId="49" applyNumberFormat="1" applyFont="1" applyBorder="1" applyAlignment="1">
      <alignment horizontal="right" vertical="center"/>
    </xf>
    <xf numFmtId="0" fontId="36" fillId="0" borderId="65" xfId="53" applyFont="1" applyBorder="1" applyAlignment="1">
      <alignment horizontal="left" vertical="center" wrapText="1" indent="1"/>
      <protection/>
    </xf>
    <xf numFmtId="0" fontId="32" fillId="0" borderId="65" xfId="49" applyFont="1" applyBorder="1" applyAlignment="1">
      <alignment horizontal="left" vertical="center" indent="1"/>
    </xf>
    <xf numFmtId="185" fontId="36" fillId="0" borderId="124" xfId="53" applyNumberFormat="1" applyFont="1" applyFill="1" applyBorder="1" applyAlignment="1">
      <alignment horizontal="right" vertical="center"/>
      <protection/>
    </xf>
    <xf numFmtId="185" fontId="39" fillId="0" borderId="124" xfId="53" applyNumberFormat="1" applyFont="1" applyBorder="1" applyAlignment="1">
      <alignment horizontal="right" vertical="center"/>
      <protection/>
    </xf>
    <xf numFmtId="0" fontId="53" fillId="0" borderId="125" xfId="49" applyFont="1" applyBorder="1" applyAlignment="1">
      <alignment horizontal="left"/>
    </xf>
    <xf numFmtId="0" fontId="53" fillId="0" borderId="126" xfId="49" applyFont="1" applyBorder="1" applyAlignment="1">
      <alignment horizontal="left"/>
    </xf>
    <xf numFmtId="0" fontId="33" fillId="0" borderId="113" xfId="53" applyFont="1" applyBorder="1" applyAlignment="1">
      <alignment horizontal="left" vertical="center" wrapText="1"/>
      <protection/>
    </xf>
    <xf numFmtId="0" fontId="33" fillId="0" borderId="0" xfId="53" applyFont="1" applyBorder="1" applyAlignment="1">
      <alignment horizontal="left" vertical="center" wrapText="1"/>
      <protection/>
    </xf>
    <xf numFmtId="0" fontId="33" fillId="0" borderId="43" xfId="53" applyFont="1" applyBorder="1" applyAlignment="1">
      <alignment horizontal="left" vertical="center" wrapText="1"/>
      <protection/>
    </xf>
    <xf numFmtId="4" fontId="33" fillId="0" borderId="127" xfId="53" applyNumberFormat="1" applyFont="1" applyFill="1" applyBorder="1" applyAlignment="1">
      <alignment horizontal="center" vertical="center"/>
      <protection/>
    </xf>
    <xf numFmtId="4" fontId="33" fillId="0" borderId="113" xfId="53" applyNumberFormat="1" applyFont="1" applyFill="1" applyBorder="1" applyAlignment="1">
      <alignment horizontal="center" vertical="center"/>
      <protection/>
    </xf>
    <xf numFmtId="4" fontId="33" fillId="0" borderId="128" xfId="53" applyNumberFormat="1" applyFont="1" applyFill="1" applyBorder="1" applyAlignment="1">
      <alignment horizontal="center" vertical="center"/>
      <protection/>
    </xf>
    <xf numFmtId="4" fontId="33" fillId="0" borderId="96" xfId="53" applyNumberFormat="1" applyFont="1" applyFill="1" applyBorder="1" applyAlignment="1">
      <alignment horizontal="center" vertical="center"/>
      <protection/>
    </xf>
    <xf numFmtId="185" fontId="50" fillId="0" borderId="129" xfId="53" applyNumberFormat="1" applyFont="1" applyFill="1" applyBorder="1" applyAlignment="1">
      <alignment horizontal="right" vertical="center"/>
      <protection/>
    </xf>
    <xf numFmtId="0" fontId="51" fillId="0" borderId="130" xfId="53" applyFont="1" applyBorder="1" applyAlignment="1">
      <alignment horizontal="left" vertical="center" wrapText="1"/>
      <protection/>
    </xf>
    <xf numFmtId="0" fontId="32" fillId="0" borderId="89" xfId="49" applyFont="1" applyBorder="1" applyAlignment="1">
      <alignment horizontal="left" vertical="center" wrapText="1"/>
    </xf>
    <xf numFmtId="0" fontId="51" fillId="0" borderId="131" xfId="53" applyFont="1" applyBorder="1" applyAlignment="1">
      <alignment horizontal="center" vertical="center" wrapText="1"/>
      <protection/>
    </xf>
    <xf numFmtId="0" fontId="32" fillId="0" borderId="132" xfId="49" applyFont="1" applyBorder="1" applyAlignment="1">
      <alignment horizontal="center" vertical="center" wrapText="1"/>
    </xf>
    <xf numFmtId="0" fontId="51" fillId="0" borderId="130" xfId="53" applyFont="1" applyFill="1" applyBorder="1" applyAlignment="1">
      <alignment horizontal="center" vertical="center"/>
      <protection/>
    </xf>
    <xf numFmtId="0" fontId="51" fillId="0" borderId="89" xfId="53" applyFont="1" applyFill="1" applyBorder="1" applyAlignment="1">
      <alignment horizontal="center" vertical="center"/>
      <protection/>
    </xf>
    <xf numFmtId="0" fontId="51" fillId="0" borderId="133" xfId="53" applyFont="1" applyFill="1" applyBorder="1" applyAlignment="1">
      <alignment horizontal="center" vertical="center"/>
      <protection/>
    </xf>
    <xf numFmtId="0" fontId="51" fillId="0" borderId="134" xfId="53" applyFont="1" applyFill="1" applyBorder="1" applyAlignment="1">
      <alignment horizontal="center" vertical="center"/>
      <protection/>
    </xf>
    <xf numFmtId="4" fontId="51" fillId="0" borderId="135" xfId="53" applyNumberFormat="1" applyFont="1" applyFill="1" applyBorder="1" applyAlignment="1">
      <alignment horizontal="center" vertical="center"/>
      <protection/>
    </xf>
    <xf numFmtId="0" fontId="32" fillId="0" borderId="90" xfId="49" applyFont="1" applyBorder="1" applyAlignment="1">
      <alignment horizontal="center" vertical="center"/>
    </xf>
    <xf numFmtId="4" fontId="51" fillId="0" borderId="123" xfId="53" applyNumberFormat="1" applyFont="1" applyFill="1" applyBorder="1" applyAlignment="1">
      <alignment horizontal="center" vertical="center"/>
      <protection/>
    </xf>
    <xf numFmtId="0" fontId="32" fillId="0" borderId="130" xfId="49" applyFont="1" applyBorder="1" applyAlignment="1">
      <alignment horizontal="center" vertical="center"/>
    </xf>
    <xf numFmtId="0" fontId="53" fillId="0" borderId="135" xfId="49" applyFont="1" applyBorder="1" applyAlignment="1">
      <alignment horizontal="left"/>
    </xf>
    <xf numFmtId="0" fontId="53" fillId="0" borderId="90" xfId="49" applyFont="1" applyBorder="1" applyAlignment="1">
      <alignment horizontal="left"/>
    </xf>
    <xf numFmtId="0" fontId="8" fillId="0" borderId="0" xfId="47" applyFont="1" applyBorder="1" applyAlignment="1">
      <alignment horizontal="center" vertical="center" wrapText="1"/>
      <protection locked="0"/>
    </xf>
    <xf numFmtId="0" fontId="12" fillId="0" borderId="43" xfId="47" applyFont="1" applyBorder="1" applyAlignment="1">
      <alignment horizontal="left" wrapText="1"/>
      <protection locked="0"/>
    </xf>
    <xf numFmtId="0" fontId="5" fillId="0" borderId="0" xfId="47" applyFont="1" applyBorder="1" applyAlignment="1">
      <alignment horizontal="left" vertical="center" wrapText="1"/>
      <protection locked="0"/>
    </xf>
    <xf numFmtId="49" fontId="5" fillId="0" borderId="0" xfId="47" applyNumberFormat="1" applyFont="1" applyBorder="1" applyAlignment="1">
      <alignment horizontal="left" vertical="center" wrapText="1"/>
      <protection locked="0"/>
    </xf>
    <xf numFmtId="0" fontId="8" fillId="0" borderId="0" xfId="47" applyFont="1" applyBorder="1" applyAlignment="1">
      <alignment horizontal="center" vertical="center"/>
      <protection locked="0"/>
    </xf>
    <xf numFmtId="0" fontId="5" fillId="0" borderId="0" xfId="47" applyFont="1" applyBorder="1" applyAlignment="1">
      <alignment horizontal="left" vertical="top"/>
      <protection locked="0"/>
    </xf>
    <xf numFmtId="0" fontId="12" fillId="0" borderId="43" xfId="47" applyFont="1" applyBorder="1" applyAlignment="1">
      <alignment horizontal="left"/>
      <protection locked="0"/>
    </xf>
    <xf numFmtId="0" fontId="5" fillId="0" borderId="0" xfId="47" applyFont="1" applyBorder="1" applyAlignment="1">
      <alignment horizontal="left" vertical="center"/>
      <protection locked="0"/>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IP CCTV OS Zlín" xfId="49"/>
    <cellStyle name="normální_JH130174_9_Popůvky - Novostavba haly Solace - Slaboproud - 26 11 2013_V1" xfId="50"/>
    <cellStyle name="normální_ROZPOCET_ODESILANI_11.4" xfId="51"/>
    <cellStyle name="normální_Škoda Vrchlabí, Hlavní brána, 24.9.2003" xfId="52"/>
    <cellStyle name="normální_Videotelefon" xfId="53"/>
    <cellStyle name="Followed Hyperlink" xfId="54"/>
    <cellStyle name="Poznámka" xfId="55"/>
    <cellStyle name="Percent" xfId="56"/>
    <cellStyle name="Propojená buňka" xfId="57"/>
    <cellStyle name="Správ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0B607.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45EA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5DF95.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BF3E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D0F76.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45EA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76200</xdr:rowOff>
    </xdr:to>
    <xdr:pic>
      <xdr:nvPicPr>
        <xdr:cNvPr id="1" name="Obrázek 1" descr="C:\KROSplusData\System\Temp\rad0B607.tmp">
          <a:hlinkClick r:id="rId3"/>
        </xdr:cNvPr>
        <xdr:cNvPicPr preferRelativeResize="1">
          <a:picLocks noChangeAspect="0"/>
        </xdr:cNvPicPr>
      </xdr:nvPicPr>
      <xdr:blipFill>
        <a:blip r:link="rId1"/>
        <a:stretch>
          <a:fillRect/>
        </a:stretch>
      </xdr:blipFill>
      <xdr:spPr>
        <a:xfrm>
          <a:off x="0" y="0"/>
          <a:ext cx="2667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85725</xdr:rowOff>
    </xdr:to>
    <xdr:pic>
      <xdr:nvPicPr>
        <xdr:cNvPr id="1" name="Obrázek 1" descr="C:\KROSplusData\System\Temp\rad45EA8.tmp">
          <a:hlinkClick r:id="rId3"/>
        </xdr:cNvPr>
        <xdr:cNvPicPr preferRelativeResize="1">
          <a:picLocks noChangeAspect="0"/>
        </xdr:cNvPicPr>
      </xdr:nvPicPr>
      <xdr:blipFill>
        <a:blip r:link="rId1"/>
        <a:stretch>
          <a:fillRect/>
        </a:stretch>
      </xdr:blipFill>
      <xdr:spPr>
        <a:xfrm>
          <a:off x="0" y="0"/>
          <a:ext cx="2762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5DF95.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C:\KROSplusData\System\Temp\radBF3E3.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C:\KROSplusData\System\Temp\radD0F76.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85725</xdr:rowOff>
    </xdr:to>
    <xdr:pic>
      <xdr:nvPicPr>
        <xdr:cNvPr id="1" name="Obrázek 1" descr="C:\KROSplusData\System\Temp\rad45EA8.tmp">
          <a:hlinkClick r:id="rId3"/>
        </xdr:cNvPr>
        <xdr:cNvPicPr preferRelativeResize="1">
          <a:picLocks noChangeAspect="0"/>
        </xdr:cNvPicPr>
      </xdr:nvPicPr>
      <xdr:blipFill>
        <a:blip r:link="rId1"/>
        <a:stretch>
          <a:fillRect/>
        </a:stretch>
      </xdr:blipFill>
      <xdr:spPr>
        <a:xfrm>
          <a:off x="0" y="0"/>
          <a:ext cx="276225"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16\AppData\Local\Microsoft\Windows\Temporary%20Internet%20Files\Content.Outlook\V8URYMB9\so01\2016-08-29-05-ONN01-REHAB-SLP-V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SERVER\zakazky\JIKA\2016\2016-03-013-ONN%20rehabilitace\CD\2016-09-05-ONN-REHAB\2-stavba%20rehabilitace\3-v&#253;kaz%20v&#253;m&#283;r\SO00-VV\2016-08-31-01-ONN00-RED-STAVBA-V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PZTS"/>
      <sheetName val="CCTV"/>
      <sheetName val="SK"/>
      <sheetName val="Sestrapacient"/>
      <sheetName val="TechnikaICT"/>
      <sheetName val="Hlavnítrasy"/>
      <sheetName val="Přípojkaslp"/>
    </sheetNames>
    <sheetDataSet>
      <sheetData sheetId="6">
        <row r="17">
          <cell r="F17">
            <v>0</v>
          </cell>
          <cell r="H1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e stavby"/>
      <sheetName val=" SO-01 - Bunkoviště"/>
      <sheetName val="Pokyny pro vyplnění"/>
    </sheetNames>
    <sheetDataSet>
      <sheetData sheetId="0">
        <row r="6">
          <cell r="K6" t="str">
            <v>Bunkoviště</v>
          </cell>
        </row>
        <row r="8">
          <cell r="AN8" t="str">
            <v>17.6.2016</v>
          </cell>
        </row>
      </sheetData>
      <sheetData sheetId="1">
        <row r="30">
          <cell r="F30">
            <v>0</v>
          </cell>
          <cell r="J30">
            <v>0</v>
          </cell>
        </row>
        <row r="31">
          <cell r="F31">
            <v>0</v>
          </cell>
          <cell r="J31">
            <v>0</v>
          </cell>
        </row>
        <row r="32">
          <cell r="F32">
            <v>0</v>
          </cell>
          <cell r="J32">
            <v>0</v>
          </cell>
        </row>
        <row r="33">
          <cell r="F33">
            <v>0</v>
          </cell>
          <cell r="J33">
            <v>0</v>
          </cell>
        </row>
        <row r="34">
          <cell r="F34">
            <v>0</v>
          </cell>
        </row>
        <row r="91">
          <cell r="P91">
            <v>876.37844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11"/>
  <sheetViews>
    <sheetView tabSelected="1" zoomScalePageLayoutView="0" workbookViewId="0" topLeftCell="A1">
      <selection activeCell="B18" sqref="B18"/>
    </sheetView>
  </sheetViews>
  <sheetFormatPr defaultColWidth="9.140625" defaultRowHeight="13.5"/>
  <cols>
    <col min="2" max="2" width="20.28125" style="0" customWidth="1"/>
    <col min="3" max="3" width="20.8515625" style="0" customWidth="1"/>
  </cols>
  <sheetData>
    <row r="1" ht="14.25" thickBot="1"/>
    <row r="2" spans="2:3" ht="24" thickBot="1">
      <c r="B2" s="664" t="s">
        <v>3089</v>
      </c>
      <c r="C2" s="665"/>
    </row>
    <row r="3" spans="2:3" ht="16.5" thickBot="1">
      <c r="B3" s="339"/>
      <c r="C3" s="339"/>
    </row>
    <row r="4" spans="2:3" ht="15.75">
      <c r="B4" s="648" t="s">
        <v>3090</v>
      </c>
      <c r="C4" s="649">
        <f>'Rekapitulace stavby SO00'!AK23</f>
        <v>0</v>
      </c>
    </row>
    <row r="5" spans="2:3" ht="16.5" thickBot="1">
      <c r="B5" s="650" t="s">
        <v>3091</v>
      </c>
      <c r="C5" s="651">
        <f>'Rekapitulace stavby SO01+SO02'!AK23</f>
        <v>0</v>
      </c>
    </row>
    <row r="6" spans="2:3" ht="16.5" thickBot="1">
      <c r="B6" s="339"/>
      <c r="C6" s="339"/>
    </row>
    <row r="7" spans="2:3" ht="16.5" thickBot="1">
      <c r="B7" s="662" t="s">
        <v>3102</v>
      </c>
      <c r="C7" s="663">
        <f>' SO-01 - dodatek 1'!J27</f>
        <v>0</v>
      </c>
    </row>
    <row r="8" spans="2:3" ht="16.5" thickBot="1">
      <c r="B8" s="339"/>
      <c r="C8" s="339"/>
    </row>
    <row r="9" spans="2:3" ht="15.75">
      <c r="B9" s="652" t="s">
        <v>3092</v>
      </c>
      <c r="C9" s="653">
        <f>C4+C5</f>
        <v>0</v>
      </c>
    </row>
    <row r="10" spans="2:3" ht="15.75">
      <c r="B10" s="654" t="s">
        <v>2641</v>
      </c>
      <c r="C10" s="655">
        <f>C11-C9</f>
        <v>0</v>
      </c>
    </row>
    <row r="11" spans="2:3" ht="16.5" thickBot="1">
      <c r="B11" s="656" t="s">
        <v>3093</v>
      </c>
      <c r="C11" s="657">
        <f>C9*1.21</f>
        <v>0</v>
      </c>
    </row>
  </sheetData>
  <sheetProtection/>
  <mergeCells count="1">
    <mergeCell ref="B2:C2"/>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163"/>
  <sheetViews>
    <sheetView zoomScalePageLayoutView="0" workbookViewId="0" topLeftCell="A118">
      <selection activeCell="L144" sqref="L144:M144"/>
    </sheetView>
  </sheetViews>
  <sheetFormatPr defaultColWidth="9.140625" defaultRowHeight="13.5"/>
  <cols>
    <col min="1" max="1" width="33.00390625" style="0" bestFit="1" customWidth="1"/>
    <col min="7" max="7" width="14.8515625" style="0" bestFit="1" customWidth="1"/>
  </cols>
  <sheetData>
    <row r="1" spans="1:9" ht="13.5">
      <c r="A1" s="477" t="s">
        <v>1634</v>
      </c>
      <c r="B1" s="477" t="s">
        <v>2512</v>
      </c>
      <c r="C1" s="478" t="s">
        <v>2513</v>
      </c>
      <c r="D1" s="478" t="s">
        <v>2514</v>
      </c>
      <c r="E1" s="478" t="s">
        <v>2515</v>
      </c>
      <c r="F1" s="478" t="s">
        <v>1962</v>
      </c>
      <c r="G1" s="478" t="s">
        <v>2516</v>
      </c>
      <c r="H1" s="478" t="s">
        <v>2517</v>
      </c>
      <c r="I1" s="478" t="s">
        <v>1703</v>
      </c>
    </row>
    <row r="2" spans="1:9" ht="13.5">
      <c r="A2" s="479" t="s">
        <v>3</v>
      </c>
      <c r="B2" s="479" t="s">
        <v>3</v>
      </c>
      <c r="C2" s="480"/>
      <c r="D2" s="480"/>
      <c r="E2" s="480"/>
      <c r="F2" s="480"/>
      <c r="G2" s="480"/>
      <c r="H2" s="480"/>
      <c r="I2" s="480"/>
    </row>
    <row r="3" spans="1:9" ht="15.75">
      <c r="A3" s="481" t="s">
        <v>1466</v>
      </c>
      <c r="B3" s="481" t="s">
        <v>3</v>
      </c>
      <c r="C3" s="482"/>
      <c r="D3" s="482"/>
      <c r="E3" s="482"/>
      <c r="F3" s="482"/>
      <c r="G3" s="482"/>
      <c r="H3" s="482"/>
      <c r="I3" s="482"/>
    </row>
    <row r="4" spans="1:9" ht="13.5">
      <c r="A4" s="479" t="s">
        <v>3</v>
      </c>
      <c r="B4" s="479" t="s">
        <v>3</v>
      </c>
      <c r="C4" s="480"/>
      <c r="D4" s="480"/>
      <c r="E4" s="480"/>
      <c r="F4" s="480"/>
      <c r="G4" s="480"/>
      <c r="H4" s="480"/>
      <c r="I4" s="480"/>
    </row>
    <row r="5" spans="1:9" ht="13.5">
      <c r="A5" s="483" t="s">
        <v>2518</v>
      </c>
      <c r="B5" s="483" t="s">
        <v>3</v>
      </c>
      <c r="C5" s="484"/>
      <c r="D5" s="484"/>
      <c r="E5" s="484"/>
      <c r="F5" s="484"/>
      <c r="G5" s="484"/>
      <c r="H5" s="484"/>
      <c r="I5" s="484"/>
    </row>
    <row r="6" spans="1:9" ht="13.5">
      <c r="A6" s="479" t="s">
        <v>2519</v>
      </c>
      <c r="B6" s="479" t="s">
        <v>508</v>
      </c>
      <c r="C6" s="480">
        <v>1</v>
      </c>
      <c r="D6" s="480"/>
      <c r="E6" s="480">
        <f>D6*C6</f>
        <v>0</v>
      </c>
      <c r="F6" s="480"/>
      <c r="G6" s="480">
        <f>F6*C6</f>
        <v>0</v>
      </c>
      <c r="H6" s="480">
        <f>D6+F6</f>
        <v>0</v>
      </c>
      <c r="I6" s="480">
        <f>E6+G6</f>
        <v>0</v>
      </c>
    </row>
    <row r="7" spans="1:9" ht="13.5">
      <c r="A7" s="479" t="s">
        <v>2520</v>
      </c>
      <c r="B7" s="479" t="s">
        <v>508</v>
      </c>
      <c r="C7" s="480">
        <v>1</v>
      </c>
      <c r="D7" s="480"/>
      <c r="E7" s="480">
        <f>D7*C7</f>
        <v>0</v>
      </c>
      <c r="F7" s="480"/>
      <c r="G7" s="480">
        <f aca="true" t="shared" si="0" ref="G7:G68">F7*C7</f>
        <v>0</v>
      </c>
      <c r="H7" s="480">
        <f aca="true" t="shared" si="1" ref="H7:H68">D7+F7</f>
        <v>0</v>
      </c>
      <c r="I7" s="480">
        <f aca="true" t="shared" si="2" ref="I7:I68">E7+G7</f>
        <v>0</v>
      </c>
    </row>
    <row r="8" spans="1:9" ht="13.5">
      <c r="A8" s="479" t="s">
        <v>2521</v>
      </c>
      <c r="B8" s="479" t="s">
        <v>508</v>
      </c>
      <c r="C8" s="480">
        <v>1</v>
      </c>
      <c r="D8" s="480"/>
      <c r="E8" s="480">
        <f>D8*C8</f>
        <v>0</v>
      </c>
      <c r="F8" s="480"/>
      <c r="G8" s="480">
        <f t="shared" si="0"/>
        <v>0</v>
      </c>
      <c r="H8" s="480">
        <f t="shared" si="1"/>
        <v>0</v>
      </c>
      <c r="I8" s="480">
        <f t="shared" si="2"/>
        <v>0</v>
      </c>
    </row>
    <row r="9" spans="1:9" ht="13.5">
      <c r="A9" s="479" t="s">
        <v>2522</v>
      </c>
      <c r="B9" s="479" t="s">
        <v>508</v>
      </c>
      <c r="C9" s="480">
        <v>7</v>
      </c>
      <c r="D9" s="480"/>
      <c r="E9" s="480">
        <f>D9*C9</f>
        <v>0</v>
      </c>
      <c r="F9" s="480"/>
      <c r="G9" s="480">
        <f t="shared" si="0"/>
        <v>0</v>
      </c>
      <c r="H9" s="480">
        <f t="shared" si="1"/>
        <v>0</v>
      </c>
      <c r="I9" s="480">
        <f t="shared" si="2"/>
        <v>0</v>
      </c>
    </row>
    <row r="10" spans="1:9" ht="13.5">
      <c r="A10" s="479" t="s">
        <v>2523</v>
      </c>
      <c r="B10" s="479" t="s">
        <v>508</v>
      </c>
      <c r="C10" s="480">
        <v>3</v>
      </c>
      <c r="D10" s="480"/>
      <c r="E10" s="480">
        <f>D10*C10</f>
        <v>0</v>
      </c>
      <c r="F10" s="480"/>
      <c r="G10" s="480">
        <f t="shared" si="0"/>
        <v>0</v>
      </c>
      <c r="H10" s="480">
        <f t="shared" si="1"/>
        <v>0</v>
      </c>
      <c r="I10" s="480">
        <f t="shared" si="2"/>
        <v>0</v>
      </c>
    </row>
    <row r="11" spans="1:9" ht="13.5">
      <c r="A11" s="479" t="s">
        <v>3</v>
      </c>
      <c r="B11" s="479" t="s">
        <v>3</v>
      </c>
      <c r="C11" s="480"/>
      <c r="D11" s="480"/>
      <c r="E11" s="480"/>
      <c r="F11" s="480"/>
      <c r="G11" s="480"/>
      <c r="H11" s="480"/>
      <c r="I11" s="480"/>
    </row>
    <row r="12" spans="1:9" ht="13.5">
      <c r="A12" s="479" t="s">
        <v>2524</v>
      </c>
      <c r="B12" s="479" t="s">
        <v>3</v>
      </c>
      <c r="C12" s="480"/>
      <c r="D12" s="480"/>
      <c r="E12" s="480"/>
      <c r="F12" s="480"/>
      <c r="G12" s="480"/>
      <c r="H12" s="480"/>
      <c r="I12" s="480"/>
    </row>
    <row r="13" spans="1:9" ht="13.5">
      <c r="A13" s="479" t="s">
        <v>2525</v>
      </c>
      <c r="B13" s="479" t="s">
        <v>508</v>
      </c>
      <c r="C13" s="480">
        <v>1</v>
      </c>
      <c r="D13" s="480"/>
      <c r="E13" s="480">
        <f>D13*C13</f>
        <v>0</v>
      </c>
      <c r="F13" s="480"/>
      <c r="G13" s="480">
        <f t="shared" si="0"/>
        <v>0</v>
      </c>
      <c r="H13" s="480">
        <f t="shared" si="1"/>
        <v>0</v>
      </c>
      <c r="I13" s="480">
        <f t="shared" si="2"/>
        <v>0</v>
      </c>
    </row>
    <row r="14" spans="1:9" ht="13.5">
      <c r="A14" s="479" t="s">
        <v>3</v>
      </c>
      <c r="B14" s="479" t="s">
        <v>3</v>
      </c>
      <c r="C14" s="480"/>
      <c r="D14" s="480"/>
      <c r="E14" s="480"/>
      <c r="F14" s="480"/>
      <c r="G14" s="480"/>
      <c r="H14" s="480"/>
      <c r="I14" s="480"/>
    </row>
    <row r="15" spans="1:9" ht="13.5">
      <c r="A15" s="479" t="s">
        <v>2526</v>
      </c>
      <c r="B15" s="479" t="s">
        <v>3</v>
      </c>
      <c r="C15" s="480"/>
      <c r="D15" s="480"/>
      <c r="E15" s="480"/>
      <c r="F15" s="480"/>
      <c r="G15" s="480"/>
      <c r="H15" s="480"/>
      <c r="I15" s="480"/>
    </row>
    <row r="16" spans="1:9" ht="13.5">
      <c r="A16" s="479" t="s">
        <v>2527</v>
      </c>
      <c r="B16" s="479" t="s">
        <v>508</v>
      </c>
      <c r="C16" s="480">
        <v>4</v>
      </c>
      <c r="D16" s="480"/>
      <c r="E16" s="480">
        <f>D16*C16</f>
        <v>0</v>
      </c>
      <c r="F16" s="480"/>
      <c r="G16" s="480">
        <f t="shared" si="0"/>
        <v>0</v>
      </c>
      <c r="H16" s="480">
        <f t="shared" si="1"/>
        <v>0</v>
      </c>
      <c r="I16" s="480">
        <f t="shared" si="2"/>
        <v>0</v>
      </c>
    </row>
    <row r="17" spans="1:9" ht="13.5">
      <c r="A17" s="479" t="s">
        <v>2528</v>
      </c>
      <c r="B17" s="479" t="s">
        <v>508</v>
      </c>
      <c r="C17" s="480">
        <v>11</v>
      </c>
      <c r="D17" s="480"/>
      <c r="E17" s="480">
        <f>D17*C17</f>
        <v>0</v>
      </c>
      <c r="F17" s="480"/>
      <c r="G17" s="480">
        <f t="shared" si="0"/>
        <v>0</v>
      </c>
      <c r="H17" s="480">
        <f t="shared" si="1"/>
        <v>0</v>
      </c>
      <c r="I17" s="480">
        <f t="shared" si="2"/>
        <v>0</v>
      </c>
    </row>
    <row r="18" spans="1:9" ht="13.5">
      <c r="A18" s="479" t="s">
        <v>2529</v>
      </c>
      <c r="B18" s="479" t="s">
        <v>508</v>
      </c>
      <c r="C18" s="480">
        <v>2</v>
      </c>
      <c r="D18" s="480"/>
      <c r="E18" s="480">
        <f>D18*C18</f>
        <v>0</v>
      </c>
      <c r="F18" s="480"/>
      <c r="G18" s="480">
        <f t="shared" si="0"/>
        <v>0</v>
      </c>
      <c r="H18" s="480">
        <f t="shared" si="1"/>
        <v>0</v>
      </c>
      <c r="I18" s="480">
        <f t="shared" si="2"/>
        <v>0</v>
      </c>
    </row>
    <row r="19" spans="1:9" ht="13.5">
      <c r="A19" s="479" t="s">
        <v>3</v>
      </c>
      <c r="B19" s="479" t="s">
        <v>3</v>
      </c>
      <c r="C19" s="480"/>
      <c r="D19" s="480"/>
      <c r="E19" s="480"/>
      <c r="F19" s="480"/>
      <c r="G19" s="480"/>
      <c r="H19" s="480"/>
      <c r="I19" s="480"/>
    </row>
    <row r="20" spans="1:9" ht="13.5">
      <c r="A20" s="479" t="s">
        <v>2530</v>
      </c>
      <c r="B20" s="479" t="s">
        <v>508</v>
      </c>
      <c r="C20" s="480">
        <v>15</v>
      </c>
      <c r="D20" s="480"/>
      <c r="E20" s="480">
        <f>D20*C20</f>
        <v>0</v>
      </c>
      <c r="F20" s="480"/>
      <c r="G20" s="480">
        <f t="shared" si="0"/>
        <v>0</v>
      </c>
      <c r="H20" s="480">
        <f t="shared" si="1"/>
        <v>0</v>
      </c>
      <c r="I20" s="480">
        <f t="shared" si="2"/>
        <v>0</v>
      </c>
    </row>
    <row r="21" spans="1:9" ht="13.5">
      <c r="A21" s="479" t="s">
        <v>2531</v>
      </c>
      <c r="B21" s="479" t="s">
        <v>508</v>
      </c>
      <c r="C21" s="480">
        <v>44</v>
      </c>
      <c r="D21" s="480"/>
      <c r="E21" s="480">
        <f>D21*C21</f>
        <v>0</v>
      </c>
      <c r="F21" s="480"/>
      <c r="G21" s="480">
        <f t="shared" si="0"/>
        <v>0</v>
      </c>
      <c r="H21" s="480">
        <f t="shared" si="1"/>
        <v>0</v>
      </c>
      <c r="I21" s="480">
        <f t="shared" si="2"/>
        <v>0</v>
      </c>
    </row>
    <row r="22" spans="1:9" ht="13.5">
      <c r="A22" s="479" t="s">
        <v>2532</v>
      </c>
      <c r="B22" s="479" t="s">
        <v>508</v>
      </c>
      <c r="C22" s="480">
        <v>37</v>
      </c>
      <c r="D22" s="480"/>
      <c r="E22" s="480">
        <f>D22*C22</f>
        <v>0</v>
      </c>
      <c r="F22" s="480"/>
      <c r="G22" s="480">
        <f t="shared" si="0"/>
        <v>0</v>
      </c>
      <c r="H22" s="480">
        <f t="shared" si="1"/>
        <v>0</v>
      </c>
      <c r="I22" s="480">
        <f t="shared" si="2"/>
        <v>0</v>
      </c>
    </row>
    <row r="23" spans="1:9" ht="13.5">
      <c r="A23" s="479" t="s">
        <v>2533</v>
      </c>
      <c r="B23" s="479" t="s">
        <v>508</v>
      </c>
      <c r="C23" s="480">
        <v>3</v>
      </c>
      <c r="D23" s="480"/>
      <c r="E23" s="480">
        <f>D23*C23</f>
        <v>0</v>
      </c>
      <c r="F23" s="480"/>
      <c r="G23" s="480">
        <f t="shared" si="0"/>
        <v>0</v>
      </c>
      <c r="H23" s="480">
        <f t="shared" si="1"/>
        <v>0</v>
      </c>
      <c r="I23" s="480">
        <f t="shared" si="2"/>
        <v>0</v>
      </c>
    </row>
    <row r="24" spans="1:9" ht="13.5">
      <c r="A24" s="479" t="s">
        <v>2534</v>
      </c>
      <c r="B24" s="479" t="s">
        <v>508</v>
      </c>
      <c r="C24" s="480">
        <v>19</v>
      </c>
      <c r="D24" s="480"/>
      <c r="E24" s="480">
        <f>D24*C24</f>
        <v>0</v>
      </c>
      <c r="F24" s="480"/>
      <c r="G24" s="480">
        <f t="shared" si="0"/>
        <v>0</v>
      </c>
      <c r="H24" s="480">
        <f t="shared" si="1"/>
        <v>0</v>
      </c>
      <c r="I24" s="480">
        <f t="shared" si="2"/>
        <v>0</v>
      </c>
    </row>
    <row r="25" spans="1:9" ht="13.5">
      <c r="A25" s="479" t="s">
        <v>3</v>
      </c>
      <c r="B25" s="479" t="s">
        <v>3</v>
      </c>
      <c r="C25" s="480"/>
      <c r="D25" s="480"/>
      <c r="E25" s="480"/>
      <c r="F25" s="480"/>
      <c r="G25" s="480"/>
      <c r="H25" s="480"/>
      <c r="I25" s="480"/>
    </row>
    <row r="26" spans="1:9" ht="13.5">
      <c r="A26" s="479" t="s">
        <v>2535</v>
      </c>
      <c r="B26" s="479" t="s">
        <v>508</v>
      </c>
      <c r="C26" s="480">
        <v>25</v>
      </c>
      <c r="D26" s="480"/>
      <c r="E26" s="480">
        <f aca="true" t="shared" si="3" ref="E26:E31">D26*C26</f>
        <v>0</v>
      </c>
      <c r="F26" s="480"/>
      <c r="G26" s="480">
        <f t="shared" si="0"/>
        <v>0</v>
      </c>
      <c r="H26" s="480">
        <f t="shared" si="1"/>
        <v>0</v>
      </c>
      <c r="I26" s="480">
        <f t="shared" si="2"/>
        <v>0</v>
      </c>
    </row>
    <row r="27" spans="1:9" ht="13.5">
      <c r="A27" s="479" t="s">
        <v>2536</v>
      </c>
      <c r="B27" s="479" t="s">
        <v>508</v>
      </c>
      <c r="C27" s="480">
        <v>17</v>
      </c>
      <c r="D27" s="480"/>
      <c r="E27" s="480">
        <f t="shared" si="3"/>
        <v>0</v>
      </c>
      <c r="F27" s="480"/>
      <c r="G27" s="480">
        <f t="shared" si="0"/>
        <v>0</v>
      </c>
      <c r="H27" s="480">
        <f t="shared" si="1"/>
        <v>0</v>
      </c>
      <c r="I27" s="480">
        <f t="shared" si="2"/>
        <v>0</v>
      </c>
    </row>
    <row r="28" spans="1:9" ht="13.5">
      <c r="A28" s="479" t="s">
        <v>2537</v>
      </c>
      <c r="B28" s="479" t="s">
        <v>508</v>
      </c>
      <c r="C28" s="480">
        <v>17</v>
      </c>
      <c r="D28" s="480"/>
      <c r="E28" s="480">
        <f t="shared" si="3"/>
        <v>0</v>
      </c>
      <c r="F28" s="480"/>
      <c r="G28" s="480">
        <f t="shared" si="0"/>
        <v>0</v>
      </c>
      <c r="H28" s="480">
        <f t="shared" si="1"/>
        <v>0</v>
      </c>
      <c r="I28" s="480">
        <f t="shared" si="2"/>
        <v>0</v>
      </c>
    </row>
    <row r="29" spans="1:9" ht="13.5">
      <c r="A29" s="479" t="s">
        <v>2538</v>
      </c>
      <c r="B29" s="479" t="s">
        <v>508</v>
      </c>
      <c r="C29" s="480">
        <v>1</v>
      </c>
      <c r="D29" s="480"/>
      <c r="E29" s="480">
        <f t="shared" si="3"/>
        <v>0</v>
      </c>
      <c r="F29" s="480"/>
      <c r="G29" s="480">
        <f t="shared" si="0"/>
        <v>0</v>
      </c>
      <c r="H29" s="480">
        <f t="shared" si="1"/>
        <v>0</v>
      </c>
      <c r="I29" s="480">
        <f t="shared" si="2"/>
        <v>0</v>
      </c>
    </row>
    <row r="30" spans="1:9" ht="13.5">
      <c r="A30" s="479" t="s">
        <v>2539</v>
      </c>
      <c r="B30" s="479" t="s">
        <v>508</v>
      </c>
      <c r="C30" s="480">
        <v>3</v>
      </c>
      <c r="D30" s="480"/>
      <c r="E30" s="480">
        <f t="shared" si="3"/>
        <v>0</v>
      </c>
      <c r="F30" s="480"/>
      <c r="G30" s="480">
        <f t="shared" si="0"/>
        <v>0</v>
      </c>
      <c r="H30" s="480">
        <f t="shared" si="1"/>
        <v>0</v>
      </c>
      <c r="I30" s="480">
        <f t="shared" si="2"/>
        <v>0</v>
      </c>
    </row>
    <row r="31" spans="1:9" ht="13.5">
      <c r="A31" s="479" t="s">
        <v>2540</v>
      </c>
      <c r="B31" s="479" t="s">
        <v>508</v>
      </c>
      <c r="C31" s="480">
        <v>1</v>
      </c>
      <c r="D31" s="480"/>
      <c r="E31" s="480">
        <f t="shared" si="3"/>
        <v>0</v>
      </c>
      <c r="F31" s="480"/>
      <c r="G31" s="480">
        <f t="shared" si="0"/>
        <v>0</v>
      </c>
      <c r="H31" s="480">
        <f t="shared" si="1"/>
        <v>0</v>
      </c>
      <c r="I31" s="480">
        <f t="shared" si="2"/>
        <v>0</v>
      </c>
    </row>
    <row r="32" spans="1:9" ht="13.5">
      <c r="A32" s="479" t="s">
        <v>3</v>
      </c>
      <c r="B32" s="479" t="s">
        <v>3</v>
      </c>
      <c r="C32" s="480"/>
      <c r="D32" s="480"/>
      <c r="E32" s="480"/>
      <c r="F32" s="480"/>
      <c r="G32" s="480"/>
      <c r="H32" s="480"/>
      <c r="I32" s="480"/>
    </row>
    <row r="33" spans="1:9" ht="13.5">
      <c r="A33" s="479" t="s">
        <v>2541</v>
      </c>
      <c r="B33" s="479" t="s">
        <v>3</v>
      </c>
      <c r="C33" s="480"/>
      <c r="D33" s="480"/>
      <c r="E33" s="480"/>
      <c r="F33" s="480"/>
      <c r="G33" s="480"/>
      <c r="H33" s="480"/>
      <c r="I33" s="480"/>
    </row>
    <row r="34" spans="1:9" ht="13.5">
      <c r="A34" s="479" t="s">
        <v>2542</v>
      </c>
      <c r="B34" s="479" t="s">
        <v>508</v>
      </c>
      <c r="C34" s="480">
        <v>1</v>
      </c>
      <c r="D34" s="480"/>
      <c r="E34" s="480">
        <f>D34*C34</f>
        <v>0</v>
      </c>
      <c r="F34" s="480"/>
      <c r="G34" s="480">
        <f t="shared" si="0"/>
        <v>0</v>
      </c>
      <c r="H34" s="480">
        <f t="shared" si="1"/>
        <v>0</v>
      </c>
      <c r="I34" s="480">
        <f t="shared" si="2"/>
        <v>0</v>
      </c>
    </row>
    <row r="35" spans="1:9" ht="13.5">
      <c r="A35" s="479" t="s">
        <v>3</v>
      </c>
      <c r="B35" s="479" t="s">
        <v>3</v>
      </c>
      <c r="C35" s="480"/>
      <c r="D35" s="480"/>
      <c r="E35" s="480"/>
      <c r="F35" s="480"/>
      <c r="G35" s="480"/>
      <c r="H35" s="480"/>
      <c r="I35" s="480"/>
    </row>
    <row r="36" spans="1:9" ht="13.5">
      <c r="A36" s="483" t="s">
        <v>2543</v>
      </c>
      <c r="B36" s="483" t="s">
        <v>3</v>
      </c>
      <c r="C36" s="484"/>
      <c r="D36" s="484"/>
      <c r="E36" s="484"/>
      <c r="F36" s="484"/>
      <c r="G36" s="630"/>
      <c r="H36" s="630"/>
      <c r="I36" s="630"/>
    </row>
    <row r="37" spans="1:9" ht="13.5">
      <c r="A37" s="479" t="s">
        <v>2544</v>
      </c>
      <c r="B37" s="479" t="s">
        <v>250</v>
      </c>
      <c r="C37" s="480">
        <v>30</v>
      </c>
      <c r="D37" s="480"/>
      <c r="E37" s="480">
        <f aca="true" t="shared" si="4" ref="E37:E43">D37*C37</f>
        <v>0</v>
      </c>
      <c r="F37" s="480"/>
      <c r="G37" s="480">
        <f t="shared" si="0"/>
        <v>0</v>
      </c>
      <c r="H37" s="480">
        <f t="shared" si="1"/>
        <v>0</v>
      </c>
      <c r="I37" s="480">
        <f t="shared" si="2"/>
        <v>0</v>
      </c>
    </row>
    <row r="38" spans="1:9" ht="13.5">
      <c r="A38" s="479" t="s">
        <v>2545</v>
      </c>
      <c r="B38" s="479" t="s">
        <v>250</v>
      </c>
      <c r="C38" s="480">
        <v>100</v>
      </c>
      <c r="D38" s="480"/>
      <c r="E38" s="480">
        <f t="shared" si="4"/>
        <v>0</v>
      </c>
      <c r="F38" s="480"/>
      <c r="G38" s="480">
        <f t="shared" si="0"/>
        <v>0</v>
      </c>
      <c r="H38" s="480">
        <f t="shared" si="1"/>
        <v>0</v>
      </c>
      <c r="I38" s="480">
        <f t="shared" si="2"/>
        <v>0</v>
      </c>
    </row>
    <row r="39" spans="1:9" ht="13.5">
      <c r="A39" s="479" t="s">
        <v>2546</v>
      </c>
      <c r="B39" s="479" t="s">
        <v>250</v>
      </c>
      <c r="C39" s="480">
        <v>1800</v>
      </c>
      <c r="D39" s="480"/>
      <c r="E39" s="480">
        <f t="shared" si="4"/>
        <v>0</v>
      </c>
      <c r="F39" s="480"/>
      <c r="G39" s="480">
        <f t="shared" si="0"/>
        <v>0</v>
      </c>
      <c r="H39" s="480">
        <f t="shared" si="1"/>
        <v>0</v>
      </c>
      <c r="I39" s="480">
        <f t="shared" si="2"/>
        <v>0</v>
      </c>
    </row>
    <row r="40" spans="1:9" ht="13.5">
      <c r="A40" s="479" t="s">
        <v>2547</v>
      </c>
      <c r="B40" s="479" t="s">
        <v>250</v>
      </c>
      <c r="C40" s="480">
        <v>2050</v>
      </c>
      <c r="D40" s="480"/>
      <c r="E40" s="480">
        <f t="shared" si="4"/>
        <v>0</v>
      </c>
      <c r="F40" s="480"/>
      <c r="G40" s="480">
        <f t="shared" si="0"/>
        <v>0</v>
      </c>
      <c r="H40" s="480">
        <f t="shared" si="1"/>
        <v>0</v>
      </c>
      <c r="I40" s="480">
        <f t="shared" si="2"/>
        <v>0</v>
      </c>
    </row>
    <row r="41" spans="1:9" ht="13.5">
      <c r="A41" s="479" t="s">
        <v>2548</v>
      </c>
      <c r="B41" s="479" t="s">
        <v>250</v>
      </c>
      <c r="C41" s="480">
        <v>100</v>
      </c>
      <c r="D41" s="480"/>
      <c r="E41" s="480">
        <f t="shared" si="4"/>
        <v>0</v>
      </c>
      <c r="F41" s="480"/>
      <c r="G41" s="480">
        <f t="shared" si="0"/>
        <v>0</v>
      </c>
      <c r="H41" s="480">
        <f t="shared" si="1"/>
        <v>0</v>
      </c>
      <c r="I41" s="480">
        <f t="shared" si="2"/>
        <v>0</v>
      </c>
    </row>
    <row r="42" spans="1:9" ht="13.5">
      <c r="A42" s="479" t="s">
        <v>2549</v>
      </c>
      <c r="B42" s="479" t="s">
        <v>250</v>
      </c>
      <c r="C42" s="480">
        <v>60</v>
      </c>
      <c r="D42" s="480"/>
      <c r="E42" s="480">
        <f t="shared" si="4"/>
        <v>0</v>
      </c>
      <c r="F42" s="480"/>
      <c r="G42" s="480">
        <f t="shared" si="0"/>
        <v>0</v>
      </c>
      <c r="H42" s="480">
        <f t="shared" si="1"/>
        <v>0</v>
      </c>
      <c r="I42" s="480">
        <f t="shared" si="2"/>
        <v>0</v>
      </c>
    </row>
    <row r="43" spans="1:9" ht="13.5">
      <c r="A43" s="479" t="s">
        <v>2550</v>
      </c>
      <c r="B43" s="479" t="s">
        <v>250</v>
      </c>
      <c r="C43" s="480">
        <v>210</v>
      </c>
      <c r="D43" s="480"/>
      <c r="E43" s="480">
        <f t="shared" si="4"/>
        <v>0</v>
      </c>
      <c r="F43" s="480"/>
      <c r="G43" s="480">
        <f t="shared" si="0"/>
        <v>0</v>
      </c>
      <c r="H43" s="480">
        <f t="shared" si="1"/>
        <v>0</v>
      </c>
      <c r="I43" s="480">
        <f t="shared" si="2"/>
        <v>0</v>
      </c>
    </row>
    <row r="44" spans="1:9" ht="13.5">
      <c r="A44" s="479" t="s">
        <v>3</v>
      </c>
      <c r="B44" s="479" t="s">
        <v>3</v>
      </c>
      <c r="C44" s="480"/>
      <c r="D44" s="480"/>
      <c r="E44" s="480"/>
      <c r="F44" s="480"/>
      <c r="G44" s="480"/>
      <c r="H44" s="480"/>
      <c r="I44" s="480"/>
    </row>
    <row r="45" spans="1:9" ht="13.5">
      <c r="A45" s="483" t="s">
        <v>2551</v>
      </c>
      <c r="B45" s="483" t="s">
        <v>3</v>
      </c>
      <c r="C45" s="484"/>
      <c r="D45" s="484"/>
      <c r="E45" s="630"/>
      <c r="F45" s="484"/>
      <c r="G45" s="630"/>
      <c r="H45" s="630"/>
      <c r="I45" s="630"/>
    </row>
    <row r="46" spans="1:9" ht="13.5">
      <c r="A46" s="479" t="s">
        <v>2552</v>
      </c>
      <c r="B46" s="479" t="s">
        <v>3</v>
      </c>
      <c r="C46" s="480"/>
      <c r="D46" s="480"/>
      <c r="E46" s="480"/>
      <c r="F46" s="480"/>
      <c r="G46" s="480"/>
      <c r="H46" s="480"/>
      <c r="I46" s="480"/>
    </row>
    <row r="47" spans="1:9" ht="13.5">
      <c r="A47" s="479" t="s">
        <v>2553</v>
      </c>
      <c r="B47" s="479" t="s">
        <v>3</v>
      </c>
      <c r="C47" s="480"/>
      <c r="D47" s="480"/>
      <c r="E47" s="480"/>
      <c r="F47" s="480"/>
      <c r="G47" s="480"/>
      <c r="H47" s="480"/>
      <c r="I47" s="480"/>
    </row>
    <row r="48" spans="1:9" ht="13.5">
      <c r="A48" s="479" t="s">
        <v>2554</v>
      </c>
      <c r="B48" s="479" t="s">
        <v>250</v>
      </c>
      <c r="C48" s="480">
        <v>350</v>
      </c>
      <c r="D48" s="480"/>
      <c r="E48" s="480">
        <f>D48*C48</f>
        <v>0</v>
      </c>
      <c r="F48" s="480"/>
      <c r="G48" s="480">
        <f t="shared" si="0"/>
        <v>0</v>
      </c>
      <c r="H48" s="480">
        <f t="shared" si="1"/>
        <v>0</v>
      </c>
      <c r="I48" s="480">
        <f t="shared" si="2"/>
        <v>0</v>
      </c>
    </row>
    <row r="49" spans="1:9" ht="13.5">
      <c r="A49" s="479" t="s">
        <v>3</v>
      </c>
      <c r="B49" s="479" t="s">
        <v>3</v>
      </c>
      <c r="C49" s="480"/>
      <c r="D49" s="480"/>
      <c r="E49" s="480"/>
      <c r="F49" s="480"/>
      <c r="G49" s="480"/>
      <c r="H49" s="480"/>
      <c r="I49" s="480"/>
    </row>
    <row r="50" spans="1:9" ht="13.5">
      <c r="A50" s="479" t="s">
        <v>2555</v>
      </c>
      <c r="B50" s="479" t="s">
        <v>250</v>
      </c>
      <c r="C50" s="480">
        <v>40</v>
      </c>
      <c r="D50" s="480"/>
      <c r="E50" s="480">
        <f>D50*C50</f>
        <v>0</v>
      </c>
      <c r="F50" s="480"/>
      <c r="G50" s="480">
        <f t="shared" si="0"/>
        <v>0</v>
      </c>
      <c r="H50" s="480">
        <f t="shared" si="1"/>
        <v>0</v>
      </c>
      <c r="I50" s="480">
        <f t="shared" si="2"/>
        <v>0</v>
      </c>
    </row>
    <row r="51" spans="1:9" ht="13.5">
      <c r="A51" s="479" t="s">
        <v>2556</v>
      </c>
      <c r="B51" s="479" t="s">
        <v>3</v>
      </c>
      <c r="C51" s="480"/>
      <c r="D51" s="480"/>
      <c r="E51" s="480"/>
      <c r="F51" s="480"/>
      <c r="G51" s="480"/>
      <c r="H51" s="480"/>
      <c r="I51" s="480"/>
    </row>
    <row r="52" spans="1:9" ht="13.5">
      <c r="A52" s="479" t="s">
        <v>2557</v>
      </c>
      <c r="B52" s="479" t="s">
        <v>250</v>
      </c>
      <c r="C52" s="480">
        <v>500</v>
      </c>
      <c r="D52" s="480"/>
      <c r="E52" s="480">
        <f>D52*C52</f>
        <v>0</v>
      </c>
      <c r="F52" s="480"/>
      <c r="G52" s="480">
        <f t="shared" si="0"/>
        <v>0</v>
      </c>
      <c r="H52" s="480">
        <f t="shared" si="1"/>
        <v>0</v>
      </c>
      <c r="I52" s="480">
        <f t="shared" si="2"/>
        <v>0</v>
      </c>
    </row>
    <row r="53" spans="1:9" ht="13.5">
      <c r="A53" s="479" t="s">
        <v>3</v>
      </c>
      <c r="B53" s="479" t="s">
        <v>3</v>
      </c>
      <c r="C53" s="480"/>
      <c r="D53" s="480"/>
      <c r="E53" s="480"/>
      <c r="F53" s="480"/>
      <c r="G53" s="480"/>
      <c r="H53" s="480"/>
      <c r="I53" s="480"/>
    </row>
    <row r="54" spans="1:9" ht="13.5">
      <c r="A54" s="483" t="s">
        <v>2558</v>
      </c>
      <c r="B54" s="483" t="s">
        <v>3</v>
      </c>
      <c r="C54" s="484"/>
      <c r="D54" s="484"/>
      <c r="E54" s="630"/>
      <c r="F54" s="484"/>
      <c r="G54" s="630"/>
      <c r="H54" s="630"/>
      <c r="I54" s="630"/>
    </row>
    <row r="55" spans="1:9" ht="13.5">
      <c r="A55" s="479" t="s">
        <v>2559</v>
      </c>
      <c r="B55" s="479" t="s">
        <v>250</v>
      </c>
      <c r="C55" s="480">
        <v>1700</v>
      </c>
      <c r="D55" s="480"/>
      <c r="E55" s="480">
        <f>D55*C55</f>
        <v>0</v>
      </c>
      <c r="F55" s="480"/>
      <c r="G55" s="480">
        <f t="shared" si="0"/>
        <v>0</v>
      </c>
      <c r="H55" s="480">
        <f t="shared" si="1"/>
        <v>0</v>
      </c>
      <c r="I55" s="480">
        <f t="shared" si="2"/>
        <v>0</v>
      </c>
    </row>
    <row r="56" spans="1:9" ht="13.5">
      <c r="A56" s="479" t="s">
        <v>2560</v>
      </c>
      <c r="B56" s="479" t="s">
        <v>250</v>
      </c>
      <c r="C56" s="480">
        <v>500</v>
      </c>
      <c r="D56" s="480"/>
      <c r="E56" s="480">
        <f>D56*C56</f>
        <v>0</v>
      </c>
      <c r="F56" s="480"/>
      <c r="G56" s="480">
        <f t="shared" si="0"/>
        <v>0</v>
      </c>
      <c r="H56" s="480">
        <f t="shared" si="1"/>
        <v>0</v>
      </c>
      <c r="I56" s="480">
        <f t="shared" si="2"/>
        <v>0</v>
      </c>
    </row>
    <row r="57" spans="1:9" ht="13.5">
      <c r="A57" s="479" t="s">
        <v>3</v>
      </c>
      <c r="B57" s="479" t="s">
        <v>3</v>
      </c>
      <c r="C57" s="480"/>
      <c r="D57" s="480"/>
      <c r="E57" s="480"/>
      <c r="F57" s="480"/>
      <c r="G57" s="480"/>
      <c r="H57" s="480"/>
      <c r="I57" s="480"/>
    </row>
    <row r="58" spans="1:9" ht="13.5">
      <c r="A58" s="479" t="s">
        <v>2561</v>
      </c>
      <c r="B58" s="479" t="s">
        <v>508</v>
      </c>
      <c r="C58" s="480">
        <v>11</v>
      </c>
      <c r="D58" s="480"/>
      <c r="E58" s="480">
        <f>D58*C58</f>
        <v>0</v>
      </c>
      <c r="F58" s="480"/>
      <c r="G58" s="480">
        <f t="shared" si="0"/>
        <v>0</v>
      </c>
      <c r="H58" s="480">
        <f t="shared" si="1"/>
        <v>0</v>
      </c>
      <c r="I58" s="480">
        <f t="shared" si="2"/>
        <v>0</v>
      </c>
    </row>
    <row r="59" spans="1:9" ht="13.5">
      <c r="A59" s="479" t="s">
        <v>2562</v>
      </c>
      <c r="B59" s="479" t="s">
        <v>3</v>
      </c>
      <c r="C59" s="480"/>
      <c r="D59" s="480"/>
      <c r="E59" s="480"/>
      <c r="F59" s="480"/>
      <c r="G59" s="480"/>
      <c r="H59" s="480"/>
      <c r="I59" s="480"/>
    </row>
    <row r="60" spans="1:9" ht="13.5">
      <c r="A60" s="479" t="s">
        <v>2563</v>
      </c>
      <c r="B60" s="479" t="s">
        <v>508</v>
      </c>
      <c r="C60" s="480">
        <v>18</v>
      </c>
      <c r="D60" s="480"/>
      <c r="E60" s="480">
        <f>D60*C60</f>
        <v>0</v>
      </c>
      <c r="F60" s="480"/>
      <c r="G60" s="480">
        <f t="shared" si="0"/>
        <v>0</v>
      </c>
      <c r="H60" s="480">
        <f t="shared" si="1"/>
        <v>0</v>
      </c>
      <c r="I60" s="480">
        <f t="shared" si="2"/>
        <v>0</v>
      </c>
    </row>
    <row r="61" spans="1:9" ht="13.5">
      <c r="A61" s="479" t="s">
        <v>3</v>
      </c>
      <c r="B61" s="479" t="s">
        <v>3</v>
      </c>
      <c r="C61" s="480"/>
      <c r="D61" s="480"/>
      <c r="E61" s="480"/>
      <c r="F61" s="480"/>
      <c r="G61" s="480"/>
      <c r="H61" s="480"/>
      <c r="I61" s="480"/>
    </row>
    <row r="62" spans="1:9" ht="13.5">
      <c r="A62" s="479" t="s">
        <v>2564</v>
      </c>
      <c r="B62" s="479" t="s">
        <v>3</v>
      </c>
      <c r="C62" s="480"/>
      <c r="D62" s="480"/>
      <c r="E62" s="480"/>
      <c r="F62" s="480"/>
      <c r="G62" s="480"/>
      <c r="H62" s="480"/>
      <c r="I62" s="480"/>
    </row>
    <row r="63" spans="1:9" ht="13.5">
      <c r="A63" s="479" t="s">
        <v>2565</v>
      </c>
      <c r="B63" s="479" t="s">
        <v>3</v>
      </c>
      <c r="C63" s="480"/>
      <c r="D63" s="480"/>
      <c r="E63" s="480"/>
      <c r="F63" s="480"/>
      <c r="G63" s="480"/>
      <c r="H63" s="480"/>
      <c r="I63" s="480"/>
    </row>
    <row r="64" spans="1:9" ht="13.5">
      <c r="A64" s="479" t="s">
        <v>2566</v>
      </c>
      <c r="B64" s="479" t="s">
        <v>3</v>
      </c>
      <c r="C64" s="480"/>
      <c r="D64" s="480"/>
      <c r="E64" s="480"/>
      <c r="F64" s="480"/>
      <c r="G64" s="480"/>
      <c r="H64" s="480"/>
      <c r="I64" s="480"/>
    </row>
    <row r="65" spans="1:9" ht="13.5">
      <c r="A65" s="479" t="s">
        <v>2567</v>
      </c>
      <c r="B65" s="479" t="s">
        <v>250</v>
      </c>
      <c r="C65" s="480">
        <v>220</v>
      </c>
      <c r="D65" s="480"/>
      <c r="E65" s="480">
        <f>D65*C65</f>
        <v>0</v>
      </c>
      <c r="F65" s="480"/>
      <c r="G65" s="480">
        <f t="shared" si="0"/>
        <v>0</v>
      </c>
      <c r="H65" s="480">
        <f t="shared" si="1"/>
        <v>0</v>
      </c>
      <c r="I65" s="480">
        <f t="shared" si="2"/>
        <v>0</v>
      </c>
    </row>
    <row r="66" spans="1:9" ht="13.5">
      <c r="A66" s="479" t="s">
        <v>2568</v>
      </c>
      <c r="B66" s="479" t="s">
        <v>3</v>
      </c>
      <c r="C66" s="480"/>
      <c r="D66" s="480"/>
      <c r="E66" s="480"/>
      <c r="F66" s="480"/>
      <c r="G66" s="480"/>
      <c r="H66" s="480"/>
      <c r="I66" s="480"/>
    </row>
    <row r="67" spans="1:9" ht="13.5">
      <c r="A67" s="479" t="s">
        <v>3</v>
      </c>
      <c r="B67" s="479" t="s">
        <v>3</v>
      </c>
      <c r="C67" s="480"/>
      <c r="D67" s="480"/>
      <c r="E67" s="480"/>
      <c r="F67" s="480"/>
      <c r="G67" s="480"/>
      <c r="H67" s="480"/>
      <c r="I67" s="480"/>
    </row>
    <row r="68" spans="1:9" ht="13.5">
      <c r="A68" s="479" t="s">
        <v>2569</v>
      </c>
      <c r="B68" s="479" t="s">
        <v>508</v>
      </c>
      <c r="C68" s="480">
        <v>60</v>
      </c>
      <c r="D68" s="480"/>
      <c r="E68" s="480">
        <f>D68*C68</f>
        <v>0</v>
      </c>
      <c r="F68" s="480"/>
      <c r="G68" s="480">
        <f t="shared" si="0"/>
        <v>0</v>
      </c>
      <c r="H68" s="480">
        <f t="shared" si="1"/>
        <v>0</v>
      </c>
      <c r="I68" s="480">
        <f t="shared" si="2"/>
        <v>0</v>
      </c>
    </row>
    <row r="69" spans="1:9" ht="13.5">
      <c r="A69" s="479" t="s">
        <v>2570</v>
      </c>
      <c r="B69" s="479" t="s">
        <v>3</v>
      </c>
      <c r="C69" s="480"/>
      <c r="D69" s="480"/>
      <c r="E69" s="480"/>
      <c r="F69" s="480"/>
      <c r="G69" s="480"/>
      <c r="H69" s="480"/>
      <c r="I69" s="480"/>
    </row>
    <row r="70" spans="1:9" ht="13.5">
      <c r="A70" s="479" t="s">
        <v>3</v>
      </c>
      <c r="B70" s="479" t="s">
        <v>3</v>
      </c>
      <c r="C70" s="480"/>
      <c r="D70" s="480"/>
      <c r="E70" s="480"/>
      <c r="F70" s="480"/>
      <c r="G70" s="480"/>
      <c r="H70" s="480"/>
      <c r="I70" s="480"/>
    </row>
    <row r="71" spans="1:9" ht="13.5">
      <c r="A71" s="483" t="s">
        <v>2571</v>
      </c>
      <c r="B71" s="483" t="s">
        <v>3</v>
      </c>
      <c r="C71" s="484"/>
      <c r="D71" s="484"/>
      <c r="E71" s="630"/>
      <c r="F71" s="484"/>
      <c r="G71" s="630"/>
      <c r="H71" s="630"/>
      <c r="I71" s="630"/>
    </row>
    <row r="72" spans="1:9" ht="13.5">
      <c r="A72" s="479" t="s">
        <v>2572</v>
      </c>
      <c r="B72" s="479" t="s">
        <v>508</v>
      </c>
      <c r="C72" s="480">
        <v>650</v>
      </c>
      <c r="D72" s="480"/>
      <c r="E72" s="480">
        <f>D72*C72</f>
        <v>0</v>
      </c>
      <c r="F72" s="480"/>
      <c r="G72" s="480">
        <f>F72*C72</f>
        <v>0</v>
      </c>
      <c r="H72" s="480">
        <f aca="true" t="shared" si="5" ref="H72:I75">D72+F72</f>
        <v>0</v>
      </c>
      <c r="I72" s="480">
        <f t="shared" si="5"/>
        <v>0</v>
      </c>
    </row>
    <row r="73" spans="1:9" ht="13.5">
      <c r="A73" s="479" t="s">
        <v>2573</v>
      </c>
      <c r="B73" s="479" t="s">
        <v>508</v>
      </c>
      <c r="C73" s="480">
        <v>160</v>
      </c>
      <c r="D73" s="480"/>
      <c r="E73" s="480">
        <f>D73*C73</f>
        <v>0</v>
      </c>
      <c r="F73" s="480"/>
      <c r="G73" s="480">
        <f>F73*C73</f>
        <v>0</v>
      </c>
      <c r="H73" s="480">
        <f t="shared" si="5"/>
        <v>0</v>
      </c>
      <c r="I73" s="480">
        <f t="shared" si="5"/>
        <v>0</v>
      </c>
    </row>
    <row r="74" spans="1:9" ht="13.5">
      <c r="A74" s="479" t="s">
        <v>2574</v>
      </c>
      <c r="B74" s="479" t="s">
        <v>508</v>
      </c>
      <c r="C74" s="480">
        <v>80</v>
      </c>
      <c r="D74" s="480"/>
      <c r="E74" s="480">
        <f>D74*C74</f>
        <v>0</v>
      </c>
      <c r="F74" s="480"/>
      <c r="G74" s="480">
        <f>F74*C74</f>
        <v>0</v>
      </c>
      <c r="H74" s="480">
        <f t="shared" si="5"/>
        <v>0</v>
      </c>
      <c r="I74" s="480">
        <f t="shared" si="5"/>
        <v>0</v>
      </c>
    </row>
    <row r="75" spans="1:9" ht="13.5">
      <c r="A75" s="479" t="s">
        <v>2575</v>
      </c>
      <c r="B75" s="479" t="s">
        <v>508</v>
      </c>
      <c r="C75" s="480">
        <v>30</v>
      </c>
      <c r="D75" s="480"/>
      <c r="E75" s="480">
        <f>D75*C75</f>
        <v>0</v>
      </c>
      <c r="F75" s="480"/>
      <c r="G75" s="480">
        <f>F75*C75</f>
        <v>0</v>
      </c>
      <c r="H75" s="480">
        <f t="shared" si="5"/>
        <v>0</v>
      </c>
      <c r="I75" s="480">
        <f t="shared" si="5"/>
        <v>0</v>
      </c>
    </row>
    <row r="76" spans="1:9" ht="13.5">
      <c r="A76" s="479" t="s">
        <v>3</v>
      </c>
      <c r="B76" s="479" t="s">
        <v>3</v>
      </c>
      <c r="C76" s="480"/>
      <c r="D76" s="480"/>
      <c r="E76" s="480"/>
      <c r="F76" s="480"/>
      <c r="G76" s="480"/>
      <c r="H76" s="480"/>
      <c r="I76" s="480"/>
    </row>
    <row r="77" spans="1:9" ht="13.5">
      <c r="A77" s="479" t="s">
        <v>2576</v>
      </c>
      <c r="B77" s="479" t="s">
        <v>3</v>
      </c>
      <c r="C77" s="480"/>
      <c r="D77" s="480"/>
      <c r="E77" s="480"/>
      <c r="F77" s="480"/>
      <c r="G77" s="480"/>
      <c r="H77" s="480"/>
      <c r="I77" s="480"/>
    </row>
    <row r="78" spans="1:9" ht="13.5">
      <c r="A78" s="479" t="s">
        <v>2577</v>
      </c>
      <c r="B78" s="479" t="s">
        <v>508</v>
      </c>
      <c r="C78" s="480">
        <v>76</v>
      </c>
      <c r="D78" s="480"/>
      <c r="E78" s="480">
        <f>D78*C78</f>
        <v>0</v>
      </c>
      <c r="F78" s="480"/>
      <c r="G78" s="480">
        <f>F78*C78</f>
        <v>0</v>
      </c>
      <c r="H78" s="480">
        <f>D78+F78</f>
        <v>0</v>
      </c>
      <c r="I78" s="480">
        <f>E78+G78</f>
        <v>0</v>
      </c>
    </row>
    <row r="79" spans="1:9" ht="13.5">
      <c r="A79" s="479" t="s">
        <v>2578</v>
      </c>
      <c r="B79" s="479" t="s">
        <v>3</v>
      </c>
      <c r="C79" s="480"/>
      <c r="D79" s="480"/>
      <c r="E79" s="480"/>
      <c r="F79" s="480"/>
      <c r="G79" s="480"/>
      <c r="H79" s="480"/>
      <c r="I79" s="480"/>
    </row>
    <row r="80" spans="1:9" ht="13.5">
      <c r="A80" s="479" t="s">
        <v>3</v>
      </c>
      <c r="B80" s="479" t="s">
        <v>3</v>
      </c>
      <c r="C80" s="480"/>
      <c r="D80" s="480"/>
      <c r="E80" s="480"/>
      <c r="F80" s="480"/>
      <c r="G80" s="480"/>
      <c r="H80" s="480"/>
      <c r="I80" s="480"/>
    </row>
    <row r="81" spans="1:9" ht="13.5">
      <c r="A81" s="479" t="s">
        <v>2579</v>
      </c>
      <c r="B81" s="479" t="s">
        <v>3</v>
      </c>
      <c r="C81" s="480"/>
      <c r="D81" s="480"/>
      <c r="E81" s="480"/>
      <c r="F81" s="480"/>
      <c r="G81" s="480"/>
      <c r="H81" s="480"/>
      <c r="I81" s="480"/>
    </row>
    <row r="82" spans="1:9" ht="13.5">
      <c r="A82" s="479" t="s">
        <v>2580</v>
      </c>
      <c r="B82" s="479" t="s">
        <v>3</v>
      </c>
      <c r="C82" s="480"/>
      <c r="D82" s="480"/>
      <c r="E82" s="480"/>
      <c r="F82" s="480"/>
      <c r="G82" s="480"/>
      <c r="H82" s="480"/>
      <c r="I82" s="480"/>
    </row>
    <row r="83" spans="1:9" ht="13.5">
      <c r="A83" s="479" t="s">
        <v>2581</v>
      </c>
      <c r="B83" s="479" t="s">
        <v>3</v>
      </c>
      <c r="C83" s="480"/>
      <c r="D83" s="480"/>
      <c r="E83" s="480"/>
      <c r="F83" s="480"/>
      <c r="G83" s="480"/>
      <c r="H83" s="480"/>
      <c r="I83" s="480"/>
    </row>
    <row r="84" spans="1:9" ht="13.5">
      <c r="A84" s="479" t="s">
        <v>2582</v>
      </c>
      <c r="B84" s="479" t="s">
        <v>3</v>
      </c>
      <c r="C84" s="480"/>
      <c r="D84" s="480"/>
      <c r="E84" s="480"/>
      <c r="F84" s="480"/>
      <c r="G84" s="480"/>
      <c r="H84" s="480"/>
      <c r="I84" s="480"/>
    </row>
    <row r="85" spans="1:9" ht="13.5">
      <c r="A85" s="479" t="s">
        <v>2583</v>
      </c>
      <c r="B85" s="479" t="s">
        <v>508</v>
      </c>
      <c r="C85" s="480">
        <v>113</v>
      </c>
      <c r="D85" s="480"/>
      <c r="E85" s="480">
        <f>D85*C85</f>
        <v>0</v>
      </c>
      <c r="F85" s="480"/>
      <c r="G85" s="480">
        <f>F85*C85</f>
        <v>0</v>
      </c>
      <c r="H85" s="480">
        <f>D85+F85</f>
        <v>0</v>
      </c>
      <c r="I85" s="480">
        <f>E85+G85</f>
        <v>0</v>
      </c>
    </row>
    <row r="86" spans="1:9" ht="13.5">
      <c r="A86" s="479" t="s">
        <v>2584</v>
      </c>
      <c r="B86" s="479" t="s">
        <v>508</v>
      </c>
      <c r="C86" s="480">
        <v>5</v>
      </c>
      <c r="D86" s="480"/>
      <c r="E86" s="480">
        <f>D86*C86</f>
        <v>0</v>
      </c>
      <c r="F86" s="480"/>
      <c r="G86" s="480">
        <f>F86*C86</f>
        <v>0</v>
      </c>
      <c r="H86" s="480">
        <f>D86+F86</f>
        <v>0</v>
      </c>
      <c r="I86" s="480">
        <f>E86+G86</f>
        <v>0</v>
      </c>
    </row>
    <row r="87" spans="1:9" ht="13.5">
      <c r="A87" s="479" t="s">
        <v>3</v>
      </c>
      <c r="B87" s="479" t="s">
        <v>3</v>
      </c>
      <c r="C87" s="480"/>
      <c r="D87" s="480"/>
      <c r="E87" s="480"/>
      <c r="F87" s="480"/>
      <c r="G87" s="480"/>
      <c r="H87" s="480"/>
      <c r="I87" s="480"/>
    </row>
    <row r="88" spans="1:9" ht="13.5">
      <c r="A88" s="479" t="s">
        <v>2585</v>
      </c>
      <c r="B88" s="479" t="s">
        <v>3</v>
      </c>
      <c r="C88" s="480"/>
      <c r="D88" s="480"/>
      <c r="E88" s="480"/>
      <c r="F88" s="480"/>
      <c r="G88" s="480"/>
      <c r="H88" s="480"/>
      <c r="I88" s="480"/>
    </row>
    <row r="89" spans="1:9" ht="13.5">
      <c r="A89" s="479" t="s">
        <v>2586</v>
      </c>
      <c r="B89" s="479" t="s">
        <v>508</v>
      </c>
      <c r="C89" s="480">
        <v>1</v>
      </c>
      <c r="D89" s="480"/>
      <c r="E89" s="480">
        <f>D89*C89</f>
        <v>0</v>
      </c>
      <c r="F89" s="480"/>
      <c r="G89" s="480">
        <f>F89*C89</f>
        <v>0</v>
      </c>
      <c r="H89" s="480">
        <f>D89+F89</f>
        <v>0</v>
      </c>
      <c r="I89" s="480">
        <f>E89+G89</f>
        <v>0</v>
      </c>
    </row>
    <row r="90" spans="1:9" ht="13.5">
      <c r="A90" s="479" t="s">
        <v>3</v>
      </c>
      <c r="B90" s="479" t="s">
        <v>3</v>
      </c>
      <c r="C90" s="480"/>
      <c r="D90" s="480"/>
      <c r="E90" s="480"/>
      <c r="F90" s="480"/>
      <c r="G90" s="480"/>
      <c r="H90" s="480"/>
      <c r="I90" s="480"/>
    </row>
    <row r="91" spans="1:9" ht="13.5">
      <c r="A91" s="479" t="s">
        <v>2587</v>
      </c>
      <c r="B91" s="479" t="s">
        <v>508</v>
      </c>
      <c r="C91" s="480">
        <v>11</v>
      </c>
      <c r="D91" s="480"/>
      <c r="E91" s="480">
        <f>D91*C91</f>
        <v>0</v>
      </c>
      <c r="F91" s="480"/>
      <c r="G91" s="480">
        <f>F91*C91</f>
        <v>0</v>
      </c>
      <c r="H91" s="480">
        <f>D91+F91</f>
        <v>0</v>
      </c>
      <c r="I91" s="480">
        <f>E91+G91</f>
        <v>0</v>
      </c>
    </row>
    <row r="92" spans="1:9" ht="13.5">
      <c r="A92" s="479" t="s">
        <v>3</v>
      </c>
      <c r="B92" s="479" t="s">
        <v>3</v>
      </c>
      <c r="C92" s="480"/>
      <c r="D92" s="480"/>
      <c r="E92" s="480"/>
      <c r="F92" s="480"/>
      <c r="G92" s="480"/>
      <c r="H92" s="480"/>
      <c r="I92" s="480"/>
    </row>
    <row r="93" spans="1:9" ht="13.5">
      <c r="A93" s="479" t="s">
        <v>2588</v>
      </c>
      <c r="B93" s="479" t="s">
        <v>250</v>
      </c>
      <c r="C93" s="480">
        <v>100</v>
      </c>
      <c r="D93" s="480"/>
      <c r="E93" s="480">
        <f>D93*C93</f>
        <v>0</v>
      </c>
      <c r="F93" s="480"/>
      <c r="G93" s="480">
        <f>F93*C93</f>
        <v>0</v>
      </c>
      <c r="H93" s="480">
        <f>D93+F93</f>
        <v>0</v>
      </c>
      <c r="I93" s="480">
        <f>E93+G93</f>
        <v>0</v>
      </c>
    </row>
    <row r="94" spans="1:9" ht="13.5">
      <c r="A94" s="479" t="s">
        <v>3</v>
      </c>
      <c r="B94" s="479" t="s">
        <v>3</v>
      </c>
      <c r="C94" s="480"/>
      <c r="D94" s="480"/>
      <c r="E94" s="480"/>
      <c r="F94" s="480"/>
      <c r="G94" s="480"/>
      <c r="H94" s="480"/>
      <c r="I94" s="480"/>
    </row>
    <row r="95" spans="1:9" ht="13.5">
      <c r="A95" s="479" t="s">
        <v>2589</v>
      </c>
      <c r="B95" s="479" t="s">
        <v>3</v>
      </c>
      <c r="C95" s="480"/>
      <c r="D95" s="480"/>
      <c r="E95" s="480"/>
      <c r="F95" s="480"/>
      <c r="G95" s="480"/>
      <c r="H95" s="480"/>
      <c r="I95" s="480"/>
    </row>
    <row r="96" spans="1:9" ht="13.5">
      <c r="A96" s="479" t="s">
        <v>2590</v>
      </c>
      <c r="B96" s="479" t="s">
        <v>508</v>
      </c>
      <c r="C96" s="480">
        <v>8</v>
      </c>
      <c r="D96" s="480"/>
      <c r="E96" s="480">
        <f>D96*C96</f>
        <v>0</v>
      </c>
      <c r="F96" s="480"/>
      <c r="G96" s="480">
        <f>F96*C96</f>
        <v>0</v>
      </c>
      <c r="H96" s="480">
        <f>D96+F96</f>
        <v>0</v>
      </c>
      <c r="I96" s="480">
        <f>E96+G96</f>
        <v>0</v>
      </c>
    </row>
    <row r="97" spans="1:9" ht="13.5">
      <c r="A97" s="479" t="s">
        <v>3</v>
      </c>
      <c r="B97" s="479" t="s">
        <v>3</v>
      </c>
      <c r="C97" s="480"/>
      <c r="D97" s="480"/>
      <c r="E97" s="480"/>
      <c r="F97" s="480"/>
      <c r="G97" s="480"/>
      <c r="H97" s="480"/>
      <c r="I97" s="480"/>
    </row>
    <row r="98" spans="1:9" ht="13.5">
      <c r="A98" s="479" t="s">
        <v>2591</v>
      </c>
      <c r="B98" s="479" t="s">
        <v>3</v>
      </c>
      <c r="C98" s="480"/>
      <c r="D98" s="480"/>
      <c r="E98" s="480"/>
      <c r="F98" s="480"/>
      <c r="G98" s="480"/>
      <c r="H98" s="480"/>
      <c r="I98" s="480"/>
    </row>
    <row r="99" spans="1:9" ht="13.5">
      <c r="A99" s="483" t="s">
        <v>2592</v>
      </c>
      <c r="B99" s="483" t="s">
        <v>3</v>
      </c>
      <c r="C99" s="484"/>
      <c r="D99" s="484"/>
      <c r="E99" s="630"/>
      <c r="F99" s="484"/>
      <c r="G99" s="630"/>
      <c r="H99" s="630"/>
      <c r="I99" s="630"/>
    </row>
    <row r="100" spans="1:9" ht="13.5">
      <c r="A100" s="479" t="s">
        <v>2593</v>
      </c>
      <c r="B100" s="479" t="s">
        <v>250</v>
      </c>
      <c r="C100" s="480">
        <v>200</v>
      </c>
      <c r="D100" s="480"/>
      <c r="E100" s="480">
        <f>D100*C100</f>
        <v>0</v>
      </c>
      <c r="F100" s="480"/>
      <c r="G100" s="480">
        <f>F100*C100</f>
        <v>0</v>
      </c>
      <c r="H100" s="480">
        <f>D100+F100</f>
        <v>0</v>
      </c>
      <c r="I100" s="480">
        <f>E100+G100</f>
        <v>0</v>
      </c>
    </row>
    <row r="101" spans="1:9" ht="13.5">
      <c r="A101" s="479" t="s">
        <v>2594</v>
      </c>
      <c r="B101" s="479" t="s">
        <v>250</v>
      </c>
      <c r="C101" s="480">
        <v>80</v>
      </c>
      <c r="D101" s="480"/>
      <c r="E101" s="480">
        <f>D101*C101</f>
        <v>0</v>
      </c>
      <c r="F101" s="480"/>
      <c r="G101" s="480">
        <f>F101*C101</f>
        <v>0</v>
      </c>
      <c r="H101" s="480">
        <f>D101+F101</f>
        <v>0</v>
      </c>
      <c r="I101" s="480">
        <f>E101+G101</f>
        <v>0</v>
      </c>
    </row>
    <row r="102" spans="1:9" ht="13.5">
      <c r="A102" s="479" t="s">
        <v>3</v>
      </c>
      <c r="B102" s="479" t="s">
        <v>3</v>
      </c>
      <c r="C102" s="480"/>
      <c r="D102" s="480"/>
      <c r="E102" s="480"/>
      <c r="F102" s="480"/>
      <c r="G102" s="480"/>
      <c r="H102" s="480"/>
      <c r="I102" s="480"/>
    </row>
    <row r="103" spans="1:9" ht="13.5">
      <c r="A103" s="483" t="s">
        <v>2595</v>
      </c>
      <c r="B103" s="483" t="s">
        <v>3</v>
      </c>
      <c r="C103" s="484"/>
      <c r="D103" s="484"/>
      <c r="E103" s="630"/>
      <c r="F103" s="484"/>
      <c r="G103" s="630"/>
      <c r="H103" s="630"/>
      <c r="I103" s="630"/>
    </row>
    <row r="104" spans="1:9" ht="13.5">
      <c r="A104" s="479" t="s">
        <v>2596</v>
      </c>
      <c r="B104" s="479" t="s">
        <v>250</v>
      </c>
      <c r="C104" s="480">
        <v>100</v>
      </c>
      <c r="D104" s="480"/>
      <c r="E104" s="480">
        <f aca="true" t="shared" si="6" ref="E104:E146">D104*C104</f>
        <v>0</v>
      </c>
      <c r="F104" s="480"/>
      <c r="G104" s="480">
        <f>F104*C104</f>
        <v>0</v>
      </c>
      <c r="H104" s="480">
        <f>D104+F104</f>
        <v>0</v>
      </c>
      <c r="I104" s="480">
        <f>E104+G104</f>
        <v>0</v>
      </c>
    </row>
    <row r="105" spans="1:9" ht="13.5">
      <c r="A105" s="479" t="s">
        <v>3</v>
      </c>
      <c r="B105" s="479" t="s">
        <v>3</v>
      </c>
      <c r="C105" s="480"/>
      <c r="D105" s="480"/>
      <c r="E105" s="480"/>
      <c r="F105" s="480"/>
      <c r="G105" s="480"/>
      <c r="H105" s="480"/>
      <c r="I105" s="480"/>
    </row>
    <row r="106" spans="1:9" ht="13.5">
      <c r="A106" s="479" t="s">
        <v>2597</v>
      </c>
      <c r="B106" s="479" t="s">
        <v>508</v>
      </c>
      <c r="C106" s="480">
        <v>10</v>
      </c>
      <c r="D106" s="480"/>
      <c r="E106" s="480">
        <f t="shared" si="6"/>
        <v>0</v>
      </c>
      <c r="F106" s="480"/>
      <c r="G106" s="480">
        <f>F106*C106</f>
        <v>0</v>
      </c>
      <c r="H106" s="480">
        <f>D106+F106</f>
        <v>0</v>
      </c>
      <c r="I106" s="480">
        <f>E106+G106</f>
        <v>0</v>
      </c>
    </row>
    <row r="107" spans="1:9" ht="13.5">
      <c r="A107" s="479" t="s">
        <v>3</v>
      </c>
      <c r="B107" s="479" t="s">
        <v>3</v>
      </c>
      <c r="C107" s="480"/>
      <c r="D107" s="480"/>
      <c r="E107" s="480"/>
      <c r="F107" s="480"/>
      <c r="G107" s="480"/>
      <c r="H107" s="480"/>
      <c r="I107" s="480"/>
    </row>
    <row r="108" spans="1:9" ht="13.5">
      <c r="A108" s="483" t="s">
        <v>2598</v>
      </c>
      <c r="B108" s="483" t="s">
        <v>3</v>
      </c>
      <c r="C108" s="484"/>
      <c r="D108" s="484"/>
      <c r="E108" s="630"/>
      <c r="F108" s="484"/>
      <c r="G108" s="630"/>
      <c r="H108" s="630"/>
      <c r="I108" s="630"/>
    </row>
    <row r="109" spans="1:9" ht="13.5">
      <c r="A109" s="479" t="s">
        <v>2599</v>
      </c>
      <c r="B109" s="479" t="s">
        <v>508</v>
      </c>
      <c r="C109" s="480">
        <v>12</v>
      </c>
      <c r="D109" s="480"/>
      <c r="E109" s="480">
        <f t="shared" si="6"/>
        <v>0</v>
      </c>
      <c r="F109" s="480"/>
      <c r="G109" s="480">
        <f>F109*C109</f>
        <v>0</v>
      </c>
      <c r="H109" s="480">
        <f>D109+F109</f>
        <v>0</v>
      </c>
      <c r="I109" s="480">
        <f>E109+G109</f>
        <v>0</v>
      </c>
    </row>
    <row r="110" spans="1:9" ht="13.5">
      <c r="A110" s="479" t="s">
        <v>3</v>
      </c>
      <c r="B110" s="479" t="s">
        <v>3</v>
      </c>
      <c r="C110" s="480"/>
      <c r="D110" s="480"/>
      <c r="E110" s="480"/>
      <c r="F110" s="480"/>
      <c r="G110" s="480"/>
      <c r="H110" s="480"/>
      <c r="I110" s="480"/>
    </row>
    <row r="111" spans="1:9" ht="13.5">
      <c r="A111" s="483" t="s">
        <v>2600</v>
      </c>
      <c r="B111" s="483" t="s">
        <v>3</v>
      </c>
      <c r="C111" s="484"/>
      <c r="D111" s="484"/>
      <c r="E111" s="630"/>
      <c r="F111" s="484"/>
      <c r="G111" s="630"/>
      <c r="H111" s="630"/>
      <c r="I111" s="630"/>
    </row>
    <row r="112" spans="1:9" ht="13.5">
      <c r="A112" s="479" t="s">
        <v>2601</v>
      </c>
      <c r="B112" s="479" t="s">
        <v>508</v>
      </c>
      <c r="C112" s="480">
        <v>80</v>
      </c>
      <c r="D112" s="480"/>
      <c r="E112" s="480">
        <f t="shared" si="6"/>
        <v>0</v>
      </c>
      <c r="F112" s="480"/>
      <c r="G112" s="480">
        <f>F112*C112</f>
        <v>0</v>
      </c>
      <c r="H112" s="480">
        <f>D112+F112</f>
        <v>0</v>
      </c>
      <c r="I112" s="480">
        <f>E112+G112</f>
        <v>0</v>
      </c>
    </row>
    <row r="113" spans="1:9" ht="13.5">
      <c r="A113" s="479" t="s">
        <v>2602</v>
      </c>
      <c r="B113" s="479" t="s">
        <v>3</v>
      </c>
      <c r="C113" s="480"/>
      <c r="D113" s="480"/>
      <c r="E113" s="480"/>
      <c r="F113" s="480"/>
      <c r="G113" s="480"/>
      <c r="H113" s="480"/>
      <c r="I113" s="480"/>
    </row>
    <row r="114" spans="1:9" ht="13.5">
      <c r="A114" s="479" t="s">
        <v>2603</v>
      </c>
      <c r="B114" s="479" t="s">
        <v>250</v>
      </c>
      <c r="C114" s="480">
        <v>10</v>
      </c>
      <c r="D114" s="480"/>
      <c r="E114" s="480">
        <f t="shared" si="6"/>
        <v>0</v>
      </c>
      <c r="F114" s="480"/>
      <c r="G114" s="480">
        <f>F114*C114</f>
        <v>0</v>
      </c>
      <c r="H114" s="480">
        <f>D114+F114</f>
        <v>0</v>
      </c>
      <c r="I114" s="480">
        <f>E114+G114</f>
        <v>0</v>
      </c>
    </row>
    <row r="115" spans="1:9" ht="13.5">
      <c r="A115" s="479" t="s">
        <v>3</v>
      </c>
      <c r="B115" s="479" t="s">
        <v>3</v>
      </c>
      <c r="C115" s="480"/>
      <c r="D115" s="480"/>
      <c r="E115" s="480"/>
      <c r="F115" s="480"/>
      <c r="G115" s="480"/>
      <c r="H115" s="480"/>
      <c r="I115" s="480"/>
    </row>
    <row r="116" spans="1:9" ht="13.5">
      <c r="A116" s="483" t="s">
        <v>2604</v>
      </c>
      <c r="B116" s="483" t="s">
        <v>3</v>
      </c>
      <c r="C116" s="484"/>
      <c r="D116" s="484"/>
      <c r="E116" s="630"/>
      <c r="F116" s="484"/>
      <c r="G116" s="630"/>
      <c r="H116" s="630"/>
      <c r="I116" s="630"/>
    </row>
    <row r="117" spans="1:9" ht="13.5">
      <c r="A117" s="479" t="s">
        <v>2605</v>
      </c>
      <c r="B117" s="479" t="s">
        <v>508</v>
      </c>
      <c r="C117" s="480">
        <v>10</v>
      </c>
      <c r="D117" s="480"/>
      <c r="E117" s="480">
        <f t="shared" si="6"/>
        <v>0</v>
      </c>
      <c r="F117" s="480"/>
      <c r="G117" s="480">
        <f aca="true" t="shared" si="7" ref="G117:G123">F117*C117</f>
        <v>0</v>
      </c>
      <c r="H117" s="480">
        <f aca="true" t="shared" si="8" ref="H117:I123">D117+F117</f>
        <v>0</v>
      </c>
      <c r="I117" s="480">
        <f t="shared" si="8"/>
        <v>0</v>
      </c>
    </row>
    <row r="118" spans="1:9" ht="13.5">
      <c r="A118" s="479" t="s">
        <v>2606</v>
      </c>
      <c r="B118" s="479" t="s">
        <v>508</v>
      </c>
      <c r="C118" s="480">
        <v>20</v>
      </c>
      <c r="D118" s="480"/>
      <c r="E118" s="480">
        <f t="shared" si="6"/>
        <v>0</v>
      </c>
      <c r="F118" s="480"/>
      <c r="G118" s="480">
        <f t="shared" si="7"/>
        <v>0</v>
      </c>
      <c r="H118" s="480">
        <f t="shared" si="8"/>
        <v>0</v>
      </c>
      <c r="I118" s="480">
        <f t="shared" si="8"/>
        <v>0</v>
      </c>
    </row>
    <row r="119" spans="1:9" ht="13.5">
      <c r="A119" s="479" t="s">
        <v>2607</v>
      </c>
      <c r="B119" s="479" t="s">
        <v>508</v>
      </c>
      <c r="C119" s="480">
        <v>250</v>
      </c>
      <c r="D119" s="480"/>
      <c r="E119" s="480">
        <f t="shared" si="6"/>
        <v>0</v>
      </c>
      <c r="F119" s="480"/>
      <c r="G119" s="480">
        <f t="shared" si="7"/>
        <v>0</v>
      </c>
      <c r="H119" s="480">
        <f t="shared" si="8"/>
        <v>0</v>
      </c>
      <c r="I119" s="480">
        <f t="shared" si="8"/>
        <v>0</v>
      </c>
    </row>
    <row r="120" spans="1:9" ht="13.5">
      <c r="A120" s="479" t="s">
        <v>2608</v>
      </c>
      <c r="B120" s="479" t="s">
        <v>508</v>
      </c>
      <c r="C120" s="480">
        <v>4</v>
      </c>
      <c r="D120" s="480"/>
      <c r="E120" s="480">
        <f t="shared" si="6"/>
        <v>0</v>
      </c>
      <c r="F120" s="480"/>
      <c r="G120" s="480">
        <f t="shared" si="7"/>
        <v>0</v>
      </c>
      <c r="H120" s="480">
        <f t="shared" si="8"/>
        <v>0</v>
      </c>
      <c r="I120" s="480">
        <f t="shared" si="8"/>
        <v>0</v>
      </c>
    </row>
    <row r="121" spans="1:9" ht="13.5">
      <c r="A121" s="479" t="s">
        <v>2609</v>
      </c>
      <c r="B121" s="479" t="s">
        <v>508</v>
      </c>
      <c r="C121" s="480">
        <v>10</v>
      </c>
      <c r="D121" s="480"/>
      <c r="E121" s="480">
        <f t="shared" si="6"/>
        <v>0</v>
      </c>
      <c r="F121" s="480"/>
      <c r="G121" s="480">
        <f t="shared" si="7"/>
        <v>0</v>
      </c>
      <c r="H121" s="480">
        <f t="shared" si="8"/>
        <v>0</v>
      </c>
      <c r="I121" s="480">
        <f t="shared" si="8"/>
        <v>0</v>
      </c>
    </row>
    <row r="122" spans="1:9" ht="13.5">
      <c r="A122" s="479" t="s">
        <v>2610</v>
      </c>
      <c r="B122" s="479" t="s">
        <v>508</v>
      </c>
      <c r="C122" s="480">
        <v>40</v>
      </c>
      <c r="D122" s="480"/>
      <c r="E122" s="480">
        <f t="shared" si="6"/>
        <v>0</v>
      </c>
      <c r="F122" s="480"/>
      <c r="G122" s="480">
        <f t="shared" si="7"/>
        <v>0</v>
      </c>
      <c r="H122" s="480">
        <f t="shared" si="8"/>
        <v>0</v>
      </c>
      <c r="I122" s="480">
        <f t="shared" si="8"/>
        <v>0</v>
      </c>
    </row>
    <row r="123" spans="1:9" ht="13.5">
      <c r="A123" s="479" t="s">
        <v>2611</v>
      </c>
      <c r="B123" s="479" t="s">
        <v>508</v>
      </c>
      <c r="C123" s="480">
        <v>10</v>
      </c>
      <c r="D123" s="480"/>
      <c r="E123" s="480">
        <f t="shared" si="6"/>
        <v>0</v>
      </c>
      <c r="F123" s="480"/>
      <c r="G123" s="480">
        <f t="shared" si="7"/>
        <v>0</v>
      </c>
      <c r="H123" s="480">
        <f t="shared" si="8"/>
        <v>0</v>
      </c>
      <c r="I123" s="480">
        <f t="shared" si="8"/>
        <v>0</v>
      </c>
    </row>
    <row r="124" spans="1:9" ht="13.5">
      <c r="A124" s="479" t="s">
        <v>3</v>
      </c>
      <c r="B124" s="479" t="s">
        <v>3</v>
      </c>
      <c r="C124" s="480"/>
      <c r="D124" s="480"/>
      <c r="E124" s="480"/>
      <c r="F124" s="480"/>
      <c r="G124" s="480"/>
      <c r="H124" s="480"/>
      <c r="I124" s="480"/>
    </row>
    <row r="125" spans="1:9" ht="13.5">
      <c r="A125" s="483" t="s">
        <v>2612</v>
      </c>
      <c r="B125" s="483" t="s">
        <v>3</v>
      </c>
      <c r="C125" s="484"/>
      <c r="D125" s="484"/>
      <c r="E125" s="630"/>
      <c r="F125" s="484"/>
      <c r="G125" s="630"/>
      <c r="H125" s="630"/>
      <c r="I125" s="630"/>
    </row>
    <row r="126" spans="1:9" ht="13.5">
      <c r="A126" s="479" t="s">
        <v>2613</v>
      </c>
      <c r="B126" s="479" t="s">
        <v>508</v>
      </c>
      <c r="C126" s="480">
        <v>11</v>
      </c>
      <c r="D126" s="480"/>
      <c r="E126" s="480">
        <f t="shared" si="6"/>
        <v>0</v>
      </c>
      <c r="F126" s="480"/>
      <c r="G126" s="480">
        <f>F126*C126</f>
        <v>0</v>
      </c>
      <c r="H126" s="480">
        <f>D126+F126</f>
        <v>0</v>
      </c>
      <c r="I126" s="480">
        <f>E126+G126</f>
        <v>0</v>
      </c>
    </row>
    <row r="127" spans="1:9" ht="13.5">
      <c r="A127" s="479" t="s">
        <v>2614</v>
      </c>
      <c r="B127" s="479" t="s">
        <v>508</v>
      </c>
      <c r="C127" s="480">
        <v>10</v>
      </c>
      <c r="D127" s="480"/>
      <c r="E127" s="480">
        <f t="shared" si="6"/>
        <v>0</v>
      </c>
      <c r="F127" s="480"/>
      <c r="G127" s="480">
        <f>F127*C127</f>
        <v>0</v>
      </c>
      <c r="H127" s="480">
        <f>D127+F127</f>
        <v>0</v>
      </c>
      <c r="I127" s="480">
        <f>E127+G127</f>
        <v>0</v>
      </c>
    </row>
    <row r="128" spans="1:9" ht="13.5">
      <c r="A128" s="479" t="s">
        <v>3</v>
      </c>
      <c r="B128" s="479" t="s">
        <v>3</v>
      </c>
      <c r="C128" s="480"/>
      <c r="D128" s="480"/>
      <c r="E128" s="480"/>
      <c r="F128" s="480"/>
      <c r="G128" s="480"/>
      <c r="H128" s="480"/>
      <c r="I128" s="480"/>
    </row>
    <row r="129" spans="1:9" ht="13.5">
      <c r="A129" s="479" t="s">
        <v>2615</v>
      </c>
      <c r="B129" s="479" t="s">
        <v>250</v>
      </c>
      <c r="C129" s="480">
        <v>90</v>
      </c>
      <c r="D129" s="480"/>
      <c r="E129" s="480">
        <f t="shared" si="6"/>
        <v>0</v>
      </c>
      <c r="F129" s="480"/>
      <c r="G129" s="480">
        <f>F129*C129</f>
        <v>0</v>
      </c>
      <c r="H129" s="480">
        <f>D129+F129</f>
        <v>0</v>
      </c>
      <c r="I129" s="480">
        <f>E129+G129</f>
        <v>0</v>
      </c>
    </row>
    <row r="130" spans="1:9" ht="13.5">
      <c r="A130" s="479" t="s">
        <v>2616</v>
      </c>
      <c r="B130" s="479" t="s">
        <v>3</v>
      </c>
      <c r="C130" s="480"/>
      <c r="D130" s="480"/>
      <c r="E130" s="480"/>
      <c r="F130" s="480"/>
      <c r="G130" s="480"/>
      <c r="H130" s="480"/>
      <c r="I130" s="480"/>
    </row>
    <row r="131" spans="1:9" ht="13.5">
      <c r="A131" s="479" t="s">
        <v>3</v>
      </c>
      <c r="B131" s="479" t="s">
        <v>3</v>
      </c>
      <c r="C131" s="480"/>
      <c r="D131" s="480"/>
      <c r="E131" s="480"/>
      <c r="F131" s="480"/>
      <c r="G131" s="480"/>
      <c r="H131" s="480"/>
      <c r="I131" s="480"/>
    </row>
    <row r="132" spans="1:9" ht="13.5">
      <c r="A132" s="479" t="s">
        <v>2617</v>
      </c>
      <c r="B132" s="479" t="s">
        <v>250</v>
      </c>
      <c r="C132" s="480">
        <v>20</v>
      </c>
      <c r="D132" s="480"/>
      <c r="E132" s="480">
        <f t="shared" si="6"/>
        <v>0</v>
      </c>
      <c r="F132" s="480"/>
      <c r="G132" s="480">
        <f>F132*C132</f>
        <v>0</v>
      </c>
      <c r="H132" s="480">
        <f>D132+F132</f>
        <v>0</v>
      </c>
      <c r="I132" s="480">
        <f>E132+G132</f>
        <v>0</v>
      </c>
    </row>
    <row r="133" spans="1:9" ht="13.5">
      <c r="A133" s="479" t="s">
        <v>3</v>
      </c>
      <c r="B133" s="479" t="s">
        <v>3</v>
      </c>
      <c r="C133" s="480"/>
      <c r="D133" s="480"/>
      <c r="E133" s="480"/>
      <c r="F133" s="480"/>
      <c r="G133" s="480"/>
      <c r="H133" s="480"/>
      <c r="I133" s="480"/>
    </row>
    <row r="134" spans="1:9" ht="13.5">
      <c r="A134" s="483" t="s">
        <v>2618</v>
      </c>
      <c r="B134" s="483" t="s">
        <v>3</v>
      </c>
      <c r="C134" s="484"/>
      <c r="D134" s="484"/>
      <c r="E134" s="630"/>
      <c r="F134" s="484"/>
      <c r="G134" s="630"/>
      <c r="H134" s="630"/>
      <c r="I134" s="630"/>
    </row>
    <row r="135" spans="1:9" ht="13.5">
      <c r="A135" s="479" t="s">
        <v>3</v>
      </c>
      <c r="B135" s="479" t="s">
        <v>3</v>
      </c>
      <c r="C135" s="480"/>
      <c r="D135" s="480"/>
      <c r="E135" s="480"/>
      <c r="F135" s="480"/>
      <c r="G135" s="480"/>
      <c r="H135" s="480"/>
      <c r="I135" s="480"/>
    </row>
    <row r="136" spans="1:9" ht="13.5">
      <c r="A136" s="479" t="s">
        <v>2619</v>
      </c>
      <c r="B136" s="479" t="s">
        <v>2192</v>
      </c>
      <c r="C136" s="480">
        <v>150</v>
      </c>
      <c r="D136" s="480"/>
      <c r="E136" s="480">
        <f t="shared" si="6"/>
        <v>0</v>
      </c>
      <c r="F136" s="480"/>
      <c r="G136" s="480">
        <f aca="true" t="shared" si="9" ref="G136:G146">F136*C136</f>
        <v>0</v>
      </c>
      <c r="H136" s="480">
        <f aca="true" t="shared" si="10" ref="H136:H146">D136+F136</f>
        <v>0</v>
      </c>
      <c r="I136" s="480">
        <f aca="true" t="shared" si="11" ref="I136:I146">E136+G136</f>
        <v>0</v>
      </c>
    </row>
    <row r="137" spans="1:9" ht="13.5">
      <c r="A137" s="479" t="s">
        <v>2620</v>
      </c>
      <c r="B137" s="479" t="s">
        <v>2192</v>
      </c>
      <c r="C137" s="480">
        <v>40</v>
      </c>
      <c r="D137" s="480"/>
      <c r="E137" s="480">
        <f t="shared" si="6"/>
        <v>0</v>
      </c>
      <c r="F137" s="480"/>
      <c r="G137" s="480">
        <f t="shared" si="9"/>
        <v>0</v>
      </c>
      <c r="H137" s="480">
        <f t="shared" si="10"/>
        <v>0</v>
      </c>
      <c r="I137" s="480">
        <f t="shared" si="11"/>
        <v>0</v>
      </c>
    </row>
    <row r="138" spans="1:9" ht="13.5">
      <c r="A138" s="479" t="s">
        <v>3</v>
      </c>
      <c r="B138" s="479" t="s">
        <v>3</v>
      </c>
      <c r="C138" s="480"/>
      <c r="D138" s="480"/>
      <c r="E138" s="480"/>
      <c r="F138" s="480"/>
      <c r="G138" s="480"/>
      <c r="H138" s="480"/>
      <c r="I138" s="480"/>
    </row>
    <row r="139" spans="1:9" ht="13.5">
      <c r="A139" s="483" t="s">
        <v>2621</v>
      </c>
      <c r="B139" s="483" t="s">
        <v>3</v>
      </c>
      <c r="C139" s="484"/>
      <c r="D139" s="484"/>
      <c r="E139" s="630"/>
      <c r="F139" s="484"/>
      <c r="G139" s="630"/>
      <c r="H139" s="630"/>
      <c r="I139" s="630"/>
    </row>
    <row r="140" spans="1:9" ht="13.5">
      <c r="A140" s="483" t="s">
        <v>2622</v>
      </c>
      <c r="B140" s="483" t="s">
        <v>3</v>
      </c>
      <c r="C140" s="484"/>
      <c r="D140" s="484"/>
      <c r="E140" s="630"/>
      <c r="F140" s="484"/>
      <c r="G140" s="630"/>
      <c r="H140" s="630"/>
      <c r="I140" s="630"/>
    </row>
    <row r="141" spans="1:9" ht="13.5">
      <c r="A141" s="479" t="s">
        <v>2623</v>
      </c>
      <c r="B141" s="479" t="s">
        <v>2192</v>
      </c>
      <c r="C141" s="480">
        <v>30</v>
      </c>
      <c r="D141" s="480"/>
      <c r="E141" s="480">
        <f t="shared" si="6"/>
        <v>0</v>
      </c>
      <c r="F141" s="480"/>
      <c r="G141" s="480">
        <f t="shared" si="9"/>
        <v>0</v>
      </c>
      <c r="H141" s="480">
        <f t="shared" si="10"/>
        <v>0</v>
      </c>
      <c r="I141" s="480">
        <f t="shared" si="11"/>
        <v>0</v>
      </c>
    </row>
    <row r="142" spans="1:9" ht="13.5">
      <c r="A142" s="479" t="s">
        <v>2624</v>
      </c>
      <c r="B142" s="479" t="s">
        <v>2192</v>
      </c>
      <c r="C142" s="480">
        <v>8</v>
      </c>
      <c r="D142" s="480"/>
      <c r="E142" s="480">
        <f t="shared" si="6"/>
        <v>0</v>
      </c>
      <c r="F142" s="480"/>
      <c r="G142" s="480">
        <f t="shared" si="9"/>
        <v>0</v>
      </c>
      <c r="H142" s="480">
        <f t="shared" si="10"/>
        <v>0</v>
      </c>
      <c r="I142" s="480">
        <f t="shared" si="11"/>
        <v>0</v>
      </c>
    </row>
    <row r="143" spans="1:9" ht="13.5">
      <c r="A143" s="479" t="s">
        <v>2625</v>
      </c>
      <c r="B143" s="479" t="s">
        <v>2192</v>
      </c>
      <c r="C143" s="480">
        <v>20</v>
      </c>
      <c r="D143" s="480"/>
      <c r="E143" s="480">
        <f t="shared" si="6"/>
        <v>0</v>
      </c>
      <c r="F143" s="480"/>
      <c r="G143" s="480">
        <f t="shared" si="9"/>
        <v>0</v>
      </c>
      <c r="H143" s="480">
        <f t="shared" si="10"/>
        <v>0</v>
      </c>
      <c r="I143" s="480">
        <f t="shared" si="11"/>
        <v>0</v>
      </c>
    </row>
    <row r="144" spans="1:9" ht="13.5">
      <c r="A144" s="479" t="s">
        <v>2626</v>
      </c>
      <c r="B144" s="479" t="s">
        <v>2192</v>
      </c>
      <c r="C144" s="480">
        <v>60</v>
      </c>
      <c r="D144" s="480"/>
      <c r="E144" s="480">
        <f t="shared" si="6"/>
        <v>0</v>
      </c>
      <c r="F144" s="480"/>
      <c r="G144" s="480">
        <f t="shared" si="9"/>
        <v>0</v>
      </c>
      <c r="H144" s="480">
        <f t="shared" si="10"/>
        <v>0</v>
      </c>
      <c r="I144" s="480">
        <f t="shared" si="11"/>
        <v>0</v>
      </c>
    </row>
    <row r="145" spans="1:9" ht="13.5">
      <c r="A145" s="479" t="s">
        <v>2627</v>
      </c>
      <c r="B145" s="479" t="s">
        <v>3</v>
      </c>
      <c r="C145" s="480"/>
      <c r="D145" s="480"/>
      <c r="E145" s="480"/>
      <c r="F145" s="480"/>
      <c r="G145" s="480"/>
      <c r="H145" s="480"/>
      <c r="I145" s="480"/>
    </row>
    <row r="146" spans="1:9" ht="13.5">
      <c r="A146" s="479" t="s">
        <v>2628</v>
      </c>
      <c r="B146" s="479" t="s">
        <v>2192</v>
      </c>
      <c r="C146" s="480">
        <v>120</v>
      </c>
      <c r="D146" s="480"/>
      <c r="E146" s="480">
        <f t="shared" si="6"/>
        <v>0</v>
      </c>
      <c r="F146" s="480"/>
      <c r="G146" s="480">
        <f t="shared" si="9"/>
        <v>0</v>
      </c>
      <c r="H146" s="480">
        <f t="shared" si="10"/>
        <v>0</v>
      </c>
      <c r="I146" s="480">
        <f t="shared" si="11"/>
        <v>0</v>
      </c>
    </row>
    <row r="147" spans="1:9" ht="15.75">
      <c r="A147" s="481" t="s">
        <v>2629</v>
      </c>
      <c r="B147" s="481" t="s">
        <v>3</v>
      </c>
      <c r="C147" s="482"/>
      <c r="D147" s="482"/>
      <c r="E147" s="482">
        <f>SUM(E6:E146)</f>
        <v>0</v>
      </c>
      <c r="F147" s="482"/>
      <c r="G147" s="482">
        <f>SUM(G6:G146)</f>
        <v>0</v>
      </c>
      <c r="H147" s="482"/>
      <c r="I147" s="482">
        <f>SUM(I6:I146)</f>
        <v>0</v>
      </c>
    </row>
    <row r="148" spans="1:9" ht="13.5">
      <c r="A148" s="479" t="s">
        <v>3</v>
      </c>
      <c r="B148" s="479" t="s">
        <v>3</v>
      </c>
      <c r="C148" s="480"/>
      <c r="D148" s="480"/>
      <c r="E148" s="480"/>
      <c r="F148" s="480"/>
      <c r="G148" s="480"/>
      <c r="H148" s="480"/>
      <c r="I148" s="480"/>
    </row>
    <row r="149" spans="1:9" ht="13.5">
      <c r="A149" s="479" t="s">
        <v>3</v>
      </c>
      <c r="B149" s="479" t="s">
        <v>3</v>
      </c>
      <c r="C149" s="480"/>
      <c r="D149" s="480"/>
      <c r="E149" s="480"/>
      <c r="F149" s="480"/>
      <c r="G149" s="480"/>
      <c r="H149" s="480"/>
      <c r="I149" s="480"/>
    </row>
    <row r="150" spans="1:9" ht="13.5">
      <c r="A150" s="479" t="s">
        <v>3</v>
      </c>
      <c r="B150" s="479" t="s">
        <v>3</v>
      </c>
      <c r="C150" s="480"/>
      <c r="D150" s="480"/>
      <c r="E150" s="480"/>
      <c r="F150" s="480"/>
      <c r="G150" s="480"/>
      <c r="H150" s="480"/>
      <c r="I150" s="480"/>
    </row>
    <row r="151" spans="1:9" ht="13.5">
      <c r="A151" s="479" t="s">
        <v>3</v>
      </c>
      <c r="B151" s="479" t="s">
        <v>3</v>
      </c>
      <c r="C151" s="480"/>
      <c r="D151" s="480"/>
      <c r="E151" s="480"/>
      <c r="F151" s="480"/>
      <c r="G151" s="480"/>
      <c r="H151" s="480"/>
      <c r="I151" s="480"/>
    </row>
    <row r="152" spans="1:9" ht="13.5">
      <c r="A152" s="479" t="s">
        <v>3</v>
      </c>
      <c r="B152" s="479" t="s">
        <v>3</v>
      </c>
      <c r="C152" s="480"/>
      <c r="D152" s="480"/>
      <c r="E152" s="480"/>
      <c r="F152" s="480"/>
      <c r="G152" s="480"/>
      <c r="H152" s="480"/>
      <c r="I152" s="480"/>
    </row>
    <row r="153" spans="1:9" ht="13.5">
      <c r="A153" s="479" t="s">
        <v>3</v>
      </c>
      <c r="B153" s="479" t="s">
        <v>3</v>
      </c>
      <c r="C153" s="480"/>
      <c r="D153" s="480"/>
      <c r="E153" s="480"/>
      <c r="F153" s="480"/>
      <c r="G153" s="480"/>
      <c r="H153" s="480"/>
      <c r="I153" s="480"/>
    </row>
    <row r="154" spans="1:9" ht="13.5">
      <c r="A154" s="479" t="s">
        <v>3</v>
      </c>
      <c r="B154" s="479" t="s">
        <v>3</v>
      </c>
      <c r="C154" s="480"/>
      <c r="D154" s="480"/>
      <c r="E154" s="480"/>
      <c r="F154" s="480"/>
      <c r="G154" s="480"/>
      <c r="H154" s="480"/>
      <c r="I154" s="480"/>
    </row>
    <row r="155" spans="1:9" ht="13.5">
      <c r="A155" s="479" t="s">
        <v>3</v>
      </c>
      <c r="B155" s="479" t="s">
        <v>3</v>
      </c>
      <c r="C155" s="480"/>
      <c r="D155" s="480"/>
      <c r="E155" s="480"/>
      <c r="F155" s="480"/>
      <c r="G155" s="480"/>
      <c r="H155" s="480"/>
      <c r="I155" s="480"/>
    </row>
    <row r="156" spans="1:9" ht="13.5">
      <c r="A156" s="479" t="s">
        <v>3</v>
      </c>
      <c r="B156" s="479" t="s">
        <v>3</v>
      </c>
      <c r="C156" s="480"/>
      <c r="D156" s="480"/>
      <c r="E156" s="480"/>
      <c r="F156" s="480"/>
      <c r="G156" s="480"/>
      <c r="H156" s="480"/>
      <c r="I156" s="480"/>
    </row>
    <row r="157" spans="1:9" ht="13.5">
      <c r="A157" s="479" t="s">
        <v>3</v>
      </c>
      <c r="B157" s="479" t="s">
        <v>3</v>
      </c>
      <c r="C157" s="480"/>
      <c r="D157" s="480"/>
      <c r="E157" s="480"/>
      <c r="F157" s="480"/>
      <c r="G157" s="480"/>
      <c r="H157" s="480"/>
      <c r="I157" s="480"/>
    </row>
    <row r="158" spans="1:9" ht="13.5">
      <c r="A158" s="479" t="s">
        <v>3</v>
      </c>
      <c r="B158" s="479" t="s">
        <v>3</v>
      </c>
      <c r="C158" s="480"/>
      <c r="D158" s="480"/>
      <c r="E158" s="480"/>
      <c r="F158" s="480"/>
      <c r="G158" s="480"/>
      <c r="H158" s="480"/>
      <c r="I158" s="480"/>
    </row>
    <row r="159" spans="1:9" ht="13.5">
      <c r="A159" s="479" t="s">
        <v>3</v>
      </c>
      <c r="B159" s="479" t="s">
        <v>3</v>
      </c>
      <c r="C159" s="480"/>
      <c r="D159" s="480"/>
      <c r="E159" s="480"/>
      <c r="F159" s="480"/>
      <c r="G159" s="480"/>
      <c r="H159" s="480"/>
      <c r="I159" s="480"/>
    </row>
    <row r="160" spans="1:9" ht="13.5">
      <c r="A160" s="479" t="s">
        <v>3</v>
      </c>
      <c r="B160" s="479" t="s">
        <v>3</v>
      </c>
      <c r="C160" s="480"/>
      <c r="D160" s="480"/>
      <c r="E160" s="480"/>
      <c r="F160" s="480"/>
      <c r="G160" s="480"/>
      <c r="H160" s="480"/>
      <c r="I160" s="480"/>
    </row>
    <row r="161" spans="1:9" ht="13.5">
      <c r="A161" s="479" t="s">
        <v>3</v>
      </c>
      <c r="B161" s="479" t="s">
        <v>3</v>
      </c>
      <c r="C161" s="480"/>
      <c r="D161" s="480"/>
      <c r="E161" s="480"/>
      <c r="F161" s="480"/>
      <c r="G161" s="480"/>
      <c r="H161" s="480"/>
      <c r="I161" s="480"/>
    </row>
    <row r="162" spans="1:9" ht="13.5">
      <c r="A162" s="479" t="s">
        <v>3</v>
      </c>
      <c r="B162" s="479" t="s">
        <v>3</v>
      </c>
      <c r="C162" s="480"/>
      <c r="D162" s="480"/>
      <c r="E162" s="480"/>
      <c r="F162" s="480"/>
      <c r="G162" s="480"/>
      <c r="H162" s="480"/>
      <c r="I162" s="480"/>
    </row>
    <row r="163" spans="1:9" ht="13.5">
      <c r="A163" s="479" t="s">
        <v>3</v>
      </c>
      <c r="B163" s="479" t="s">
        <v>3</v>
      </c>
      <c r="C163" s="480"/>
      <c r="D163" s="480"/>
      <c r="E163" s="480"/>
      <c r="F163" s="480"/>
      <c r="G163" s="480"/>
      <c r="H163" s="480"/>
      <c r="I163" s="480"/>
    </row>
  </sheetData>
  <sheetProtection/>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12"/>
  <sheetViews>
    <sheetView zoomScalePageLayoutView="0" workbookViewId="0" topLeftCell="A1">
      <selection activeCell="F32" sqref="F32"/>
    </sheetView>
  </sheetViews>
  <sheetFormatPr defaultColWidth="9.421875" defaultRowHeight="12" customHeight="1"/>
  <cols>
    <col min="1" max="1" width="50.421875" style="486" customWidth="1"/>
    <col min="2" max="2" width="17.8515625" style="486" customWidth="1"/>
    <col min="3" max="3" width="15.57421875" style="486" customWidth="1"/>
    <col min="4" max="4" width="17.57421875" style="486" customWidth="1"/>
    <col min="5" max="16384" width="9.421875" style="486" customWidth="1"/>
  </cols>
  <sheetData>
    <row r="1" spans="1:5" ht="22.5" customHeight="1">
      <c r="A1" s="722" t="s">
        <v>2630</v>
      </c>
      <c r="B1" s="723"/>
      <c r="C1" s="723"/>
      <c r="D1" s="724"/>
      <c r="E1" s="485"/>
    </row>
    <row r="2" spans="1:5" ht="16.5" customHeight="1">
      <c r="A2" s="487"/>
      <c r="B2" s="488" t="s">
        <v>2631</v>
      </c>
      <c r="C2" s="488" t="s">
        <v>2632</v>
      </c>
      <c r="D2" s="489" t="s">
        <v>1703</v>
      </c>
      <c r="E2" s="485"/>
    </row>
    <row r="3" spans="1:5" ht="16.5" customHeight="1">
      <c r="A3" s="490" t="s">
        <v>2633</v>
      </c>
      <c r="B3" s="491">
        <f>PZTS!F34</f>
        <v>0</v>
      </c>
      <c r="C3" s="491">
        <f>PZTS!H34</f>
        <v>0</v>
      </c>
      <c r="D3" s="492">
        <f>B3+C3</f>
        <v>0</v>
      </c>
      <c r="E3" s="485"/>
    </row>
    <row r="4" spans="1:5" ht="16.5" customHeight="1">
      <c r="A4" s="493" t="s">
        <v>2634</v>
      </c>
      <c r="B4" s="494">
        <f>CCTV!F42</f>
        <v>0</v>
      </c>
      <c r="C4" s="494">
        <f>CCTV!H42</f>
        <v>0</v>
      </c>
      <c r="D4" s="495">
        <f>B4+C4</f>
        <v>0</v>
      </c>
      <c r="E4" s="485"/>
    </row>
    <row r="5" spans="1:5" ht="16.5" customHeight="1">
      <c r="A5" s="493" t="s">
        <v>2635</v>
      </c>
      <c r="B5" s="494">
        <f>SK!F47</f>
        <v>0</v>
      </c>
      <c r="C5" s="494">
        <f>SK!H47</f>
        <v>0</v>
      </c>
      <c r="D5" s="495">
        <f>B5+C5</f>
        <v>0</v>
      </c>
      <c r="E5" s="485"/>
    </row>
    <row r="6" spans="1:5" ht="16.5" customHeight="1">
      <c r="A6" s="493" t="s">
        <v>2636</v>
      </c>
      <c r="B6" s="494">
        <v>0</v>
      </c>
      <c r="C6" s="494">
        <v>0</v>
      </c>
      <c r="D6" s="495">
        <f>SUM(B6:C6)</f>
        <v>0</v>
      </c>
      <c r="E6" s="485"/>
    </row>
    <row r="7" spans="1:5" ht="16.5" customHeight="1">
      <c r="A7" s="493" t="s">
        <v>2637</v>
      </c>
      <c r="B7" s="494">
        <f>ICT!F15</f>
        <v>0</v>
      </c>
      <c r="C7" s="494">
        <f>ICT!H15</f>
        <v>0</v>
      </c>
      <c r="D7" s="495">
        <f>SUM(B7:C7)</f>
        <v>0</v>
      </c>
      <c r="E7" s="485"/>
    </row>
    <row r="8" spans="1:5" ht="16.5" customHeight="1">
      <c r="A8" s="493" t="s">
        <v>2638</v>
      </c>
      <c r="B8" s="494">
        <f>'[1]Hlavnítrasy'!F17</f>
        <v>0</v>
      </c>
      <c r="C8" s="494">
        <f>'[1]Hlavnítrasy'!H17</f>
        <v>0</v>
      </c>
      <c r="D8" s="495">
        <f>SUM(B8:C8)</f>
        <v>0</v>
      </c>
      <c r="E8" s="485"/>
    </row>
    <row r="9" spans="1:5" ht="16.5" customHeight="1" thickBot="1">
      <c r="A9" s="493" t="s">
        <v>2639</v>
      </c>
      <c r="B9" s="494">
        <f>'Přípojka SLP'!F13</f>
        <v>0</v>
      </c>
      <c r="C9" s="494">
        <f>'Přípojka SLP'!H13</f>
        <v>0</v>
      </c>
      <c r="D9" s="495">
        <f>SUM(B9:C9)</f>
        <v>0</v>
      </c>
      <c r="E9" s="485"/>
    </row>
    <row r="10" spans="1:5" ht="17.25" customHeight="1">
      <c r="A10" s="496" t="s">
        <v>2640</v>
      </c>
      <c r="B10" s="497"/>
      <c r="C10" s="497"/>
      <c r="D10" s="498">
        <f>SUM(D3:D9)</f>
        <v>0</v>
      </c>
      <c r="E10" s="485"/>
    </row>
    <row r="11" spans="1:5" ht="16.5" customHeight="1">
      <c r="A11" s="499" t="s">
        <v>2641</v>
      </c>
      <c r="B11" s="500"/>
      <c r="C11" s="500"/>
      <c r="D11" s="501">
        <f>0.21*D10</f>
        <v>0</v>
      </c>
      <c r="E11" s="485"/>
    </row>
    <row r="12" spans="1:5" ht="17.25" customHeight="1" thickBot="1">
      <c r="A12" s="502" t="s">
        <v>2642</v>
      </c>
      <c r="B12" s="503"/>
      <c r="C12" s="503"/>
      <c r="D12" s="504">
        <f>SUM(D10:D11)</f>
        <v>0</v>
      </c>
      <c r="E12" s="485"/>
    </row>
  </sheetData>
  <sheetProtection/>
  <mergeCells count="1">
    <mergeCell ref="A1:D1"/>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39"/>
  <sheetViews>
    <sheetView zoomScalePageLayoutView="0" workbookViewId="0" topLeftCell="A4">
      <selection activeCell="K11" sqref="K11"/>
    </sheetView>
  </sheetViews>
  <sheetFormatPr defaultColWidth="9.140625" defaultRowHeight="13.5"/>
  <cols>
    <col min="1" max="1" width="4.28125" style="0" customWidth="1"/>
    <col min="2" max="2" width="47.421875" style="0" customWidth="1"/>
    <col min="3" max="3" width="26.28125" style="0" bestFit="1" customWidth="1"/>
    <col min="4" max="4" width="5.28125" style="0" bestFit="1" customWidth="1"/>
    <col min="5" max="5" width="5.7109375" style="0" customWidth="1"/>
    <col min="6" max="6" width="8.57421875" style="0" customWidth="1"/>
    <col min="7" max="7" width="12.00390625" style="0" customWidth="1"/>
    <col min="8" max="8" width="8.28125" style="0" customWidth="1"/>
    <col min="9" max="9" width="12.421875" style="0" customWidth="1"/>
  </cols>
  <sheetData>
    <row r="1" spans="1:9" ht="13.5">
      <c r="A1" s="725" t="s">
        <v>124</v>
      </c>
      <c r="B1" s="749" t="s">
        <v>2643</v>
      </c>
      <c r="C1" s="751" t="s">
        <v>2644</v>
      </c>
      <c r="D1" s="753" t="s">
        <v>2645</v>
      </c>
      <c r="E1" s="755" t="s">
        <v>126</v>
      </c>
      <c r="F1" s="757" t="s">
        <v>2514</v>
      </c>
      <c r="G1" s="758"/>
      <c r="H1" s="759" t="s">
        <v>2646</v>
      </c>
      <c r="I1" s="760"/>
    </row>
    <row r="2" spans="1:9" ht="23.25" thickBot="1">
      <c r="A2" s="726"/>
      <c r="B2" s="750"/>
      <c r="C2" s="752"/>
      <c r="D2" s="754"/>
      <c r="E2" s="756"/>
      <c r="F2" s="505" t="s">
        <v>2647</v>
      </c>
      <c r="G2" s="506" t="s">
        <v>2648</v>
      </c>
      <c r="H2" s="505" t="s">
        <v>2647</v>
      </c>
      <c r="I2" s="507" t="s">
        <v>2648</v>
      </c>
    </row>
    <row r="3" spans="1:9" ht="14.25">
      <c r="A3" s="739" t="s">
        <v>2633</v>
      </c>
      <c r="B3" s="740"/>
      <c r="C3" s="740"/>
      <c r="D3" s="740"/>
      <c r="E3" s="740"/>
      <c r="F3" s="740"/>
      <c r="G3" s="740"/>
      <c r="H3" s="508"/>
      <c r="I3" s="509"/>
    </row>
    <row r="4" spans="1:9" ht="13.5">
      <c r="A4" s="510"/>
      <c r="B4" s="511" t="s">
        <v>2649</v>
      </c>
      <c r="C4" s="512"/>
      <c r="D4" s="513"/>
      <c r="E4" s="514"/>
      <c r="F4" s="515"/>
      <c r="G4" s="516"/>
      <c r="H4" s="517"/>
      <c r="I4" s="518"/>
    </row>
    <row r="5" spans="1:9" ht="22.5">
      <c r="A5" s="519"/>
      <c r="B5" s="520" t="s">
        <v>2650</v>
      </c>
      <c r="C5" s="521" t="s">
        <v>2651</v>
      </c>
      <c r="D5" s="522">
        <v>1</v>
      </c>
      <c r="E5" s="523" t="s">
        <v>508</v>
      </c>
      <c r="F5" s="524"/>
      <c r="G5" s="525">
        <f aca="true" t="shared" si="0" ref="G5:G31">D5*F5</f>
        <v>0</v>
      </c>
      <c r="H5" s="524"/>
      <c r="I5" s="526">
        <f aca="true" t="shared" si="1" ref="I5:I31">D5*H5</f>
        <v>0</v>
      </c>
    </row>
    <row r="6" spans="1:9" ht="13.5">
      <c r="A6" s="519"/>
      <c r="B6" s="520" t="s">
        <v>2652</v>
      </c>
      <c r="C6" s="521" t="s">
        <v>2653</v>
      </c>
      <c r="D6" s="527">
        <v>2</v>
      </c>
      <c r="E6" s="523" t="s">
        <v>508</v>
      </c>
      <c r="F6" s="524"/>
      <c r="G6" s="525">
        <f t="shared" si="0"/>
        <v>0</v>
      </c>
      <c r="H6" s="524"/>
      <c r="I6" s="526">
        <f t="shared" si="1"/>
        <v>0</v>
      </c>
    </row>
    <row r="7" spans="1:9" ht="22.5">
      <c r="A7" s="519"/>
      <c r="B7" s="520" t="s">
        <v>2654</v>
      </c>
      <c r="C7" s="521" t="s">
        <v>2655</v>
      </c>
      <c r="D7" s="527">
        <v>1</v>
      </c>
      <c r="E7" s="523" t="s">
        <v>508</v>
      </c>
      <c r="F7" s="524"/>
      <c r="G7" s="525">
        <f t="shared" si="0"/>
        <v>0</v>
      </c>
      <c r="H7" s="524"/>
      <c r="I7" s="526">
        <f t="shared" si="1"/>
        <v>0</v>
      </c>
    </row>
    <row r="8" spans="1:9" ht="67.5">
      <c r="A8" s="519"/>
      <c r="B8" s="520" t="s">
        <v>2656</v>
      </c>
      <c r="C8" s="521" t="s">
        <v>2657</v>
      </c>
      <c r="D8" s="527">
        <v>1</v>
      </c>
      <c r="E8" s="523" t="s">
        <v>508</v>
      </c>
      <c r="F8" s="524"/>
      <c r="G8" s="525">
        <f t="shared" si="0"/>
        <v>0</v>
      </c>
      <c r="H8" s="524"/>
      <c r="I8" s="526">
        <f t="shared" si="1"/>
        <v>0</v>
      </c>
    </row>
    <row r="9" spans="1:9" ht="45">
      <c r="A9" s="519"/>
      <c r="B9" s="520" t="s">
        <v>2658</v>
      </c>
      <c r="C9" s="521" t="s">
        <v>2659</v>
      </c>
      <c r="D9" s="527">
        <v>1</v>
      </c>
      <c r="E9" s="523" t="s">
        <v>508</v>
      </c>
      <c r="F9" s="524"/>
      <c r="G9" s="525">
        <f t="shared" si="0"/>
        <v>0</v>
      </c>
      <c r="H9" s="524"/>
      <c r="I9" s="526">
        <f t="shared" si="1"/>
        <v>0</v>
      </c>
    </row>
    <row r="10" spans="1:9" ht="13.5">
      <c r="A10" s="519"/>
      <c r="B10" s="520" t="s">
        <v>2660</v>
      </c>
      <c r="C10" s="521" t="s">
        <v>2661</v>
      </c>
      <c r="D10" s="527">
        <v>1</v>
      </c>
      <c r="E10" s="523" t="s">
        <v>508</v>
      </c>
      <c r="F10" s="524"/>
      <c r="G10" s="525">
        <v>0</v>
      </c>
      <c r="H10" s="524"/>
      <c r="I10" s="526">
        <f t="shared" si="1"/>
        <v>0</v>
      </c>
    </row>
    <row r="11" spans="1:9" ht="13.5">
      <c r="A11" s="519"/>
      <c r="B11" s="528"/>
      <c r="C11" s="521"/>
      <c r="D11" s="527"/>
      <c r="E11" s="523"/>
      <c r="F11" s="524"/>
      <c r="G11" s="525">
        <f t="shared" si="0"/>
        <v>0</v>
      </c>
      <c r="H11" s="524"/>
      <c r="I11" s="526">
        <f t="shared" si="1"/>
        <v>0</v>
      </c>
    </row>
    <row r="12" spans="1:9" ht="13.5">
      <c r="A12" s="519"/>
      <c r="B12" s="529" t="s">
        <v>2662</v>
      </c>
      <c r="C12" s="530"/>
      <c r="D12" s="527"/>
      <c r="E12" s="523"/>
      <c r="F12" s="524"/>
      <c r="G12" s="525">
        <f t="shared" si="0"/>
        <v>0</v>
      </c>
      <c r="H12" s="524"/>
      <c r="I12" s="526">
        <f t="shared" si="1"/>
        <v>0</v>
      </c>
    </row>
    <row r="13" spans="1:9" ht="45">
      <c r="A13" s="519"/>
      <c r="B13" s="531" t="s">
        <v>2663</v>
      </c>
      <c r="C13" s="532" t="s">
        <v>2664</v>
      </c>
      <c r="D13" s="533">
        <v>6</v>
      </c>
      <c r="E13" s="523" t="s">
        <v>508</v>
      </c>
      <c r="F13" s="524"/>
      <c r="G13" s="525">
        <f t="shared" si="0"/>
        <v>0</v>
      </c>
      <c r="H13" s="524"/>
      <c r="I13" s="526">
        <f t="shared" si="1"/>
        <v>0</v>
      </c>
    </row>
    <row r="14" spans="1:9" ht="22.5">
      <c r="A14" s="519"/>
      <c r="B14" s="531" t="s">
        <v>2665</v>
      </c>
      <c r="C14" s="532" t="s">
        <v>2666</v>
      </c>
      <c r="D14" s="534">
        <v>2</v>
      </c>
      <c r="E14" s="523" t="s">
        <v>508</v>
      </c>
      <c r="F14" s="535"/>
      <c r="G14" s="525">
        <f t="shared" si="0"/>
        <v>0</v>
      </c>
      <c r="H14" s="524"/>
      <c r="I14" s="526">
        <f t="shared" si="1"/>
        <v>0</v>
      </c>
    </row>
    <row r="15" spans="1:9" ht="13.5">
      <c r="A15" s="536"/>
      <c r="B15" s="537"/>
      <c r="C15" s="530"/>
      <c r="D15" s="538"/>
      <c r="E15" s="539"/>
      <c r="F15" s="535"/>
      <c r="G15" s="525">
        <f t="shared" si="0"/>
        <v>0</v>
      </c>
      <c r="H15" s="524"/>
      <c r="I15" s="526">
        <f t="shared" si="1"/>
        <v>0</v>
      </c>
    </row>
    <row r="16" spans="1:9" ht="13.5">
      <c r="A16" s="536"/>
      <c r="B16" s="529" t="s">
        <v>2667</v>
      </c>
      <c r="C16" s="540"/>
      <c r="D16" s="538"/>
      <c r="E16" s="539"/>
      <c r="F16" s="535"/>
      <c r="G16" s="525">
        <f t="shared" si="0"/>
        <v>0</v>
      </c>
      <c r="H16" s="524"/>
      <c r="I16" s="526">
        <f t="shared" si="1"/>
        <v>0</v>
      </c>
    </row>
    <row r="17" spans="1:9" ht="13.5">
      <c r="A17" s="536"/>
      <c r="B17" s="541" t="s">
        <v>2668</v>
      </c>
      <c r="C17" s="532" t="s">
        <v>2669</v>
      </c>
      <c r="D17" s="542">
        <v>1</v>
      </c>
      <c r="E17" s="523" t="s">
        <v>508</v>
      </c>
      <c r="F17" s="535"/>
      <c r="G17" s="525">
        <f t="shared" si="0"/>
        <v>0</v>
      </c>
      <c r="H17" s="524"/>
      <c r="I17" s="526">
        <f t="shared" si="1"/>
        <v>0</v>
      </c>
    </row>
    <row r="18" spans="1:9" ht="13.5">
      <c r="A18" s="536"/>
      <c r="B18" s="541" t="s">
        <v>2670</v>
      </c>
      <c r="C18" s="532" t="s">
        <v>2671</v>
      </c>
      <c r="D18" s="542">
        <v>100</v>
      </c>
      <c r="E18" s="523" t="s">
        <v>250</v>
      </c>
      <c r="F18" s="535"/>
      <c r="G18" s="525">
        <f>D18*F18</f>
        <v>0</v>
      </c>
      <c r="H18" s="524"/>
      <c r="I18" s="526">
        <f>D18*H18</f>
        <v>0</v>
      </c>
    </row>
    <row r="19" spans="1:9" ht="13.5">
      <c r="A19" s="536"/>
      <c r="B19" s="543" t="s">
        <v>2672</v>
      </c>
      <c r="C19" s="544" t="s">
        <v>2673</v>
      </c>
      <c r="D19" s="538">
        <v>300</v>
      </c>
      <c r="E19" s="523" t="s">
        <v>250</v>
      </c>
      <c r="F19" s="535"/>
      <c r="G19" s="525">
        <f t="shared" si="0"/>
        <v>0</v>
      </c>
      <c r="H19" s="524"/>
      <c r="I19" s="526">
        <f t="shared" si="1"/>
        <v>0</v>
      </c>
    </row>
    <row r="20" spans="1:9" ht="13.5">
      <c r="A20" s="536"/>
      <c r="B20" s="543" t="s">
        <v>2674</v>
      </c>
      <c r="C20" s="544" t="s">
        <v>2675</v>
      </c>
      <c r="D20" s="538">
        <v>50</v>
      </c>
      <c r="E20" s="523" t="s">
        <v>250</v>
      </c>
      <c r="F20" s="535"/>
      <c r="G20" s="525">
        <f t="shared" si="0"/>
        <v>0</v>
      </c>
      <c r="H20" s="524"/>
      <c r="I20" s="526">
        <f t="shared" si="1"/>
        <v>0</v>
      </c>
    </row>
    <row r="21" spans="1:9" ht="13.5">
      <c r="A21" s="536"/>
      <c r="B21" s="543" t="s">
        <v>2676</v>
      </c>
      <c r="C21" s="544" t="s">
        <v>2677</v>
      </c>
      <c r="D21" s="538">
        <v>50</v>
      </c>
      <c r="E21" s="523" t="s">
        <v>250</v>
      </c>
      <c r="F21" s="535"/>
      <c r="G21" s="525">
        <f t="shared" si="0"/>
        <v>0</v>
      </c>
      <c r="H21" s="524"/>
      <c r="I21" s="526">
        <f t="shared" si="1"/>
        <v>0</v>
      </c>
    </row>
    <row r="22" spans="1:9" ht="13.5">
      <c r="A22" s="536"/>
      <c r="B22" s="543" t="s">
        <v>2678</v>
      </c>
      <c r="C22" s="544" t="s">
        <v>2679</v>
      </c>
      <c r="D22" s="538">
        <v>40</v>
      </c>
      <c r="E22" s="523" t="s">
        <v>250</v>
      </c>
      <c r="F22" s="535"/>
      <c r="G22" s="525">
        <f t="shared" si="0"/>
        <v>0</v>
      </c>
      <c r="H22" s="524"/>
      <c r="I22" s="526">
        <f t="shared" si="1"/>
        <v>0</v>
      </c>
    </row>
    <row r="23" spans="1:9" ht="13.5">
      <c r="A23" s="536"/>
      <c r="B23" s="543" t="s">
        <v>2680</v>
      </c>
      <c r="C23" s="544" t="s">
        <v>2681</v>
      </c>
      <c r="D23" s="538">
        <v>40</v>
      </c>
      <c r="E23" s="523" t="s">
        <v>250</v>
      </c>
      <c r="F23" s="535"/>
      <c r="G23" s="525">
        <f t="shared" si="0"/>
        <v>0</v>
      </c>
      <c r="H23" s="524"/>
      <c r="I23" s="526">
        <f t="shared" si="1"/>
        <v>0</v>
      </c>
    </row>
    <row r="24" spans="1:9" ht="24">
      <c r="A24" s="536"/>
      <c r="B24" s="543" t="s">
        <v>2682</v>
      </c>
      <c r="C24" s="544" t="s">
        <v>2683</v>
      </c>
      <c r="D24" s="538">
        <v>2</v>
      </c>
      <c r="E24" s="539" t="s">
        <v>508</v>
      </c>
      <c r="F24" s="535"/>
      <c r="G24" s="525">
        <f t="shared" si="0"/>
        <v>0</v>
      </c>
      <c r="H24" s="524"/>
      <c r="I24" s="526">
        <f t="shared" si="1"/>
        <v>0</v>
      </c>
    </row>
    <row r="25" spans="1:9" ht="13.5">
      <c r="A25" s="536"/>
      <c r="B25" s="543"/>
      <c r="C25" s="544"/>
      <c r="D25" s="538"/>
      <c r="E25" s="539"/>
      <c r="F25" s="535"/>
      <c r="G25" s="525">
        <f t="shared" si="0"/>
        <v>0</v>
      </c>
      <c r="H25" s="524"/>
      <c r="I25" s="526">
        <f t="shared" si="1"/>
        <v>0</v>
      </c>
    </row>
    <row r="26" spans="1:9" ht="13.5">
      <c r="A26" s="536"/>
      <c r="B26" s="545" t="s">
        <v>1588</v>
      </c>
      <c r="C26" s="544"/>
      <c r="D26" s="538"/>
      <c r="E26" s="539"/>
      <c r="F26" s="535"/>
      <c r="G26" s="525">
        <f t="shared" si="0"/>
        <v>0</v>
      </c>
      <c r="H26" s="524"/>
      <c r="I26" s="526">
        <f t="shared" si="1"/>
        <v>0</v>
      </c>
    </row>
    <row r="27" spans="1:9" ht="13.5">
      <c r="A27" s="536"/>
      <c r="B27" s="543" t="s">
        <v>2684</v>
      </c>
      <c r="C27" s="544"/>
      <c r="D27" s="538">
        <v>1</v>
      </c>
      <c r="E27" s="539" t="s">
        <v>2685</v>
      </c>
      <c r="F27" s="535"/>
      <c r="G27" s="525">
        <f t="shared" si="0"/>
        <v>0</v>
      </c>
      <c r="H27" s="524"/>
      <c r="I27" s="526">
        <f t="shared" si="1"/>
        <v>0</v>
      </c>
    </row>
    <row r="28" spans="1:9" ht="13.5">
      <c r="A28" s="536"/>
      <c r="B28" s="543" t="s">
        <v>2686</v>
      </c>
      <c r="C28" s="544"/>
      <c r="D28" s="538">
        <v>1</v>
      </c>
      <c r="E28" s="539" t="s">
        <v>2685</v>
      </c>
      <c r="F28" s="535"/>
      <c r="G28" s="525">
        <f t="shared" si="0"/>
        <v>0</v>
      </c>
      <c r="H28" s="524"/>
      <c r="I28" s="526">
        <f t="shared" si="1"/>
        <v>0</v>
      </c>
    </row>
    <row r="29" spans="1:9" ht="13.5">
      <c r="A29" s="536"/>
      <c r="B29" s="543" t="s">
        <v>2687</v>
      </c>
      <c r="C29" s="544"/>
      <c r="D29" s="538">
        <v>1</v>
      </c>
      <c r="E29" s="539" t="s">
        <v>2685</v>
      </c>
      <c r="F29" s="535"/>
      <c r="G29" s="525">
        <f t="shared" si="0"/>
        <v>0</v>
      </c>
      <c r="H29" s="524"/>
      <c r="I29" s="526">
        <f t="shared" si="1"/>
        <v>0</v>
      </c>
    </row>
    <row r="30" spans="1:9" ht="13.5">
      <c r="A30" s="536"/>
      <c r="B30" s="543" t="s">
        <v>2688</v>
      </c>
      <c r="C30" s="544"/>
      <c r="D30" s="538">
        <v>1</v>
      </c>
      <c r="E30" s="539" t="s">
        <v>2685</v>
      </c>
      <c r="F30" s="535"/>
      <c r="G30" s="525">
        <f t="shared" si="0"/>
        <v>0</v>
      </c>
      <c r="H30" s="524"/>
      <c r="I30" s="526">
        <f t="shared" si="1"/>
        <v>0</v>
      </c>
    </row>
    <row r="31" spans="1:9" ht="14.25" thickBot="1">
      <c r="A31" s="546"/>
      <c r="B31" s="547"/>
      <c r="C31" s="548"/>
      <c r="D31" s="549"/>
      <c r="E31" s="550"/>
      <c r="F31" s="551"/>
      <c r="G31" s="525">
        <f t="shared" si="0"/>
        <v>0</v>
      </c>
      <c r="H31" s="552"/>
      <c r="I31" s="526">
        <f t="shared" si="1"/>
        <v>0</v>
      </c>
    </row>
    <row r="32" spans="1:9" ht="13.5">
      <c r="A32" s="553"/>
      <c r="B32" s="741" t="s">
        <v>2689</v>
      </c>
      <c r="C32" s="554"/>
      <c r="D32" s="555"/>
      <c r="E32" s="556"/>
      <c r="F32" s="744" t="s">
        <v>2514</v>
      </c>
      <c r="G32" s="745"/>
      <c r="H32" s="744" t="s">
        <v>2646</v>
      </c>
      <c r="I32" s="745"/>
    </row>
    <row r="33" spans="1:9" ht="13.5">
      <c r="A33" s="553"/>
      <c r="B33" s="742"/>
      <c r="C33" s="554"/>
      <c r="D33" s="555"/>
      <c r="E33" s="556"/>
      <c r="F33" s="746" t="s">
        <v>2648</v>
      </c>
      <c r="G33" s="747"/>
      <c r="H33" s="746" t="s">
        <v>2648</v>
      </c>
      <c r="I33" s="747"/>
    </row>
    <row r="34" spans="1:9" ht="13.5">
      <c r="A34" s="557"/>
      <c r="B34" s="743"/>
      <c r="C34" s="558"/>
      <c r="D34" s="559"/>
      <c r="E34" s="560"/>
      <c r="F34" s="748">
        <f>SUM(G3:G31)</f>
        <v>0</v>
      </c>
      <c r="G34" s="748"/>
      <c r="H34" s="748">
        <f>SUM(I3:I31)</f>
        <v>0</v>
      </c>
      <c r="I34" s="748"/>
    </row>
    <row r="35" spans="1:9" ht="15">
      <c r="A35" s="561"/>
      <c r="B35" s="727" t="s">
        <v>2690</v>
      </c>
      <c r="C35" s="727"/>
      <c r="D35" s="728"/>
      <c r="E35" s="562"/>
      <c r="F35" s="563"/>
      <c r="G35" s="564"/>
      <c r="H35" s="729">
        <f>SUM(F34:I34)</f>
        <v>0</v>
      </c>
      <c r="I35" s="730"/>
    </row>
    <row r="36" spans="1:9" ht="15">
      <c r="A36" s="565"/>
      <c r="B36" s="731" t="s">
        <v>2641</v>
      </c>
      <c r="C36" s="731"/>
      <c r="D36" s="732"/>
      <c r="E36" s="566"/>
      <c r="F36" s="567"/>
      <c r="G36" s="568"/>
      <c r="H36" s="733">
        <f>0.21*H35</f>
        <v>0</v>
      </c>
      <c r="I36" s="734"/>
    </row>
    <row r="37" spans="1:9" ht="15.75" thickBot="1">
      <c r="A37" s="569"/>
      <c r="B37" s="735" t="s">
        <v>2691</v>
      </c>
      <c r="C37" s="735"/>
      <c r="D37" s="736"/>
      <c r="E37" s="570"/>
      <c r="F37" s="571"/>
      <c r="G37" s="572"/>
      <c r="H37" s="737">
        <f>SUM(H35:I36)</f>
        <v>0</v>
      </c>
      <c r="I37" s="738"/>
    </row>
    <row r="38" spans="1:9" ht="13.5">
      <c r="A38" s="573"/>
      <c r="B38" s="574"/>
      <c r="C38" s="575"/>
      <c r="D38" s="573"/>
      <c r="E38" s="576"/>
      <c r="F38" s="576"/>
      <c r="G38" s="576"/>
      <c r="H38" s="576"/>
      <c r="I38" s="576"/>
    </row>
    <row r="39" spans="1:9" ht="14.25">
      <c r="A39" s="577"/>
      <c r="B39" s="578"/>
      <c r="C39" s="577"/>
      <c r="D39" s="579"/>
      <c r="E39" s="579"/>
      <c r="F39" s="579"/>
      <c r="G39" s="580"/>
      <c r="H39" s="579"/>
      <c r="I39" s="579"/>
    </row>
  </sheetData>
  <sheetProtection/>
  <mergeCells count="21">
    <mergeCell ref="H1:I1"/>
    <mergeCell ref="H32:I32"/>
    <mergeCell ref="F33:G33"/>
    <mergeCell ref="H33:I33"/>
    <mergeCell ref="F34:G34"/>
    <mergeCell ref="H34:I34"/>
    <mergeCell ref="B1:B2"/>
    <mergeCell ref="C1:C2"/>
    <mergeCell ref="D1:D2"/>
    <mergeCell ref="E1:E2"/>
    <mergeCell ref="F1:G1"/>
    <mergeCell ref="A1:A2"/>
    <mergeCell ref="B35:D35"/>
    <mergeCell ref="H35:I35"/>
    <mergeCell ref="B36:D36"/>
    <mergeCell ref="H36:I36"/>
    <mergeCell ref="B37:D37"/>
    <mergeCell ref="H37:I37"/>
    <mergeCell ref="A3:G3"/>
    <mergeCell ref="B32:B34"/>
    <mergeCell ref="F32:G32"/>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L47"/>
  <sheetViews>
    <sheetView zoomScalePageLayoutView="0" workbookViewId="0" topLeftCell="A22">
      <selection activeCell="K9" sqref="K9"/>
    </sheetView>
  </sheetViews>
  <sheetFormatPr defaultColWidth="9.140625" defaultRowHeight="13.5"/>
  <cols>
    <col min="1" max="1" width="4.28125" style="579" customWidth="1"/>
    <col min="2" max="2" width="47.421875" style="578" customWidth="1"/>
    <col min="3" max="3" width="26.28125" style="577" bestFit="1" customWidth="1"/>
    <col min="4" max="4" width="5.28125" style="579" bestFit="1" customWidth="1"/>
    <col min="5" max="5" width="5.7109375" style="579" customWidth="1"/>
    <col min="6" max="6" width="8.57421875" style="579" customWidth="1"/>
    <col min="7" max="7" width="12.00390625" style="580" customWidth="1"/>
    <col min="8" max="8" width="8.28125" style="579" customWidth="1"/>
    <col min="9" max="9" width="12.421875" style="579" customWidth="1"/>
    <col min="10" max="10" width="13.00390625" style="579" customWidth="1"/>
    <col min="11" max="16384" width="9.140625" style="579" customWidth="1"/>
  </cols>
  <sheetData>
    <row r="1" ht="25.5" customHeight="1"/>
    <row r="2" spans="1:6" ht="13.5" thickBot="1">
      <c r="A2" s="581"/>
      <c r="B2" s="582"/>
      <c r="C2" s="583"/>
      <c r="D2" s="584"/>
      <c r="E2" s="583"/>
      <c r="F2" s="583"/>
    </row>
    <row r="3" spans="1:10" s="586" customFormat="1" ht="19.5" customHeight="1">
      <c r="A3" s="725" t="s">
        <v>124</v>
      </c>
      <c r="B3" s="749" t="s">
        <v>2643</v>
      </c>
      <c r="C3" s="751" t="s">
        <v>2644</v>
      </c>
      <c r="D3" s="753" t="s">
        <v>2645</v>
      </c>
      <c r="E3" s="755" t="s">
        <v>126</v>
      </c>
      <c r="F3" s="757" t="s">
        <v>2514</v>
      </c>
      <c r="G3" s="758"/>
      <c r="H3" s="759" t="s">
        <v>2646</v>
      </c>
      <c r="I3" s="760"/>
      <c r="J3" s="585"/>
    </row>
    <row r="4" spans="1:9" s="586" customFormat="1" ht="24" customHeight="1" thickBot="1">
      <c r="A4" s="726"/>
      <c r="B4" s="750"/>
      <c r="C4" s="752"/>
      <c r="D4" s="754"/>
      <c r="E4" s="756"/>
      <c r="F4" s="505" t="s">
        <v>2647</v>
      </c>
      <c r="G4" s="506" t="s">
        <v>2648</v>
      </c>
      <c r="H4" s="505" t="s">
        <v>2647</v>
      </c>
      <c r="I4" s="507" t="s">
        <v>2648</v>
      </c>
    </row>
    <row r="5" spans="1:10" s="588" customFormat="1" ht="12.75">
      <c r="A5" s="739" t="s">
        <v>2634</v>
      </c>
      <c r="B5" s="740"/>
      <c r="C5" s="740"/>
      <c r="D5" s="740"/>
      <c r="E5" s="740"/>
      <c r="F5" s="740"/>
      <c r="G5" s="740"/>
      <c r="H5" s="508"/>
      <c r="I5" s="509"/>
      <c r="J5" s="587"/>
    </row>
    <row r="6" spans="1:10" s="588" customFormat="1" ht="12.75">
      <c r="A6" s="510"/>
      <c r="B6" s="511" t="s">
        <v>2692</v>
      </c>
      <c r="C6" s="512"/>
      <c r="D6" s="513"/>
      <c r="E6" s="514"/>
      <c r="F6" s="515"/>
      <c r="G6" s="516"/>
      <c r="H6" s="517"/>
      <c r="I6" s="518"/>
      <c r="J6" s="587"/>
    </row>
    <row r="7" spans="1:9" s="588" customFormat="1" ht="117.75" customHeight="1">
      <c r="A7" s="519"/>
      <c r="B7" s="520" t="s">
        <v>2693</v>
      </c>
      <c r="C7" s="521" t="s">
        <v>2694</v>
      </c>
      <c r="D7" s="589">
        <v>0</v>
      </c>
      <c r="E7" s="523" t="s">
        <v>508</v>
      </c>
      <c r="F7" s="524"/>
      <c r="G7" s="525">
        <f>D7*F7</f>
        <v>0</v>
      </c>
      <c r="H7" s="524"/>
      <c r="I7" s="526">
        <f>D7*H7</f>
        <v>0</v>
      </c>
    </row>
    <row r="8" spans="1:9" s="588" customFormat="1" ht="12.75">
      <c r="A8" s="519"/>
      <c r="B8" s="528"/>
      <c r="C8" s="521"/>
      <c r="D8" s="527"/>
      <c r="E8" s="523"/>
      <c r="F8" s="524"/>
      <c r="G8" s="525">
        <f aca="true" t="shared" si="0" ref="G8:G39">D8*F8</f>
        <v>0</v>
      </c>
      <c r="H8" s="524"/>
      <c r="I8" s="526">
        <f aca="true" t="shared" si="1" ref="I8:I39">D8*H8</f>
        <v>0</v>
      </c>
    </row>
    <row r="9" spans="1:9" s="588" customFormat="1" ht="12.75">
      <c r="A9" s="519"/>
      <c r="B9" s="529" t="s">
        <v>2695</v>
      </c>
      <c r="C9" s="530"/>
      <c r="D9" s="527"/>
      <c r="E9" s="523"/>
      <c r="F9" s="524"/>
      <c r="G9" s="525">
        <f t="shared" si="0"/>
        <v>0</v>
      </c>
      <c r="H9" s="524"/>
      <c r="I9" s="526">
        <f t="shared" si="1"/>
        <v>0</v>
      </c>
    </row>
    <row r="10" spans="1:9" s="588" customFormat="1" ht="12.75">
      <c r="A10" s="519"/>
      <c r="B10" s="541" t="s">
        <v>2696</v>
      </c>
      <c r="C10" s="532" t="s">
        <v>2697</v>
      </c>
      <c r="D10" s="590">
        <v>0</v>
      </c>
      <c r="E10" s="523" t="s">
        <v>508</v>
      </c>
      <c r="F10" s="535"/>
      <c r="G10" s="525">
        <f t="shared" si="0"/>
        <v>0</v>
      </c>
      <c r="H10" s="524"/>
      <c r="I10" s="526">
        <f t="shared" si="1"/>
        <v>0</v>
      </c>
    </row>
    <row r="11" spans="1:9" s="588" customFormat="1" ht="12.75">
      <c r="A11" s="519"/>
      <c r="B11" s="541"/>
      <c r="C11" s="532"/>
      <c r="D11" s="538"/>
      <c r="E11" s="523"/>
      <c r="F11" s="535"/>
      <c r="G11" s="525">
        <f t="shared" si="0"/>
        <v>0</v>
      </c>
      <c r="H11" s="524"/>
      <c r="I11" s="526">
        <f t="shared" si="1"/>
        <v>0</v>
      </c>
    </row>
    <row r="12" spans="1:9" s="588" customFormat="1" ht="12.75">
      <c r="A12" s="519"/>
      <c r="B12" s="529" t="s">
        <v>2698</v>
      </c>
      <c r="C12" s="541"/>
      <c r="D12" s="538"/>
      <c r="E12" s="523"/>
      <c r="F12" s="535"/>
      <c r="G12" s="525">
        <f t="shared" si="0"/>
        <v>0</v>
      </c>
      <c r="H12" s="524"/>
      <c r="I12" s="526">
        <f t="shared" si="1"/>
        <v>0</v>
      </c>
    </row>
    <row r="13" spans="1:9" s="588" customFormat="1" ht="249" customHeight="1">
      <c r="A13" s="519"/>
      <c r="B13" s="591" t="s">
        <v>2699</v>
      </c>
      <c r="C13" s="541" t="s">
        <v>2700</v>
      </c>
      <c r="D13" s="590">
        <v>0</v>
      </c>
      <c r="E13" s="523" t="s">
        <v>508</v>
      </c>
      <c r="F13" s="535"/>
      <c r="G13" s="525">
        <f t="shared" si="0"/>
        <v>0</v>
      </c>
      <c r="H13" s="524"/>
      <c r="I13" s="526">
        <f t="shared" si="1"/>
        <v>0</v>
      </c>
    </row>
    <row r="14" spans="1:10" s="593" customFormat="1" ht="12.75">
      <c r="A14" s="519"/>
      <c r="B14" s="592"/>
      <c r="C14" s="532"/>
      <c r="D14" s="542"/>
      <c r="E14" s="523"/>
      <c r="F14" s="535"/>
      <c r="G14" s="525">
        <f t="shared" si="0"/>
        <v>0</v>
      </c>
      <c r="H14" s="524"/>
      <c r="I14" s="526">
        <f t="shared" si="1"/>
        <v>0</v>
      </c>
      <c r="J14" s="588"/>
    </row>
    <row r="15" spans="1:9" s="588" customFormat="1" ht="12.75">
      <c r="A15" s="519"/>
      <c r="B15" s="594" t="s">
        <v>2701</v>
      </c>
      <c r="C15" s="541"/>
      <c r="D15" s="538"/>
      <c r="E15" s="523"/>
      <c r="F15" s="535"/>
      <c r="G15" s="525">
        <f t="shared" si="0"/>
        <v>0</v>
      </c>
      <c r="H15" s="524"/>
      <c r="I15" s="526">
        <f t="shared" si="1"/>
        <v>0</v>
      </c>
    </row>
    <row r="16" spans="1:9" s="604" customFormat="1" ht="51.75" customHeight="1">
      <c r="A16" s="595"/>
      <c r="B16" s="596" t="s">
        <v>2702</v>
      </c>
      <c r="C16" s="597" t="s">
        <v>2703</v>
      </c>
      <c r="D16" s="598">
        <v>0</v>
      </c>
      <c r="E16" s="599" t="s">
        <v>508</v>
      </c>
      <c r="F16" s="600"/>
      <c r="G16" s="601">
        <f t="shared" si="0"/>
        <v>0</v>
      </c>
      <c r="H16" s="602"/>
      <c r="I16" s="603">
        <f t="shared" si="1"/>
        <v>0</v>
      </c>
    </row>
    <row r="17" spans="1:9" s="604" customFormat="1" ht="51" customHeight="1">
      <c r="A17" s="595"/>
      <c r="B17" s="596" t="s">
        <v>2704</v>
      </c>
      <c r="C17" s="597" t="s">
        <v>2705</v>
      </c>
      <c r="D17" s="598">
        <v>0</v>
      </c>
      <c r="E17" s="599" t="s">
        <v>508</v>
      </c>
      <c r="F17" s="600"/>
      <c r="G17" s="601">
        <f t="shared" si="0"/>
        <v>0</v>
      </c>
      <c r="H17" s="602"/>
      <c r="I17" s="603">
        <f t="shared" si="1"/>
        <v>0</v>
      </c>
    </row>
    <row r="18" spans="1:9" s="588" customFormat="1" ht="12.75">
      <c r="A18" s="519"/>
      <c r="B18" s="541" t="s">
        <v>2706</v>
      </c>
      <c r="C18" s="540" t="s">
        <v>2707</v>
      </c>
      <c r="D18" s="590">
        <v>0</v>
      </c>
      <c r="E18" s="539" t="s">
        <v>508</v>
      </c>
      <c r="F18" s="535"/>
      <c r="G18" s="525">
        <f t="shared" si="0"/>
        <v>0</v>
      </c>
      <c r="H18" s="524"/>
      <c r="I18" s="526">
        <f t="shared" si="1"/>
        <v>0</v>
      </c>
    </row>
    <row r="19" spans="1:9" s="588" customFormat="1" ht="12.75">
      <c r="A19" s="536"/>
      <c r="B19" s="541"/>
      <c r="C19" s="540"/>
      <c r="D19" s="538"/>
      <c r="E19" s="539"/>
      <c r="F19" s="535"/>
      <c r="G19" s="525">
        <f t="shared" si="0"/>
        <v>0</v>
      </c>
      <c r="H19" s="524"/>
      <c r="I19" s="526">
        <f t="shared" si="1"/>
        <v>0</v>
      </c>
    </row>
    <row r="20" spans="1:9" s="588" customFormat="1" ht="12.75">
      <c r="A20" s="536"/>
      <c r="B20" s="529" t="s">
        <v>2708</v>
      </c>
      <c r="C20" s="540"/>
      <c r="D20" s="538"/>
      <c r="E20" s="539"/>
      <c r="F20" s="535"/>
      <c r="G20" s="525">
        <f t="shared" si="0"/>
        <v>0</v>
      </c>
      <c r="H20" s="524"/>
      <c r="I20" s="526">
        <f t="shared" si="1"/>
        <v>0</v>
      </c>
    </row>
    <row r="21" spans="1:9" s="588" customFormat="1" ht="12.75">
      <c r="A21" s="536"/>
      <c r="B21" s="541" t="s">
        <v>2706</v>
      </c>
      <c r="C21" s="540" t="s">
        <v>2707</v>
      </c>
      <c r="D21" s="538">
        <v>1</v>
      </c>
      <c r="E21" s="539" t="s">
        <v>508</v>
      </c>
      <c r="F21" s="535"/>
      <c r="G21" s="525">
        <f t="shared" si="0"/>
        <v>0</v>
      </c>
      <c r="H21" s="524"/>
      <c r="I21" s="526">
        <f t="shared" si="1"/>
        <v>0</v>
      </c>
    </row>
    <row r="22" spans="1:10" s="593" customFormat="1" ht="22.5">
      <c r="A22" s="536"/>
      <c r="B22" s="543" t="s">
        <v>2709</v>
      </c>
      <c r="C22" s="540" t="s">
        <v>2710</v>
      </c>
      <c r="D22" s="538">
        <v>2</v>
      </c>
      <c r="E22" s="539" t="s">
        <v>508</v>
      </c>
      <c r="F22" s="535"/>
      <c r="G22" s="525">
        <f t="shared" si="0"/>
        <v>0</v>
      </c>
      <c r="H22" s="524"/>
      <c r="I22" s="526">
        <f t="shared" si="1"/>
        <v>0</v>
      </c>
      <c r="J22" s="588"/>
    </row>
    <row r="23" spans="1:9" s="588" customFormat="1" ht="22.5">
      <c r="A23" s="536"/>
      <c r="B23" s="543" t="s">
        <v>2711</v>
      </c>
      <c r="C23" s="540" t="s">
        <v>2712</v>
      </c>
      <c r="D23" s="538">
        <v>1</v>
      </c>
      <c r="E23" s="539" t="s">
        <v>508</v>
      </c>
      <c r="F23" s="535"/>
      <c r="G23" s="525">
        <f t="shared" si="0"/>
        <v>0</v>
      </c>
      <c r="H23" s="524"/>
      <c r="I23" s="526">
        <f t="shared" si="1"/>
        <v>0</v>
      </c>
    </row>
    <row r="24" spans="1:9" s="588" customFormat="1" ht="75.75" customHeight="1">
      <c r="A24" s="536"/>
      <c r="B24" s="605" t="s">
        <v>2713</v>
      </c>
      <c r="C24" s="540" t="s">
        <v>2714</v>
      </c>
      <c r="D24" s="538">
        <v>3</v>
      </c>
      <c r="E24" s="539" t="s">
        <v>508</v>
      </c>
      <c r="F24" s="535"/>
      <c r="G24" s="525">
        <f t="shared" si="0"/>
        <v>0</v>
      </c>
      <c r="H24" s="524"/>
      <c r="I24" s="526">
        <f t="shared" si="1"/>
        <v>0</v>
      </c>
    </row>
    <row r="25" spans="1:9" s="588" customFormat="1" ht="12.75">
      <c r="A25" s="536"/>
      <c r="B25" s="543" t="s">
        <v>2715</v>
      </c>
      <c r="C25" s="540"/>
      <c r="D25" s="538">
        <v>1</v>
      </c>
      <c r="E25" s="539" t="s">
        <v>508</v>
      </c>
      <c r="F25" s="535"/>
      <c r="G25" s="525">
        <f t="shared" si="0"/>
        <v>0</v>
      </c>
      <c r="H25" s="524"/>
      <c r="I25" s="526">
        <f t="shared" si="1"/>
        <v>0</v>
      </c>
    </row>
    <row r="26" spans="1:9" s="588" customFormat="1" ht="12.75">
      <c r="A26" s="536"/>
      <c r="B26" s="537"/>
      <c r="C26" s="530"/>
      <c r="D26" s="538"/>
      <c r="E26" s="539"/>
      <c r="F26" s="535"/>
      <c r="G26" s="525">
        <f t="shared" si="0"/>
        <v>0</v>
      </c>
      <c r="H26" s="524"/>
      <c r="I26" s="526">
        <f t="shared" si="1"/>
        <v>0</v>
      </c>
    </row>
    <row r="27" spans="1:9" s="588" customFormat="1" ht="12.75">
      <c r="A27" s="536"/>
      <c r="B27" s="529" t="s">
        <v>2667</v>
      </c>
      <c r="C27" s="540"/>
      <c r="D27" s="538"/>
      <c r="E27" s="539"/>
      <c r="F27" s="535"/>
      <c r="G27" s="525">
        <f t="shared" si="0"/>
        <v>0</v>
      </c>
      <c r="H27" s="524"/>
      <c r="I27" s="526">
        <f t="shared" si="1"/>
        <v>0</v>
      </c>
    </row>
    <row r="28" spans="1:10" s="610" customFormat="1" ht="57" customHeight="1">
      <c r="A28" s="606"/>
      <c r="B28" s="596" t="s">
        <v>2716</v>
      </c>
      <c r="C28" s="607" t="s">
        <v>2717</v>
      </c>
      <c r="D28" s="608">
        <v>150</v>
      </c>
      <c r="E28" s="609" t="s">
        <v>250</v>
      </c>
      <c r="F28" s="600"/>
      <c r="G28" s="601">
        <f t="shared" si="0"/>
        <v>0</v>
      </c>
      <c r="H28" s="602"/>
      <c r="I28" s="603">
        <f t="shared" si="1"/>
        <v>0</v>
      </c>
      <c r="J28" s="604"/>
    </row>
    <row r="29" spans="1:10" s="593" customFormat="1" ht="22.5">
      <c r="A29" s="536"/>
      <c r="B29" s="543" t="s">
        <v>2718</v>
      </c>
      <c r="C29" s="544"/>
      <c r="D29" s="538">
        <v>1</v>
      </c>
      <c r="E29" s="539" t="s">
        <v>508</v>
      </c>
      <c r="F29" s="535"/>
      <c r="G29" s="525">
        <f t="shared" si="0"/>
        <v>0</v>
      </c>
      <c r="H29" s="524"/>
      <c r="I29" s="526">
        <f t="shared" si="1"/>
        <v>0</v>
      </c>
      <c r="J29" s="588"/>
    </row>
    <row r="30" spans="1:10" s="593" customFormat="1" ht="12.75">
      <c r="A30" s="536"/>
      <c r="B30" s="543" t="s">
        <v>2680</v>
      </c>
      <c r="C30" s="544" t="s">
        <v>2719</v>
      </c>
      <c r="D30" s="538">
        <v>15</v>
      </c>
      <c r="E30" s="539" t="s">
        <v>250</v>
      </c>
      <c r="F30" s="535"/>
      <c r="G30" s="525">
        <f t="shared" si="0"/>
        <v>0</v>
      </c>
      <c r="H30" s="524"/>
      <c r="I30" s="526">
        <f t="shared" si="1"/>
        <v>0</v>
      </c>
      <c r="J30" s="588"/>
    </row>
    <row r="31" spans="1:10" s="593" customFormat="1" ht="12.75">
      <c r="A31" s="536"/>
      <c r="B31" s="543" t="s">
        <v>2720</v>
      </c>
      <c r="C31" s="544" t="s">
        <v>2721</v>
      </c>
      <c r="D31" s="538">
        <v>1</v>
      </c>
      <c r="E31" s="539" t="s">
        <v>508</v>
      </c>
      <c r="F31" s="535"/>
      <c r="G31" s="525">
        <f t="shared" si="0"/>
        <v>0</v>
      </c>
      <c r="H31" s="524"/>
      <c r="I31" s="526">
        <f t="shared" si="1"/>
        <v>0</v>
      </c>
      <c r="J31" s="588"/>
    </row>
    <row r="32" spans="1:9" s="593" customFormat="1" ht="12.75">
      <c r="A32" s="536"/>
      <c r="B32" s="543" t="s">
        <v>2722</v>
      </c>
      <c r="C32" s="544"/>
      <c r="D32" s="538">
        <v>1</v>
      </c>
      <c r="E32" s="539" t="s">
        <v>2685</v>
      </c>
      <c r="F32" s="535"/>
      <c r="G32" s="525">
        <f t="shared" si="0"/>
        <v>0</v>
      </c>
      <c r="H32" s="524"/>
      <c r="I32" s="526">
        <f t="shared" si="1"/>
        <v>0</v>
      </c>
    </row>
    <row r="33" spans="1:9" s="593" customFormat="1" ht="12.75">
      <c r="A33" s="536"/>
      <c r="B33" s="543"/>
      <c r="C33" s="544"/>
      <c r="D33" s="538"/>
      <c r="E33" s="539"/>
      <c r="F33" s="535"/>
      <c r="G33" s="525">
        <f t="shared" si="0"/>
        <v>0</v>
      </c>
      <c r="H33" s="524"/>
      <c r="I33" s="526">
        <f t="shared" si="1"/>
        <v>0</v>
      </c>
    </row>
    <row r="34" spans="1:9" s="588" customFormat="1" ht="12.75">
      <c r="A34" s="536"/>
      <c r="B34" s="545" t="s">
        <v>1588</v>
      </c>
      <c r="C34" s="544"/>
      <c r="D34" s="538"/>
      <c r="E34" s="539"/>
      <c r="F34" s="535"/>
      <c r="G34" s="525">
        <f t="shared" si="0"/>
        <v>0</v>
      </c>
      <c r="H34" s="524"/>
      <c r="I34" s="526">
        <f t="shared" si="1"/>
        <v>0</v>
      </c>
    </row>
    <row r="35" spans="1:12" s="588" customFormat="1" ht="12.75">
      <c r="A35" s="536"/>
      <c r="B35" s="543" t="s">
        <v>2684</v>
      </c>
      <c r="C35" s="544"/>
      <c r="D35" s="538">
        <v>1</v>
      </c>
      <c r="E35" s="539" t="s">
        <v>2685</v>
      </c>
      <c r="F35" s="535"/>
      <c r="G35" s="525">
        <f t="shared" si="0"/>
        <v>0</v>
      </c>
      <c r="H35" s="524"/>
      <c r="I35" s="526">
        <f t="shared" si="1"/>
        <v>0</v>
      </c>
      <c r="K35" s="588">
        <v>0.005</v>
      </c>
      <c r="L35" s="588">
        <v>80000</v>
      </c>
    </row>
    <row r="36" spans="1:11" s="588" customFormat="1" ht="12.75">
      <c r="A36" s="536"/>
      <c r="B36" s="543" t="s">
        <v>2686</v>
      </c>
      <c r="C36" s="544"/>
      <c r="D36" s="538">
        <v>1</v>
      </c>
      <c r="E36" s="539" t="s">
        <v>2685</v>
      </c>
      <c r="F36" s="535"/>
      <c r="G36" s="525">
        <f t="shared" si="0"/>
        <v>0</v>
      </c>
      <c r="H36" s="524"/>
      <c r="I36" s="526">
        <f t="shared" si="1"/>
        <v>0</v>
      </c>
      <c r="K36" s="588">
        <v>0.015</v>
      </c>
    </row>
    <row r="37" spans="1:11" s="588" customFormat="1" ht="12.75">
      <c r="A37" s="536"/>
      <c r="B37" s="543" t="s">
        <v>2687</v>
      </c>
      <c r="C37" s="544"/>
      <c r="D37" s="538">
        <v>1</v>
      </c>
      <c r="E37" s="539" t="s">
        <v>2685</v>
      </c>
      <c r="F37" s="535"/>
      <c r="G37" s="525">
        <f t="shared" si="0"/>
        <v>0</v>
      </c>
      <c r="H37" s="524"/>
      <c r="I37" s="526">
        <f t="shared" si="1"/>
        <v>0</v>
      </c>
      <c r="K37" s="588">
        <v>0.03</v>
      </c>
    </row>
    <row r="38" spans="1:11" s="588" customFormat="1" ht="12.75">
      <c r="A38" s="536"/>
      <c r="B38" s="543" t="s">
        <v>2688</v>
      </c>
      <c r="C38" s="544"/>
      <c r="D38" s="538">
        <v>1</v>
      </c>
      <c r="E38" s="539" t="s">
        <v>2685</v>
      </c>
      <c r="F38" s="535"/>
      <c r="G38" s="525">
        <f t="shared" si="0"/>
        <v>0</v>
      </c>
      <c r="H38" s="524"/>
      <c r="I38" s="526">
        <f t="shared" si="1"/>
        <v>0</v>
      </c>
      <c r="K38" s="588">
        <v>0.03</v>
      </c>
    </row>
    <row r="39" spans="1:9" s="588" customFormat="1" ht="13.5" thickBot="1">
      <c r="A39" s="546"/>
      <c r="B39" s="547"/>
      <c r="C39" s="548"/>
      <c r="D39" s="549"/>
      <c r="E39" s="550"/>
      <c r="F39" s="551"/>
      <c r="G39" s="525">
        <f t="shared" si="0"/>
        <v>0</v>
      </c>
      <c r="H39" s="552"/>
      <c r="I39" s="526">
        <f t="shared" si="1"/>
        <v>0</v>
      </c>
    </row>
    <row r="40" spans="1:9" s="586" customFormat="1" ht="19.5" customHeight="1">
      <c r="A40" s="553"/>
      <c r="B40" s="741" t="s">
        <v>2689</v>
      </c>
      <c r="C40" s="554"/>
      <c r="D40" s="555"/>
      <c r="E40" s="556"/>
      <c r="F40" s="744" t="s">
        <v>2514</v>
      </c>
      <c r="G40" s="745"/>
      <c r="H40" s="744" t="s">
        <v>2646</v>
      </c>
      <c r="I40" s="745"/>
    </row>
    <row r="41" spans="1:9" s="586" customFormat="1" ht="26.25" customHeight="1">
      <c r="A41" s="553"/>
      <c r="B41" s="742"/>
      <c r="C41" s="554"/>
      <c r="D41" s="555"/>
      <c r="E41" s="556"/>
      <c r="F41" s="746" t="s">
        <v>2648</v>
      </c>
      <c r="G41" s="747"/>
      <c r="H41" s="746" t="s">
        <v>2648</v>
      </c>
      <c r="I41" s="747"/>
    </row>
    <row r="42" spans="1:9" s="586" customFormat="1" ht="19.5" customHeight="1">
      <c r="A42" s="557"/>
      <c r="B42" s="743"/>
      <c r="C42" s="558"/>
      <c r="D42" s="559"/>
      <c r="E42" s="560"/>
      <c r="F42" s="748">
        <f>SUM(G5:G39)</f>
        <v>0</v>
      </c>
      <c r="G42" s="748"/>
      <c r="H42" s="748">
        <f>SUM(I5:I39)</f>
        <v>0</v>
      </c>
      <c r="I42" s="748"/>
    </row>
    <row r="43" spans="1:9" s="586" customFormat="1" ht="19.5" customHeight="1">
      <c r="A43" s="561"/>
      <c r="B43" s="727" t="s">
        <v>2690</v>
      </c>
      <c r="C43" s="727"/>
      <c r="D43" s="728"/>
      <c r="E43" s="562"/>
      <c r="F43" s="563"/>
      <c r="G43" s="564"/>
      <c r="H43" s="729">
        <f>SUM(F42:I42)</f>
        <v>0</v>
      </c>
      <c r="I43" s="730"/>
    </row>
    <row r="44" spans="1:9" s="586" customFormat="1" ht="19.5" customHeight="1">
      <c r="A44" s="565"/>
      <c r="B44" s="731" t="s">
        <v>2641</v>
      </c>
      <c r="C44" s="731"/>
      <c r="D44" s="732"/>
      <c r="E44" s="566"/>
      <c r="F44" s="567"/>
      <c r="G44" s="568"/>
      <c r="H44" s="733">
        <f>0.21*H43</f>
        <v>0</v>
      </c>
      <c r="I44" s="734"/>
    </row>
    <row r="45" spans="1:9" s="586" customFormat="1" ht="19.5" customHeight="1" thickBot="1">
      <c r="A45" s="569"/>
      <c r="B45" s="735" t="s">
        <v>2691</v>
      </c>
      <c r="C45" s="735"/>
      <c r="D45" s="736"/>
      <c r="E45" s="570"/>
      <c r="F45" s="571"/>
      <c r="G45" s="572"/>
      <c r="H45" s="737">
        <f>SUM(H43:I44)</f>
        <v>0</v>
      </c>
      <c r="I45" s="738"/>
    </row>
    <row r="46" spans="1:9" s="586" customFormat="1" ht="12.75">
      <c r="A46" s="573"/>
      <c r="B46" s="574"/>
      <c r="C46" s="575"/>
      <c r="D46" s="573"/>
      <c r="E46" s="576"/>
      <c r="F46" s="576"/>
      <c r="G46" s="576"/>
      <c r="H46" s="576"/>
      <c r="I46" s="576"/>
    </row>
    <row r="47" ht="12.75">
      <c r="A47" s="577"/>
    </row>
  </sheetData>
  <sheetProtection/>
  <mergeCells count="21">
    <mergeCell ref="H3:I3"/>
    <mergeCell ref="H40:I40"/>
    <mergeCell ref="F41:G41"/>
    <mergeCell ref="H41:I41"/>
    <mergeCell ref="F42:G42"/>
    <mergeCell ref="H42:I42"/>
    <mergeCell ref="B3:B4"/>
    <mergeCell ref="C3:C4"/>
    <mergeCell ref="D3:D4"/>
    <mergeCell ref="E3:E4"/>
    <mergeCell ref="F3:G3"/>
    <mergeCell ref="A3:A4"/>
    <mergeCell ref="B43:D43"/>
    <mergeCell ref="H43:I43"/>
    <mergeCell ref="B44:D44"/>
    <mergeCell ref="H44:I44"/>
    <mergeCell ref="B45:D45"/>
    <mergeCell ref="H45:I45"/>
    <mergeCell ref="A5:G5"/>
    <mergeCell ref="B40:B42"/>
    <mergeCell ref="F40:G40"/>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L52"/>
  <sheetViews>
    <sheetView zoomScalePageLayoutView="0" workbookViewId="0" topLeftCell="A31">
      <selection activeCell="R15" sqref="R15"/>
    </sheetView>
  </sheetViews>
  <sheetFormatPr defaultColWidth="9.140625" defaultRowHeight="13.5"/>
  <cols>
    <col min="1" max="1" width="4.28125" style="579" customWidth="1"/>
    <col min="2" max="2" width="47.421875" style="578" customWidth="1"/>
    <col min="3" max="3" width="26.28125" style="577" bestFit="1" customWidth="1"/>
    <col min="4" max="4" width="5.28125" style="579" bestFit="1" customWidth="1"/>
    <col min="5" max="5" width="5.7109375" style="579" customWidth="1"/>
    <col min="6" max="6" width="8.57421875" style="579" customWidth="1"/>
    <col min="7" max="7" width="12.00390625" style="580" customWidth="1"/>
    <col min="8" max="8" width="8.28125" style="579" customWidth="1"/>
    <col min="9" max="9" width="12.421875" style="579" customWidth="1"/>
    <col min="10" max="10" width="13.00390625" style="579" customWidth="1"/>
    <col min="11" max="16384" width="9.140625" style="579" customWidth="1"/>
  </cols>
  <sheetData>
    <row r="1" ht="25.5" customHeight="1"/>
    <row r="2" spans="1:6" ht="13.5" thickBot="1">
      <c r="A2" s="581"/>
      <c r="B2" s="582"/>
      <c r="C2" s="583"/>
      <c r="D2" s="584"/>
      <c r="E2" s="583"/>
      <c r="F2" s="583"/>
    </row>
    <row r="3" spans="1:10" s="586" customFormat="1" ht="19.5" customHeight="1">
      <c r="A3" s="725" t="s">
        <v>124</v>
      </c>
      <c r="B3" s="749" t="s">
        <v>2643</v>
      </c>
      <c r="C3" s="751" t="s">
        <v>2644</v>
      </c>
      <c r="D3" s="753" t="s">
        <v>2645</v>
      </c>
      <c r="E3" s="755" t="s">
        <v>126</v>
      </c>
      <c r="F3" s="757" t="s">
        <v>2514</v>
      </c>
      <c r="G3" s="758"/>
      <c r="H3" s="759" t="s">
        <v>2646</v>
      </c>
      <c r="I3" s="760"/>
      <c r="J3" s="585"/>
    </row>
    <row r="4" spans="1:9" s="586" customFormat="1" ht="24" customHeight="1" thickBot="1">
      <c r="A4" s="726"/>
      <c r="B4" s="750"/>
      <c r="C4" s="752"/>
      <c r="D4" s="754"/>
      <c r="E4" s="756"/>
      <c r="F4" s="505" t="s">
        <v>2647</v>
      </c>
      <c r="G4" s="506" t="s">
        <v>2648</v>
      </c>
      <c r="H4" s="505" t="s">
        <v>2647</v>
      </c>
      <c r="I4" s="507" t="s">
        <v>2648</v>
      </c>
    </row>
    <row r="5" spans="1:10" s="588" customFormat="1" ht="12.75">
      <c r="A5" s="739" t="s">
        <v>2635</v>
      </c>
      <c r="B5" s="740"/>
      <c r="C5" s="740"/>
      <c r="D5" s="740"/>
      <c r="E5" s="740"/>
      <c r="F5" s="740"/>
      <c r="G5" s="740"/>
      <c r="H5" s="508"/>
      <c r="I5" s="509"/>
      <c r="J5" s="587"/>
    </row>
    <row r="6" spans="1:10" s="588" customFormat="1" ht="12.75">
      <c r="A6" s="510"/>
      <c r="B6" s="511" t="s">
        <v>2723</v>
      </c>
      <c r="C6" s="512"/>
      <c r="D6" s="513"/>
      <c r="E6" s="514"/>
      <c r="F6" s="515"/>
      <c r="G6" s="516"/>
      <c r="H6" s="517"/>
      <c r="I6" s="518"/>
      <c r="J6" s="587"/>
    </row>
    <row r="7" spans="1:9" s="588" customFormat="1" ht="22.5">
      <c r="A7" s="519"/>
      <c r="B7" s="543" t="s">
        <v>2724</v>
      </c>
      <c r="C7" s="544"/>
      <c r="D7" s="538">
        <v>3</v>
      </c>
      <c r="E7" s="539" t="s">
        <v>508</v>
      </c>
      <c r="F7" s="535"/>
      <c r="G7" s="525">
        <f>D7*F7</f>
        <v>0</v>
      </c>
      <c r="H7" s="524"/>
      <c r="I7" s="526">
        <f>D7*H7</f>
        <v>0</v>
      </c>
    </row>
    <row r="8" spans="1:9" s="588" customFormat="1" ht="22.5">
      <c r="A8" s="519"/>
      <c r="B8" s="543" t="s">
        <v>2725</v>
      </c>
      <c r="C8" s="544"/>
      <c r="D8" s="542">
        <v>17</v>
      </c>
      <c r="E8" s="539" t="s">
        <v>508</v>
      </c>
      <c r="F8" s="535"/>
      <c r="G8" s="525">
        <f aca="true" t="shared" si="0" ref="G8:G44">D8*F8</f>
        <v>0</v>
      </c>
      <c r="H8" s="524"/>
      <c r="I8" s="526">
        <f aca="true" t="shared" si="1" ref="I8:I44">D8*H8</f>
        <v>0</v>
      </c>
    </row>
    <row r="9" spans="1:9" s="588" customFormat="1" ht="22.5">
      <c r="A9" s="519"/>
      <c r="B9" s="543" t="s">
        <v>2726</v>
      </c>
      <c r="C9" s="544"/>
      <c r="D9" s="542">
        <v>1</v>
      </c>
      <c r="E9" s="539" t="s">
        <v>508</v>
      </c>
      <c r="F9" s="535"/>
      <c r="G9" s="525">
        <v>0</v>
      </c>
      <c r="H9" s="524"/>
      <c r="I9" s="526">
        <v>0</v>
      </c>
    </row>
    <row r="10" spans="1:9" s="588" customFormat="1" ht="12.75">
      <c r="A10" s="519"/>
      <c r="B10" s="528"/>
      <c r="C10" s="521"/>
      <c r="D10" s="522"/>
      <c r="E10" s="523"/>
      <c r="F10" s="524"/>
      <c r="G10" s="525">
        <f t="shared" si="0"/>
        <v>0</v>
      </c>
      <c r="H10" s="524"/>
      <c r="I10" s="526">
        <f t="shared" si="1"/>
        <v>0</v>
      </c>
    </row>
    <row r="11" spans="1:9" s="588" customFormat="1" ht="12.75">
      <c r="A11" s="519"/>
      <c r="B11" s="529" t="s">
        <v>2695</v>
      </c>
      <c r="C11" s="530"/>
      <c r="D11" s="527"/>
      <c r="E11" s="523"/>
      <c r="F11" s="524"/>
      <c r="G11" s="525">
        <f t="shared" si="0"/>
        <v>0</v>
      </c>
      <c r="H11" s="524"/>
      <c r="I11" s="526">
        <f t="shared" si="1"/>
        <v>0</v>
      </c>
    </row>
    <row r="12" spans="1:9" s="588" customFormat="1" ht="12.75">
      <c r="A12" s="519"/>
      <c r="B12" s="531" t="s">
        <v>2727</v>
      </c>
      <c r="C12" s="532"/>
      <c r="D12" s="611">
        <v>0</v>
      </c>
      <c r="E12" s="523" t="s">
        <v>508</v>
      </c>
      <c r="F12" s="524"/>
      <c r="G12" s="525">
        <f t="shared" si="0"/>
        <v>0</v>
      </c>
      <c r="H12" s="524"/>
      <c r="I12" s="526">
        <f t="shared" si="1"/>
        <v>0</v>
      </c>
    </row>
    <row r="13" spans="1:9" s="588" customFormat="1" ht="12.75">
      <c r="A13" s="519"/>
      <c r="B13" s="541"/>
      <c r="C13" s="532"/>
      <c r="D13" s="538"/>
      <c r="E13" s="523"/>
      <c r="F13" s="535"/>
      <c r="G13" s="525">
        <f t="shared" si="0"/>
        <v>0</v>
      </c>
      <c r="H13" s="524"/>
      <c r="I13" s="526">
        <f t="shared" si="1"/>
        <v>0</v>
      </c>
    </row>
    <row r="14" spans="1:9" s="588" customFormat="1" ht="12.75">
      <c r="A14" s="519"/>
      <c r="B14" s="529" t="s">
        <v>2698</v>
      </c>
      <c r="C14" s="541"/>
      <c r="D14" s="538"/>
      <c r="E14" s="523"/>
      <c r="F14" s="535"/>
      <c r="G14" s="525">
        <f t="shared" si="0"/>
        <v>0</v>
      </c>
      <c r="H14" s="524"/>
      <c r="I14" s="526">
        <f t="shared" si="1"/>
        <v>0</v>
      </c>
    </row>
    <row r="15" spans="1:9" s="588" customFormat="1" ht="114" customHeight="1">
      <c r="A15" s="519"/>
      <c r="B15" s="591" t="s">
        <v>2728</v>
      </c>
      <c r="C15" s="541" t="s">
        <v>2729</v>
      </c>
      <c r="D15" s="590">
        <v>0</v>
      </c>
      <c r="E15" s="523" t="s">
        <v>508</v>
      </c>
      <c r="F15" s="535"/>
      <c r="G15" s="525">
        <f t="shared" si="0"/>
        <v>0</v>
      </c>
      <c r="H15" s="524"/>
      <c r="I15" s="526">
        <f t="shared" si="1"/>
        <v>0</v>
      </c>
    </row>
    <row r="16" spans="1:9" s="588" customFormat="1" ht="12.75">
      <c r="A16" s="519"/>
      <c r="B16" s="612" t="s">
        <v>2730</v>
      </c>
      <c r="C16" s="541"/>
      <c r="D16" s="538">
        <v>4</v>
      </c>
      <c r="E16" s="523" t="s">
        <v>508</v>
      </c>
      <c r="F16" s="535"/>
      <c r="G16" s="525">
        <f t="shared" si="0"/>
        <v>0</v>
      </c>
      <c r="H16" s="524"/>
      <c r="I16" s="526">
        <f t="shared" si="1"/>
        <v>0</v>
      </c>
    </row>
    <row r="17" spans="1:9" s="588" customFormat="1" ht="12.75">
      <c r="A17" s="536"/>
      <c r="B17" s="541"/>
      <c r="C17" s="540"/>
      <c r="D17" s="538"/>
      <c r="E17" s="539"/>
      <c r="F17" s="535"/>
      <c r="G17" s="525">
        <f t="shared" si="0"/>
        <v>0</v>
      </c>
      <c r="H17" s="524"/>
      <c r="I17" s="526">
        <f t="shared" si="1"/>
        <v>0</v>
      </c>
    </row>
    <row r="18" spans="1:9" s="588" customFormat="1" ht="12.75">
      <c r="A18" s="536"/>
      <c r="B18" s="529" t="s">
        <v>2708</v>
      </c>
      <c r="C18" s="540"/>
      <c r="D18" s="538"/>
      <c r="E18" s="539"/>
      <c r="F18" s="535"/>
      <c r="G18" s="525">
        <f t="shared" si="0"/>
        <v>0</v>
      </c>
      <c r="H18" s="524"/>
      <c r="I18" s="526">
        <f t="shared" si="1"/>
        <v>0</v>
      </c>
    </row>
    <row r="19" spans="1:9" s="588" customFormat="1" ht="51" customHeight="1">
      <c r="A19" s="536"/>
      <c r="B19" s="613" t="s">
        <v>2731</v>
      </c>
      <c r="C19" s="540" t="s">
        <v>2732</v>
      </c>
      <c r="D19" s="538">
        <v>1</v>
      </c>
      <c r="E19" s="539" t="s">
        <v>508</v>
      </c>
      <c r="F19" s="535"/>
      <c r="G19" s="525">
        <f t="shared" si="0"/>
        <v>0</v>
      </c>
      <c r="H19" s="524"/>
      <c r="I19" s="526">
        <f t="shared" si="1"/>
        <v>0</v>
      </c>
    </row>
    <row r="20" spans="1:9" s="588" customFormat="1" ht="22.5">
      <c r="A20" s="536"/>
      <c r="B20" s="541" t="s">
        <v>2733</v>
      </c>
      <c r="C20" s="540" t="s">
        <v>2734</v>
      </c>
      <c r="D20" s="538">
        <v>1</v>
      </c>
      <c r="E20" s="539" t="s">
        <v>508</v>
      </c>
      <c r="F20" s="535"/>
      <c r="G20" s="525">
        <f t="shared" si="0"/>
        <v>0</v>
      </c>
      <c r="H20" s="524"/>
      <c r="I20" s="526">
        <f t="shared" si="1"/>
        <v>0</v>
      </c>
    </row>
    <row r="21" spans="1:10" s="593" customFormat="1" ht="22.5">
      <c r="A21" s="536"/>
      <c r="B21" s="543" t="s">
        <v>2709</v>
      </c>
      <c r="C21" s="540" t="s">
        <v>2710</v>
      </c>
      <c r="D21" s="538">
        <v>5</v>
      </c>
      <c r="E21" s="539" t="s">
        <v>508</v>
      </c>
      <c r="F21" s="535"/>
      <c r="G21" s="525">
        <f t="shared" si="0"/>
        <v>0</v>
      </c>
      <c r="H21" s="524"/>
      <c r="I21" s="526">
        <f t="shared" si="1"/>
        <v>0</v>
      </c>
      <c r="J21" s="588"/>
    </row>
    <row r="22" spans="1:10" s="593" customFormat="1" ht="12.75">
      <c r="A22" s="536"/>
      <c r="B22" s="543" t="s">
        <v>2735</v>
      </c>
      <c r="C22" s="540" t="s">
        <v>2736</v>
      </c>
      <c r="D22" s="538">
        <v>2</v>
      </c>
      <c r="E22" s="539" t="s">
        <v>508</v>
      </c>
      <c r="F22" s="535"/>
      <c r="G22" s="525">
        <f t="shared" si="0"/>
        <v>0</v>
      </c>
      <c r="H22" s="524"/>
      <c r="I22" s="526">
        <f t="shared" si="1"/>
        <v>0</v>
      </c>
      <c r="J22" s="588"/>
    </row>
    <row r="23" spans="1:9" s="588" customFormat="1" ht="22.5">
      <c r="A23" s="536"/>
      <c r="B23" s="543" t="s">
        <v>2737</v>
      </c>
      <c r="C23" s="540" t="s">
        <v>2738</v>
      </c>
      <c r="D23" s="538">
        <v>2</v>
      </c>
      <c r="E23" s="539" t="s">
        <v>508</v>
      </c>
      <c r="F23" s="535"/>
      <c r="G23" s="525">
        <f t="shared" si="0"/>
        <v>0</v>
      </c>
      <c r="H23" s="524"/>
      <c r="I23" s="526">
        <f t="shared" si="1"/>
        <v>0</v>
      </c>
    </row>
    <row r="24" spans="1:9" s="588" customFormat="1" ht="12.75">
      <c r="A24" s="536"/>
      <c r="B24" s="543" t="s">
        <v>2739</v>
      </c>
      <c r="C24" s="540" t="s">
        <v>2740</v>
      </c>
      <c r="D24" s="538">
        <v>2</v>
      </c>
      <c r="E24" s="539" t="s">
        <v>508</v>
      </c>
      <c r="F24" s="535"/>
      <c r="G24" s="525">
        <f t="shared" si="0"/>
        <v>0</v>
      </c>
      <c r="H24" s="524"/>
      <c r="I24" s="526">
        <f t="shared" si="1"/>
        <v>0</v>
      </c>
    </row>
    <row r="25" spans="1:9" s="588" customFormat="1" ht="12.75">
      <c r="A25" s="536"/>
      <c r="B25" s="543" t="s">
        <v>2741</v>
      </c>
      <c r="C25" s="540" t="s">
        <v>2742</v>
      </c>
      <c r="D25" s="538">
        <v>24</v>
      </c>
      <c r="E25" s="539" t="s">
        <v>508</v>
      </c>
      <c r="F25" s="535"/>
      <c r="G25" s="525">
        <f t="shared" si="0"/>
        <v>0</v>
      </c>
      <c r="H25" s="524"/>
      <c r="I25" s="526">
        <f t="shared" si="1"/>
        <v>0</v>
      </c>
    </row>
    <row r="26" spans="1:9" s="588" customFormat="1" ht="12.75">
      <c r="A26" s="536"/>
      <c r="B26" s="543" t="s">
        <v>2743</v>
      </c>
      <c r="C26" s="540" t="s">
        <v>2744</v>
      </c>
      <c r="D26" s="538">
        <v>24</v>
      </c>
      <c r="E26" s="539" t="s">
        <v>508</v>
      </c>
      <c r="F26" s="535"/>
      <c r="G26" s="525">
        <f t="shared" si="0"/>
        <v>0</v>
      </c>
      <c r="H26" s="524"/>
      <c r="I26" s="526">
        <f t="shared" si="1"/>
        <v>0</v>
      </c>
    </row>
    <row r="27" spans="1:9" s="588" customFormat="1" ht="12.75">
      <c r="A27" s="536"/>
      <c r="B27" s="543" t="s">
        <v>2745</v>
      </c>
      <c r="C27" s="540" t="s">
        <v>2746</v>
      </c>
      <c r="D27" s="538">
        <v>24</v>
      </c>
      <c r="E27" s="539" t="s">
        <v>508</v>
      </c>
      <c r="F27" s="535"/>
      <c r="G27" s="525">
        <f t="shared" si="0"/>
        <v>0</v>
      </c>
      <c r="H27" s="524"/>
      <c r="I27" s="526">
        <f t="shared" si="1"/>
        <v>0</v>
      </c>
    </row>
    <row r="28" spans="1:9" s="588" customFormat="1" ht="12.75">
      <c r="A28" s="536"/>
      <c r="B28" s="543" t="s">
        <v>2747</v>
      </c>
      <c r="C28" s="540" t="s">
        <v>2748</v>
      </c>
      <c r="D28" s="538">
        <v>24</v>
      </c>
      <c r="E28" s="539" t="s">
        <v>508</v>
      </c>
      <c r="F28" s="535"/>
      <c r="G28" s="525">
        <f t="shared" si="0"/>
        <v>0</v>
      </c>
      <c r="H28" s="524"/>
      <c r="I28" s="526">
        <f t="shared" si="1"/>
        <v>0</v>
      </c>
    </row>
    <row r="29" spans="1:9" s="588" customFormat="1" ht="12.75">
      <c r="A29" s="536"/>
      <c r="B29" s="543" t="s">
        <v>2749</v>
      </c>
      <c r="C29" s="540" t="s">
        <v>2750</v>
      </c>
      <c r="D29" s="538">
        <v>6</v>
      </c>
      <c r="E29" s="539" t="s">
        <v>508</v>
      </c>
      <c r="F29" s="535"/>
      <c r="G29" s="525">
        <f t="shared" si="0"/>
        <v>0</v>
      </c>
      <c r="H29" s="524"/>
      <c r="I29" s="526">
        <f t="shared" si="1"/>
        <v>0</v>
      </c>
    </row>
    <row r="30" spans="1:9" s="588" customFormat="1" ht="12.75">
      <c r="A30" s="536"/>
      <c r="B30" s="543" t="s">
        <v>2715</v>
      </c>
      <c r="C30" s="540"/>
      <c r="D30" s="538">
        <v>1</v>
      </c>
      <c r="E30" s="539" t="s">
        <v>508</v>
      </c>
      <c r="F30" s="535"/>
      <c r="G30" s="525">
        <f t="shared" si="0"/>
        <v>0</v>
      </c>
      <c r="H30" s="524"/>
      <c r="I30" s="526">
        <f t="shared" si="1"/>
        <v>0</v>
      </c>
    </row>
    <row r="31" spans="1:9" s="588" customFormat="1" ht="12.75">
      <c r="A31" s="536"/>
      <c r="B31" s="543" t="s">
        <v>2751</v>
      </c>
      <c r="C31" s="540" t="s">
        <v>2752</v>
      </c>
      <c r="D31" s="538">
        <v>1</v>
      </c>
      <c r="E31" s="539" t="s">
        <v>508</v>
      </c>
      <c r="F31" s="535"/>
      <c r="G31" s="525">
        <v>0</v>
      </c>
      <c r="H31" s="524"/>
      <c r="I31" s="526">
        <v>0</v>
      </c>
    </row>
    <row r="32" spans="1:9" s="588" customFormat="1" ht="12.75">
      <c r="A32" s="536"/>
      <c r="B32" s="537"/>
      <c r="C32" s="530"/>
      <c r="D32" s="538"/>
      <c r="E32" s="539"/>
      <c r="F32" s="535"/>
      <c r="G32" s="525">
        <f t="shared" si="0"/>
        <v>0</v>
      </c>
      <c r="H32" s="524"/>
      <c r="I32" s="526">
        <f t="shared" si="1"/>
        <v>0</v>
      </c>
    </row>
    <row r="33" spans="1:9" s="588" customFormat="1" ht="12.75">
      <c r="A33" s="536"/>
      <c r="B33" s="529" t="s">
        <v>2667</v>
      </c>
      <c r="C33" s="540"/>
      <c r="D33" s="538"/>
      <c r="E33" s="539"/>
      <c r="F33" s="535"/>
      <c r="G33" s="525">
        <f t="shared" si="0"/>
        <v>0</v>
      </c>
      <c r="H33" s="524"/>
      <c r="I33" s="526">
        <f t="shared" si="1"/>
        <v>0</v>
      </c>
    </row>
    <row r="34" spans="1:10" s="593" customFormat="1" ht="22.5">
      <c r="A34" s="536"/>
      <c r="B34" s="541" t="s">
        <v>2753</v>
      </c>
      <c r="C34" s="532" t="s">
        <v>2754</v>
      </c>
      <c r="D34" s="542">
        <v>3000</v>
      </c>
      <c r="E34" s="523" t="s">
        <v>250</v>
      </c>
      <c r="F34" s="535"/>
      <c r="G34" s="525">
        <f t="shared" si="0"/>
        <v>0</v>
      </c>
      <c r="H34" s="524"/>
      <c r="I34" s="526">
        <f t="shared" si="1"/>
        <v>0</v>
      </c>
      <c r="J34" s="588"/>
    </row>
    <row r="35" spans="1:10" s="593" customFormat="1" ht="12.75">
      <c r="A35" s="536"/>
      <c r="B35" s="543" t="s">
        <v>2680</v>
      </c>
      <c r="C35" s="544" t="s">
        <v>2719</v>
      </c>
      <c r="D35" s="538">
        <v>100</v>
      </c>
      <c r="E35" s="539" t="s">
        <v>250</v>
      </c>
      <c r="F35" s="535"/>
      <c r="G35" s="525">
        <f t="shared" si="0"/>
        <v>0</v>
      </c>
      <c r="H35" s="524"/>
      <c r="I35" s="526">
        <f t="shared" si="1"/>
        <v>0</v>
      </c>
      <c r="J35" s="588"/>
    </row>
    <row r="36" spans="1:10" s="593" customFormat="1" ht="12.75">
      <c r="A36" s="536"/>
      <c r="B36" s="543" t="s">
        <v>2720</v>
      </c>
      <c r="C36" s="544" t="s">
        <v>2721</v>
      </c>
      <c r="D36" s="538">
        <v>20</v>
      </c>
      <c r="E36" s="539" t="s">
        <v>508</v>
      </c>
      <c r="F36" s="535"/>
      <c r="G36" s="525">
        <f t="shared" si="0"/>
        <v>0</v>
      </c>
      <c r="H36" s="524"/>
      <c r="I36" s="526">
        <f t="shared" si="1"/>
        <v>0</v>
      </c>
      <c r="J36" s="588"/>
    </row>
    <row r="37" spans="1:9" s="593" customFormat="1" ht="12.75">
      <c r="A37" s="536"/>
      <c r="B37" s="543" t="s">
        <v>2722</v>
      </c>
      <c r="C37" s="544"/>
      <c r="D37" s="538">
        <v>1</v>
      </c>
      <c r="E37" s="539" t="s">
        <v>2685</v>
      </c>
      <c r="F37" s="535"/>
      <c r="G37" s="525">
        <f t="shared" si="0"/>
        <v>0</v>
      </c>
      <c r="H37" s="524"/>
      <c r="I37" s="526">
        <f t="shared" si="1"/>
        <v>0</v>
      </c>
    </row>
    <row r="38" spans="1:9" s="593" customFormat="1" ht="12.75">
      <c r="A38" s="536"/>
      <c r="B38" s="543"/>
      <c r="C38" s="544"/>
      <c r="D38" s="538"/>
      <c r="E38" s="539"/>
      <c r="F38" s="535"/>
      <c r="G38" s="525">
        <f t="shared" si="0"/>
        <v>0</v>
      </c>
      <c r="H38" s="524"/>
      <c r="I38" s="526">
        <f t="shared" si="1"/>
        <v>0</v>
      </c>
    </row>
    <row r="39" spans="1:9" s="588" customFormat="1" ht="12.75">
      <c r="A39" s="536"/>
      <c r="B39" s="545" t="s">
        <v>1588</v>
      </c>
      <c r="C39" s="544"/>
      <c r="D39" s="538"/>
      <c r="E39" s="539"/>
      <c r="F39" s="535"/>
      <c r="G39" s="525">
        <f t="shared" si="0"/>
        <v>0</v>
      </c>
      <c r="H39" s="524"/>
      <c r="I39" s="526">
        <f t="shared" si="1"/>
        <v>0</v>
      </c>
    </row>
    <row r="40" spans="1:12" s="588" customFormat="1" ht="12.75">
      <c r="A40" s="536"/>
      <c r="B40" s="543" t="s">
        <v>2684</v>
      </c>
      <c r="C40" s="544"/>
      <c r="D40" s="538">
        <v>1</v>
      </c>
      <c r="E40" s="539" t="s">
        <v>2685</v>
      </c>
      <c r="F40" s="535"/>
      <c r="G40" s="525">
        <f t="shared" si="0"/>
        <v>0</v>
      </c>
      <c r="H40" s="524"/>
      <c r="I40" s="526">
        <f t="shared" si="1"/>
        <v>0</v>
      </c>
      <c r="K40" s="588">
        <v>0.005</v>
      </c>
      <c r="L40" s="588">
        <v>470000</v>
      </c>
    </row>
    <row r="41" spans="1:11" s="588" customFormat="1" ht="12.75">
      <c r="A41" s="536"/>
      <c r="B41" s="543" t="s">
        <v>2755</v>
      </c>
      <c r="C41" s="544"/>
      <c r="D41" s="538">
        <v>1</v>
      </c>
      <c r="E41" s="539" t="s">
        <v>2685</v>
      </c>
      <c r="F41" s="535"/>
      <c r="G41" s="525">
        <f t="shared" si="0"/>
        <v>0</v>
      </c>
      <c r="H41" s="524"/>
      <c r="I41" s="526">
        <f t="shared" si="1"/>
        <v>0</v>
      </c>
      <c r="K41" s="588">
        <v>0.015</v>
      </c>
    </row>
    <row r="42" spans="1:11" s="588" customFormat="1" ht="12.75">
      <c r="A42" s="536"/>
      <c r="B42" s="543" t="s">
        <v>2687</v>
      </c>
      <c r="C42" s="544"/>
      <c r="D42" s="538">
        <v>1</v>
      </c>
      <c r="E42" s="539" t="s">
        <v>2685</v>
      </c>
      <c r="F42" s="535"/>
      <c r="G42" s="525">
        <f t="shared" si="0"/>
        <v>0</v>
      </c>
      <c r="H42" s="524"/>
      <c r="I42" s="526">
        <f t="shared" si="1"/>
        <v>0</v>
      </c>
      <c r="K42" s="588">
        <v>0.03</v>
      </c>
    </row>
    <row r="43" spans="1:11" s="588" customFormat="1" ht="12.75">
      <c r="A43" s="536"/>
      <c r="B43" s="543" t="s">
        <v>2688</v>
      </c>
      <c r="C43" s="544"/>
      <c r="D43" s="538">
        <v>1</v>
      </c>
      <c r="E43" s="539" t="s">
        <v>2685</v>
      </c>
      <c r="F43" s="535"/>
      <c r="G43" s="525">
        <f t="shared" si="0"/>
        <v>0</v>
      </c>
      <c r="H43" s="524"/>
      <c r="I43" s="526">
        <f t="shared" si="1"/>
        <v>0</v>
      </c>
      <c r="K43" s="588">
        <v>0.03</v>
      </c>
    </row>
    <row r="44" spans="1:9" s="588" customFormat="1" ht="13.5" thickBot="1">
      <c r="A44" s="546"/>
      <c r="B44" s="547"/>
      <c r="C44" s="548"/>
      <c r="D44" s="549"/>
      <c r="E44" s="550"/>
      <c r="F44" s="551"/>
      <c r="G44" s="525">
        <f t="shared" si="0"/>
        <v>0</v>
      </c>
      <c r="H44" s="552"/>
      <c r="I44" s="526">
        <f t="shared" si="1"/>
        <v>0</v>
      </c>
    </row>
    <row r="45" spans="1:9" s="586" customFormat="1" ht="19.5" customHeight="1">
      <c r="A45" s="553"/>
      <c r="B45" s="741" t="s">
        <v>2689</v>
      </c>
      <c r="C45" s="554"/>
      <c r="D45" s="555"/>
      <c r="E45" s="556"/>
      <c r="F45" s="744" t="s">
        <v>2514</v>
      </c>
      <c r="G45" s="745"/>
      <c r="H45" s="744" t="s">
        <v>2646</v>
      </c>
      <c r="I45" s="745"/>
    </row>
    <row r="46" spans="1:9" s="586" customFormat="1" ht="26.25" customHeight="1">
      <c r="A46" s="553"/>
      <c r="B46" s="742"/>
      <c r="C46" s="554"/>
      <c r="D46" s="555"/>
      <c r="E46" s="556"/>
      <c r="F46" s="746" t="s">
        <v>2648</v>
      </c>
      <c r="G46" s="747"/>
      <c r="H46" s="746" t="s">
        <v>2648</v>
      </c>
      <c r="I46" s="747"/>
    </row>
    <row r="47" spans="1:9" s="586" customFormat="1" ht="19.5" customHeight="1">
      <c r="A47" s="557"/>
      <c r="B47" s="743"/>
      <c r="C47" s="558"/>
      <c r="D47" s="559"/>
      <c r="E47" s="560"/>
      <c r="F47" s="748">
        <f>SUM(G5:G44)</f>
        <v>0</v>
      </c>
      <c r="G47" s="748"/>
      <c r="H47" s="748">
        <f>SUM(I5:I44)</f>
        <v>0</v>
      </c>
      <c r="I47" s="748"/>
    </row>
    <row r="48" spans="1:9" s="586" customFormat="1" ht="19.5" customHeight="1">
      <c r="A48" s="561"/>
      <c r="B48" s="727" t="s">
        <v>2690</v>
      </c>
      <c r="C48" s="727"/>
      <c r="D48" s="728"/>
      <c r="E48" s="562"/>
      <c r="F48" s="563"/>
      <c r="G48" s="564"/>
      <c r="H48" s="729">
        <f>SUM(F47:I47)</f>
        <v>0</v>
      </c>
      <c r="I48" s="730"/>
    </row>
    <row r="49" spans="1:9" s="586" customFormat="1" ht="19.5" customHeight="1">
      <c r="A49" s="565"/>
      <c r="B49" s="731" t="s">
        <v>2641</v>
      </c>
      <c r="C49" s="731"/>
      <c r="D49" s="732"/>
      <c r="E49" s="566"/>
      <c r="F49" s="567"/>
      <c r="G49" s="568"/>
      <c r="H49" s="733">
        <f>0.21*H48</f>
        <v>0</v>
      </c>
      <c r="I49" s="734"/>
    </row>
    <row r="50" spans="1:9" s="586" customFormat="1" ht="19.5" customHeight="1" thickBot="1">
      <c r="A50" s="569"/>
      <c r="B50" s="735" t="s">
        <v>2691</v>
      </c>
      <c r="C50" s="735"/>
      <c r="D50" s="736"/>
      <c r="E50" s="570"/>
      <c r="F50" s="571"/>
      <c r="G50" s="572"/>
      <c r="H50" s="737">
        <f>SUM(H48:I49)</f>
        <v>0</v>
      </c>
      <c r="I50" s="738"/>
    </row>
    <row r="51" spans="1:9" s="586" customFormat="1" ht="12.75">
      <c r="A51" s="573"/>
      <c r="B51" s="574"/>
      <c r="C51" s="575"/>
      <c r="D51" s="573"/>
      <c r="E51" s="576"/>
      <c r="F51" s="576"/>
      <c r="G51" s="576"/>
      <c r="H51" s="576"/>
      <c r="I51" s="576"/>
    </row>
    <row r="52" ht="12.75">
      <c r="A52" s="577"/>
    </row>
  </sheetData>
  <sheetProtection/>
  <mergeCells count="21">
    <mergeCell ref="H3:I3"/>
    <mergeCell ref="H45:I45"/>
    <mergeCell ref="F46:G46"/>
    <mergeCell ref="H46:I46"/>
    <mergeCell ref="F47:G47"/>
    <mergeCell ref="H47:I47"/>
    <mergeCell ref="B3:B4"/>
    <mergeCell ref="C3:C4"/>
    <mergeCell ref="D3:D4"/>
    <mergeCell ref="E3:E4"/>
    <mergeCell ref="F3:G3"/>
    <mergeCell ref="A3:A4"/>
    <mergeCell ref="B48:D48"/>
    <mergeCell ref="H48:I48"/>
    <mergeCell ref="B49:D49"/>
    <mergeCell ref="H49:I49"/>
    <mergeCell ref="B50:D50"/>
    <mergeCell ref="H50:I50"/>
    <mergeCell ref="A5:G5"/>
    <mergeCell ref="B45:B47"/>
    <mergeCell ref="F45:G45"/>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61"/>
  <sheetViews>
    <sheetView zoomScalePageLayoutView="0" workbookViewId="0" topLeftCell="A37">
      <selection activeCell="K8" sqref="K8"/>
    </sheetView>
  </sheetViews>
  <sheetFormatPr defaultColWidth="9.140625" defaultRowHeight="13.5"/>
  <cols>
    <col min="1" max="1" width="4.28125" style="0" customWidth="1"/>
    <col min="2" max="2" width="47.421875" style="0" customWidth="1"/>
    <col min="3" max="3" width="26.28125" style="0" bestFit="1" customWidth="1"/>
    <col min="4" max="4" width="5.28125" style="0" bestFit="1" customWidth="1"/>
    <col min="5" max="5" width="5.7109375" style="0" customWidth="1"/>
    <col min="6" max="6" width="8.57421875" style="0" customWidth="1"/>
    <col min="7" max="7" width="12.00390625" style="0" customWidth="1"/>
    <col min="8" max="8" width="8.28125" style="0" customWidth="1"/>
    <col min="9" max="9" width="12.421875" style="0" customWidth="1"/>
  </cols>
  <sheetData>
    <row r="1" spans="1:9" ht="13.5">
      <c r="A1" s="725" t="s">
        <v>124</v>
      </c>
      <c r="B1" s="749" t="s">
        <v>2643</v>
      </c>
      <c r="C1" s="751" t="s">
        <v>2644</v>
      </c>
      <c r="D1" s="753" t="s">
        <v>2645</v>
      </c>
      <c r="E1" s="755" t="s">
        <v>126</v>
      </c>
      <c r="F1" s="757" t="s">
        <v>2514</v>
      </c>
      <c r="G1" s="758"/>
      <c r="H1" s="759" t="s">
        <v>2646</v>
      </c>
      <c r="I1" s="760"/>
    </row>
    <row r="2" spans="1:9" ht="23.25" thickBot="1">
      <c r="A2" s="726"/>
      <c r="B2" s="750"/>
      <c r="C2" s="752"/>
      <c r="D2" s="754"/>
      <c r="E2" s="756"/>
      <c r="F2" s="505" t="s">
        <v>2647</v>
      </c>
      <c r="G2" s="506" t="s">
        <v>2648</v>
      </c>
      <c r="H2" s="505" t="s">
        <v>2647</v>
      </c>
      <c r="I2" s="507" t="s">
        <v>2648</v>
      </c>
    </row>
    <row r="3" spans="1:9" ht="14.25">
      <c r="A3" s="761" t="s">
        <v>2636</v>
      </c>
      <c r="B3" s="762"/>
      <c r="C3" s="762"/>
      <c r="D3" s="762"/>
      <c r="E3" s="762"/>
      <c r="F3" s="762"/>
      <c r="G3" s="762"/>
      <c r="H3" s="508"/>
      <c r="I3" s="509"/>
    </row>
    <row r="4" spans="1:9" ht="13.5">
      <c r="A4" s="510"/>
      <c r="B4" s="511" t="s">
        <v>2756</v>
      </c>
      <c r="C4" s="512"/>
      <c r="D4" s="513"/>
      <c r="E4" s="514"/>
      <c r="F4" s="515"/>
      <c r="G4" s="516"/>
      <c r="H4" s="517"/>
      <c r="I4" s="518"/>
    </row>
    <row r="5" spans="1:9" ht="13.5">
      <c r="A5" s="519"/>
      <c r="B5" s="520" t="s">
        <v>2757</v>
      </c>
      <c r="C5" s="521" t="s">
        <v>2758</v>
      </c>
      <c r="D5" s="589">
        <v>0</v>
      </c>
      <c r="E5" s="523" t="s">
        <v>508</v>
      </c>
      <c r="F5" s="524"/>
      <c r="G5" s="525">
        <v>0</v>
      </c>
      <c r="H5" s="524"/>
      <c r="I5" s="526">
        <f>D5*H5</f>
        <v>0</v>
      </c>
    </row>
    <row r="6" spans="1:9" ht="13.5">
      <c r="A6" s="519"/>
      <c r="B6" s="528"/>
      <c r="C6" s="521"/>
      <c r="D6" s="527"/>
      <c r="E6" s="523"/>
      <c r="F6" s="524"/>
      <c r="G6" s="525">
        <f aca="true" t="shared" si="0" ref="G6:G55">D6*F6</f>
        <v>0</v>
      </c>
      <c r="H6" s="524"/>
      <c r="I6" s="526">
        <f aca="true" t="shared" si="1" ref="I6:I55">D6*H6</f>
        <v>0</v>
      </c>
    </row>
    <row r="7" spans="1:9" ht="13.5">
      <c r="A7" s="519"/>
      <c r="B7" s="529" t="s">
        <v>2759</v>
      </c>
      <c r="C7" s="530"/>
      <c r="D7" s="527"/>
      <c r="E7" s="523"/>
      <c r="F7" s="524"/>
      <c r="G7" s="525">
        <f t="shared" si="0"/>
        <v>0</v>
      </c>
      <c r="H7" s="524"/>
      <c r="I7" s="526">
        <f t="shared" si="1"/>
        <v>0</v>
      </c>
    </row>
    <row r="8" spans="1:9" ht="409.5">
      <c r="A8" s="519"/>
      <c r="B8" s="531" t="s">
        <v>2760</v>
      </c>
      <c r="C8" s="532" t="s">
        <v>2761</v>
      </c>
      <c r="D8" s="611">
        <v>0</v>
      </c>
      <c r="E8" s="523" t="s">
        <v>508</v>
      </c>
      <c r="F8" s="524"/>
      <c r="G8" s="525">
        <f t="shared" si="0"/>
        <v>0</v>
      </c>
      <c r="H8" s="524"/>
      <c r="I8" s="526">
        <f t="shared" si="1"/>
        <v>0</v>
      </c>
    </row>
    <row r="9" spans="1:9" ht="13.5">
      <c r="A9" s="519"/>
      <c r="B9" s="541" t="s">
        <v>2762</v>
      </c>
      <c r="C9" s="532" t="s">
        <v>2763</v>
      </c>
      <c r="D9" s="590">
        <v>0</v>
      </c>
      <c r="E9" s="523" t="s">
        <v>508</v>
      </c>
      <c r="F9" s="535"/>
      <c r="G9" s="525">
        <f t="shared" si="0"/>
        <v>0</v>
      </c>
      <c r="H9" s="524"/>
      <c r="I9" s="526">
        <f t="shared" si="1"/>
        <v>0</v>
      </c>
    </row>
    <row r="10" spans="1:9" ht="13.5">
      <c r="A10" s="519"/>
      <c r="B10" s="541"/>
      <c r="C10" s="532"/>
      <c r="D10" s="538"/>
      <c r="E10" s="523"/>
      <c r="F10" s="535"/>
      <c r="G10" s="525">
        <f t="shared" si="0"/>
        <v>0</v>
      </c>
      <c r="H10" s="524"/>
      <c r="I10" s="526">
        <f t="shared" si="1"/>
        <v>0</v>
      </c>
    </row>
    <row r="11" spans="1:9" ht="13.5">
      <c r="A11" s="519"/>
      <c r="B11" s="529" t="s">
        <v>2764</v>
      </c>
      <c r="C11" s="541"/>
      <c r="D11" s="538"/>
      <c r="E11" s="523"/>
      <c r="F11" s="535"/>
      <c r="G11" s="525">
        <f t="shared" si="0"/>
        <v>0</v>
      </c>
      <c r="H11" s="524"/>
      <c r="I11" s="526">
        <f t="shared" si="1"/>
        <v>0</v>
      </c>
    </row>
    <row r="12" spans="1:9" ht="101.25">
      <c r="A12" s="519"/>
      <c r="B12" s="591" t="s">
        <v>2765</v>
      </c>
      <c r="C12" s="541" t="s">
        <v>2766</v>
      </c>
      <c r="D12" s="590">
        <v>0</v>
      </c>
      <c r="E12" s="523" t="s">
        <v>508</v>
      </c>
      <c r="F12" s="535"/>
      <c r="G12" s="525">
        <f t="shared" si="0"/>
        <v>0</v>
      </c>
      <c r="H12" s="524"/>
      <c r="I12" s="526">
        <f t="shared" si="1"/>
        <v>0</v>
      </c>
    </row>
    <row r="13" spans="1:9" ht="112.5">
      <c r="A13" s="519"/>
      <c r="B13" s="591" t="s">
        <v>2767</v>
      </c>
      <c r="C13" s="541" t="s">
        <v>2768</v>
      </c>
      <c r="D13" s="590">
        <v>0</v>
      </c>
      <c r="E13" s="523" t="s">
        <v>508</v>
      </c>
      <c r="F13" s="535"/>
      <c r="G13" s="525">
        <f t="shared" si="0"/>
        <v>0</v>
      </c>
      <c r="H13" s="524"/>
      <c r="I13" s="526">
        <f t="shared" si="1"/>
        <v>0</v>
      </c>
    </row>
    <row r="14" spans="1:9" ht="112.5">
      <c r="A14" s="519"/>
      <c r="B14" s="591" t="s">
        <v>2769</v>
      </c>
      <c r="C14" s="541" t="s">
        <v>2770</v>
      </c>
      <c r="D14" s="590">
        <v>0</v>
      </c>
      <c r="E14" s="523" t="s">
        <v>508</v>
      </c>
      <c r="F14" s="535"/>
      <c r="G14" s="525">
        <f t="shared" si="0"/>
        <v>0</v>
      </c>
      <c r="H14" s="524"/>
      <c r="I14" s="526">
        <f t="shared" si="1"/>
        <v>0</v>
      </c>
    </row>
    <row r="15" spans="1:9" ht="13.5">
      <c r="A15" s="519"/>
      <c r="B15" s="592"/>
      <c r="C15" s="532"/>
      <c r="D15" s="542"/>
      <c r="E15" s="523"/>
      <c r="F15" s="535"/>
      <c r="G15" s="525">
        <f t="shared" si="0"/>
        <v>0</v>
      </c>
      <c r="H15" s="524"/>
      <c r="I15" s="526">
        <f t="shared" si="1"/>
        <v>0</v>
      </c>
    </row>
    <row r="16" spans="1:9" ht="13.5">
      <c r="A16" s="519"/>
      <c r="B16" s="594" t="s">
        <v>2771</v>
      </c>
      <c r="C16" s="541"/>
      <c r="D16" s="538"/>
      <c r="E16" s="523"/>
      <c r="F16" s="535"/>
      <c r="G16" s="525">
        <f t="shared" si="0"/>
        <v>0</v>
      </c>
      <c r="H16" s="524"/>
      <c r="I16" s="526">
        <f t="shared" si="1"/>
        <v>0</v>
      </c>
    </row>
    <row r="17" spans="1:9" ht="157.5">
      <c r="A17" s="519"/>
      <c r="B17" s="596" t="s">
        <v>2772</v>
      </c>
      <c r="C17" s="540" t="s">
        <v>2773</v>
      </c>
      <c r="D17" s="590">
        <v>0</v>
      </c>
      <c r="E17" s="539" t="s">
        <v>508</v>
      </c>
      <c r="F17" s="535"/>
      <c r="G17" s="525">
        <f t="shared" si="0"/>
        <v>0</v>
      </c>
      <c r="H17" s="524"/>
      <c r="I17" s="526">
        <f t="shared" si="1"/>
        <v>0</v>
      </c>
    </row>
    <row r="18" spans="1:9" ht="13.5">
      <c r="A18" s="536"/>
      <c r="B18" s="541"/>
      <c r="C18" s="540"/>
      <c r="D18" s="538"/>
      <c r="E18" s="539"/>
      <c r="F18" s="535"/>
      <c r="G18" s="525">
        <f t="shared" si="0"/>
        <v>0</v>
      </c>
      <c r="H18" s="524"/>
      <c r="I18" s="526">
        <f t="shared" si="1"/>
        <v>0</v>
      </c>
    </row>
    <row r="19" spans="1:9" ht="13.5">
      <c r="A19" s="519"/>
      <c r="B19" s="594" t="s">
        <v>2774</v>
      </c>
      <c r="C19" s="541"/>
      <c r="D19" s="538"/>
      <c r="E19" s="523"/>
      <c r="F19" s="535"/>
      <c r="G19" s="525">
        <f t="shared" si="0"/>
        <v>0</v>
      </c>
      <c r="H19" s="524"/>
      <c r="I19" s="526">
        <f t="shared" si="1"/>
        <v>0</v>
      </c>
    </row>
    <row r="20" spans="1:9" ht="409.5">
      <c r="A20" s="519"/>
      <c r="B20" s="596" t="s">
        <v>2775</v>
      </c>
      <c r="C20" s="540" t="s">
        <v>2776</v>
      </c>
      <c r="D20" s="590">
        <v>0</v>
      </c>
      <c r="E20" s="539" t="s">
        <v>508</v>
      </c>
      <c r="F20" s="535"/>
      <c r="G20" s="525">
        <f t="shared" si="0"/>
        <v>0</v>
      </c>
      <c r="H20" s="524"/>
      <c r="I20" s="526">
        <f t="shared" si="1"/>
        <v>0</v>
      </c>
    </row>
    <row r="21" spans="1:9" ht="13.5">
      <c r="A21" s="536"/>
      <c r="B21" s="541" t="s">
        <v>2777</v>
      </c>
      <c r="C21" s="540" t="s">
        <v>2778</v>
      </c>
      <c r="D21" s="590">
        <v>0</v>
      </c>
      <c r="E21" s="539" t="s">
        <v>508</v>
      </c>
      <c r="F21" s="535"/>
      <c r="G21" s="525">
        <f t="shared" si="0"/>
        <v>0</v>
      </c>
      <c r="H21" s="524"/>
      <c r="I21" s="526">
        <f t="shared" si="1"/>
        <v>0</v>
      </c>
    </row>
    <row r="22" spans="1:9" ht="13.5">
      <c r="A22" s="536"/>
      <c r="B22" s="541"/>
      <c r="C22" s="540"/>
      <c r="D22" s="538"/>
      <c r="E22" s="539"/>
      <c r="F22" s="535"/>
      <c r="G22" s="525">
        <f t="shared" si="0"/>
        <v>0</v>
      </c>
      <c r="H22" s="524"/>
      <c r="I22" s="526">
        <f t="shared" si="1"/>
        <v>0</v>
      </c>
    </row>
    <row r="23" spans="1:9" ht="13.5">
      <c r="A23" s="519"/>
      <c r="B23" s="594" t="s">
        <v>2779</v>
      </c>
      <c r="C23" s="541"/>
      <c r="D23" s="538"/>
      <c r="E23" s="523"/>
      <c r="F23" s="535"/>
      <c r="G23" s="525">
        <f t="shared" si="0"/>
        <v>0</v>
      </c>
      <c r="H23" s="524"/>
      <c r="I23" s="526">
        <f t="shared" si="1"/>
        <v>0</v>
      </c>
    </row>
    <row r="24" spans="1:9" ht="371.25">
      <c r="A24" s="519"/>
      <c r="B24" s="596" t="s">
        <v>2780</v>
      </c>
      <c r="C24" s="540" t="s">
        <v>2781</v>
      </c>
      <c r="D24" s="590">
        <v>0</v>
      </c>
      <c r="E24" s="539" t="s">
        <v>508</v>
      </c>
      <c r="F24" s="535"/>
      <c r="G24" s="525">
        <f t="shared" si="0"/>
        <v>0</v>
      </c>
      <c r="H24" s="524"/>
      <c r="I24" s="526">
        <f t="shared" si="1"/>
        <v>0</v>
      </c>
    </row>
    <row r="25" spans="1:9" ht="13.5">
      <c r="A25" s="536"/>
      <c r="B25" s="541"/>
      <c r="C25" s="540"/>
      <c r="D25" s="538"/>
      <c r="E25" s="539"/>
      <c r="F25" s="535"/>
      <c r="G25" s="525">
        <f t="shared" si="0"/>
        <v>0</v>
      </c>
      <c r="H25" s="524"/>
      <c r="I25" s="526">
        <f t="shared" si="1"/>
        <v>0</v>
      </c>
    </row>
    <row r="26" spans="1:9" ht="13.5">
      <c r="A26" s="519"/>
      <c r="B26" s="594" t="s">
        <v>2782</v>
      </c>
      <c r="C26" s="541"/>
      <c r="D26" s="538"/>
      <c r="E26" s="523"/>
      <c r="F26" s="535"/>
      <c r="G26" s="525">
        <f t="shared" si="0"/>
        <v>0</v>
      </c>
      <c r="H26" s="524"/>
      <c r="I26" s="526">
        <f t="shared" si="1"/>
        <v>0</v>
      </c>
    </row>
    <row r="27" spans="1:9" ht="192.75">
      <c r="A27" s="519"/>
      <c r="B27" s="541" t="s">
        <v>2783</v>
      </c>
      <c r="C27" s="540" t="s">
        <v>2784</v>
      </c>
      <c r="D27" s="590">
        <v>0</v>
      </c>
      <c r="E27" s="539" t="s">
        <v>508</v>
      </c>
      <c r="F27" s="535"/>
      <c r="G27" s="525">
        <f t="shared" si="0"/>
        <v>0</v>
      </c>
      <c r="H27" s="524"/>
      <c r="I27" s="526">
        <f t="shared" si="1"/>
        <v>0</v>
      </c>
    </row>
    <row r="28" spans="1:9" ht="13.5">
      <c r="A28" s="536"/>
      <c r="B28" s="541"/>
      <c r="C28" s="540"/>
      <c r="D28" s="538"/>
      <c r="E28" s="539"/>
      <c r="F28" s="535"/>
      <c r="G28" s="525">
        <f t="shared" si="0"/>
        <v>0</v>
      </c>
      <c r="H28" s="524"/>
      <c r="I28" s="526">
        <f t="shared" si="1"/>
        <v>0</v>
      </c>
    </row>
    <row r="29" spans="1:9" ht="13.5">
      <c r="A29" s="519"/>
      <c r="B29" s="594" t="s">
        <v>2785</v>
      </c>
      <c r="C29" s="541"/>
      <c r="D29" s="538"/>
      <c r="E29" s="523"/>
      <c r="F29" s="535"/>
      <c r="G29" s="525">
        <f t="shared" si="0"/>
        <v>0</v>
      </c>
      <c r="H29" s="524"/>
      <c r="I29" s="526">
        <f t="shared" si="1"/>
        <v>0</v>
      </c>
    </row>
    <row r="30" spans="1:9" ht="13.5">
      <c r="A30" s="519"/>
      <c r="B30" s="541" t="s">
        <v>2786</v>
      </c>
      <c r="C30" s="540" t="s">
        <v>2787</v>
      </c>
      <c r="D30" s="590">
        <v>0</v>
      </c>
      <c r="E30" s="539" t="s">
        <v>508</v>
      </c>
      <c r="F30" s="535"/>
      <c r="G30" s="525">
        <f t="shared" si="0"/>
        <v>0</v>
      </c>
      <c r="H30" s="524"/>
      <c r="I30" s="526">
        <f t="shared" si="1"/>
        <v>0</v>
      </c>
    </row>
    <row r="31" spans="1:9" ht="13.5">
      <c r="A31" s="536"/>
      <c r="B31" s="541" t="s">
        <v>2788</v>
      </c>
      <c r="C31" s="540" t="s">
        <v>2789</v>
      </c>
      <c r="D31" s="590">
        <v>0</v>
      </c>
      <c r="E31" s="539" t="s">
        <v>508</v>
      </c>
      <c r="F31" s="535"/>
      <c r="G31" s="525">
        <f t="shared" si="0"/>
        <v>0</v>
      </c>
      <c r="H31" s="524"/>
      <c r="I31" s="526">
        <f t="shared" si="1"/>
        <v>0</v>
      </c>
    </row>
    <row r="32" spans="1:9" ht="13.5">
      <c r="A32" s="536"/>
      <c r="B32" s="541" t="s">
        <v>2790</v>
      </c>
      <c r="C32" s="540" t="s">
        <v>2791</v>
      </c>
      <c r="D32" s="590">
        <v>0</v>
      </c>
      <c r="E32" s="539" t="s">
        <v>508</v>
      </c>
      <c r="F32" s="535"/>
      <c r="G32" s="525">
        <f t="shared" si="0"/>
        <v>0</v>
      </c>
      <c r="H32" s="524"/>
      <c r="I32" s="526">
        <f t="shared" si="1"/>
        <v>0</v>
      </c>
    </row>
    <row r="33" spans="1:9" ht="13.5">
      <c r="A33" s="536"/>
      <c r="B33" s="541"/>
      <c r="C33" s="540"/>
      <c r="D33" s="538"/>
      <c r="E33" s="539"/>
      <c r="F33" s="535"/>
      <c r="G33" s="525">
        <f t="shared" si="0"/>
        <v>0</v>
      </c>
      <c r="H33" s="524"/>
      <c r="I33" s="526">
        <f t="shared" si="1"/>
        <v>0</v>
      </c>
    </row>
    <row r="34" spans="1:9" ht="13.5">
      <c r="A34" s="519"/>
      <c r="B34" s="594" t="s">
        <v>2792</v>
      </c>
      <c r="C34" s="541"/>
      <c r="D34" s="538"/>
      <c r="E34" s="523"/>
      <c r="F34" s="535"/>
      <c r="G34" s="525">
        <f t="shared" si="0"/>
        <v>0</v>
      </c>
      <c r="H34" s="524"/>
      <c r="I34" s="526">
        <f t="shared" si="1"/>
        <v>0</v>
      </c>
    </row>
    <row r="35" spans="1:9" ht="13.5">
      <c r="A35" s="536"/>
      <c r="B35" s="541" t="s">
        <v>2793</v>
      </c>
      <c r="C35" s="540" t="s">
        <v>2794</v>
      </c>
      <c r="D35" s="590">
        <v>0</v>
      </c>
      <c r="E35" s="539" t="s">
        <v>508</v>
      </c>
      <c r="F35" s="535"/>
      <c r="G35" s="525">
        <f t="shared" si="0"/>
        <v>0</v>
      </c>
      <c r="H35" s="524"/>
      <c r="I35" s="526">
        <f t="shared" si="1"/>
        <v>0</v>
      </c>
    </row>
    <row r="36" spans="1:9" ht="13.5">
      <c r="A36" s="536"/>
      <c r="B36" s="541"/>
      <c r="C36" s="540"/>
      <c r="D36" s="538"/>
      <c r="E36" s="539"/>
      <c r="F36" s="535"/>
      <c r="G36" s="525">
        <f t="shared" si="0"/>
        <v>0</v>
      </c>
      <c r="H36" s="524"/>
      <c r="I36" s="526">
        <f t="shared" si="1"/>
        <v>0</v>
      </c>
    </row>
    <row r="37" spans="1:9" ht="13.5">
      <c r="A37" s="536"/>
      <c r="B37" s="529" t="s">
        <v>2708</v>
      </c>
      <c r="C37" s="540"/>
      <c r="D37" s="538"/>
      <c r="E37" s="539"/>
      <c r="F37" s="535"/>
      <c r="G37" s="525">
        <f t="shared" si="0"/>
        <v>0</v>
      </c>
      <c r="H37" s="524"/>
      <c r="I37" s="526">
        <f t="shared" si="1"/>
        <v>0</v>
      </c>
    </row>
    <row r="38" spans="1:9" ht="13.5">
      <c r="A38" s="536"/>
      <c r="B38" s="541" t="s">
        <v>2706</v>
      </c>
      <c r="C38" s="540" t="s">
        <v>2707</v>
      </c>
      <c r="D38" s="590">
        <v>0</v>
      </c>
      <c r="E38" s="539" t="s">
        <v>508</v>
      </c>
      <c r="F38" s="535"/>
      <c r="G38" s="525">
        <f t="shared" si="0"/>
        <v>0</v>
      </c>
      <c r="H38" s="524"/>
      <c r="I38" s="526">
        <f t="shared" si="1"/>
        <v>0</v>
      </c>
    </row>
    <row r="39" spans="1:9" ht="24">
      <c r="A39" s="536"/>
      <c r="B39" s="543" t="s">
        <v>2709</v>
      </c>
      <c r="C39" s="540" t="s">
        <v>2710</v>
      </c>
      <c r="D39" s="590">
        <v>0</v>
      </c>
      <c r="E39" s="539" t="s">
        <v>508</v>
      </c>
      <c r="F39" s="535"/>
      <c r="G39" s="525">
        <f t="shared" si="0"/>
        <v>0</v>
      </c>
      <c r="H39" s="524"/>
      <c r="I39" s="526">
        <f t="shared" si="1"/>
        <v>0</v>
      </c>
    </row>
    <row r="40" spans="1:9" ht="24">
      <c r="A40" s="536"/>
      <c r="B40" s="543" t="s">
        <v>2711</v>
      </c>
      <c r="C40" s="540" t="s">
        <v>2712</v>
      </c>
      <c r="D40" s="590">
        <v>0</v>
      </c>
      <c r="E40" s="539" t="s">
        <v>508</v>
      </c>
      <c r="F40" s="535"/>
      <c r="G40" s="525">
        <f t="shared" si="0"/>
        <v>0</v>
      </c>
      <c r="H40" s="524"/>
      <c r="I40" s="526">
        <f t="shared" si="1"/>
        <v>0</v>
      </c>
    </row>
    <row r="41" spans="1:9" ht="67.5">
      <c r="A41" s="536"/>
      <c r="B41" s="605" t="s">
        <v>2713</v>
      </c>
      <c r="C41" s="540" t="s">
        <v>2714</v>
      </c>
      <c r="D41" s="590">
        <v>0</v>
      </c>
      <c r="E41" s="539" t="s">
        <v>508</v>
      </c>
      <c r="F41" s="535"/>
      <c r="G41" s="525">
        <f t="shared" si="0"/>
        <v>0</v>
      </c>
      <c r="H41" s="524"/>
      <c r="I41" s="526">
        <f t="shared" si="1"/>
        <v>0</v>
      </c>
    </row>
    <row r="42" spans="1:9" ht="13.5">
      <c r="A42" s="536"/>
      <c r="B42" s="543" t="s">
        <v>2715</v>
      </c>
      <c r="C42" s="540"/>
      <c r="D42" s="590">
        <v>0</v>
      </c>
      <c r="E42" s="539" t="s">
        <v>508</v>
      </c>
      <c r="F42" s="535"/>
      <c r="G42" s="525">
        <f t="shared" si="0"/>
        <v>0</v>
      </c>
      <c r="H42" s="524"/>
      <c r="I42" s="526">
        <f t="shared" si="1"/>
        <v>0</v>
      </c>
    </row>
    <row r="43" spans="1:9" ht="13.5">
      <c r="A43" s="536"/>
      <c r="B43" s="541"/>
      <c r="C43" s="540"/>
      <c r="D43" s="538"/>
      <c r="E43" s="539"/>
      <c r="F43" s="535"/>
      <c r="G43" s="525">
        <f t="shared" si="0"/>
        <v>0</v>
      </c>
      <c r="H43" s="524"/>
      <c r="I43" s="526">
        <f t="shared" si="1"/>
        <v>0</v>
      </c>
    </row>
    <row r="44" spans="1:9" ht="13.5">
      <c r="A44" s="536"/>
      <c r="B44" s="529" t="s">
        <v>2667</v>
      </c>
      <c r="C44" s="540"/>
      <c r="D44" s="538"/>
      <c r="E44" s="539"/>
      <c r="F44" s="535"/>
      <c r="G44" s="525">
        <f t="shared" si="0"/>
        <v>0</v>
      </c>
      <c r="H44" s="524"/>
      <c r="I44" s="526">
        <f t="shared" si="1"/>
        <v>0</v>
      </c>
    </row>
    <row r="45" spans="1:9" ht="45">
      <c r="A45" s="536"/>
      <c r="B45" s="596" t="s">
        <v>2716</v>
      </c>
      <c r="C45" s="532" t="s">
        <v>2717</v>
      </c>
      <c r="D45" s="614">
        <v>0</v>
      </c>
      <c r="E45" s="523" t="s">
        <v>250</v>
      </c>
      <c r="F45" s="535"/>
      <c r="G45" s="525">
        <f t="shared" si="0"/>
        <v>0</v>
      </c>
      <c r="H45" s="524"/>
      <c r="I45" s="526">
        <f t="shared" si="1"/>
        <v>0</v>
      </c>
    </row>
    <row r="46" spans="1:9" ht="13.5">
      <c r="A46" s="536"/>
      <c r="B46" s="543" t="s">
        <v>2680</v>
      </c>
      <c r="C46" s="544" t="s">
        <v>2719</v>
      </c>
      <c r="D46" s="590">
        <v>0</v>
      </c>
      <c r="E46" s="539" t="s">
        <v>250</v>
      </c>
      <c r="F46" s="535"/>
      <c r="G46" s="525">
        <f t="shared" si="0"/>
        <v>0</v>
      </c>
      <c r="H46" s="524"/>
      <c r="I46" s="526">
        <f t="shared" si="1"/>
        <v>0</v>
      </c>
    </row>
    <row r="47" spans="1:9" ht="13.5">
      <c r="A47" s="536"/>
      <c r="B47" s="543" t="s">
        <v>2720</v>
      </c>
      <c r="C47" s="544" t="s">
        <v>2721</v>
      </c>
      <c r="D47" s="590">
        <v>0</v>
      </c>
      <c r="E47" s="539" t="s">
        <v>508</v>
      </c>
      <c r="F47" s="535"/>
      <c r="G47" s="525">
        <f t="shared" si="0"/>
        <v>0</v>
      </c>
      <c r="H47" s="524"/>
      <c r="I47" s="526">
        <f t="shared" si="1"/>
        <v>0</v>
      </c>
    </row>
    <row r="48" spans="1:9" ht="13.5">
      <c r="A48" s="536"/>
      <c r="B48" s="543" t="s">
        <v>2722</v>
      </c>
      <c r="C48" s="544"/>
      <c r="D48" s="590">
        <v>0</v>
      </c>
      <c r="E48" s="539" t="s">
        <v>2685</v>
      </c>
      <c r="F48" s="535"/>
      <c r="G48" s="525">
        <f t="shared" si="0"/>
        <v>0</v>
      </c>
      <c r="H48" s="524"/>
      <c r="I48" s="526">
        <f t="shared" si="1"/>
        <v>0</v>
      </c>
    </row>
    <row r="49" spans="1:9" ht="13.5">
      <c r="A49" s="536"/>
      <c r="B49" s="543"/>
      <c r="C49" s="544"/>
      <c r="D49" s="538"/>
      <c r="E49" s="539"/>
      <c r="F49" s="535"/>
      <c r="G49" s="525">
        <f t="shared" si="0"/>
        <v>0</v>
      </c>
      <c r="H49" s="524"/>
      <c r="I49" s="526">
        <f t="shared" si="1"/>
        <v>0</v>
      </c>
    </row>
    <row r="50" spans="1:9" ht="13.5">
      <c r="A50" s="536"/>
      <c r="B50" s="545" t="s">
        <v>1588</v>
      </c>
      <c r="C50" s="544"/>
      <c r="D50" s="538"/>
      <c r="E50" s="539"/>
      <c r="F50" s="535"/>
      <c r="G50" s="525">
        <f t="shared" si="0"/>
        <v>0</v>
      </c>
      <c r="H50" s="524"/>
      <c r="I50" s="526">
        <f t="shared" si="1"/>
        <v>0</v>
      </c>
    </row>
    <row r="51" spans="1:9" ht="13.5">
      <c r="A51" s="536"/>
      <c r="B51" s="543" t="s">
        <v>2684</v>
      </c>
      <c r="C51" s="544"/>
      <c r="D51" s="590">
        <v>0</v>
      </c>
      <c r="E51" s="539" t="s">
        <v>2685</v>
      </c>
      <c r="F51" s="535"/>
      <c r="G51" s="525">
        <f t="shared" si="0"/>
        <v>0</v>
      </c>
      <c r="H51" s="524"/>
      <c r="I51" s="526">
        <f t="shared" si="1"/>
        <v>0</v>
      </c>
    </row>
    <row r="52" spans="1:9" ht="13.5">
      <c r="A52" s="536"/>
      <c r="B52" s="543" t="s">
        <v>2686</v>
      </c>
      <c r="C52" s="544"/>
      <c r="D52" s="590">
        <v>0</v>
      </c>
      <c r="E52" s="539" t="s">
        <v>2685</v>
      </c>
      <c r="F52" s="535"/>
      <c r="G52" s="525">
        <f t="shared" si="0"/>
        <v>0</v>
      </c>
      <c r="H52" s="524"/>
      <c r="I52" s="526">
        <f t="shared" si="1"/>
        <v>0</v>
      </c>
    </row>
    <row r="53" spans="1:9" ht="13.5">
      <c r="A53" s="536"/>
      <c r="B53" s="543" t="s">
        <v>2687</v>
      </c>
      <c r="C53" s="544"/>
      <c r="D53" s="590">
        <v>0</v>
      </c>
      <c r="E53" s="539" t="s">
        <v>2685</v>
      </c>
      <c r="F53" s="535"/>
      <c r="G53" s="525">
        <f t="shared" si="0"/>
        <v>0</v>
      </c>
      <c r="H53" s="524"/>
      <c r="I53" s="526">
        <f t="shared" si="1"/>
        <v>0</v>
      </c>
    </row>
    <row r="54" spans="1:9" ht="13.5">
      <c r="A54" s="536"/>
      <c r="B54" s="543" t="s">
        <v>2688</v>
      </c>
      <c r="C54" s="544"/>
      <c r="D54" s="590">
        <v>0</v>
      </c>
      <c r="E54" s="539" t="s">
        <v>2685</v>
      </c>
      <c r="F54" s="535"/>
      <c r="G54" s="525">
        <f t="shared" si="0"/>
        <v>0</v>
      </c>
      <c r="H54" s="524"/>
      <c r="I54" s="526">
        <f t="shared" si="1"/>
        <v>0</v>
      </c>
    </row>
    <row r="55" spans="1:9" ht="14.25" thickBot="1">
      <c r="A55" s="546"/>
      <c r="B55" s="547"/>
      <c r="C55" s="548"/>
      <c r="D55" s="549"/>
      <c r="E55" s="550"/>
      <c r="F55" s="551"/>
      <c r="G55" s="525">
        <f t="shared" si="0"/>
        <v>0</v>
      </c>
      <c r="H55" s="552"/>
      <c r="I55" s="526">
        <f t="shared" si="1"/>
        <v>0</v>
      </c>
    </row>
    <row r="56" spans="1:9" ht="13.5">
      <c r="A56" s="553"/>
      <c r="B56" s="741" t="s">
        <v>2689</v>
      </c>
      <c r="C56" s="554"/>
      <c r="D56" s="555"/>
      <c r="E56" s="556"/>
      <c r="F56" s="744" t="s">
        <v>2514</v>
      </c>
      <c r="G56" s="745"/>
      <c r="H56" s="744" t="s">
        <v>2646</v>
      </c>
      <c r="I56" s="745"/>
    </row>
    <row r="57" spans="1:9" ht="13.5">
      <c r="A57" s="553"/>
      <c r="B57" s="742"/>
      <c r="C57" s="554"/>
      <c r="D57" s="555"/>
      <c r="E57" s="556"/>
      <c r="F57" s="746" t="s">
        <v>2648</v>
      </c>
      <c r="G57" s="747"/>
      <c r="H57" s="746" t="s">
        <v>2648</v>
      </c>
      <c r="I57" s="747"/>
    </row>
    <row r="58" spans="1:9" ht="13.5">
      <c r="A58" s="557"/>
      <c r="B58" s="743"/>
      <c r="C58" s="558"/>
      <c r="D58" s="559"/>
      <c r="E58" s="560"/>
      <c r="F58" s="748">
        <f>SUM(G3:G55)</f>
        <v>0</v>
      </c>
      <c r="G58" s="748"/>
      <c r="H58" s="748">
        <f>SUM(I3:I55)</f>
        <v>0</v>
      </c>
      <c r="I58" s="748"/>
    </row>
    <row r="59" spans="1:9" ht="15">
      <c r="A59" s="561"/>
      <c r="B59" s="727" t="s">
        <v>2690</v>
      </c>
      <c r="C59" s="727"/>
      <c r="D59" s="728"/>
      <c r="E59" s="562"/>
      <c r="F59" s="563"/>
      <c r="G59" s="564"/>
      <c r="H59" s="729">
        <f>SUM(F58:I58)</f>
        <v>0</v>
      </c>
      <c r="I59" s="730"/>
    </row>
    <row r="60" spans="1:9" ht="15">
      <c r="A60" s="565"/>
      <c r="B60" s="731" t="s">
        <v>2641</v>
      </c>
      <c r="C60" s="731"/>
      <c r="D60" s="732"/>
      <c r="E60" s="566"/>
      <c r="F60" s="567"/>
      <c r="G60" s="568"/>
      <c r="H60" s="733">
        <f>0.21*H59</f>
        <v>0</v>
      </c>
      <c r="I60" s="734"/>
    </row>
    <row r="61" spans="1:9" ht="15.75" thickBot="1">
      <c r="A61" s="569"/>
      <c r="B61" s="735" t="s">
        <v>2691</v>
      </c>
      <c r="C61" s="735"/>
      <c r="D61" s="736"/>
      <c r="E61" s="570"/>
      <c r="F61" s="571"/>
      <c r="G61" s="572"/>
      <c r="H61" s="737">
        <f>SUM(H59:I60)</f>
        <v>0</v>
      </c>
      <c r="I61" s="738"/>
    </row>
  </sheetData>
  <sheetProtection/>
  <mergeCells count="21">
    <mergeCell ref="H1:I1"/>
    <mergeCell ref="H56:I56"/>
    <mergeCell ref="F57:G57"/>
    <mergeCell ref="H57:I57"/>
    <mergeCell ref="F58:G58"/>
    <mergeCell ref="H58:I58"/>
    <mergeCell ref="B1:B2"/>
    <mergeCell ref="C1:C2"/>
    <mergeCell ref="D1:D2"/>
    <mergeCell ref="E1:E2"/>
    <mergeCell ref="F1:G1"/>
    <mergeCell ref="A1:A2"/>
    <mergeCell ref="B59:D59"/>
    <mergeCell ref="H59:I59"/>
    <mergeCell ref="B60:D60"/>
    <mergeCell ref="H60:I60"/>
    <mergeCell ref="B61:D61"/>
    <mergeCell ref="H61:I61"/>
    <mergeCell ref="A3:G3"/>
    <mergeCell ref="B56:B58"/>
    <mergeCell ref="F56:G56"/>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L20"/>
  <sheetViews>
    <sheetView zoomScalePageLayoutView="0" workbookViewId="0" topLeftCell="A10">
      <selection activeCell="M7" sqref="M7"/>
    </sheetView>
  </sheetViews>
  <sheetFormatPr defaultColWidth="9.140625" defaultRowHeight="13.5"/>
  <cols>
    <col min="1" max="1" width="4.28125" style="579" customWidth="1"/>
    <col min="2" max="2" width="47.421875" style="578" customWidth="1"/>
    <col min="3" max="3" width="26.28125" style="577" bestFit="1" customWidth="1"/>
    <col min="4" max="4" width="5.28125" style="579" bestFit="1" customWidth="1"/>
    <col min="5" max="5" width="5.7109375" style="579" customWidth="1"/>
    <col min="6" max="6" width="8.57421875" style="579" customWidth="1"/>
    <col min="7" max="7" width="12.00390625" style="580" customWidth="1"/>
    <col min="8" max="8" width="8.28125" style="579" customWidth="1"/>
    <col min="9" max="9" width="12.421875" style="579" customWidth="1"/>
    <col min="10" max="10" width="13.00390625" style="579" customWidth="1"/>
    <col min="11" max="16384" width="9.140625" style="579" customWidth="1"/>
  </cols>
  <sheetData>
    <row r="1" ht="25.5" customHeight="1"/>
    <row r="2" spans="1:6" ht="13.5" thickBot="1">
      <c r="A2" s="581"/>
      <c r="B2" s="582"/>
      <c r="C2" s="583"/>
      <c r="D2" s="584"/>
      <c r="E2" s="583"/>
      <c r="F2" s="583"/>
    </row>
    <row r="3" spans="1:10" s="586" customFormat="1" ht="19.5" customHeight="1">
      <c r="A3" s="725" t="s">
        <v>124</v>
      </c>
      <c r="B3" s="749" t="s">
        <v>2643</v>
      </c>
      <c r="C3" s="751" t="s">
        <v>2644</v>
      </c>
      <c r="D3" s="753" t="s">
        <v>2645</v>
      </c>
      <c r="E3" s="755" t="s">
        <v>126</v>
      </c>
      <c r="F3" s="757" t="s">
        <v>2514</v>
      </c>
      <c r="G3" s="758"/>
      <c r="H3" s="759" t="s">
        <v>2646</v>
      </c>
      <c r="I3" s="760"/>
      <c r="J3" s="585"/>
    </row>
    <row r="4" spans="1:9" s="586" customFormat="1" ht="24" customHeight="1" thickBot="1">
      <c r="A4" s="726"/>
      <c r="B4" s="750"/>
      <c r="C4" s="752"/>
      <c r="D4" s="754"/>
      <c r="E4" s="756"/>
      <c r="F4" s="505" t="s">
        <v>2647</v>
      </c>
      <c r="G4" s="506" t="s">
        <v>2648</v>
      </c>
      <c r="H4" s="505" t="s">
        <v>2647</v>
      </c>
      <c r="I4" s="507" t="s">
        <v>2648</v>
      </c>
    </row>
    <row r="5" spans="1:10" s="588" customFormat="1" ht="12.75">
      <c r="A5" s="761" t="s">
        <v>2637</v>
      </c>
      <c r="B5" s="762"/>
      <c r="C5" s="762"/>
      <c r="D5" s="762"/>
      <c r="E5" s="762"/>
      <c r="F5" s="762"/>
      <c r="G5" s="762"/>
      <c r="H5" s="508"/>
      <c r="I5" s="509"/>
      <c r="J5" s="587"/>
    </row>
    <row r="6" spans="1:10" s="588" customFormat="1" ht="12.75">
      <c r="A6" s="510"/>
      <c r="B6" s="511" t="s">
        <v>2637</v>
      </c>
      <c r="C6" s="512"/>
      <c r="D6" s="513"/>
      <c r="E6" s="514"/>
      <c r="F6" s="515"/>
      <c r="G6" s="516"/>
      <c r="H6" s="517"/>
      <c r="I6" s="518"/>
      <c r="J6" s="587"/>
    </row>
    <row r="7" spans="1:9" s="588" customFormat="1" ht="177" customHeight="1">
      <c r="A7" s="519"/>
      <c r="B7" s="520" t="s">
        <v>2795</v>
      </c>
      <c r="C7" s="521" t="s">
        <v>2796</v>
      </c>
      <c r="D7" s="589">
        <v>0</v>
      </c>
      <c r="E7" s="523" t="s">
        <v>508</v>
      </c>
      <c r="F7" s="524"/>
      <c r="G7" s="525">
        <f aca="true" t="shared" si="0" ref="G7:G12">D7*F7</f>
        <v>0</v>
      </c>
      <c r="H7" s="524">
        <v>0</v>
      </c>
      <c r="I7" s="526">
        <f aca="true" t="shared" si="1" ref="I7:I12">D7*H7</f>
        <v>0</v>
      </c>
    </row>
    <row r="8" spans="1:9" s="588" customFormat="1" ht="190.5" customHeight="1">
      <c r="A8" s="519"/>
      <c r="B8" s="520" t="s">
        <v>2797</v>
      </c>
      <c r="C8" s="521"/>
      <c r="D8" s="615">
        <v>0</v>
      </c>
      <c r="E8" s="523" t="s">
        <v>508</v>
      </c>
      <c r="F8" s="524"/>
      <c r="G8" s="525">
        <f t="shared" si="0"/>
        <v>0</v>
      </c>
      <c r="H8" s="524">
        <v>0</v>
      </c>
      <c r="I8" s="526">
        <f t="shared" si="1"/>
        <v>0</v>
      </c>
    </row>
    <row r="9" spans="1:9" s="588" customFormat="1" ht="131.25" customHeight="1">
      <c r="A9" s="519"/>
      <c r="B9" s="520" t="s">
        <v>2798</v>
      </c>
      <c r="C9" s="521" t="s">
        <v>2799</v>
      </c>
      <c r="D9" s="615">
        <v>0</v>
      </c>
      <c r="E9" s="523" t="s">
        <v>508</v>
      </c>
      <c r="F9" s="524"/>
      <c r="G9" s="525">
        <f t="shared" si="0"/>
        <v>0</v>
      </c>
      <c r="H9" s="524"/>
      <c r="I9" s="526">
        <f t="shared" si="1"/>
        <v>0</v>
      </c>
    </row>
    <row r="10" spans="1:9" s="588" customFormat="1" ht="219" customHeight="1">
      <c r="A10" s="519"/>
      <c r="B10" s="520" t="s">
        <v>2800</v>
      </c>
      <c r="C10" s="521" t="s">
        <v>2801</v>
      </c>
      <c r="D10" s="615">
        <v>0</v>
      </c>
      <c r="E10" s="523" t="s">
        <v>508</v>
      </c>
      <c r="F10" s="524"/>
      <c r="G10" s="525">
        <f t="shared" si="0"/>
        <v>0</v>
      </c>
      <c r="H10" s="524"/>
      <c r="I10" s="526">
        <f t="shared" si="1"/>
        <v>0</v>
      </c>
    </row>
    <row r="11" spans="1:9" s="588" customFormat="1" ht="169.5" customHeight="1">
      <c r="A11" s="519"/>
      <c r="B11" s="520" t="s">
        <v>2802</v>
      </c>
      <c r="C11" s="521" t="s">
        <v>2803</v>
      </c>
      <c r="D11" s="615">
        <v>0</v>
      </c>
      <c r="E11" s="523" t="s">
        <v>508</v>
      </c>
      <c r="F11" s="524"/>
      <c r="G11" s="525">
        <f t="shared" si="0"/>
        <v>0</v>
      </c>
      <c r="H11" s="524"/>
      <c r="I11" s="526">
        <f t="shared" si="1"/>
        <v>0</v>
      </c>
    </row>
    <row r="12" spans="1:9" s="588" customFormat="1" ht="13.5" thickBot="1">
      <c r="A12" s="546"/>
      <c r="B12" s="547"/>
      <c r="C12" s="548"/>
      <c r="D12" s="549"/>
      <c r="E12" s="550"/>
      <c r="F12" s="551"/>
      <c r="G12" s="525">
        <f t="shared" si="0"/>
        <v>0</v>
      </c>
      <c r="H12" s="552"/>
      <c r="I12" s="526">
        <f t="shared" si="1"/>
        <v>0</v>
      </c>
    </row>
    <row r="13" spans="1:9" s="586" customFormat="1" ht="19.5" customHeight="1">
      <c r="A13" s="553"/>
      <c r="B13" s="741" t="s">
        <v>2689</v>
      </c>
      <c r="C13" s="554"/>
      <c r="D13" s="555"/>
      <c r="E13" s="556"/>
      <c r="F13" s="744" t="s">
        <v>2514</v>
      </c>
      <c r="G13" s="745"/>
      <c r="H13" s="744" t="s">
        <v>2646</v>
      </c>
      <c r="I13" s="745"/>
    </row>
    <row r="14" spans="1:9" s="586" customFormat="1" ht="26.25" customHeight="1">
      <c r="A14" s="553"/>
      <c r="B14" s="742"/>
      <c r="C14" s="554"/>
      <c r="D14" s="555"/>
      <c r="E14" s="556"/>
      <c r="F14" s="746" t="s">
        <v>2648</v>
      </c>
      <c r="G14" s="747"/>
      <c r="H14" s="746" t="s">
        <v>2648</v>
      </c>
      <c r="I14" s="747"/>
    </row>
    <row r="15" spans="1:9" s="586" customFormat="1" ht="19.5" customHeight="1">
      <c r="A15" s="557"/>
      <c r="B15" s="743"/>
      <c r="C15" s="558"/>
      <c r="D15" s="559"/>
      <c r="E15" s="560"/>
      <c r="F15" s="748">
        <f>SUM(G5:G12)</f>
        <v>0</v>
      </c>
      <c r="G15" s="748"/>
      <c r="H15" s="748">
        <f>SUM(I5:I12)</f>
        <v>0</v>
      </c>
      <c r="I15" s="748"/>
    </row>
    <row r="16" spans="1:9" s="586" customFormat="1" ht="19.5" customHeight="1">
      <c r="A16" s="561"/>
      <c r="B16" s="727" t="s">
        <v>2690</v>
      </c>
      <c r="C16" s="727"/>
      <c r="D16" s="728"/>
      <c r="E16" s="562"/>
      <c r="F16" s="563"/>
      <c r="G16" s="564"/>
      <c r="H16" s="729">
        <f>SUM(F15:I15)</f>
        <v>0</v>
      </c>
      <c r="I16" s="730"/>
    </row>
    <row r="17" spans="1:9" s="586" customFormat="1" ht="19.5" customHeight="1">
      <c r="A17" s="565"/>
      <c r="B17" s="731" t="s">
        <v>2641</v>
      </c>
      <c r="C17" s="731"/>
      <c r="D17" s="732"/>
      <c r="E17" s="566"/>
      <c r="F17" s="567"/>
      <c r="G17" s="568"/>
      <c r="H17" s="733">
        <f>0.21*H16</f>
        <v>0</v>
      </c>
      <c r="I17" s="734"/>
    </row>
    <row r="18" spans="1:9" s="586" customFormat="1" ht="19.5" customHeight="1" thickBot="1">
      <c r="A18" s="569"/>
      <c r="B18" s="735" t="s">
        <v>2691</v>
      </c>
      <c r="C18" s="735"/>
      <c r="D18" s="736"/>
      <c r="E18" s="570"/>
      <c r="F18" s="571"/>
      <c r="G18" s="572"/>
      <c r="H18" s="737">
        <f>SUM(H16:I17)</f>
        <v>0</v>
      </c>
      <c r="I18" s="738"/>
    </row>
    <row r="19" spans="1:9" s="586" customFormat="1" ht="12.75">
      <c r="A19" s="573"/>
      <c r="B19" s="574"/>
      <c r="C19" s="575"/>
      <c r="D19" s="573"/>
      <c r="E19" s="576"/>
      <c r="F19" s="576"/>
      <c r="G19" s="576"/>
      <c r="H19" s="576"/>
      <c r="I19" s="576"/>
    </row>
    <row r="20" spans="1:12" s="578" customFormat="1" ht="12.75">
      <c r="A20" s="577"/>
      <c r="C20" s="577"/>
      <c r="D20" s="579"/>
      <c r="E20" s="579"/>
      <c r="F20" s="579"/>
      <c r="G20" s="580"/>
      <c r="H20" s="579"/>
      <c r="I20" s="579"/>
      <c r="J20" s="579"/>
      <c r="K20" s="579"/>
      <c r="L20" s="579"/>
    </row>
  </sheetData>
  <sheetProtection/>
  <mergeCells count="21">
    <mergeCell ref="H3:I3"/>
    <mergeCell ref="H13:I13"/>
    <mergeCell ref="F14:G14"/>
    <mergeCell ref="H14:I14"/>
    <mergeCell ref="F15:G15"/>
    <mergeCell ref="H15:I15"/>
    <mergeCell ref="B3:B4"/>
    <mergeCell ref="C3:C4"/>
    <mergeCell ref="D3:D4"/>
    <mergeCell ref="E3:E4"/>
    <mergeCell ref="F3:G3"/>
    <mergeCell ref="A3:A4"/>
    <mergeCell ref="B16:D16"/>
    <mergeCell ref="H16:I16"/>
    <mergeCell ref="B17:D17"/>
    <mergeCell ref="H17:I17"/>
    <mergeCell ref="B18:D18"/>
    <mergeCell ref="H18:I18"/>
    <mergeCell ref="A5:G5"/>
    <mergeCell ref="B13:B15"/>
    <mergeCell ref="F13:G13"/>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L22"/>
  <sheetViews>
    <sheetView zoomScalePageLayoutView="0" workbookViewId="0" topLeftCell="A1">
      <selection activeCell="L30" sqref="L29:L30"/>
    </sheetView>
  </sheetViews>
  <sheetFormatPr defaultColWidth="9.140625" defaultRowHeight="13.5"/>
  <cols>
    <col min="1" max="1" width="4.28125" style="579" customWidth="1"/>
    <col min="2" max="2" width="47.421875" style="578" customWidth="1"/>
    <col min="3" max="3" width="26.28125" style="577" bestFit="1" customWidth="1"/>
    <col min="4" max="4" width="5.28125" style="579" bestFit="1" customWidth="1"/>
    <col min="5" max="5" width="5.7109375" style="579" customWidth="1"/>
    <col min="6" max="6" width="8.57421875" style="579" customWidth="1"/>
    <col min="7" max="7" width="12.00390625" style="580" customWidth="1"/>
    <col min="8" max="8" width="8.28125" style="579" customWidth="1"/>
    <col min="9" max="9" width="12.421875" style="579" customWidth="1"/>
    <col min="10" max="10" width="13.00390625" style="579" customWidth="1"/>
    <col min="11" max="16384" width="9.140625" style="579" customWidth="1"/>
  </cols>
  <sheetData>
    <row r="1" ht="25.5" customHeight="1"/>
    <row r="2" spans="1:6" ht="13.5" thickBot="1">
      <c r="A2" s="581"/>
      <c r="B2" s="582"/>
      <c r="C2" s="583"/>
      <c r="D2" s="584"/>
      <c r="E2" s="583"/>
      <c r="F2" s="583"/>
    </row>
    <row r="3" spans="1:10" s="586" customFormat="1" ht="19.5" customHeight="1">
      <c r="A3" s="725" t="s">
        <v>124</v>
      </c>
      <c r="B3" s="749" t="s">
        <v>2643</v>
      </c>
      <c r="C3" s="751" t="s">
        <v>2644</v>
      </c>
      <c r="D3" s="753" t="s">
        <v>2645</v>
      </c>
      <c r="E3" s="755" t="s">
        <v>126</v>
      </c>
      <c r="F3" s="757" t="s">
        <v>2514</v>
      </c>
      <c r="G3" s="758"/>
      <c r="H3" s="759" t="s">
        <v>2646</v>
      </c>
      <c r="I3" s="760"/>
      <c r="J3" s="585"/>
    </row>
    <row r="4" spans="1:9" s="586" customFormat="1" ht="24" customHeight="1" thickBot="1">
      <c r="A4" s="726"/>
      <c r="B4" s="750"/>
      <c r="C4" s="752"/>
      <c r="D4" s="754"/>
      <c r="E4" s="756"/>
      <c r="F4" s="505" t="s">
        <v>2647</v>
      </c>
      <c r="G4" s="506" t="s">
        <v>2648</v>
      </c>
      <c r="H4" s="505" t="s">
        <v>2647</v>
      </c>
      <c r="I4" s="507" t="s">
        <v>2648</v>
      </c>
    </row>
    <row r="5" spans="1:10" s="588" customFormat="1" ht="12.75">
      <c r="A5" s="761" t="s">
        <v>2638</v>
      </c>
      <c r="B5" s="762"/>
      <c r="C5" s="762"/>
      <c r="D5" s="762"/>
      <c r="E5" s="762"/>
      <c r="F5" s="762"/>
      <c r="G5" s="762"/>
      <c r="H5" s="508"/>
      <c r="I5" s="509"/>
      <c r="J5" s="587"/>
    </row>
    <row r="6" spans="1:10" s="588" customFormat="1" ht="12.75">
      <c r="A6" s="616"/>
      <c r="B6" s="511" t="s">
        <v>2638</v>
      </c>
      <c r="C6" s="512"/>
      <c r="D6" s="513"/>
      <c r="E6" s="514"/>
      <c r="F6" s="515"/>
      <c r="G6" s="516"/>
      <c r="H6" s="517"/>
      <c r="I6" s="518"/>
      <c r="J6" s="587"/>
    </row>
    <row r="7" spans="1:10" s="588" customFormat="1" ht="12.75">
      <c r="A7" s="617"/>
      <c r="B7" s="618" t="s">
        <v>2804</v>
      </c>
      <c r="C7" s="512" t="s">
        <v>2805</v>
      </c>
      <c r="D7" s="513">
        <v>50</v>
      </c>
      <c r="E7" s="523" t="s">
        <v>250</v>
      </c>
      <c r="F7" s="619"/>
      <c r="G7" s="525">
        <f>D7*F7</f>
        <v>0</v>
      </c>
      <c r="H7" s="517"/>
      <c r="I7" s="526">
        <f>D7*H7</f>
        <v>0</v>
      </c>
      <c r="J7" s="587"/>
    </row>
    <row r="8" spans="1:10" s="588" customFormat="1" ht="12.75">
      <c r="A8" s="617"/>
      <c r="B8" s="618" t="s">
        <v>2806</v>
      </c>
      <c r="C8" s="512" t="s">
        <v>2807</v>
      </c>
      <c r="D8" s="513">
        <v>70</v>
      </c>
      <c r="E8" s="523" t="s">
        <v>250</v>
      </c>
      <c r="F8" s="619"/>
      <c r="G8" s="525">
        <f aca="true" t="shared" si="0" ref="G8:G14">D8*F8</f>
        <v>0</v>
      </c>
      <c r="H8" s="517"/>
      <c r="I8" s="526">
        <f aca="true" t="shared" si="1" ref="I8:I14">D8*H8</f>
        <v>0</v>
      </c>
      <c r="J8" s="587"/>
    </row>
    <row r="9" spans="1:10" s="588" customFormat="1" ht="12.75">
      <c r="A9" s="617"/>
      <c r="B9" s="618" t="s">
        <v>2808</v>
      </c>
      <c r="C9" s="512" t="s">
        <v>2809</v>
      </c>
      <c r="D9" s="513">
        <v>20</v>
      </c>
      <c r="E9" s="523" t="s">
        <v>250</v>
      </c>
      <c r="F9" s="619"/>
      <c r="G9" s="525">
        <f t="shared" si="0"/>
        <v>0</v>
      </c>
      <c r="H9" s="517"/>
      <c r="I9" s="526">
        <f t="shared" si="1"/>
        <v>0</v>
      </c>
      <c r="J9" s="587"/>
    </row>
    <row r="10" spans="1:10" s="588" customFormat="1" ht="12.75">
      <c r="A10" s="617"/>
      <c r="B10" s="618" t="s">
        <v>2810</v>
      </c>
      <c r="C10" s="512" t="s">
        <v>2811</v>
      </c>
      <c r="D10" s="513">
        <v>140</v>
      </c>
      <c r="E10" s="523" t="s">
        <v>250</v>
      </c>
      <c r="F10" s="619"/>
      <c r="G10" s="525">
        <f t="shared" si="0"/>
        <v>0</v>
      </c>
      <c r="H10" s="517"/>
      <c r="I10" s="526">
        <f t="shared" si="1"/>
        <v>0</v>
      </c>
      <c r="J10" s="587"/>
    </row>
    <row r="11" spans="1:10" s="588" customFormat="1" ht="12.75">
      <c r="A11" s="620"/>
      <c r="B11" s="618" t="s">
        <v>2812</v>
      </c>
      <c r="C11" s="621"/>
      <c r="D11" s="622">
        <v>1</v>
      </c>
      <c r="E11" s="539" t="s">
        <v>2685</v>
      </c>
      <c r="F11" s="619"/>
      <c r="G11" s="525">
        <f t="shared" si="0"/>
        <v>0</v>
      </c>
      <c r="H11" s="623"/>
      <c r="I11" s="526">
        <f t="shared" si="1"/>
        <v>0</v>
      </c>
      <c r="J11" s="587"/>
    </row>
    <row r="12" spans="1:10" s="588" customFormat="1" ht="12.75">
      <c r="A12" s="620"/>
      <c r="B12" s="618" t="s">
        <v>2813</v>
      </c>
      <c r="C12" s="621"/>
      <c r="D12" s="622">
        <v>1</v>
      </c>
      <c r="E12" s="539" t="s">
        <v>2685</v>
      </c>
      <c r="F12" s="619"/>
      <c r="G12" s="525">
        <f t="shared" si="0"/>
        <v>0</v>
      </c>
      <c r="H12" s="623"/>
      <c r="I12" s="526">
        <f t="shared" si="1"/>
        <v>0</v>
      </c>
      <c r="J12" s="587"/>
    </row>
    <row r="13" spans="1:10" s="588" customFormat="1" ht="12.75">
      <c r="A13" s="620"/>
      <c r="B13" s="618" t="s">
        <v>2722</v>
      </c>
      <c r="C13" s="621"/>
      <c r="D13" s="622">
        <v>1</v>
      </c>
      <c r="E13" s="539" t="s">
        <v>2685</v>
      </c>
      <c r="F13" s="619"/>
      <c r="G13" s="525">
        <f t="shared" si="0"/>
        <v>0</v>
      </c>
      <c r="H13" s="623"/>
      <c r="I13" s="526">
        <f t="shared" si="1"/>
        <v>0</v>
      </c>
      <c r="J13" s="587"/>
    </row>
    <row r="14" spans="1:9" s="588" customFormat="1" ht="13.5" thickBot="1">
      <c r="A14" s="546"/>
      <c r="B14" s="547"/>
      <c r="C14" s="548"/>
      <c r="D14" s="549"/>
      <c r="E14" s="550"/>
      <c r="F14" s="551"/>
      <c r="G14" s="525">
        <f t="shared" si="0"/>
        <v>0</v>
      </c>
      <c r="H14" s="552"/>
      <c r="I14" s="526">
        <f t="shared" si="1"/>
        <v>0</v>
      </c>
    </row>
    <row r="15" spans="1:9" s="586" customFormat="1" ht="19.5" customHeight="1">
      <c r="A15" s="553"/>
      <c r="B15" s="741" t="s">
        <v>2689</v>
      </c>
      <c r="C15" s="554"/>
      <c r="D15" s="555"/>
      <c r="E15" s="556"/>
      <c r="F15" s="744" t="s">
        <v>2514</v>
      </c>
      <c r="G15" s="745"/>
      <c r="H15" s="744" t="s">
        <v>2646</v>
      </c>
      <c r="I15" s="745"/>
    </row>
    <row r="16" spans="1:9" s="586" customFormat="1" ht="26.25" customHeight="1">
      <c r="A16" s="553"/>
      <c r="B16" s="742"/>
      <c r="C16" s="554"/>
      <c r="D16" s="555"/>
      <c r="E16" s="556"/>
      <c r="F16" s="746" t="s">
        <v>2648</v>
      </c>
      <c r="G16" s="747"/>
      <c r="H16" s="746" t="s">
        <v>2648</v>
      </c>
      <c r="I16" s="747"/>
    </row>
    <row r="17" spans="1:9" s="586" customFormat="1" ht="19.5" customHeight="1">
      <c r="A17" s="557"/>
      <c r="B17" s="743"/>
      <c r="C17" s="558"/>
      <c r="D17" s="559"/>
      <c r="E17" s="560"/>
      <c r="F17" s="748">
        <f>SUM(G5:G14)</f>
        <v>0</v>
      </c>
      <c r="G17" s="748"/>
      <c r="H17" s="748">
        <f>SUM(I5:I14)</f>
        <v>0</v>
      </c>
      <c r="I17" s="748"/>
    </row>
    <row r="18" spans="1:9" s="586" customFormat="1" ht="19.5" customHeight="1">
      <c r="A18" s="561"/>
      <c r="B18" s="727" t="s">
        <v>2690</v>
      </c>
      <c r="C18" s="727"/>
      <c r="D18" s="728"/>
      <c r="E18" s="562"/>
      <c r="F18" s="563"/>
      <c r="G18" s="564"/>
      <c r="H18" s="729">
        <f>SUM(F17:I17)</f>
        <v>0</v>
      </c>
      <c r="I18" s="730"/>
    </row>
    <row r="19" spans="1:9" s="586" customFormat="1" ht="19.5" customHeight="1">
      <c r="A19" s="565"/>
      <c r="B19" s="731" t="s">
        <v>2641</v>
      </c>
      <c r="C19" s="731"/>
      <c r="D19" s="732"/>
      <c r="E19" s="566"/>
      <c r="F19" s="567"/>
      <c r="G19" s="568"/>
      <c r="H19" s="733">
        <f>0.21*H18</f>
        <v>0</v>
      </c>
      <c r="I19" s="734"/>
    </row>
    <row r="20" spans="1:9" s="586" customFormat="1" ht="19.5" customHeight="1" thickBot="1">
      <c r="A20" s="569"/>
      <c r="B20" s="735" t="s">
        <v>2691</v>
      </c>
      <c r="C20" s="735"/>
      <c r="D20" s="736"/>
      <c r="E20" s="570"/>
      <c r="F20" s="571"/>
      <c r="G20" s="572"/>
      <c r="H20" s="737">
        <f>SUM(H18:I19)</f>
        <v>0</v>
      </c>
      <c r="I20" s="738"/>
    </row>
    <row r="21" spans="1:9" s="586" customFormat="1" ht="12.75">
      <c r="A21" s="573"/>
      <c r="B21" s="574"/>
      <c r="C21" s="575"/>
      <c r="D21" s="573"/>
      <c r="E21" s="576"/>
      <c r="F21" s="576"/>
      <c r="G21" s="576"/>
      <c r="H21" s="576"/>
      <c r="I21" s="576"/>
    </row>
    <row r="22" spans="1:12" s="578" customFormat="1" ht="12.75">
      <c r="A22" s="577"/>
      <c r="C22" s="577"/>
      <c r="D22" s="579"/>
      <c r="E22" s="579"/>
      <c r="F22" s="579"/>
      <c r="G22" s="580"/>
      <c r="H22" s="579"/>
      <c r="I22" s="579"/>
      <c r="J22" s="579"/>
      <c r="K22" s="579"/>
      <c r="L22" s="579"/>
    </row>
  </sheetData>
  <sheetProtection/>
  <mergeCells count="21">
    <mergeCell ref="H3:I3"/>
    <mergeCell ref="H15:I15"/>
    <mergeCell ref="F16:G16"/>
    <mergeCell ref="H16:I16"/>
    <mergeCell ref="F17:G17"/>
    <mergeCell ref="H17:I17"/>
    <mergeCell ref="B3:B4"/>
    <mergeCell ref="C3:C4"/>
    <mergeCell ref="D3:D4"/>
    <mergeCell ref="E3:E4"/>
    <mergeCell ref="F3:G3"/>
    <mergeCell ref="A3:A4"/>
    <mergeCell ref="B18:D18"/>
    <mergeCell ref="H18:I18"/>
    <mergeCell ref="B19:D19"/>
    <mergeCell ref="H19:I19"/>
    <mergeCell ref="B20:D20"/>
    <mergeCell ref="H20:I20"/>
    <mergeCell ref="A5:G5"/>
    <mergeCell ref="B15:B17"/>
    <mergeCell ref="F15:G15"/>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16"/>
  <sheetViews>
    <sheetView zoomScalePageLayoutView="0" workbookViewId="0" topLeftCell="A1">
      <selection activeCell="K11" sqref="K11"/>
    </sheetView>
  </sheetViews>
  <sheetFormatPr defaultColWidth="9.140625" defaultRowHeight="13.5"/>
  <cols>
    <col min="1" max="1" width="4.28125" style="0" customWidth="1"/>
    <col min="2" max="2" width="47.421875" style="0" customWidth="1"/>
    <col min="3" max="3" width="26.28125" style="0" bestFit="1" customWidth="1"/>
    <col min="4" max="4" width="5.28125" style="0" bestFit="1" customWidth="1"/>
    <col min="5" max="5" width="5.7109375" style="0" customWidth="1"/>
    <col min="6" max="6" width="8.57421875" style="0" customWidth="1"/>
    <col min="7" max="7" width="12.00390625" style="0" customWidth="1"/>
    <col min="8" max="8" width="8.28125" style="0" customWidth="1"/>
    <col min="9" max="9" width="12.421875" style="0" customWidth="1"/>
  </cols>
  <sheetData>
    <row r="1" spans="1:9" ht="13.5">
      <c r="A1" s="725" t="s">
        <v>124</v>
      </c>
      <c r="B1" s="749" t="s">
        <v>2643</v>
      </c>
      <c r="C1" s="751" t="s">
        <v>2644</v>
      </c>
      <c r="D1" s="753" t="s">
        <v>2645</v>
      </c>
      <c r="E1" s="755" t="s">
        <v>126</v>
      </c>
      <c r="F1" s="757" t="s">
        <v>2514</v>
      </c>
      <c r="G1" s="758"/>
      <c r="H1" s="759" t="s">
        <v>2646</v>
      </c>
      <c r="I1" s="760"/>
    </row>
    <row r="2" spans="1:9" ht="23.25" thickBot="1">
      <c r="A2" s="726"/>
      <c r="B2" s="750"/>
      <c r="C2" s="752"/>
      <c r="D2" s="754"/>
      <c r="E2" s="756"/>
      <c r="F2" s="505" t="s">
        <v>2647</v>
      </c>
      <c r="G2" s="506" t="s">
        <v>2648</v>
      </c>
      <c r="H2" s="505" t="s">
        <v>2647</v>
      </c>
      <c r="I2" s="507" t="s">
        <v>2648</v>
      </c>
    </row>
    <row r="3" spans="1:9" ht="14.25">
      <c r="A3" s="761" t="s">
        <v>2639</v>
      </c>
      <c r="B3" s="762"/>
      <c r="C3" s="762"/>
      <c r="D3" s="762"/>
      <c r="E3" s="762"/>
      <c r="F3" s="762"/>
      <c r="G3" s="762"/>
      <c r="H3" s="508"/>
      <c r="I3" s="509"/>
    </row>
    <row r="4" spans="1:9" ht="13.5">
      <c r="A4" s="510"/>
      <c r="B4" s="511" t="s">
        <v>2639</v>
      </c>
      <c r="C4" s="512"/>
      <c r="D4" s="513"/>
      <c r="E4" s="514"/>
      <c r="F4" s="515"/>
      <c r="G4" s="516"/>
      <c r="H4" s="517"/>
      <c r="I4" s="518"/>
    </row>
    <row r="5" spans="1:9" ht="13.5">
      <c r="A5" s="519"/>
      <c r="B5" s="520" t="s">
        <v>2814</v>
      </c>
      <c r="C5" s="521" t="s">
        <v>2815</v>
      </c>
      <c r="D5" s="522">
        <v>120</v>
      </c>
      <c r="E5" s="523" t="s">
        <v>250</v>
      </c>
      <c r="F5" s="524"/>
      <c r="G5" s="525">
        <f>D5*F5</f>
        <v>0</v>
      </c>
      <c r="H5" s="524"/>
      <c r="I5" s="526">
        <f>D5*H5</f>
        <v>0</v>
      </c>
    </row>
    <row r="6" spans="1:9" ht="13.5">
      <c r="A6" s="624"/>
      <c r="B6" s="625" t="s">
        <v>2816</v>
      </c>
      <c r="C6" s="626" t="s">
        <v>2817</v>
      </c>
      <c r="D6" s="627">
        <v>120</v>
      </c>
      <c r="E6" s="523" t="s">
        <v>250</v>
      </c>
      <c r="F6" s="535"/>
      <c r="G6" s="525">
        <f>D6*F6</f>
        <v>0</v>
      </c>
      <c r="H6" s="535"/>
      <c r="I6" s="526">
        <f>D6*H6</f>
        <v>0</v>
      </c>
    </row>
    <row r="7" spans="1:9" ht="13.5">
      <c r="A7" s="624"/>
      <c r="B7" s="618" t="s">
        <v>2818</v>
      </c>
      <c r="C7" s="621" t="s">
        <v>2819</v>
      </c>
      <c r="D7" s="622">
        <v>70</v>
      </c>
      <c r="E7" s="628" t="s">
        <v>250</v>
      </c>
      <c r="F7" s="524"/>
      <c r="G7" s="525">
        <f>D7*F7</f>
        <v>0</v>
      </c>
      <c r="H7" s="517"/>
      <c r="I7" s="526">
        <v>0</v>
      </c>
    </row>
    <row r="8" spans="1:9" ht="13.5">
      <c r="A8" s="624"/>
      <c r="B8" s="629" t="s">
        <v>2820</v>
      </c>
      <c r="C8" s="626"/>
      <c r="D8" s="627">
        <v>80</v>
      </c>
      <c r="E8" s="523" t="s">
        <v>250</v>
      </c>
      <c r="F8" s="535"/>
      <c r="G8" s="525">
        <f>D8*F8</f>
        <v>0</v>
      </c>
      <c r="H8" s="535"/>
      <c r="I8" s="526">
        <f>D8*H8</f>
        <v>0</v>
      </c>
    </row>
    <row r="9" spans="1:9" ht="13.5">
      <c r="A9" s="624"/>
      <c r="B9" s="618" t="s">
        <v>2722</v>
      </c>
      <c r="C9" s="621"/>
      <c r="D9" s="622">
        <v>1</v>
      </c>
      <c r="E9" s="539" t="s">
        <v>2685</v>
      </c>
      <c r="F9" s="535"/>
      <c r="G9" s="525">
        <v>0</v>
      </c>
      <c r="H9" s="623"/>
      <c r="I9" s="526">
        <f>D9*H9</f>
        <v>0</v>
      </c>
    </row>
    <row r="10" spans="1:9" ht="14.25" thickBot="1">
      <c r="A10" s="546"/>
      <c r="B10" s="547"/>
      <c r="C10" s="548"/>
      <c r="D10" s="549"/>
      <c r="E10" s="550"/>
      <c r="F10" s="551"/>
      <c r="G10" s="525"/>
      <c r="H10" s="552"/>
      <c r="I10" s="526"/>
    </row>
    <row r="11" spans="1:9" ht="13.5">
      <c r="A11" s="553"/>
      <c r="B11" s="741" t="s">
        <v>2689</v>
      </c>
      <c r="C11" s="554"/>
      <c r="D11" s="555"/>
      <c r="E11" s="556"/>
      <c r="F11" s="744" t="s">
        <v>2514</v>
      </c>
      <c r="G11" s="745"/>
      <c r="H11" s="744" t="s">
        <v>2646</v>
      </c>
      <c r="I11" s="745"/>
    </row>
    <row r="12" spans="1:9" ht="13.5">
      <c r="A12" s="553"/>
      <c r="B12" s="742"/>
      <c r="C12" s="554"/>
      <c r="D12" s="555"/>
      <c r="E12" s="556"/>
      <c r="F12" s="746" t="s">
        <v>2648</v>
      </c>
      <c r="G12" s="747"/>
      <c r="H12" s="746" t="s">
        <v>2648</v>
      </c>
      <c r="I12" s="747"/>
    </row>
    <row r="13" spans="1:9" ht="13.5">
      <c r="A13" s="557"/>
      <c r="B13" s="743"/>
      <c r="C13" s="558"/>
      <c r="D13" s="559"/>
      <c r="E13" s="560"/>
      <c r="F13" s="748">
        <f>SUM(G5:G9)</f>
        <v>0</v>
      </c>
      <c r="G13" s="748"/>
      <c r="H13" s="748">
        <f>SUM(I5:I9)</f>
        <v>0</v>
      </c>
      <c r="I13" s="748"/>
    </row>
    <row r="14" spans="1:9" ht="15">
      <c r="A14" s="561"/>
      <c r="B14" s="727" t="s">
        <v>2690</v>
      </c>
      <c r="C14" s="727"/>
      <c r="D14" s="728"/>
      <c r="E14" s="562"/>
      <c r="F14" s="563"/>
      <c r="G14" s="564"/>
      <c r="H14" s="729">
        <f>SUM(F13:I13)</f>
        <v>0</v>
      </c>
      <c r="I14" s="730"/>
    </row>
    <row r="15" spans="1:9" ht="15">
      <c r="A15" s="565"/>
      <c r="B15" s="731" t="s">
        <v>2641</v>
      </c>
      <c r="C15" s="731"/>
      <c r="D15" s="732"/>
      <c r="E15" s="566"/>
      <c r="F15" s="567"/>
      <c r="G15" s="568"/>
      <c r="H15" s="733">
        <f>0.21*H14</f>
        <v>0</v>
      </c>
      <c r="I15" s="734"/>
    </row>
    <row r="16" spans="1:9" ht="15.75" thickBot="1">
      <c r="A16" s="569"/>
      <c r="B16" s="735" t="s">
        <v>2691</v>
      </c>
      <c r="C16" s="735"/>
      <c r="D16" s="736"/>
      <c r="E16" s="570"/>
      <c r="F16" s="571"/>
      <c r="G16" s="572"/>
      <c r="H16" s="737">
        <f>SUM(H14:I15)</f>
        <v>0</v>
      </c>
      <c r="I16" s="738"/>
    </row>
  </sheetData>
  <sheetProtection/>
  <mergeCells count="21">
    <mergeCell ref="H1:I1"/>
    <mergeCell ref="H11:I11"/>
    <mergeCell ref="F12:G12"/>
    <mergeCell ref="H12:I12"/>
    <mergeCell ref="F13:G13"/>
    <mergeCell ref="H13:I13"/>
    <mergeCell ref="B1:B2"/>
    <mergeCell ref="C1:C2"/>
    <mergeCell ref="D1:D2"/>
    <mergeCell ref="E1:E2"/>
    <mergeCell ref="F1:G1"/>
    <mergeCell ref="A1:A2"/>
    <mergeCell ref="B14:D14"/>
    <mergeCell ref="H14:I14"/>
    <mergeCell ref="B15:D15"/>
    <mergeCell ref="H15:I15"/>
    <mergeCell ref="B16:D16"/>
    <mergeCell ref="H16:I16"/>
    <mergeCell ref="A3:G3"/>
    <mergeCell ref="B11:B13"/>
    <mergeCell ref="F11:G11"/>
  </mergeCells>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R90"/>
  <sheetViews>
    <sheetView zoomScalePageLayoutView="0" workbookViewId="0" topLeftCell="A1">
      <selection activeCell="E81" sqref="E81:F82"/>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0"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96"/>
      <c r="B1" s="193"/>
      <c r="C1" s="193"/>
      <c r="D1" s="194" t="s">
        <v>1</v>
      </c>
      <c r="E1" s="193"/>
      <c r="F1" s="634" t="s">
        <v>1566</v>
      </c>
      <c r="G1" s="702" t="s">
        <v>1567</v>
      </c>
      <c r="H1" s="702"/>
      <c r="I1" s="193"/>
      <c r="J1" s="634" t="s">
        <v>1568</v>
      </c>
      <c r="K1" s="194" t="s">
        <v>81</v>
      </c>
      <c r="L1" s="634" t="s">
        <v>1569</v>
      </c>
      <c r="M1" s="634"/>
      <c r="N1" s="634"/>
      <c r="O1" s="634"/>
      <c r="P1" s="634"/>
      <c r="Q1" s="634"/>
      <c r="R1" s="634"/>
      <c r="S1" s="634"/>
      <c r="T1" s="634"/>
      <c r="U1" s="197"/>
      <c r="V1" s="197"/>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75" customHeight="1">
      <c r="L2" s="666" t="s">
        <v>6</v>
      </c>
      <c r="M2" s="667"/>
      <c r="N2" s="667"/>
      <c r="O2" s="667"/>
      <c r="P2" s="667"/>
      <c r="Q2" s="667"/>
      <c r="R2" s="667"/>
      <c r="S2" s="667"/>
      <c r="T2" s="667"/>
      <c r="U2" s="667"/>
      <c r="V2" s="667"/>
      <c r="AT2" s="16" t="s">
        <v>2821</v>
      </c>
    </row>
    <row r="3" spans="2:46" ht="6.75" customHeight="1">
      <c r="B3" s="17"/>
      <c r="C3" s="18"/>
      <c r="D3" s="18"/>
      <c r="E3" s="18"/>
      <c r="F3" s="18"/>
      <c r="G3" s="18"/>
      <c r="H3" s="18"/>
      <c r="I3" s="18"/>
      <c r="J3" s="18"/>
      <c r="K3" s="19"/>
      <c r="AT3" s="16" t="s">
        <v>78</v>
      </c>
    </row>
    <row r="4" spans="2:46" ht="36.75" customHeight="1">
      <c r="B4" s="20"/>
      <c r="C4" s="21"/>
      <c r="D4" s="22" t="s">
        <v>82</v>
      </c>
      <c r="E4" s="21"/>
      <c r="F4" s="21"/>
      <c r="G4" s="21"/>
      <c r="H4" s="21"/>
      <c r="I4" s="21"/>
      <c r="J4" s="21"/>
      <c r="K4" s="23"/>
      <c r="M4" s="24" t="s">
        <v>11</v>
      </c>
      <c r="AT4" s="16" t="s">
        <v>4</v>
      </c>
    </row>
    <row r="5" spans="2:11" ht="6.75" customHeight="1">
      <c r="B5" s="20"/>
      <c r="C5" s="21"/>
      <c r="D5" s="21"/>
      <c r="E5" s="21"/>
      <c r="F5" s="21"/>
      <c r="G5" s="21"/>
      <c r="H5" s="21"/>
      <c r="I5" s="21"/>
      <c r="J5" s="21"/>
      <c r="K5" s="23"/>
    </row>
    <row r="6" spans="2:11" ht="15">
      <c r="B6" s="20"/>
      <c r="C6" s="21"/>
      <c r="D6" s="28" t="s">
        <v>15</v>
      </c>
      <c r="E6" s="21"/>
      <c r="F6" s="21"/>
      <c r="G6" s="21"/>
      <c r="H6" s="21"/>
      <c r="I6" s="21"/>
      <c r="J6" s="21"/>
      <c r="K6" s="23"/>
    </row>
    <row r="7" spans="2:11" ht="22.5" customHeight="1">
      <c r="B7" s="20"/>
      <c r="C7" s="21"/>
      <c r="D7" s="21"/>
      <c r="E7" s="703" t="str">
        <f>'[2]Rekapitulace stavby'!K6</f>
        <v>Bunkoviště</v>
      </c>
      <c r="F7" s="669"/>
      <c r="G7" s="669"/>
      <c r="H7" s="669"/>
      <c r="I7" s="21"/>
      <c r="J7" s="21"/>
      <c r="K7" s="23"/>
    </row>
    <row r="8" spans="2:11" s="1" customFormat="1" ht="15">
      <c r="B8" s="30"/>
      <c r="C8" s="31"/>
      <c r="D8" s="28" t="s">
        <v>83</v>
      </c>
      <c r="E8" s="31"/>
      <c r="F8" s="31"/>
      <c r="G8" s="31"/>
      <c r="H8" s="31"/>
      <c r="I8" s="31"/>
      <c r="J8" s="31"/>
      <c r="K8" s="34"/>
    </row>
    <row r="9" spans="2:11" s="1" customFormat="1" ht="36.75" customHeight="1">
      <c r="B9" s="30"/>
      <c r="C9" s="31"/>
      <c r="D9" s="31"/>
      <c r="E9" s="700" t="s">
        <v>3094</v>
      </c>
      <c r="F9" s="675"/>
      <c r="G9" s="675"/>
      <c r="H9" s="675"/>
      <c r="I9" s="31"/>
      <c r="J9" s="31"/>
      <c r="K9" s="34"/>
    </row>
    <row r="10" spans="2:11" s="1" customFormat="1" ht="13.5">
      <c r="B10" s="30"/>
      <c r="C10" s="31"/>
      <c r="D10" s="31"/>
      <c r="E10" s="31"/>
      <c r="F10" s="31"/>
      <c r="G10" s="31"/>
      <c r="H10" s="31"/>
      <c r="I10" s="31"/>
      <c r="J10" s="31"/>
      <c r="K10" s="34"/>
    </row>
    <row r="11" spans="2:11" s="1" customFormat="1" ht="14.25" customHeight="1">
      <c r="B11" s="30"/>
      <c r="C11" s="31"/>
      <c r="D11" s="28" t="s">
        <v>18</v>
      </c>
      <c r="E11" s="31"/>
      <c r="F11" s="26" t="s">
        <v>3</v>
      </c>
      <c r="G11" s="31"/>
      <c r="H11" s="31"/>
      <c r="I11" s="28" t="s">
        <v>19</v>
      </c>
      <c r="J11" s="26" t="s">
        <v>3</v>
      </c>
      <c r="K11" s="34"/>
    </row>
    <row r="12" spans="2:11" s="1" customFormat="1" ht="14.25" customHeight="1">
      <c r="B12" s="30"/>
      <c r="C12" s="31"/>
      <c r="D12" s="28" t="s">
        <v>21</v>
      </c>
      <c r="E12" s="31"/>
      <c r="F12" s="26" t="s">
        <v>1964</v>
      </c>
      <c r="G12" s="31"/>
      <c r="H12" s="31"/>
      <c r="I12" s="28" t="s">
        <v>23</v>
      </c>
      <c r="J12" s="87">
        <v>42696</v>
      </c>
      <c r="K12" s="34"/>
    </row>
    <row r="13" spans="2:11" s="1" customFormat="1" ht="10.5" customHeight="1">
      <c r="B13" s="30"/>
      <c r="C13" s="31"/>
      <c r="D13" s="31"/>
      <c r="E13" s="31"/>
      <c r="F13" s="31"/>
      <c r="G13" s="31"/>
      <c r="H13" s="31"/>
      <c r="I13" s="31"/>
      <c r="J13" s="31"/>
      <c r="K13" s="34"/>
    </row>
    <row r="14" spans="2:11" s="1" customFormat="1" ht="14.25" customHeight="1">
      <c r="B14" s="30"/>
      <c r="C14" s="31"/>
      <c r="D14" s="28" t="s">
        <v>27</v>
      </c>
      <c r="E14" s="31"/>
      <c r="F14" s="31"/>
      <c r="G14" s="31"/>
      <c r="H14" s="31"/>
      <c r="I14" s="28" t="s">
        <v>28</v>
      </c>
      <c r="J14" s="26" t="s">
        <v>3</v>
      </c>
      <c r="K14" s="34"/>
    </row>
    <row r="15" spans="2:11" s="1" customFormat="1" ht="18" customHeight="1">
      <c r="B15" s="30"/>
      <c r="C15" s="31"/>
      <c r="D15" s="31"/>
      <c r="E15" s="26" t="s">
        <v>1964</v>
      </c>
      <c r="F15" s="31"/>
      <c r="G15" s="31"/>
      <c r="H15" s="31"/>
      <c r="I15" s="28" t="s">
        <v>29</v>
      </c>
      <c r="J15" s="26" t="s">
        <v>3</v>
      </c>
      <c r="K15" s="34"/>
    </row>
    <row r="16" spans="2:11" s="1" customFormat="1" ht="6.75" customHeight="1">
      <c r="B16" s="30"/>
      <c r="C16" s="31"/>
      <c r="D16" s="31"/>
      <c r="E16" s="31"/>
      <c r="F16" s="31"/>
      <c r="G16" s="31"/>
      <c r="H16" s="31"/>
      <c r="I16" s="31"/>
      <c r="J16" s="31"/>
      <c r="K16" s="34"/>
    </row>
    <row r="17" spans="2:11" s="1" customFormat="1" ht="14.25" customHeight="1">
      <c r="B17" s="30"/>
      <c r="C17" s="31"/>
      <c r="D17" s="28" t="s">
        <v>30</v>
      </c>
      <c r="E17" s="31"/>
      <c r="F17" s="31"/>
      <c r="G17" s="31"/>
      <c r="H17" s="31"/>
      <c r="I17" s="28" t="s">
        <v>28</v>
      </c>
      <c r="J17" s="26" t="s">
        <v>3</v>
      </c>
      <c r="K17" s="34"/>
    </row>
    <row r="18" spans="2:11" s="1" customFormat="1" ht="18" customHeight="1">
      <c r="B18" s="30"/>
      <c r="C18" s="31"/>
      <c r="D18" s="31"/>
      <c r="E18" s="26" t="s">
        <v>1964</v>
      </c>
      <c r="F18" s="31"/>
      <c r="G18" s="31"/>
      <c r="H18" s="31"/>
      <c r="I18" s="28" t="s">
        <v>29</v>
      </c>
      <c r="J18" s="26" t="s">
        <v>3</v>
      </c>
      <c r="K18" s="34"/>
    </row>
    <row r="19" spans="2:11" s="1" customFormat="1" ht="6.75" customHeight="1">
      <c r="B19" s="30"/>
      <c r="C19" s="31"/>
      <c r="D19" s="31"/>
      <c r="E19" s="31"/>
      <c r="F19" s="31"/>
      <c r="G19" s="31"/>
      <c r="H19" s="31"/>
      <c r="I19" s="31"/>
      <c r="J19" s="31"/>
      <c r="K19" s="34"/>
    </row>
    <row r="20" spans="2:11" s="1" customFormat="1" ht="14.25" customHeight="1">
      <c r="B20" s="30"/>
      <c r="C20" s="31"/>
      <c r="D20" s="28" t="s">
        <v>32</v>
      </c>
      <c r="E20" s="31"/>
      <c r="F20" s="31"/>
      <c r="G20" s="31"/>
      <c r="H20" s="31"/>
      <c r="I20" s="28" t="s">
        <v>28</v>
      </c>
      <c r="J20" s="26" t="s">
        <v>3</v>
      </c>
      <c r="K20" s="34"/>
    </row>
    <row r="21" spans="2:11" s="1" customFormat="1" ht="18" customHeight="1">
      <c r="B21" s="30"/>
      <c r="C21" s="31"/>
      <c r="D21" s="31"/>
      <c r="E21" s="26" t="s">
        <v>1964</v>
      </c>
      <c r="F21" s="31"/>
      <c r="G21" s="31"/>
      <c r="H21" s="31"/>
      <c r="I21" s="28" t="s">
        <v>29</v>
      </c>
      <c r="J21" s="26" t="s">
        <v>3</v>
      </c>
      <c r="K21" s="34"/>
    </row>
    <row r="22" spans="2:11" s="1" customFormat="1" ht="6.75" customHeight="1">
      <c r="B22" s="30"/>
      <c r="C22" s="31"/>
      <c r="D22" s="31"/>
      <c r="E22" s="31"/>
      <c r="F22" s="31"/>
      <c r="G22" s="31"/>
      <c r="H22" s="31"/>
      <c r="I22" s="31"/>
      <c r="J22" s="31"/>
      <c r="K22" s="34"/>
    </row>
    <row r="23" spans="2:11" s="1" customFormat="1" ht="14.25" customHeight="1">
      <c r="B23" s="30"/>
      <c r="C23" s="31"/>
      <c r="D23" s="28" t="s">
        <v>35</v>
      </c>
      <c r="E23" s="31"/>
      <c r="F23" s="31"/>
      <c r="G23" s="31"/>
      <c r="H23" s="31"/>
      <c r="I23" s="31"/>
      <c r="J23" s="31"/>
      <c r="K23" s="34"/>
    </row>
    <row r="24" spans="2:11" s="6" customFormat="1" ht="22.5" customHeight="1">
      <c r="B24" s="88"/>
      <c r="C24" s="89"/>
      <c r="D24" s="89"/>
      <c r="E24" s="671" t="s">
        <v>3</v>
      </c>
      <c r="F24" s="704"/>
      <c r="G24" s="704"/>
      <c r="H24" s="704"/>
      <c r="I24" s="89"/>
      <c r="J24" s="89"/>
      <c r="K24" s="90"/>
    </row>
    <row r="25" spans="2:11" s="1" customFormat="1" ht="6.75" customHeight="1">
      <c r="B25" s="30"/>
      <c r="C25" s="31"/>
      <c r="D25" s="31"/>
      <c r="E25" s="31"/>
      <c r="F25" s="31"/>
      <c r="G25" s="31"/>
      <c r="H25" s="31"/>
      <c r="I25" s="31"/>
      <c r="J25" s="31"/>
      <c r="K25" s="34"/>
    </row>
    <row r="26" spans="2:11" s="1" customFormat="1" ht="6.75" customHeight="1">
      <c r="B26" s="30"/>
      <c r="C26" s="31"/>
      <c r="D26" s="633"/>
      <c r="E26" s="633"/>
      <c r="F26" s="633"/>
      <c r="G26" s="633"/>
      <c r="H26" s="633"/>
      <c r="I26" s="633"/>
      <c r="J26" s="633"/>
      <c r="K26" s="91"/>
    </row>
    <row r="27" spans="2:11" s="1" customFormat="1" ht="24.75" customHeight="1">
      <c r="B27" s="30"/>
      <c r="C27" s="31"/>
      <c r="D27" s="92" t="s">
        <v>36</v>
      </c>
      <c r="E27" s="31"/>
      <c r="F27" s="31"/>
      <c r="G27" s="31"/>
      <c r="H27" s="31"/>
      <c r="I27" s="31"/>
      <c r="J27" s="93">
        <f>ROUND(J78,2)</f>
        <v>0</v>
      </c>
      <c r="K27" s="34"/>
    </row>
    <row r="28" spans="2:11" s="1" customFormat="1" ht="6.75" customHeight="1">
      <c r="B28" s="30"/>
      <c r="C28" s="31"/>
      <c r="D28" s="633"/>
      <c r="E28" s="633"/>
      <c r="F28" s="633"/>
      <c r="G28" s="633"/>
      <c r="H28" s="633"/>
      <c r="I28" s="633"/>
      <c r="J28" s="633"/>
      <c r="K28" s="91"/>
    </row>
    <row r="29" spans="2:11" s="1" customFormat="1" ht="14.25" customHeight="1">
      <c r="B29" s="30"/>
      <c r="C29" s="31"/>
      <c r="D29" s="31"/>
      <c r="E29" s="31"/>
      <c r="F29" s="631" t="s">
        <v>38</v>
      </c>
      <c r="G29" s="31"/>
      <c r="H29" s="31"/>
      <c r="I29" s="631" t="s">
        <v>37</v>
      </c>
      <c r="J29" s="631" t="s">
        <v>39</v>
      </c>
      <c r="K29" s="34"/>
    </row>
    <row r="30" spans="2:11" s="1" customFormat="1" ht="14.25" customHeight="1">
      <c r="B30" s="30"/>
      <c r="C30" s="31"/>
      <c r="D30" s="38" t="s">
        <v>40</v>
      </c>
      <c r="E30" s="38" t="s">
        <v>41</v>
      </c>
      <c r="F30" s="94">
        <f>ROUND(SUM(BE78:BE82),2)</f>
        <v>0</v>
      </c>
      <c r="G30" s="31"/>
      <c r="H30" s="31"/>
      <c r="I30" s="95">
        <v>0.21</v>
      </c>
      <c r="J30" s="94">
        <f>ROUND(ROUND((SUM(BE78:BE82)),2)*I30,2)</f>
        <v>0</v>
      </c>
      <c r="K30" s="34"/>
    </row>
    <row r="31" spans="2:11" s="1" customFormat="1" ht="14.25" customHeight="1">
      <c r="B31" s="30"/>
      <c r="C31" s="31"/>
      <c r="D31" s="31"/>
      <c r="E31" s="38" t="s">
        <v>42</v>
      </c>
      <c r="F31" s="94">
        <f>ROUND(SUM(BF78:BF82),2)</f>
        <v>0</v>
      </c>
      <c r="G31" s="31"/>
      <c r="H31" s="31"/>
      <c r="I31" s="95">
        <v>0.15</v>
      </c>
      <c r="J31" s="94">
        <f>ROUND(ROUND((SUM(BF78:BF82)),2)*I31,2)</f>
        <v>0</v>
      </c>
      <c r="K31" s="34"/>
    </row>
    <row r="32" spans="2:11" s="1" customFormat="1" ht="14.25" customHeight="1" hidden="1">
      <c r="B32" s="30"/>
      <c r="C32" s="31"/>
      <c r="D32" s="31"/>
      <c r="E32" s="38" t="s">
        <v>43</v>
      </c>
      <c r="F32" s="94">
        <f>ROUND(SUM(BG78:BG82),2)</f>
        <v>0</v>
      </c>
      <c r="G32" s="31"/>
      <c r="H32" s="31"/>
      <c r="I32" s="95">
        <v>0.21</v>
      </c>
      <c r="J32" s="94">
        <v>0</v>
      </c>
      <c r="K32" s="34"/>
    </row>
    <row r="33" spans="2:11" s="1" customFormat="1" ht="14.25" customHeight="1" hidden="1">
      <c r="B33" s="30"/>
      <c r="C33" s="31"/>
      <c r="D33" s="31"/>
      <c r="E33" s="38" t="s">
        <v>44</v>
      </c>
      <c r="F33" s="94">
        <f>ROUND(SUM(BH78:BH82),2)</f>
        <v>0</v>
      </c>
      <c r="G33" s="31"/>
      <c r="H33" s="31"/>
      <c r="I33" s="95">
        <v>0.15</v>
      </c>
      <c r="J33" s="94">
        <v>0</v>
      </c>
      <c r="K33" s="34"/>
    </row>
    <row r="34" spans="2:11" s="1" customFormat="1" ht="14.25" customHeight="1" hidden="1">
      <c r="B34" s="30"/>
      <c r="C34" s="31"/>
      <c r="D34" s="31"/>
      <c r="E34" s="38" t="s">
        <v>45</v>
      </c>
      <c r="F34" s="94">
        <f>ROUND(SUM(BI78:BI82),2)</f>
        <v>0</v>
      </c>
      <c r="G34" s="31"/>
      <c r="H34" s="31"/>
      <c r="I34" s="95">
        <v>0</v>
      </c>
      <c r="J34" s="94">
        <v>0</v>
      </c>
      <c r="K34" s="34"/>
    </row>
    <row r="35" spans="2:11" s="1" customFormat="1" ht="6.75" customHeight="1">
      <c r="B35" s="30"/>
      <c r="C35" s="31"/>
      <c r="D35" s="31"/>
      <c r="E35" s="31"/>
      <c r="F35" s="31"/>
      <c r="G35" s="31"/>
      <c r="H35" s="31"/>
      <c r="I35" s="31"/>
      <c r="J35" s="31"/>
      <c r="K35" s="34"/>
    </row>
    <row r="36" spans="2:11" s="1" customFormat="1" ht="24.75" customHeight="1">
      <c r="B36" s="30"/>
      <c r="C36" s="96"/>
      <c r="D36" s="97" t="s">
        <v>46</v>
      </c>
      <c r="E36" s="632"/>
      <c r="F36" s="632"/>
      <c r="G36" s="98" t="s">
        <v>47</v>
      </c>
      <c r="H36" s="99" t="s">
        <v>48</v>
      </c>
      <c r="I36" s="632"/>
      <c r="J36" s="100">
        <f>SUM(J27:J34)</f>
        <v>0</v>
      </c>
      <c r="K36" s="101"/>
    </row>
    <row r="37" spans="2:11" s="1" customFormat="1" ht="14.25" customHeight="1">
      <c r="B37" s="45"/>
      <c r="C37" s="46"/>
      <c r="D37" s="46"/>
      <c r="E37" s="46"/>
      <c r="F37" s="46"/>
      <c r="G37" s="46"/>
      <c r="H37" s="46"/>
      <c r="I37" s="46"/>
      <c r="J37" s="46"/>
      <c r="K37" s="47"/>
    </row>
    <row r="41" spans="2:11" s="1" customFormat="1" ht="6.75" customHeight="1">
      <c r="B41" s="48"/>
      <c r="C41" s="49"/>
      <c r="D41" s="49"/>
      <c r="E41" s="49"/>
      <c r="F41" s="49"/>
      <c r="G41" s="49"/>
      <c r="H41" s="49"/>
      <c r="I41" s="49"/>
      <c r="J41" s="49"/>
      <c r="K41" s="102"/>
    </row>
    <row r="42" spans="2:11" s="1" customFormat="1" ht="36.75" customHeight="1">
      <c r="B42" s="30"/>
      <c r="C42" s="22" t="s">
        <v>85</v>
      </c>
      <c r="D42" s="31"/>
      <c r="E42" s="31"/>
      <c r="F42" s="31"/>
      <c r="G42" s="31"/>
      <c r="H42" s="31"/>
      <c r="I42" s="31"/>
      <c r="J42" s="31"/>
      <c r="K42" s="34"/>
    </row>
    <row r="43" spans="2:11" s="1" customFormat="1" ht="6.75" customHeight="1">
      <c r="B43" s="30"/>
      <c r="C43" s="31"/>
      <c r="D43" s="31"/>
      <c r="E43" s="31"/>
      <c r="F43" s="31"/>
      <c r="G43" s="31"/>
      <c r="H43" s="31"/>
      <c r="I43" s="31"/>
      <c r="J43" s="31"/>
      <c r="K43" s="34"/>
    </row>
    <row r="44" spans="2:11" s="1" customFormat="1" ht="14.25" customHeight="1">
      <c r="B44" s="30"/>
      <c r="C44" s="28" t="s">
        <v>15</v>
      </c>
      <c r="D44" s="31"/>
      <c r="E44" s="31"/>
      <c r="F44" s="31"/>
      <c r="G44" s="31"/>
      <c r="H44" s="31"/>
      <c r="I44" s="31"/>
      <c r="J44" s="31"/>
      <c r="K44" s="34"/>
    </row>
    <row r="45" spans="2:11" s="1" customFormat="1" ht="22.5" customHeight="1">
      <c r="B45" s="30"/>
      <c r="C45" s="31"/>
      <c r="D45" s="31"/>
      <c r="E45" s="703" t="str">
        <f>E7</f>
        <v>Bunkoviště</v>
      </c>
      <c r="F45" s="675"/>
      <c r="G45" s="675"/>
      <c r="H45" s="675"/>
      <c r="I45" s="31"/>
      <c r="J45" s="31"/>
      <c r="K45" s="34"/>
    </row>
    <row r="46" spans="2:11" s="1" customFormat="1" ht="14.25" customHeight="1">
      <c r="B46" s="30"/>
      <c r="C46" s="28" t="s">
        <v>83</v>
      </c>
      <c r="D46" s="31"/>
      <c r="E46" s="31"/>
      <c r="F46" s="31"/>
      <c r="G46" s="31"/>
      <c r="H46" s="31"/>
      <c r="I46" s="31"/>
      <c r="J46" s="31"/>
      <c r="K46" s="34"/>
    </row>
    <row r="47" spans="2:11" s="1" customFormat="1" ht="23.25" customHeight="1">
      <c r="B47" s="30"/>
      <c r="C47" s="31"/>
      <c r="D47" s="31"/>
      <c r="E47" s="700" t="str">
        <f>E9</f>
        <v> SO-01 - dodatek 1</v>
      </c>
      <c r="F47" s="675"/>
      <c r="G47" s="675"/>
      <c r="H47" s="675"/>
      <c r="I47" s="31"/>
      <c r="J47" s="31"/>
      <c r="K47" s="34"/>
    </row>
    <row r="48" spans="2:11" s="1" customFormat="1" ht="6.75" customHeight="1">
      <c r="B48" s="30"/>
      <c r="C48" s="31"/>
      <c r="D48" s="31"/>
      <c r="E48" s="31"/>
      <c r="F48" s="31"/>
      <c r="G48" s="31"/>
      <c r="H48" s="31"/>
      <c r="I48" s="31"/>
      <c r="J48" s="31"/>
      <c r="K48" s="34"/>
    </row>
    <row r="49" spans="2:11" s="1" customFormat="1" ht="18" customHeight="1">
      <c r="B49" s="30"/>
      <c r="C49" s="28" t="s">
        <v>21</v>
      </c>
      <c r="D49" s="31"/>
      <c r="E49" s="31"/>
      <c r="F49" s="26" t="str">
        <f>F12</f>
        <v> </v>
      </c>
      <c r="G49" s="31"/>
      <c r="H49" s="31"/>
      <c r="I49" s="28" t="s">
        <v>23</v>
      </c>
      <c r="J49" s="87">
        <f>IF(J12="","",J12)</f>
        <v>42696</v>
      </c>
      <c r="K49" s="34"/>
    </row>
    <row r="50" spans="2:11" s="1" customFormat="1" ht="6.75" customHeight="1">
      <c r="B50" s="30"/>
      <c r="C50" s="31"/>
      <c r="D50" s="31"/>
      <c r="E50" s="31"/>
      <c r="F50" s="31"/>
      <c r="G50" s="31"/>
      <c r="H50" s="31"/>
      <c r="I50" s="31"/>
      <c r="J50" s="31"/>
      <c r="K50" s="34"/>
    </row>
    <row r="51" spans="2:11" s="1" customFormat="1" ht="15">
      <c r="B51" s="30"/>
      <c r="C51" s="28" t="s">
        <v>27</v>
      </c>
      <c r="D51" s="31"/>
      <c r="E51" s="31"/>
      <c r="F51" s="26" t="str">
        <f>E15</f>
        <v> </v>
      </c>
      <c r="G51" s="31"/>
      <c r="H51" s="31"/>
      <c r="I51" s="28" t="s">
        <v>32</v>
      </c>
      <c r="J51" s="26" t="str">
        <f>E21</f>
        <v> </v>
      </c>
      <c r="K51" s="34"/>
    </row>
    <row r="52" spans="2:11" s="1" customFormat="1" ht="14.25" customHeight="1">
      <c r="B52" s="30"/>
      <c r="C52" s="28" t="s">
        <v>30</v>
      </c>
      <c r="D52" s="31"/>
      <c r="E52" s="31"/>
      <c r="F52" s="26" t="str">
        <f>IF(E18="","",E18)</f>
        <v> </v>
      </c>
      <c r="G52" s="31"/>
      <c r="H52" s="31"/>
      <c r="I52" s="31"/>
      <c r="J52" s="31"/>
      <c r="K52" s="34"/>
    </row>
    <row r="53" spans="2:11" s="1" customFormat="1" ht="9.75" customHeight="1">
      <c r="B53" s="30"/>
      <c r="C53" s="31"/>
      <c r="D53" s="31"/>
      <c r="E53" s="31"/>
      <c r="F53" s="31"/>
      <c r="G53" s="31"/>
      <c r="H53" s="31"/>
      <c r="I53" s="31"/>
      <c r="J53" s="31"/>
      <c r="K53" s="34"/>
    </row>
    <row r="54" spans="2:11" s="1" customFormat="1" ht="29.25" customHeight="1">
      <c r="B54" s="30"/>
      <c r="C54" s="103" t="s">
        <v>86</v>
      </c>
      <c r="D54" s="96"/>
      <c r="E54" s="96"/>
      <c r="F54" s="96"/>
      <c r="G54" s="96"/>
      <c r="H54" s="96"/>
      <c r="I54" s="96"/>
      <c r="J54" s="104" t="s">
        <v>87</v>
      </c>
      <c r="K54" s="105"/>
    </row>
    <row r="55" spans="2:11" s="1" customFormat="1" ht="9.75" customHeight="1">
      <c r="B55" s="30"/>
      <c r="C55" s="31"/>
      <c r="D55" s="31"/>
      <c r="E55" s="31"/>
      <c r="F55" s="31"/>
      <c r="G55" s="31"/>
      <c r="H55" s="31"/>
      <c r="I55" s="31"/>
      <c r="J55" s="31"/>
      <c r="K55" s="34"/>
    </row>
    <row r="56" spans="2:47" s="1" customFormat="1" ht="29.25" customHeight="1">
      <c r="B56" s="30"/>
      <c r="C56" s="106" t="s">
        <v>88</v>
      </c>
      <c r="D56" s="31"/>
      <c r="E56" s="31"/>
      <c r="F56" s="31"/>
      <c r="G56" s="31"/>
      <c r="H56" s="31"/>
      <c r="I56" s="31"/>
      <c r="J56" s="93">
        <f>J78</f>
        <v>0</v>
      </c>
      <c r="K56" s="34"/>
      <c r="AU56" s="16" t="s">
        <v>89</v>
      </c>
    </row>
    <row r="57" spans="2:11" s="7" customFormat="1" ht="24.75" customHeight="1">
      <c r="B57" s="107"/>
      <c r="C57" s="108"/>
      <c r="D57" s="109" t="s">
        <v>2831</v>
      </c>
      <c r="E57" s="110"/>
      <c r="F57" s="110"/>
      <c r="G57" s="110"/>
      <c r="H57" s="110"/>
      <c r="I57" s="110"/>
      <c r="J57" s="111">
        <f>J79</f>
        <v>0</v>
      </c>
      <c r="K57" s="112"/>
    </row>
    <row r="58" spans="2:11" s="8" customFormat="1" ht="19.5" customHeight="1">
      <c r="B58" s="113"/>
      <c r="C58" s="114"/>
      <c r="D58" s="115" t="s">
        <v>3095</v>
      </c>
      <c r="E58" s="116"/>
      <c r="F58" s="116"/>
      <c r="G58" s="116"/>
      <c r="H58" s="116"/>
      <c r="I58" s="116"/>
      <c r="J58" s="117" t="s">
        <v>3096</v>
      </c>
      <c r="K58" s="118"/>
    </row>
    <row r="59" spans="2:11" s="1" customFormat="1" ht="21.75" customHeight="1">
      <c r="B59" s="30"/>
      <c r="C59" s="31"/>
      <c r="D59" s="31"/>
      <c r="E59" s="31"/>
      <c r="F59" s="31"/>
      <c r="G59" s="31"/>
      <c r="H59" s="31"/>
      <c r="I59" s="31"/>
      <c r="J59" s="31"/>
      <c r="K59" s="34"/>
    </row>
    <row r="60" spans="2:11" s="1" customFormat="1" ht="6.75" customHeight="1">
      <c r="B60" s="45"/>
      <c r="C60" s="46"/>
      <c r="D60" s="46"/>
      <c r="E60" s="46"/>
      <c r="F60" s="46"/>
      <c r="G60" s="46"/>
      <c r="H60" s="46"/>
      <c r="I60" s="46"/>
      <c r="J60" s="46"/>
      <c r="K60" s="47"/>
    </row>
    <row r="64" spans="2:12" s="1" customFormat="1" ht="6.75" customHeight="1">
      <c r="B64" s="48"/>
      <c r="C64" s="49"/>
      <c r="D64" s="49"/>
      <c r="E64" s="49"/>
      <c r="F64" s="49"/>
      <c r="G64" s="49"/>
      <c r="H64" s="49"/>
      <c r="I64" s="49"/>
      <c r="J64" s="49"/>
      <c r="K64" s="49"/>
      <c r="L64" s="30"/>
    </row>
    <row r="65" spans="2:12" s="1" customFormat="1" ht="36.75" customHeight="1">
      <c r="B65" s="30"/>
      <c r="C65" s="50" t="s">
        <v>123</v>
      </c>
      <c r="L65" s="30"/>
    </row>
    <row r="66" spans="2:12" s="1" customFormat="1" ht="6.75" customHeight="1">
      <c r="B66" s="30"/>
      <c r="L66" s="30"/>
    </row>
    <row r="67" spans="2:12" s="1" customFormat="1" ht="14.25" customHeight="1">
      <c r="B67" s="30"/>
      <c r="C67" s="52" t="s">
        <v>15</v>
      </c>
      <c r="L67" s="30"/>
    </row>
    <row r="68" spans="2:12" s="1" customFormat="1" ht="22.5" customHeight="1">
      <c r="B68" s="30"/>
      <c r="E68" s="701" t="str">
        <f>E7</f>
        <v>Bunkoviště</v>
      </c>
      <c r="F68" s="686"/>
      <c r="G68" s="686"/>
      <c r="H68" s="686"/>
      <c r="L68" s="30"/>
    </row>
    <row r="69" spans="2:12" s="1" customFormat="1" ht="14.25" customHeight="1">
      <c r="B69" s="30"/>
      <c r="C69" s="52" t="s">
        <v>83</v>
      </c>
      <c r="L69" s="30"/>
    </row>
    <row r="70" spans="2:12" s="1" customFormat="1" ht="23.25" customHeight="1">
      <c r="B70" s="30"/>
      <c r="E70" s="683" t="str">
        <f>E9</f>
        <v> SO-01 - dodatek 1</v>
      </c>
      <c r="F70" s="686"/>
      <c r="G70" s="686"/>
      <c r="H70" s="686"/>
      <c r="L70" s="30"/>
    </row>
    <row r="71" spans="2:12" s="1" customFormat="1" ht="6.75" customHeight="1">
      <c r="B71" s="30"/>
      <c r="L71" s="30"/>
    </row>
    <row r="72" spans="2:12" s="1" customFormat="1" ht="18" customHeight="1">
      <c r="B72" s="30"/>
      <c r="C72" s="52" t="s">
        <v>21</v>
      </c>
      <c r="F72" s="119" t="str">
        <f>F12</f>
        <v> </v>
      </c>
      <c r="I72" s="52" t="s">
        <v>23</v>
      </c>
      <c r="J72" s="56">
        <f>IF(J12="","",J12)</f>
        <v>42696</v>
      </c>
      <c r="L72" s="30"/>
    </row>
    <row r="73" spans="2:12" s="1" customFormat="1" ht="6.75" customHeight="1">
      <c r="B73" s="30"/>
      <c r="L73" s="30"/>
    </row>
    <row r="74" spans="2:12" s="1" customFormat="1" ht="15">
      <c r="B74" s="30"/>
      <c r="C74" s="52" t="s">
        <v>27</v>
      </c>
      <c r="F74" s="119" t="str">
        <f>E15</f>
        <v> </v>
      </c>
      <c r="I74" s="52" t="s">
        <v>32</v>
      </c>
      <c r="J74" s="119" t="str">
        <f>E21</f>
        <v> </v>
      </c>
      <c r="L74" s="30"/>
    </row>
    <row r="75" spans="2:12" s="1" customFormat="1" ht="14.25" customHeight="1">
      <c r="B75" s="30"/>
      <c r="C75" s="52" t="s">
        <v>30</v>
      </c>
      <c r="F75" s="119" t="str">
        <f>IF(E18="","",E18)</f>
        <v> </v>
      </c>
      <c r="L75" s="30"/>
    </row>
    <row r="76" spans="2:12" s="1" customFormat="1" ht="9.75" customHeight="1">
      <c r="B76" s="30"/>
      <c r="L76" s="30"/>
    </row>
    <row r="77" spans="2:20" s="9" customFormat="1" ht="29.25" customHeight="1">
      <c r="B77" s="120"/>
      <c r="C77" s="121" t="s">
        <v>124</v>
      </c>
      <c r="D77" s="122" t="s">
        <v>55</v>
      </c>
      <c r="E77" s="122" t="s">
        <v>51</v>
      </c>
      <c r="F77" s="122" t="s">
        <v>125</v>
      </c>
      <c r="G77" s="122" t="s">
        <v>126</v>
      </c>
      <c r="H77" s="122" t="s">
        <v>127</v>
      </c>
      <c r="I77" s="123" t="s">
        <v>128</v>
      </c>
      <c r="J77" s="122" t="s">
        <v>87</v>
      </c>
      <c r="K77" s="124" t="s">
        <v>129</v>
      </c>
      <c r="L77" s="120"/>
      <c r="M77" s="62" t="s">
        <v>130</v>
      </c>
      <c r="N77" s="63" t="s">
        <v>40</v>
      </c>
      <c r="O77" s="63" t="s">
        <v>131</v>
      </c>
      <c r="P77" s="63" t="s">
        <v>132</v>
      </c>
      <c r="Q77" s="63" t="s">
        <v>133</v>
      </c>
      <c r="R77" s="63" t="s">
        <v>134</v>
      </c>
      <c r="S77" s="63" t="s">
        <v>135</v>
      </c>
      <c r="T77" s="64" t="s">
        <v>136</v>
      </c>
    </row>
    <row r="78" spans="2:63" s="1" customFormat="1" ht="29.25" customHeight="1">
      <c r="B78" s="30"/>
      <c r="C78" s="66" t="s">
        <v>88</v>
      </c>
      <c r="J78" s="125">
        <f>J79</f>
        <v>0</v>
      </c>
      <c r="L78" s="30"/>
      <c r="M78" s="65"/>
      <c r="N78" s="633"/>
      <c r="O78" s="633"/>
      <c r="P78" s="126" t="e">
        <f>#REF!+P79+#REF!</f>
        <v>#REF!</v>
      </c>
      <c r="Q78" s="633"/>
      <c r="R78" s="126" t="e">
        <f>#REF!+R79+#REF!</f>
        <v>#REF!</v>
      </c>
      <c r="S78" s="633"/>
      <c r="T78" s="127" t="e">
        <f>#REF!+T79+#REF!</f>
        <v>#REF!</v>
      </c>
      <c r="AT78" s="16" t="s">
        <v>69</v>
      </c>
      <c r="AU78" s="16" t="s">
        <v>89</v>
      </c>
      <c r="BK78" s="128" t="e">
        <f>#REF!+BK79+#REF!</f>
        <v>#REF!</v>
      </c>
    </row>
    <row r="79" spans="2:63" s="10" customFormat="1" ht="36.75" customHeight="1">
      <c r="B79" s="129"/>
      <c r="D79" s="130" t="s">
        <v>69</v>
      </c>
      <c r="E79" s="131" t="s">
        <v>782</v>
      </c>
      <c r="F79" s="131" t="s">
        <v>2976</v>
      </c>
      <c r="J79" s="132">
        <f>J80</f>
        <v>0</v>
      </c>
      <c r="L79" s="129"/>
      <c r="M79" s="133"/>
      <c r="N79" s="134"/>
      <c r="O79" s="134"/>
      <c r="P79" s="135" t="e">
        <f>#REF!+P80+#REF!</f>
        <v>#REF!</v>
      </c>
      <c r="Q79" s="134"/>
      <c r="R79" s="135" t="e">
        <f>#REF!+R80+#REF!</f>
        <v>#REF!</v>
      </c>
      <c r="S79" s="134"/>
      <c r="T79" s="136" t="e">
        <f>#REF!+T80+#REF!</f>
        <v>#REF!</v>
      </c>
      <c r="AR79" s="130" t="s">
        <v>78</v>
      </c>
      <c r="AT79" s="137" t="s">
        <v>69</v>
      </c>
      <c r="AU79" s="137" t="s">
        <v>70</v>
      </c>
      <c r="AY79" s="130" t="s">
        <v>139</v>
      </c>
      <c r="BK79" s="138" t="e">
        <f>#REF!+BK80+#REF!</f>
        <v>#REF!</v>
      </c>
    </row>
    <row r="80" spans="2:63" s="10" customFormat="1" ht="29.25" customHeight="1">
      <c r="B80" s="129"/>
      <c r="D80" s="139" t="s">
        <v>69</v>
      </c>
      <c r="E80" s="140">
        <v>763</v>
      </c>
      <c r="F80" s="140" t="s">
        <v>3097</v>
      </c>
      <c r="J80" s="141">
        <f>BK80</f>
        <v>0</v>
      </c>
      <c r="L80" s="129"/>
      <c r="M80" s="133"/>
      <c r="N80" s="134"/>
      <c r="O80" s="134"/>
      <c r="P80" s="135">
        <f>SUM(P81:P82)</f>
        <v>0</v>
      </c>
      <c r="Q80" s="134"/>
      <c r="R80" s="135">
        <f>SUM(R81:R82)</f>
        <v>0</v>
      </c>
      <c r="S80" s="134"/>
      <c r="T80" s="136">
        <f>SUM(T81:T82)</f>
        <v>0</v>
      </c>
      <c r="AR80" s="130" t="s">
        <v>78</v>
      </c>
      <c r="AT80" s="137" t="s">
        <v>69</v>
      </c>
      <c r="AU80" s="137" t="s">
        <v>20</v>
      </c>
      <c r="AY80" s="130" t="s">
        <v>139</v>
      </c>
      <c r="BK80" s="138">
        <f>SUM(BK81:BK82)</f>
        <v>0</v>
      </c>
    </row>
    <row r="81" spans="2:65" s="1" customFormat="1" ht="22.5" customHeight="1">
      <c r="B81" s="142"/>
      <c r="C81" s="143">
        <v>1</v>
      </c>
      <c r="D81" s="143" t="s">
        <v>141</v>
      </c>
      <c r="E81" s="660" t="s">
        <v>3098</v>
      </c>
      <c r="F81" s="661" t="s">
        <v>3100</v>
      </c>
      <c r="G81" s="146" t="s">
        <v>168</v>
      </c>
      <c r="H81" s="147">
        <v>26.97</v>
      </c>
      <c r="I81" s="658"/>
      <c r="J81" s="148">
        <f>ROUND(I81*H81,2)</f>
        <v>0</v>
      </c>
      <c r="K81" s="145" t="s">
        <v>3</v>
      </c>
      <c r="L81" s="30"/>
      <c r="M81" s="149" t="s">
        <v>3</v>
      </c>
      <c r="N81" s="150" t="s">
        <v>41</v>
      </c>
      <c r="O81" s="151">
        <v>0</v>
      </c>
      <c r="P81" s="151">
        <f>O81*H81</f>
        <v>0</v>
      </c>
      <c r="Q81" s="151">
        <v>0</v>
      </c>
      <c r="R81" s="151">
        <f>Q81*H81</f>
        <v>0</v>
      </c>
      <c r="S81" s="151">
        <v>0</v>
      </c>
      <c r="T81" s="152">
        <f>S81*H81</f>
        <v>0</v>
      </c>
      <c r="AR81" s="16" t="s">
        <v>221</v>
      </c>
      <c r="AT81" s="16" t="s">
        <v>141</v>
      </c>
      <c r="AU81" s="16" t="s">
        <v>78</v>
      </c>
      <c r="AY81" s="16" t="s">
        <v>139</v>
      </c>
      <c r="BE81" s="153">
        <f>IF(N81="základní",J81,0)</f>
        <v>0</v>
      </c>
      <c r="BF81" s="153">
        <f>IF(N81="snížená",J81,0)</f>
        <v>0</v>
      </c>
      <c r="BG81" s="153">
        <f>IF(N81="zákl. přenesená",J81,0)</f>
        <v>0</v>
      </c>
      <c r="BH81" s="153">
        <f>IF(N81="sníž. přenesená",J81,0)</f>
        <v>0</v>
      </c>
      <c r="BI81" s="153">
        <f>IF(N81="nulová",J81,0)</f>
        <v>0</v>
      </c>
      <c r="BJ81" s="16" t="s">
        <v>20</v>
      </c>
      <c r="BK81" s="153">
        <f>ROUND(I81*H81,2)</f>
        <v>0</v>
      </c>
      <c r="BL81" s="16" t="s">
        <v>221</v>
      </c>
      <c r="BM81" s="16" t="s">
        <v>2985</v>
      </c>
    </row>
    <row r="82" spans="2:65" s="1" customFormat="1" ht="22.5" customHeight="1">
      <c r="B82" s="142"/>
      <c r="C82" s="143">
        <v>2</v>
      </c>
      <c r="D82" s="143" t="s">
        <v>141</v>
      </c>
      <c r="E82" s="660" t="s">
        <v>3099</v>
      </c>
      <c r="F82" s="661" t="s">
        <v>3101</v>
      </c>
      <c r="G82" s="146" t="s">
        <v>1134</v>
      </c>
      <c r="H82" s="659"/>
      <c r="I82" s="658"/>
      <c r="J82" s="148">
        <f>ROUND(I82*H82,2)</f>
        <v>0</v>
      </c>
      <c r="K82" s="145" t="s">
        <v>3</v>
      </c>
      <c r="L82" s="30"/>
      <c r="M82" s="149" t="s">
        <v>3</v>
      </c>
      <c r="N82" s="150" t="s">
        <v>41</v>
      </c>
      <c r="O82" s="151">
        <v>0</v>
      </c>
      <c r="P82" s="151">
        <f>O82*H82</f>
        <v>0</v>
      </c>
      <c r="Q82" s="151">
        <v>0</v>
      </c>
      <c r="R82" s="151">
        <f>Q82*H82</f>
        <v>0</v>
      </c>
      <c r="S82" s="151">
        <v>0</v>
      </c>
      <c r="T82" s="152">
        <f>S82*H82</f>
        <v>0</v>
      </c>
      <c r="AR82" s="16" t="s">
        <v>221</v>
      </c>
      <c r="AT82" s="16" t="s">
        <v>141</v>
      </c>
      <c r="AU82" s="16" t="s">
        <v>78</v>
      </c>
      <c r="AY82" s="16" t="s">
        <v>139</v>
      </c>
      <c r="BE82" s="153">
        <f>IF(N82="základní",J82,0)</f>
        <v>0</v>
      </c>
      <c r="BF82" s="153">
        <f>IF(N82="snížená",J82,0)</f>
        <v>0</v>
      </c>
      <c r="BG82" s="153">
        <f>IF(N82="zákl. přenesená",J82,0)</f>
        <v>0</v>
      </c>
      <c r="BH82" s="153">
        <f>IF(N82="sníž. přenesená",J82,0)</f>
        <v>0</v>
      </c>
      <c r="BI82" s="153">
        <f>IF(N82="nulová",J82,0)</f>
        <v>0</v>
      </c>
      <c r="BJ82" s="16" t="s">
        <v>20</v>
      </c>
      <c r="BK82" s="153">
        <f>ROUND(I82*H82,2)</f>
        <v>0</v>
      </c>
      <c r="BL82" s="16" t="s">
        <v>221</v>
      </c>
      <c r="BM82" s="16" t="s">
        <v>2988</v>
      </c>
    </row>
    <row r="83" spans="2:12" s="1" customFormat="1" ht="6.75" customHeight="1">
      <c r="B83" s="45"/>
      <c r="C83" s="46"/>
      <c r="D83" s="46"/>
      <c r="E83" s="46"/>
      <c r="F83" s="46"/>
      <c r="G83" s="46"/>
      <c r="H83" s="46"/>
      <c r="I83" s="46"/>
      <c r="J83" s="46"/>
      <c r="K83" s="46"/>
      <c r="L83" s="30"/>
    </row>
    <row r="84" ht="13.5">
      <c r="AT84" s="189"/>
    </row>
    <row r="90" ht="13.5"/>
  </sheetData>
  <sheetProtection/>
  <mergeCells count="9">
    <mergeCell ref="E47:H47"/>
    <mergeCell ref="E68:H68"/>
    <mergeCell ref="E70:H70"/>
    <mergeCell ref="G1:H1"/>
    <mergeCell ref="L2:V2"/>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90" tooltip="Soupis prací" display="3) Soupis prací"/>
    <hyperlink ref="L1:V1" location="'Rekapitulace stavby'!C2" tooltip="Rekapitulace stavby" display="Rekapitulace stavby"/>
  </hyperlinks>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CM54"/>
  <sheetViews>
    <sheetView zoomScalePageLayoutView="0" workbookViewId="0" topLeftCell="A7">
      <selection activeCell="AK23" sqref="AK23:AO23"/>
    </sheetView>
  </sheetViews>
  <sheetFormatPr defaultColWidth="9.28125" defaultRowHeight="13.5"/>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52" width="21.7109375" style="0" hidden="1" customWidth="1"/>
    <col min="53" max="53" width="19.140625" style="0" hidden="1" customWidth="1"/>
    <col min="54" max="54" width="25.00390625" style="0" hidden="1" customWidth="1"/>
    <col min="55" max="56" width="19.140625" style="0" hidden="1" customWidth="1"/>
    <col min="57" max="57" width="66.421875" style="0" customWidth="1"/>
    <col min="58" max="70" width="9.28125" style="0" customWidth="1"/>
    <col min="71" max="91" width="0" style="0" hidden="1" customWidth="1"/>
  </cols>
  <sheetData>
    <row r="1" spans="1:74" ht="21" customHeight="1">
      <c r="A1" s="192" t="s">
        <v>0</v>
      </c>
      <c r="B1" s="193"/>
      <c r="C1" s="193"/>
      <c r="D1" s="194" t="s">
        <v>1</v>
      </c>
      <c r="E1" s="193"/>
      <c r="F1" s="193"/>
      <c r="G1" s="193"/>
      <c r="H1" s="193"/>
      <c r="I1" s="193"/>
      <c r="J1" s="193"/>
      <c r="K1" s="287" t="s">
        <v>1563</v>
      </c>
      <c r="L1" s="287"/>
      <c r="M1" s="287"/>
      <c r="N1" s="287"/>
      <c r="O1" s="287"/>
      <c r="P1" s="287"/>
      <c r="Q1" s="287"/>
      <c r="R1" s="287"/>
      <c r="S1" s="287"/>
      <c r="T1" s="193"/>
      <c r="U1" s="193"/>
      <c r="V1" s="193"/>
      <c r="W1" s="287" t="s">
        <v>1564</v>
      </c>
      <c r="X1" s="287"/>
      <c r="Y1" s="287"/>
      <c r="Z1" s="287"/>
      <c r="AA1" s="287"/>
      <c r="AB1" s="287"/>
      <c r="AC1" s="287"/>
      <c r="AD1" s="287"/>
      <c r="AE1" s="287"/>
      <c r="AF1" s="287"/>
      <c r="AG1" s="287"/>
      <c r="AH1" s="287"/>
      <c r="AI1" s="190"/>
      <c r="AJ1" s="14"/>
      <c r="AK1" s="14"/>
      <c r="AL1" s="14"/>
      <c r="AM1" s="14"/>
      <c r="AN1" s="14"/>
      <c r="AO1" s="14"/>
      <c r="AP1" s="14"/>
      <c r="AQ1" s="14"/>
      <c r="AR1" s="14"/>
      <c r="AS1" s="14"/>
      <c r="AT1" s="14"/>
      <c r="AU1" s="14"/>
      <c r="AV1" s="14"/>
      <c r="AW1" s="14"/>
      <c r="AX1" s="14"/>
      <c r="AY1" s="14"/>
      <c r="AZ1" s="14"/>
      <c r="BA1" s="13" t="s">
        <v>2</v>
      </c>
      <c r="BB1" s="13" t="s">
        <v>3</v>
      </c>
      <c r="BC1" s="14"/>
      <c r="BD1" s="14"/>
      <c r="BE1" s="14"/>
      <c r="BF1" s="14"/>
      <c r="BG1" s="14"/>
      <c r="BH1" s="14"/>
      <c r="BI1" s="14"/>
      <c r="BJ1" s="14"/>
      <c r="BK1" s="14"/>
      <c r="BL1" s="14"/>
      <c r="BM1" s="14"/>
      <c r="BN1" s="14"/>
      <c r="BO1" s="14"/>
      <c r="BP1" s="14"/>
      <c r="BQ1" s="14"/>
      <c r="BR1" s="14"/>
      <c r="BT1" s="15" t="s">
        <v>4</v>
      </c>
      <c r="BU1" s="15" t="s">
        <v>4</v>
      </c>
      <c r="BV1" s="15" t="s">
        <v>3084</v>
      </c>
    </row>
    <row r="2" spans="3:72" ht="36.75" customHeight="1">
      <c r="AR2" s="666" t="s">
        <v>6</v>
      </c>
      <c r="AS2" s="667"/>
      <c r="AT2" s="667"/>
      <c r="AU2" s="667"/>
      <c r="AV2" s="667"/>
      <c r="AW2" s="667"/>
      <c r="AX2" s="667"/>
      <c r="AY2" s="667"/>
      <c r="AZ2" s="667"/>
      <c r="BA2" s="667"/>
      <c r="BB2" s="667"/>
      <c r="BC2" s="667"/>
      <c r="BD2" s="667"/>
      <c r="BE2" s="667"/>
      <c r="BS2" s="16" t="s">
        <v>7</v>
      </c>
      <c r="BT2" s="16" t="s">
        <v>8</v>
      </c>
    </row>
    <row r="3" spans="2:72" ht="6.7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BS3" s="16" t="s">
        <v>7</v>
      </c>
      <c r="BT3" s="16" t="s">
        <v>9</v>
      </c>
    </row>
    <row r="4" spans="2:71" ht="36.75" customHeight="1">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3"/>
      <c r="AS4" s="24" t="s">
        <v>11</v>
      </c>
      <c r="BS4" s="16" t="s">
        <v>12</v>
      </c>
    </row>
    <row r="5" spans="2:71" ht="14.25" customHeight="1">
      <c r="B5" s="20"/>
      <c r="C5" s="21"/>
      <c r="D5" s="25" t="s">
        <v>13</v>
      </c>
      <c r="E5" s="21"/>
      <c r="F5" s="21"/>
      <c r="G5" s="21"/>
      <c r="H5" s="21"/>
      <c r="I5" s="21"/>
      <c r="J5" s="21"/>
      <c r="K5" s="668" t="s">
        <v>3085</v>
      </c>
      <c r="L5" s="669"/>
      <c r="M5" s="669"/>
      <c r="N5" s="669"/>
      <c r="O5" s="669"/>
      <c r="P5" s="669"/>
      <c r="Q5" s="669"/>
      <c r="R5" s="669"/>
      <c r="S5" s="669"/>
      <c r="T5" s="669"/>
      <c r="U5" s="669"/>
      <c r="V5" s="669"/>
      <c r="W5" s="669"/>
      <c r="X5" s="669"/>
      <c r="Y5" s="669"/>
      <c r="Z5" s="669"/>
      <c r="AA5" s="669"/>
      <c r="AB5" s="669"/>
      <c r="AC5" s="669"/>
      <c r="AD5" s="669"/>
      <c r="AE5" s="669"/>
      <c r="AF5" s="669"/>
      <c r="AG5" s="669"/>
      <c r="AH5" s="669"/>
      <c r="AI5" s="669"/>
      <c r="AJ5" s="669"/>
      <c r="AK5" s="669"/>
      <c r="AL5" s="669"/>
      <c r="AM5" s="669"/>
      <c r="AN5" s="669"/>
      <c r="AO5" s="669"/>
      <c r="AP5" s="21"/>
      <c r="AQ5" s="23"/>
      <c r="BS5" s="16" t="s">
        <v>7</v>
      </c>
    </row>
    <row r="6" spans="2:71" ht="36.75" customHeight="1">
      <c r="B6" s="20"/>
      <c r="C6" s="21"/>
      <c r="D6" s="27" t="s">
        <v>15</v>
      </c>
      <c r="E6" s="21"/>
      <c r="F6" s="21"/>
      <c r="G6" s="21"/>
      <c r="H6" s="21"/>
      <c r="I6" s="21"/>
      <c r="J6" s="21"/>
      <c r="K6" s="670" t="s">
        <v>3086</v>
      </c>
      <c r="L6" s="669"/>
      <c r="M6" s="669"/>
      <c r="N6" s="669"/>
      <c r="O6" s="669"/>
      <c r="P6" s="669"/>
      <c r="Q6" s="669"/>
      <c r="R6" s="669"/>
      <c r="S6" s="669"/>
      <c r="T6" s="669"/>
      <c r="U6" s="669"/>
      <c r="V6" s="669"/>
      <c r="W6" s="669"/>
      <c r="X6" s="669"/>
      <c r="Y6" s="669"/>
      <c r="Z6" s="669"/>
      <c r="AA6" s="669"/>
      <c r="AB6" s="669"/>
      <c r="AC6" s="669"/>
      <c r="AD6" s="669"/>
      <c r="AE6" s="669"/>
      <c r="AF6" s="669"/>
      <c r="AG6" s="669"/>
      <c r="AH6" s="669"/>
      <c r="AI6" s="669"/>
      <c r="AJ6" s="669"/>
      <c r="AK6" s="669"/>
      <c r="AL6" s="669"/>
      <c r="AM6" s="669"/>
      <c r="AN6" s="669"/>
      <c r="AO6" s="669"/>
      <c r="AP6" s="21"/>
      <c r="AQ6" s="23"/>
      <c r="BS6" s="16" t="s">
        <v>17</v>
      </c>
    </row>
    <row r="7" spans="2:71" ht="14.25" customHeight="1">
      <c r="B7" s="20"/>
      <c r="C7" s="21"/>
      <c r="D7" s="28" t="s">
        <v>18</v>
      </c>
      <c r="E7" s="21"/>
      <c r="F7" s="21"/>
      <c r="G7" s="21"/>
      <c r="H7" s="21"/>
      <c r="I7" s="21"/>
      <c r="J7" s="21"/>
      <c r="K7" s="26" t="s">
        <v>3</v>
      </c>
      <c r="L7" s="21"/>
      <c r="M7" s="21"/>
      <c r="N7" s="21"/>
      <c r="O7" s="21"/>
      <c r="P7" s="21"/>
      <c r="Q7" s="21"/>
      <c r="R7" s="21"/>
      <c r="S7" s="21"/>
      <c r="T7" s="21"/>
      <c r="U7" s="21"/>
      <c r="V7" s="21"/>
      <c r="W7" s="21"/>
      <c r="X7" s="21"/>
      <c r="Y7" s="21"/>
      <c r="Z7" s="21"/>
      <c r="AA7" s="21"/>
      <c r="AB7" s="21"/>
      <c r="AC7" s="21"/>
      <c r="AD7" s="21"/>
      <c r="AE7" s="21"/>
      <c r="AF7" s="21"/>
      <c r="AG7" s="21"/>
      <c r="AH7" s="21"/>
      <c r="AI7" s="21"/>
      <c r="AJ7" s="21"/>
      <c r="AK7" s="28" t="s">
        <v>19</v>
      </c>
      <c r="AL7" s="21"/>
      <c r="AM7" s="21"/>
      <c r="AN7" s="26" t="s">
        <v>3</v>
      </c>
      <c r="AO7" s="21"/>
      <c r="AP7" s="21"/>
      <c r="AQ7" s="23"/>
      <c r="BS7" s="16" t="s">
        <v>20</v>
      </c>
    </row>
    <row r="8" spans="2:71" ht="14.25" customHeight="1">
      <c r="B8" s="20"/>
      <c r="C8" s="21"/>
      <c r="D8" s="28" t="s">
        <v>21</v>
      </c>
      <c r="E8" s="21"/>
      <c r="F8" s="21"/>
      <c r="G8" s="21"/>
      <c r="H8" s="21"/>
      <c r="I8" s="21"/>
      <c r="J8" s="21"/>
      <c r="K8" s="26" t="s">
        <v>1964</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6" t="s">
        <v>3087</v>
      </c>
      <c r="AO8" s="21"/>
      <c r="AP8" s="21"/>
      <c r="AQ8" s="23"/>
      <c r="BS8" s="16" t="s">
        <v>20</v>
      </c>
    </row>
    <row r="9" spans="2:71" ht="14.2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3"/>
      <c r="BS9" s="16" t="s">
        <v>20</v>
      </c>
    </row>
    <row r="10" spans="2:71" ht="14.25" customHeight="1">
      <c r="B10" s="20"/>
      <c r="C10" s="21"/>
      <c r="D10" s="28" t="s">
        <v>27</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28</v>
      </c>
      <c r="AL10" s="21"/>
      <c r="AM10" s="21"/>
      <c r="AN10" s="26" t="s">
        <v>3</v>
      </c>
      <c r="AO10" s="21"/>
      <c r="AP10" s="21"/>
      <c r="AQ10" s="23"/>
      <c r="BS10" s="16" t="s">
        <v>17</v>
      </c>
    </row>
    <row r="11" spans="2:71" ht="18" customHeight="1">
      <c r="B11" s="20"/>
      <c r="C11" s="21"/>
      <c r="D11" s="21"/>
      <c r="E11" s="26" t="s">
        <v>1964</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29</v>
      </c>
      <c r="AL11" s="21"/>
      <c r="AM11" s="21"/>
      <c r="AN11" s="26" t="s">
        <v>3</v>
      </c>
      <c r="AO11" s="21"/>
      <c r="AP11" s="21"/>
      <c r="AQ11" s="23"/>
      <c r="BS11" s="16" t="s">
        <v>17</v>
      </c>
    </row>
    <row r="12" spans="2:71" ht="6.7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3"/>
      <c r="BS12" s="16" t="s">
        <v>17</v>
      </c>
    </row>
    <row r="13" spans="2:71" ht="14.25" customHeight="1">
      <c r="B13" s="20"/>
      <c r="C13" s="21"/>
      <c r="D13" s="28"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28</v>
      </c>
      <c r="AL13" s="21"/>
      <c r="AM13" s="21"/>
      <c r="AN13" s="26" t="s">
        <v>3</v>
      </c>
      <c r="AO13" s="21"/>
      <c r="AP13" s="21"/>
      <c r="AQ13" s="23"/>
      <c r="BS13" s="16" t="s">
        <v>17</v>
      </c>
    </row>
    <row r="14" spans="2:71" ht="15">
      <c r="B14" s="20"/>
      <c r="C14" s="21"/>
      <c r="D14" s="21"/>
      <c r="E14" s="26" t="s">
        <v>1964</v>
      </c>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8" t="s">
        <v>29</v>
      </c>
      <c r="AL14" s="21"/>
      <c r="AM14" s="21"/>
      <c r="AN14" s="26" t="s">
        <v>3</v>
      </c>
      <c r="AO14" s="21"/>
      <c r="AP14" s="21"/>
      <c r="AQ14" s="23"/>
      <c r="BS14" s="16" t="s">
        <v>17</v>
      </c>
    </row>
    <row r="15" spans="2:71" ht="6.7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3"/>
      <c r="BS15" s="16" t="s">
        <v>4</v>
      </c>
    </row>
    <row r="16" spans="2:71" ht="14.25" customHeight="1">
      <c r="B16" s="20"/>
      <c r="C16" s="21"/>
      <c r="D16" s="28"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28</v>
      </c>
      <c r="AL16" s="21"/>
      <c r="AM16" s="21"/>
      <c r="AN16" s="26" t="s">
        <v>3</v>
      </c>
      <c r="AO16" s="21"/>
      <c r="AP16" s="21"/>
      <c r="AQ16" s="23"/>
      <c r="BS16" s="16" t="s">
        <v>4</v>
      </c>
    </row>
    <row r="17" spans="2:71" ht="18" customHeight="1">
      <c r="B17" s="20"/>
      <c r="C17" s="21"/>
      <c r="D17" s="21"/>
      <c r="E17" s="26" t="s">
        <v>1964</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29</v>
      </c>
      <c r="AL17" s="21"/>
      <c r="AM17" s="21"/>
      <c r="AN17" s="26" t="s">
        <v>3</v>
      </c>
      <c r="AO17" s="21"/>
      <c r="AP17" s="21"/>
      <c r="AQ17" s="23"/>
      <c r="BS17" s="16" t="s">
        <v>34</v>
      </c>
    </row>
    <row r="18" spans="2:71" ht="6.7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3"/>
      <c r="BS18" s="16" t="s">
        <v>7</v>
      </c>
    </row>
    <row r="19" spans="2:71" ht="14.25" customHeight="1">
      <c r="B19" s="20"/>
      <c r="C19" s="21"/>
      <c r="D19" s="28"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3"/>
      <c r="BS19" s="16" t="s">
        <v>7</v>
      </c>
    </row>
    <row r="20" spans="2:71" ht="22.5" customHeight="1">
      <c r="B20" s="20"/>
      <c r="C20" s="21"/>
      <c r="D20" s="21"/>
      <c r="E20" s="671" t="s">
        <v>3</v>
      </c>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669"/>
      <c r="AN20" s="669"/>
      <c r="AO20" s="21"/>
      <c r="AP20" s="21"/>
      <c r="AQ20" s="23"/>
      <c r="BS20" s="16" t="s">
        <v>34</v>
      </c>
    </row>
    <row r="21" spans="2:43" ht="6.7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3"/>
    </row>
    <row r="22" spans="2:43" ht="6.75" customHeight="1">
      <c r="B22" s="20"/>
      <c r="C22" s="21"/>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1"/>
      <c r="AQ22" s="23"/>
    </row>
    <row r="23" spans="2:43" s="1" customFormat="1" ht="25.5" customHeight="1">
      <c r="B23" s="30"/>
      <c r="C23" s="31"/>
      <c r="D23" s="32" t="s">
        <v>36</v>
      </c>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672">
        <f>ROUND(AG51,2)</f>
        <v>0</v>
      </c>
      <c r="AL23" s="673"/>
      <c r="AM23" s="673"/>
      <c r="AN23" s="673"/>
      <c r="AO23" s="673"/>
      <c r="AP23" s="31"/>
      <c r="AQ23" s="34"/>
    </row>
    <row r="24" spans="2:43" s="1" customFormat="1" ht="6.75" customHeight="1">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4"/>
    </row>
    <row r="25" spans="2:43" s="1" customFormat="1" ht="13.5">
      <c r="B25" s="30"/>
      <c r="C25" s="31"/>
      <c r="D25" s="31"/>
      <c r="E25" s="31"/>
      <c r="F25" s="31"/>
      <c r="G25" s="31"/>
      <c r="H25" s="31"/>
      <c r="I25" s="31"/>
      <c r="J25" s="31"/>
      <c r="K25" s="31"/>
      <c r="L25" s="674" t="s">
        <v>37</v>
      </c>
      <c r="M25" s="675"/>
      <c r="N25" s="675"/>
      <c r="O25" s="675"/>
      <c r="P25" s="31"/>
      <c r="Q25" s="31"/>
      <c r="R25" s="31"/>
      <c r="S25" s="31"/>
      <c r="T25" s="31"/>
      <c r="U25" s="31"/>
      <c r="V25" s="31"/>
      <c r="W25" s="674" t="s">
        <v>38</v>
      </c>
      <c r="X25" s="675"/>
      <c r="Y25" s="675"/>
      <c r="Z25" s="675"/>
      <c r="AA25" s="675"/>
      <c r="AB25" s="675"/>
      <c r="AC25" s="675"/>
      <c r="AD25" s="675"/>
      <c r="AE25" s="675"/>
      <c r="AF25" s="31"/>
      <c r="AG25" s="31"/>
      <c r="AH25" s="31"/>
      <c r="AI25" s="31"/>
      <c r="AJ25" s="31"/>
      <c r="AK25" s="674" t="s">
        <v>39</v>
      </c>
      <c r="AL25" s="675"/>
      <c r="AM25" s="675"/>
      <c r="AN25" s="675"/>
      <c r="AO25" s="675"/>
      <c r="AP25" s="31"/>
      <c r="AQ25" s="34"/>
    </row>
    <row r="26" spans="2:43" s="2" customFormat="1" ht="14.25" customHeight="1">
      <c r="B26" s="36"/>
      <c r="C26" s="282"/>
      <c r="D26" s="38" t="s">
        <v>40</v>
      </c>
      <c r="E26" s="282"/>
      <c r="F26" s="38" t="s">
        <v>41</v>
      </c>
      <c r="G26" s="282"/>
      <c r="H26" s="282"/>
      <c r="I26" s="282"/>
      <c r="J26" s="282"/>
      <c r="K26" s="282"/>
      <c r="L26" s="676">
        <v>0.21</v>
      </c>
      <c r="M26" s="677"/>
      <c r="N26" s="677"/>
      <c r="O26" s="677"/>
      <c r="P26" s="282"/>
      <c r="Q26" s="282"/>
      <c r="R26" s="282"/>
      <c r="S26" s="282"/>
      <c r="T26" s="282"/>
      <c r="U26" s="282"/>
      <c r="V26" s="282"/>
      <c r="W26" s="678">
        <f>ROUND(AZ51,2)</f>
        <v>0</v>
      </c>
      <c r="X26" s="677"/>
      <c r="Y26" s="677"/>
      <c r="Z26" s="677"/>
      <c r="AA26" s="677"/>
      <c r="AB26" s="677"/>
      <c r="AC26" s="677"/>
      <c r="AD26" s="677"/>
      <c r="AE26" s="677"/>
      <c r="AF26" s="282"/>
      <c r="AG26" s="282"/>
      <c r="AH26" s="282"/>
      <c r="AI26" s="282"/>
      <c r="AJ26" s="282"/>
      <c r="AK26" s="678">
        <f>ROUND(AV51,2)</f>
        <v>0</v>
      </c>
      <c r="AL26" s="677"/>
      <c r="AM26" s="677"/>
      <c r="AN26" s="677"/>
      <c r="AO26" s="677"/>
      <c r="AP26" s="282"/>
      <c r="AQ26" s="39"/>
    </row>
    <row r="27" spans="2:43" s="2" customFormat="1" ht="14.25" customHeight="1">
      <c r="B27" s="36"/>
      <c r="C27" s="282"/>
      <c r="D27" s="282"/>
      <c r="E27" s="282"/>
      <c r="F27" s="38" t="s">
        <v>42</v>
      </c>
      <c r="G27" s="282"/>
      <c r="H27" s="282"/>
      <c r="I27" s="282"/>
      <c r="J27" s="282"/>
      <c r="K27" s="282"/>
      <c r="L27" s="676">
        <v>0.15</v>
      </c>
      <c r="M27" s="677"/>
      <c r="N27" s="677"/>
      <c r="O27" s="677"/>
      <c r="P27" s="282"/>
      <c r="Q27" s="282"/>
      <c r="R27" s="282"/>
      <c r="S27" s="282"/>
      <c r="T27" s="282"/>
      <c r="U27" s="282"/>
      <c r="V27" s="282"/>
      <c r="W27" s="678">
        <f>ROUND(BA51,2)</f>
        <v>0</v>
      </c>
      <c r="X27" s="677"/>
      <c r="Y27" s="677"/>
      <c r="Z27" s="677"/>
      <c r="AA27" s="677"/>
      <c r="AB27" s="677"/>
      <c r="AC27" s="677"/>
      <c r="AD27" s="677"/>
      <c r="AE27" s="677"/>
      <c r="AF27" s="282"/>
      <c r="AG27" s="282"/>
      <c r="AH27" s="282"/>
      <c r="AI27" s="282"/>
      <c r="AJ27" s="282"/>
      <c r="AK27" s="678">
        <f>ROUND(AW51,2)</f>
        <v>0</v>
      </c>
      <c r="AL27" s="677"/>
      <c r="AM27" s="677"/>
      <c r="AN27" s="677"/>
      <c r="AO27" s="677"/>
      <c r="AP27" s="282"/>
      <c r="AQ27" s="39"/>
    </row>
    <row r="28" spans="2:43" s="2" customFormat="1" ht="14.25" customHeight="1" hidden="1">
      <c r="B28" s="36"/>
      <c r="C28" s="282"/>
      <c r="D28" s="282"/>
      <c r="E28" s="282"/>
      <c r="F28" s="38" t="s">
        <v>43</v>
      </c>
      <c r="G28" s="282"/>
      <c r="H28" s="282"/>
      <c r="I28" s="282"/>
      <c r="J28" s="282"/>
      <c r="K28" s="282"/>
      <c r="L28" s="676">
        <v>0.21</v>
      </c>
      <c r="M28" s="677"/>
      <c r="N28" s="677"/>
      <c r="O28" s="677"/>
      <c r="P28" s="282"/>
      <c r="Q28" s="282"/>
      <c r="R28" s="282"/>
      <c r="S28" s="282"/>
      <c r="T28" s="282"/>
      <c r="U28" s="282"/>
      <c r="V28" s="282"/>
      <c r="W28" s="678">
        <f>ROUND(BB51,2)</f>
        <v>0</v>
      </c>
      <c r="X28" s="677"/>
      <c r="Y28" s="677"/>
      <c r="Z28" s="677"/>
      <c r="AA28" s="677"/>
      <c r="AB28" s="677"/>
      <c r="AC28" s="677"/>
      <c r="AD28" s="677"/>
      <c r="AE28" s="677"/>
      <c r="AF28" s="282"/>
      <c r="AG28" s="282"/>
      <c r="AH28" s="282"/>
      <c r="AI28" s="282"/>
      <c r="AJ28" s="282"/>
      <c r="AK28" s="678">
        <v>0</v>
      </c>
      <c r="AL28" s="677"/>
      <c r="AM28" s="677"/>
      <c r="AN28" s="677"/>
      <c r="AO28" s="677"/>
      <c r="AP28" s="282"/>
      <c r="AQ28" s="39"/>
    </row>
    <row r="29" spans="2:43" s="2" customFormat="1" ht="14.25" customHeight="1" hidden="1">
      <c r="B29" s="36"/>
      <c r="C29" s="282"/>
      <c r="D29" s="282"/>
      <c r="E29" s="282"/>
      <c r="F29" s="38" t="s">
        <v>44</v>
      </c>
      <c r="G29" s="282"/>
      <c r="H29" s="282"/>
      <c r="I29" s="282"/>
      <c r="J29" s="282"/>
      <c r="K29" s="282"/>
      <c r="L29" s="676">
        <v>0.15</v>
      </c>
      <c r="M29" s="677"/>
      <c r="N29" s="677"/>
      <c r="O29" s="677"/>
      <c r="P29" s="282"/>
      <c r="Q29" s="282"/>
      <c r="R29" s="282"/>
      <c r="S29" s="282"/>
      <c r="T29" s="282"/>
      <c r="U29" s="282"/>
      <c r="V29" s="282"/>
      <c r="W29" s="678">
        <f>ROUND(BC51,2)</f>
        <v>0</v>
      </c>
      <c r="X29" s="677"/>
      <c r="Y29" s="677"/>
      <c r="Z29" s="677"/>
      <c r="AA29" s="677"/>
      <c r="AB29" s="677"/>
      <c r="AC29" s="677"/>
      <c r="AD29" s="677"/>
      <c r="AE29" s="677"/>
      <c r="AF29" s="282"/>
      <c r="AG29" s="282"/>
      <c r="AH29" s="282"/>
      <c r="AI29" s="282"/>
      <c r="AJ29" s="282"/>
      <c r="AK29" s="678">
        <v>0</v>
      </c>
      <c r="AL29" s="677"/>
      <c r="AM29" s="677"/>
      <c r="AN29" s="677"/>
      <c r="AO29" s="677"/>
      <c r="AP29" s="282"/>
      <c r="AQ29" s="39"/>
    </row>
    <row r="30" spans="2:43" s="2" customFormat="1" ht="14.25" customHeight="1" hidden="1">
      <c r="B30" s="36"/>
      <c r="C30" s="282"/>
      <c r="D30" s="282"/>
      <c r="E30" s="282"/>
      <c r="F30" s="38" t="s">
        <v>45</v>
      </c>
      <c r="G30" s="282"/>
      <c r="H30" s="282"/>
      <c r="I30" s="282"/>
      <c r="J30" s="282"/>
      <c r="K30" s="282"/>
      <c r="L30" s="676">
        <v>0</v>
      </c>
      <c r="M30" s="677"/>
      <c r="N30" s="677"/>
      <c r="O30" s="677"/>
      <c r="P30" s="282"/>
      <c r="Q30" s="282"/>
      <c r="R30" s="282"/>
      <c r="S30" s="282"/>
      <c r="T30" s="282"/>
      <c r="U30" s="282"/>
      <c r="V30" s="282"/>
      <c r="W30" s="678">
        <f>ROUND(BD51,2)</f>
        <v>0</v>
      </c>
      <c r="X30" s="677"/>
      <c r="Y30" s="677"/>
      <c r="Z30" s="677"/>
      <c r="AA30" s="677"/>
      <c r="AB30" s="677"/>
      <c r="AC30" s="677"/>
      <c r="AD30" s="677"/>
      <c r="AE30" s="677"/>
      <c r="AF30" s="282"/>
      <c r="AG30" s="282"/>
      <c r="AH30" s="282"/>
      <c r="AI30" s="282"/>
      <c r="AJ30" s="282"/>
      <c r="AK30" s="678">
        <v>0</v>
      </c>
      <c r="AL30" s="677"/>
      <c r="AM30" s="677"/>
      <c r="AN30" s="677"/>
      <c r="AO30" s="677"/>
      <c r="AP30" s="282"/>
      <c r="AQ30" s="39"/>
    </row>
    <row r="31" spans="2:43" s="1" customFormat="1" ht="6.75" customHeight="1">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4"/>
    </row>
    <row r="32" spans="2:43" s="1" customFormat="1" ht="25.5" customHeight="1">
      <c r="B32" s="30"/>
      <c r="C32" s="40"/>
      <c r="D32" s="41" t="s">
        <v>46</v>
      </c>
      <c r="E32" s="284"/>
      <c r="F32" s="284"/>
      <c r="G32" s="284"/>
      <c r="H32" s="284"/>
      <c r="I32" s="284"/>
      <c r="J32" s="284"/>
      <c r="K32" s="284"/>
      <c r="L32" s="284"/>
      <c r="M32" s="284"/>
      <c r="N32" s="284"/>
      <c r="O32" s="284"/>
      <c r="P32" s="284"/>
      <c r="Q32" s="284"/>
      <c r="R32" s="284"/>
      <c r="S32" s="284"/>
      <c r="T32" s="43" t="s">
        <v>47</v>
      </c>
      <c r="U32" s="284"/>
      <c r="V32" s="284"/>
      <c r="W32" s="284"/>
      <c r="X32" s="679" t="s">
        <v>48</v>
      </c>
      <c r="Y32" s="680"/>
      <c r="Z32" s="680"/>
      <c r="AA32" s="680"/>
      <c r="AB32" s="680"/>
      <c r="AC32" s="284"/>
      <c r="AD32" s="284"/>
      <c r="AE32" s="284"/>
      <c r="AF32" s="284"/>
      <c r="AG32" s="284"/>
      <c r="AH32" s="284"/>
      <c r="AI32" s="284"/>
      <c r="AJ32" s="284"/>
      <c r="AK32" s="681">
        <f>SUM(AK23:AK30)</f>
        <v>0</v>
      </c>
      <c r="AL32" s="680"/>
      <c r="AM32" s="680"/>
      <c r="AN32" s="680"/>
      <c r="AO32" s="682"/>
      <c r="AP32" s="40"/>
      <c r="AQ32" s="44"/>
    </row>
    <row r="33" spans="2:43" s="1" customFormat="1" ht="6.75" customHeight="1">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4"/>
    </row>
    <row r="34" spans="2:43" s="1" customFormat="1" ht="6.75" customHeight="1">
      <c r="B34" s="45"/>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row>
    <row r="38" spans="2:44" s="1" customFormat="1" ht="6.75" customHeight="1">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30"/>
    </row>
    <row r="39" spans="2:44" s="1" customFormat="1" ht="36.75" customHeight="1">
      <c r="B39" s="30"/>
      <c r="C39" s="50" t="s">
        <v>49</v>
      </c>
      <c r="AR39" s="30"/>
    </row>
    <row r="40" spans="2:44" s="1" customFormat="1" ht="6.75" customHeight="1">
      <c r="B40" s="30"/>
      <c r="AR40" s="30"/>
    </row>
    <row r="41" spans="2:44" s="3" customFormat="1" ht="14.25" customHeight="1">
      <c r="B41" s="51"/>
      <c r="C41" s="52" t="s">
        <v>13</v>
      </c>
      <c r="L41" s="3" t="str">
        <f>K5</f>
        <v>714</v>
      </c>
      <c r="AR41" s="51"/>
    </row>
    <row r="42" spans="2:44" s="4" customFormat="1" ht="36.75" customHeight="1">
      <c r="B42" s="53"/>
      <c r="C42" s="54" t="s">
        <v>15</v>
      </c>
      <c r="L42" s="683" t="str">
        <f>K6</f>
        <v>Bunkoviště</v>
      </c>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4"/>
      <c r="AJ42" s="684"/>
      <c r="AK42" s="684"/>
      <c r="AL42" s="684"/>
      <c r="AM42" s="684"/>
      <c r="AN42" s="684"/>
      <c r="AO42" s="684"/>
      <c r="AR42" s="53"/>
    </row>
    <row r="43" spans="2:44" s="1" customFormat="1" ht="6.75" customHeight="1">
      <c r="B43" s="30"/>
      <c r="AR43" s="30"/>
    </row>
    <row r="44" spans="2:44" s="1" customFormat="1" ht="15">
      <c r="B44" s="30"/>
      <c r="C44" s="52" t="s">
        <v>21</v>
      </c>
      <c r="L44" s="55" t="str">
        <f>IF(K8="","",K8)</f>
        <v> </v>
      </c>
      <c r="AI44" s="52" t="s">
        <v>23</v>
      </c>
      <c r="AM44" s="685" t="str">
        <f>IF(AN8="","",AN8)</f>
        <v>17.6.2016</v>
      </c>
      <c r="AN44" s="686"/>
      <c r="AR44" s="30"/>
    </row>
    <row r="45" spans="2:44" s="1" customFormat="1" ht="6.75" customHeight="1">
      <c r="B45" s="30"/>
      <c r="AR45" s="30"/>
    </row>
    <row r="46" spans="2:56" s="1" customFormat="1" ht="15">
      <c r="B46" s="30"/>
      <c r="C46" s="52" t="s">
        <v>27</v>
      </c>
      <c r="L46" s="3" t="str">
        <f>IF(E11="","",E11)</f>
        <v> </v>
      </c>
      <c r="AI46" s="52" t="s">
        <v>32</v>
      </c>
      <c r="AM46" s="687" t="str">
        <f>IF(E17="","",E17)</f>
        <v> </v>
      </c>
      <c r="AN46" s="686"/>
      <c r="AO46" s="686"/>
      <c r="AP46" s="686"/>
      <c r="AR46" s="30"/>
      <c r="AS46" s="688" t="s">
        <v>50</v>
      </c>
      <c r="AT46" s="689"/>
      <c r="AU46" s="281"/>
      <c r="AV46" s="281"/>
      <c r="AW46" s="281"/>
      <c r="AX46" s="281"/>
      <c r="AY46" s="281"/>
      <c r="AZ46" s="281"/>
      <c r="BA46" s="281"/>
      <c r="BB46" s="281"/>
      <c r="BC46" s="281"/>
      <c r="BD46" s="58"/>
    </row>
    <row r="47" spans="2:56" s="1" customFormat="1" ht="15">
      <c r="B47" s="30"/>
      <c r="C47" s="52" t="s">
        <v>30</v>
      </c>
      <c r="L47" s="3" t="str">
        <f>IF(E14="","",E14)</f>
        <v> </v>
      </c>
      <c r="AR47" s="30"/>
      <c r="AS47" s="690"/>
      <c r="AT47" s="675"/>
      <c r="AU47" s="31"/>
      <c r="AV47" s="31"/>
      <c r="AW47" s="31"/>
      <c r="AX47" s="31"/>
      <c r="AY47" s="31"/>
      <c r="AZ47" s="31"/>
      <c r="BA47" s="31"/>
      <c r="BB47" s="31"/>
      <c r="BC47" s="31"/>
      <c r="BD47" s="59"/>
    </row>
    <row r="48" spans="2:56" s="1" customFormat="1" ht="10.5" customHeight="1">
      <c r="B48" s="30"/>
      <c r="AR48" s="30"/>
      <c r="AS48" s="690"/>
      <c r="AT48" s="675"/>
      <c r="AU48" s="31"/>
      <c r="AV48" s="31"/>
      <c r="AW48" s="31"/>
      <c r="AX48" s="31"/>
      <c r="AY48" s="31"/>
      <c r="AZ48" s="31"/>
      <c r="BA48" s="31"/>
      <c r="BB48" s="31"/>
      <c r="BC48" s="31"/>
      <c r="BD48" s="59"/>
    </row>
    <row r="49" spans="2:56" s="1" customFormat="1" ht="29.25" customHeight="1">
      <c r="B49" s="30"/>
      <c r="C49" s="691" t="s">
        <v>51</v>
      </c>
      <c r="D49" s="692"/>
      <c r="E49" s="692"/>
      <c r="F49" s="692"/>
      <c r="G49" s="692"/>
      <c r="H49" s="283"/>
      <c r="I49" s="693" t="s">
        <v>52</v>
      </c>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4" t="s">
        <v>53</v>
      </c>
      <c r="AH49" s="692"/>
      <c r="AI49" s="692"/>
      <c r="AJ49" s="692"/>
      <c r="AK49" s="692"/>
      <c r="AL49" s="692"/>
      <c r="AM49" s="692"/>
      <c r="AN49" s="693" t="s">
        <v>54</v>
      </c>
      <c r="AO49" s="692"/>
      <c r="AP49" s="692"/>
      <c r="AQ49" s="61" t="s">
        <v>55</v>
      </c>
      <c r="AR49" s="30"/>
      <c r="AS49" s="62" t="s">
        <v>56</v>
      </c>
      <c r="AT49" s="63" t="s">
        <v>57</v>
      </c>
      <c r="AU49" s="63" t="s">
        <v>58</v>
      </c>
      <c r="AV49" s="63" t="s">
        <v>59</v>
      </c>
      <c r="AW49" s="63" t="s">
        <v>60</v>
      </c>
      <c r="AX49" s="63" t="s">
        <v>61</v>
      </c>
      <c r="AY49" s="63" t="s">
        <v>62</v>
      </c>
      <c r="AZ49" s="63" t="s">
        <v>63</v>
      </c>
      <c r="BA49" s="63" t="s">
        <v>64</v>
      </c>
      <c r="BB49" s="63" t="s">
        <v>65</v>
      </c>
      <c r="BC49" s="63" t="s">
        <v>66</v>
      </c>
      <c r="BD49" s="64" t="s">
        <v>67</v>
      </c>
    </row>
    <row r="50" spans="2:56" s="1" customFormat="1" ht="10.5" customHeight="1">
      <c r="B50" s="30"/>
      <c r="AR50" s="30"/>
      <c r="AS50" s="65"/>
      <c r="AT50" s="281"/>
      <c r="AU50" s="281"/>
      <c r="AV50" s="281"/>
      <c r="AW50" s="281"/>
      <c r="AX50" s="281"/>
      <c r="AY50" s="281"/>
      <c r="AZ50" s="281"/>
      <c r="BA50" s="281"/>
      <c r="BB50" s="281"/>
      <c r="BC50" s="281"/>
      <c r="BD50" s="58"/>
    </row>
    <row r="51" spans="2:90" s="4" customFormat="1" ht="32.25" customHeight="1">
      <c r="B51" s="53"/>
      <c r="C51" s="66" t="s">
        <v>68</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95">
        <f>AG52</f>
        <v>0</v>
      </c>
      <c r="AH51" s="695"/>
      <c r="AI51" s="695"/>
      <c r="AJ51" s="695"/>
      <c r="AK51" s="695"/>
      <c r="AL51" s="695"/>
      <c r="AM51" s="695"/>
      <c r="AN51" s="696">
        <f>AN52</f>
        <v>0</v>
      </c>
      <c r="AO51" s="696"/>
      <c r="AP51" s="696"/>
      <c r="AQ51" s="68" t="s">
        <v>3</v>
      </c>
      <c r="AR51" s="53"/>
      <c r="AS51" s="69">
        <f>ROUND(AS52,2)</f>
        <v>0</v>
      </c>
      <c r="AT51" s="70">
        <f>ROUND(SUM(AV51:AW51),2)</f>
        <v>0</v>
      </c>
      <c r="AU51" s="71">
        <f>ROUND(AU52,5)</f>
        <v>876.37844</v>
      </c>
      <c r="AV51" s="70">
        <f>ROUND(AZ51*L26,2)</f>
        <v>0</v>
      </c>
      <c r="AW51" s="70">
        <f>ROUND(BA51*L27,2)</f>
        <v>0</v>
      </c>
      <c r="AX51" s="70">
        <f>ROUND(BB51*L26,2)</f>
        <v>0</v>
      </c>
      <c r="AY51" s="70">
        <f>ROUND(BC51*L27,2)</f>
        <v>0</v>
      </c>
      <c r="AZ51" s="70">
        <f>ROUND(AZ52,2)</f>
        <v>0</v>
      </c>
      <c r="BA51" s="70">
        <f>ROUND(BA52,2)</f>
        <v>0</v>
      </c>
      <c r="BB51" s="70">
        <f>ROUND(BB52,2)</f>
        <v>0</v>
      </c>
      <c r="BC51" s="70">
        <f>ROUND(BC52,2)</f>
        <v>0</v>
      </c>
      <c r="BD51" s="72">
        <f>ROUND(BD52,2)</f>
        <v>0</v>
      </c>
      <c r="BS51" s="54" t="s">
        <v>69</v>
      </c>
      <c r="BT51" s="54" t="s">
        <v>70</v>
      </c>
      <c r="BU51" s="73" t="s">
        <v>71</v>
      </c>
      <c r="BV51" s="54" t="s">
        <v>72</v>
      </c>
      <c r="BW51" s="54" t="s">
        <v>3084</v>
      </c>
      <c r="BX51" s="54" t="s">
        <v>73</v>
      </c>
      <c r="CL51" s="54" t="s">
        <v>3</v>
      </c>
    </row>
    <row r="52" spans="1:91" s="5" customFormat="1" ht="27" customHeight="1">
      <c r="A52" s="191" t="s">
        <v>1565</v>
      </c>
      <c r="B52" s="74"/>
      <c r="C52" s="75"/>
      <c r="D52" s="697" t="s">
        <v>3088</v>
      </c>
      <c r="E52" s="698"/>
      <c r="F52" s="698"/>
      <c r="G52" s="698"/>
      <c r="H52" s="698"/>
      <c r="I52" s="280"/>
      <c r="J52" s="697" t="s">
        <v>3086</v>
      </c>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9">
        <f>' SO-00 - Bunkoviště'!J56</f>
        <v>0</v>
      </c>
      <c r="AH52" s="698"/>
      <c r="AI52" s="698"/>
      <c r="AJ52" s="698"/>
      <c r="AK52" s="698"/>
      <c r="AL52" s="698"/>
      <c r="AM52" s="698"/>
      <c r="AN52" s="699">
        <f>' SO-00 - Bunkoviště'!J36</f>
        <v>0</v>
      </c>
      <c r="AO52" s="698"/>
      <c r="AP52" s="698"/>
      <c r="AQ52" s="77" t="s">
        <v>76</v>
      </c>
      <c r="AR52" s="74"/>
      <c r="AS52" s="83">
        <v>0</v>
      </c>
      <c r="AT52" s="84">
        <f>ROUND(SUM(AV52:AW52),2)</f>
        <v>0</v>
      </c>
      <c r="AU52" s="85">
        <f>'[2] SO-01 - Bunkoviště'!P91</f>
        <v>876.37844</v>
      </c>
      <c r="AV52" s="84">
        <f>'[2] SO-01 - Bunkoviště'!J30</f>
        <v>0</v>
      </c>
      <c r="AW52" s="84">
        <f>'[2] SO-01 - Bunkoviště'!J31</f>
        <v>0</v>
      </c>
      <c r="AX52" s="84">
        <f>'[2] SO-01 - Bunkoviště'!J32</f>
        <v>0</v>
      </c>
      <c r="AY52" s="84">
        <f>'[2] SO-01 - Bunkoviště'!J33</f>
        <v>0</v>
      </c>
      <c r="AZ52" s="84">
        <f>'[2] SO-01 - Bunkoviště'!F30</f>
        <v>0</v>
      </c>
      <c r="BA52" s="84">
        <f>'[2] SO-01 - Bunkoviště'!F31</f>
        <v>0</v>
      </c>
      <c r="BB52" s="84">
        <f>'[2] SO-01 - Bunkoviště'!F32</f>
        <v>0</v>
      </c>
      <c r="BC52" s="84">
        <f>'[2] SO-01 - Bunkoviště'!F33</f>
        <v>0</v>
      </c>
      <c r="BD52" s="86">
        <f>'[2] SO-01 - Bunkoviště'!F34</f>
        <v>0</v>
      </c>
      <c r="BT52" s="82" t="s">
        <v>20</v>
      </c>
      <c r="BV52" s="82" t="s">
        <v>72</v>
      </c>
      <c r="BW52" s="82" t="s">
        <v>2821</v>
      </c>
      <c r="BX52" s="82" t="s">
        <v>3084</v>
      </c>
      <c r="CL52" s="82" t="s">
        <v>3</v>
      </c>
      <c r="CM52" s="82" t="s">
        <v>78</v>
      </c>
    </row>
    <row r="53" spans="2:44" s="1" customFormat="1" ht="30" customHeight="1">
      <c r="B53" s="30"/>
      <c r="AR53" s="30"/>
    </row>
    <row r="54" spans="2:44" s="1" customFormat="1" ht="6.75" customHeight="1">
      <c r="B54" s="4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30"/>
    </row>
  </sheetData>
  <sheetProtection/>
  <mergeCells count="39">
    <mergeCell ref="AG51:AM51"/>
    <mergeCell ref="AN51:AP51"/>
    <mergeCell ref="D52:H52"/>
    <mergeCell ref="J52:AF52"/>
    <mergeCell ref="AG52:AM52"/>
    <mergeCell ref="AN52:AP52"/>
    <mergeCell ref="AM44:AN44"/>
    <mergeCell ref="AM46:AP46"/>
    <mergeCell ref="AS46:AT48"/>
    <mergeCell ref="C49:G49"/>
    <mergeCell ref="I49:AF49"/>
    <mergeCell ref="AG49:AM49"/>
    <mergeCell ref="AN49:AP49"/>
    <mergeCell ref="L30:O30"/>
    <mergeCell ref="W30:AE30"/>
    <mergeCell ref="AK30:AO30"/>
    <mergeCell ref="X32:AB32"/>
    <mergeCell ref="AK32:AO32"/>
    <mergeCell ref="L42:AO42"/>
    <mergeCell ref="L28:O28"/>
    <mergeCell ref="W28:AE28"/>
    <mergeCell ref="AK28:AO28"/>
    <mergeCell ref="L29:O29"/>
    <mergeCell ref="W29:AE29"/>
    <mergeCell ref="AK29:AO29"/>
    <mergeCell ref="L26:O26"/>
    <mergeCell ref="W26:AE26"/>
    <mergeCell ref="AK26:AO26"/>
    <mergeCell ref="L27:O27"/>
    <mergeCell ref="W27:AE27"/>
    <mergeCell ref="AK27:AO27"/>
    <mergeCell ref="AR2:BE2"/>
    <mergeCell ref="K5:AO5"/>
    <mergeCell ref="K6:AO6"/>
    <mergeCell ref="E20:AN20"/>
    <mergeCell ref="AK23:AO23"/>
    <mergeCell ref="L25:O25"/>
    <mergeCell ref="W25:AE25"/>
    <mergeCell ref="AK25:AO25"/>
  </mergeCells>
  <hyperlinks>
    <hyperlink ref="K1:S1" location="C2" tooltip="Rekapitulace stavby" display="1) Rekapitulace stavby"/>
    <hyperlink ref="W1:AI1" location="C51" tooltip="Rekapitulace objektů stavby a soupisů prací" display="2) Rekapitulace objektů stavby a soupisů prací"/>
    <hyperlink ref="A52" location="' SO-01 - Bunkoviště'!C2" tooltip=" SO-01 - Bunkoviště" display="/"/>
  </hyperlinks>
  <printOptions/>
  <pageMargins left="0.7" right="0.7" top="0.787401575" bottom="0.7874015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7.140625" style="198" customWidth="1"/>
    <col min="2" max="2" width="1.421875" style="198" customWidth="1"/>
    <col min="3" max="4" width="4.28125" style="198" customWidth="1"/>
    <col min="5" max="5" width="10.00390625" style="198" customWidth="1"/>
    <col min="6" max="6" width="7.8515625" style="198" customWidth="1"/>
    <col min="7" max="7" width="4.28125" style="198" customWidth="1"/>
    <col min="8" max="8" width="66.7109375" style="198" customWidth="1"/>
    <col min="9" max="10" width="17.140625" style="198" customWidth="1"/>
    <col min="11" max="11" width="1.421875" style="198" customWidth="1"/>
    <col min="12" max="16384" width="9.140625" style="198" customWidth="1"/>
  </cols>
  <sheetData>
    <row r="1" ht="37.5" customHeight="1"/>
    <row r="2" spans="2:11" ht="7.5" customHeight="1">
      <c r="B2" s="199"/>
      <c r="C2" s="200"/>
      <c r="D2" s="200"/>
      <c r="E2" s="200"/>
      <c r="F2" s="200"/>
      <c r="G2" s="200"/>
      <c r="H2" s="200"/>
      <c r="I2" s="200"/>
      <c r="J2" s="200"/>
      <c r="K2" s="201"/>
    </row>
    <row r="3" spans="2:11" s="204" customFormat="1" ht="45" customHeight="1">
      <c r="B3" s="202"/>
      <c r="C3" s="763" t="s">
        <v>1570</v>
      </c>
      <c r="D3" s="763"/>
      <c r="E3" s="763"/>
      <c r="F3" s="763"/>
      <c r="G3" s="763"/>
      <c r="H3" s="763"/>
      <c r="I3" s="763"/>
      <c r="J3" s="763"/>
      <c r="K3" s="203"/>
    </row>
    <row r="4" spans="2:11" ht="25.5" customHeight="1">
      <c r="B4" s="205"/>
      <c r="C4" s="764" t="s">
        <v>1571</v>
      </c>
      <c r="D4" s="764"/>
      <c r="E4" s="764"/>
      <c r="F4" s="764"/>
      <c r="G4" s="764"/>
      <c r="H4" s="764"/>
      <c r="I4" s="764"/>
      <c r="J4" s="764"/>
      <c r="K4" s="206"/>
    </row>
    <row r="5" spans="2:11" ht="5.25" customHeight="1">
      <c r="B5" s="205"/>
      <c r="C5" s="207"/>
      <c r="D5" s="207"/>
      <c r="E5" s="207"/>
      <c r="F5" s="207"/>
      <c r="G5" s="207"/>
      <c r="H5" s="207"/>
      <c r="I5" s="207"/>
      <c r="J5" s="207"/>
      <c r="K5" s="206"/>
    </row>
    <row r="6" spans="2:11" ht="15" customHeight="1">
      <c r="B6" s="205"/>
      <c r="C6" s="765" t="s">
        <v>1572</v>
      </c>
      <c r="D6" s="765"/>
      <c r="E6" s="765"/>
      <c r="F6" s="765"/>
      <c r="G6" s="765"/>
      <c r="H6" s="765"/>
      <c r="I6" s="765"/>
      <c r="J6" s="765"/>
      <c r="K6" s="206"/>
    </row>
    <row r="7" spans="2:11" ht="15" customHeight="1">
      <c r="B7" s="209"/>
      <c r="C7" s="765" t="s">
        <v>1573</v>
      </c>
      <c r="D7" s="765"/>
      <c r="E7" s="765"/>
      <c r="F7" s="765"/>
      <c r="G7" s="765"/>
      <c r="H7" s="765"/>
      <c r="I7" s="765"/>
      <c r="J7" s="765"/>
      <c r="K7" s="206"/>
    </row>
    <row r="8" spans="2:11" ht="12.75" customHeight="1">
      <c r="B8" s="209"/>
      <c r="C8" s="208"/>
      <c r="D8" s="208"/>
      <c r="E8" s="208"/>
      <c r="F8" s="208"/>
      <c r="G8" s="208"/>
      <c r="H8" s="208"/>
      <c r="I8" s="208"/>
      <c r="J8" s="208"/>
      <c r="K8" s="206"/>
    </row>
    <row r="9" spans="2:11" ht="15" customHeight="1">
      <c r="B9" s="209"/>
      <c r="C9" s="765" t="s">
        <v>1574</v>
      </c>
      <c r="D9" s="765"/>
      <c r="E9" s="765"/>
      <c r="F9" s="765"/>
      <c r="G9" s="765"/>
      <c r="H9" s="765"/>
      <c r="I9" s="765"/>
      <c r="J9" s="765"/>
      <c r="K9" s="206"/>
    </row>
    <row r="10" spans="2:11" ht="15" customHeight="1">
      <c r="B10" s="209"/>
      <c r="C10" s="208"/>
      <c r="D10" s="765" t="s">
        <v>1575</v>
      </c>
      <c r="E10" s="765"/>
      <c r="F10" s="765"/>
      <c r="G10" s="765"/>
      <c r="H10" s="765"/>
      <c r="I10" s="765"/>
      <c r="J10" s="765"/>
      <c r="K10" s="206"/>
    </row>
    <row r="11" spans="2:11" ht="15" customHeight="1">
      <c r="B11" s="209"/>
      <c r="C11" s="210"/>
      <c r="D11" s="765" t="s">
        <v>1576</v>
      </c>
      <c r="E11" s="765"/>
      <c r="F11" s="765"/>
      <c r="G11" s="765"/>
      <c r="H11" s="765"/>
      <c r="I11" s="765"/>
      <c r="J11" s="765"/>
      <c r="K11" s="206"/>
    </row>
    <row r="12" spans="2:11" ht="12.75" customHeight="1">
      <c r="B12" s="209"/>
      <c r="C12" s="210"/>
      <c r="D12" s="210"/>
      <c r="E12" s="210"/>
      <c r="F12" s="210"/>
      <c r="G12" s="210"/>
      <c r="H12" s="210"/>
      <c r="I12" s="210"/>
      <c r="J12" s="210"/>
      <c r="K12" s="206"/>
    </row>
    <row r="13" spans="2:11" ht="15" customHeight="1">
      <c r="B13" s="209"/>
      <c r="C13" s="210"/>
      <c r="D13" s="765" t="s">
        <v>1577</v>
      </c>
      <c r="E13" s="765"/>
      <c r="F13" s="765"/>
      <c r="G13" s="765"/>
      <c r="H13" s="765"/>
      <c r="I13" s="765"/>
      <c r="J13" s="765"/>
      <c r="K13" s="206"/>
    </row>
    <row r="14" spans="2:11" ht="15" customHeight="1">
      <c r="B14" s="209"/>
      <c r="C14" s="210"/>
      <c r="D14" s="765" t="s">
        <v>1578</v>
      </c>
      <c r="E14" s="765"/>
      <c r="F14" s="765"/>
      <c r="G14" s="765"/>
      <c r="H14" s="765"/>
      <c r="I14" s="765"/>
      <c r="J14" s="765"/>
      <c r="K14" s="206"/>
    </row>
    <row r="15" spans="2:11" ht="15" customHeight="1">
      <c r="B15" s="209"/>
      <c r="C15" s="210"/>
      <c r="D15" s="765" t="s">
        <v>1579</v>
      </c>
      <c r="E15" s="765"/>
      <c r="F15" s="765"/>
      <c r="G15" s="765"/>
      <c r="H15" s="765"/>
      <c r="I15" s="765"/>
      <c r="J15" s="765"/>
      <c r="K15" s="206"/>
    </row>
    <row r="16" spans="2:11" ht="15" customHeight="1">
      <c r="B16" s="209"/>
      <c r="C16" s="210"/>
      <c r="D16" s="210"/>
      <c r="E16" s="211" t="s">
        <v>76</v>
      </c>
      <c r="F16" s="765" t="s">
        <v>1580</v>
      </c>
      <c r="G16" s="765"/>
      <c r="H16" s="765"/>
      <c r="I16" s="765"/>
      <c r="J16" s="765"/>
      <c r="K16" s="206"/>
    </row>
    <row r="17" spans="2:11" ht="15" customHeight="1">
      <c r="B17" s="209"/>
      <c r="C17" s="210"/>
      <c r="D17" s="210"/>
      <c r="E17" s="211" t="s">
        <v>1581</v>
      </c>
      <c r="F17" s="765" t="s">
        <v>1582</v>
      </c>
      <c r="G17" s="765"/>
      <c r="H17" s="765"/>
      <c r="I17" s="765"/>
      <c r="J17" s="765"/>
      <c r="K17" s="206"/>
    </row>
    <row r="18" spans="2:11" ht="15" customHeight="1">
      <c r="B18" s="209"/>
      <c r="C18" s="210"/>
      <c r="D18" s="210"/>
      <c r="E18" s="211" t="s">
        <v>1583</v>
      </c>
      <c r="F18" s="765" t="s">
        <v>1584</v>
      </c>
      <c r="G18" s="765"/>
      <c r="H18" s="765"/>
      <c r="I18" s="765"/>
      <c r="J18" s="765"/>
      <c r="K18" s="206"/>
    </row>
    <row r="19" spans="2:11" ht="15" customHeight="1">
      <c r="B19" s="209"/>
      <c r="C19" s="210"/>
      <c r="D19" s="210"/>
      <c r="E19" s="211" t="s">
        <v>1585</v>
      </c>
      <c r="F19" s="765" t="s">
        <v>1586</v>
      </c>
      <c r="G19" s="765"/>
      <c r="H19" s="765"/>
      <c r="I19" s="765"/>
      <c r="J19" s="765"/>
      <c r="K19" s="206"/>
    </row>
    <row r="20" spans="2:11" ht="15" customHeight="1">
      <c r="B20" s="209"/>
      <c r="C20" s="210"/>
      <c r="D20" s="210"/>
      <c r="E20" s="211" t="s">
        <v>1587</v>
      </c>
      <c r="F20" s="765" t="s">
        <v>1588</v>
      </c>
      <c r="G20" s="765"/>
      <c r="H20" s="765"/>
      <c r="I20" s="765"/>
      <c r="J20" s="765"/>
      <c r="K20" s="206"/>
    </row>
    <row r="21" spans="2:11" ht="15" customHeight="1">
      <c r="B21" s="209"/>
      <c r="C21" s="210"/>
      <c r="D21" s="210"/>
      <c r="E21" s="211" t="s">
        <v>1589</v>
      </c>
      <c r="F21" s="765" t="s">
        <v>1590</v>
      </c>
      <c r="G21" s="765"/>
      <c r="H21" s="765"/>
      <c r="I21" s="765"/>
      <c r="J21" s="765"/>
      <c r="K21" s="206"/>
    </row>
    <row r="22" spans="2:11" ht="12.75" customHeight="1">
      <c r="B22" s="209"/>
      <c r="C22" s="210"/>
      <c r="D22" s="210"/>
      <c r="E22" s="210"/>
      <c r="F22" s="210"/>
      <c r="G22" s="210"/>
      <c r="H22" s="210"/>
      <c r="I22" s="210"/>
      <c r="J22" s="210"/>
      <c r="K22" s="206"/>
    </row>
    <row r="23" spans="2:11" ht="15" customHeight="1">
      <c r="B23" s="209"/>
      <c r="C23" s="765" t="s">
        <v>1591</v>
      </c>
      <c r="D23" s="765"/>
      <c r="E23" s="765"/>
      <c r="F23" s="765"/>
      <c r="G23" s="765"/>
      <c r="H23" s="765"/>
      <c r="I23" s="765"/>
      <c r="J23" s="765"/>
      <c r="K23" s="206"/>
    </row>
    <row r="24" spans="2:11" ht="15" customHeight="1">
      <c r="B24" s="209"/>
      <c r="C24" s="765" t="s">
        <v>1592</v>
      </c>
      <c r="D24" s="765"/>
      <c r="E24" s="765"/>
      <c r="F24" s="765"/>
      <c r="G24" s="765"/>
      <c r="H24" s="765"/>
      <c r="I24" s="765"/>
      <c r="J24" s="765"/>
      <c r="K24" s="206"/>
    </row>
    <row r="25" spans="2:11" ht="15" customHeight="1">
      <c r="B25" s="209"/>
      <c r="C25" s="208"/>
      <c r="D25" s="765" t="s">
        <v>1593</v>
      </c>
      <c r="E25" s="765"/>
      <c r="F25" s="765"/>
      <c r="G25" s="765"/>
      <c r="H25" s="765"/>
      <c r="I25" s="765"/>
      <c r="J25" s="765"/>
      <c r="K25" s="206"/>
    </row>
    <row r="26" spans="2:11" ht="15" customHeight="1">
      <c r="B26" s="209"/>
      <c r="C26" s="210"/>
      <c r="D26" s="765" t="s">
        <v>1594</v>
      </c>
      <c r="E26" s="765"/>
      <c r="F26" s="765"/>
      <c r="G26" s="765"/>
      <c r="H26" s="765"/>
      <c r="I26" s="765"/>
      <c r="J26" s="765"/>
      <c r="K26" s="206"/>
    </row>
    <row r="27" spans="2:11" ht="12.75" customHeight="1">
      <c r="B27" s="209"/>
      <c r="C27" s="210"/>
      <c r="D27" s="210"/>
      <c r="E27" s="210"/>
      <c r="F27" s="210"/>
      <c r="G27" s="210"/>
      <c r="H27" s="210"/>
      <c r="I27" s="210"/>
      <c r="J27" s="210"/>
      <c r="K27" s="206"/>
    </row>
    <row r="28" spans="2:11" ht="15" customHeight="1">
      <c r="B28" s="209"/>
      <c r="C28" s="210"/>
      <c r="D28" s="765" t="s">
        <v>1595</v>
      </c>
      <c r="E28" s="765"/>
      <c r="F28" s="765"/>
      <c r="G28" s="765"/>
      <c r="H28" s="765"/>
      <c r="I28" s="765"/>
      <c r="J28" s="765"/>
      <c r="K28" s="206"/>
    </row>
    <row r="29" spans="2:11" ht="15" customHeight="1">
      <c r="B29" s="209"/>
      <c r="C29" s="210"/>
      <c r="D29" s="765" t="s">
        <v>1596</v>
      </c>
      <c r="E29" s="765"/>
      <c r="F29" s="765"/>
      <c r="G29" s="765"/>
      <c r="H29" s="765"/>
      <c r="I29" s="765"/>
      <c r="J29" s="765"/>
      <c r="K29" s="206"/>
    </row>
    <row r="30" spans="2:11" ht="12.75" customHeight="1">
      <c r="B30" s="209"/>
      <c r="C30" s="210"/>
      <c r="D30" s="210"/>
      <c r="E30" s="210"/>
      <c r="F30" s="210"/>
      <c r="G30" s="210"/>
      <c r="H30" s="210"/>
      <c r="I30" s="210"/>
      <c r="J30" s="210"/>
      <c r="K30" s="206"/>
    </row>
    <row r="31" spans="2:11" ht="15" customHeight="1">
      <c r="B31" s="209"/>
      <c r="C31" s="210"/>
      <c r="D31" s="765" t="s">
        <v>1597</v>
      </c>
      <c r="E31" s="765"/>
      <c r="F31" s="765"/>
      <c r="G31" s="765"/>
      <c r="H31" s="765"/>
      <c r="I31" s="765"/>
      <c r="J31" s="765"/>
      <c r="K31" s="206"/>
    </row>
    <row r="32" spans="2:11" ht="15" customHeight="1">
      <c r="B32" s="209"/>
      <c r="C32" s="210"/>
      <c r="D32" s="765" t="s">
        <v>1598</v>
      </c>
      <c r="E32" s="765"/>
      <c r="F32" s="765"/>
      <c r="G32" s="765"/>
      <c r="H32" s="765"/>
      <c r="I32" s="765"/>
      <c r="J32" s="765"/>
      <c r="K32" s="206"/>
    </row>
    <row r="33" spans="2:11" ht="15" customHeight="1">
      <c r="B33" s="209"/>
      <c r="C33" s="210"/>
      <c r="D33" s="765" t="s">
        <v>1599</v>
      </c>
      <c r="E33" s="765"/>
      <c r="F33" s="765"/>
      <c r="G33" s="765"/>
      <c r="H33" s="765"/>
      <c r="I33" s="765"/>
      <c r="J33" s="765"/>
      <c r="K33" s="206"/>
    </row>
    <row r="34" spans="2:11" ht="15" customHeight="1">
      <c r="B34" s="209"/>
      <c r="C34" s="210"/>
      <c r="D34" s="208"/>
      <c r="E34" s="212" t="s">
        <v>124</v>
      </c>
      <c r="F34" s="208"/>
      <c r="G34" s="765" t="s">
        <v>1600</v>
      </c>
      <c r="H34" s="765"/>
      <c r="I34" s="765"/>
      <c r="J34" s="765"/>
      <c r="K34" s="206"/>
    </row>
    <row r="35" spans="2:11" ht="30.75" customHeight="1">
      <c r="B35" s="209"/>
      <c r="C35" s="210"/>
      <c r="D35" s="208"/>
      <c r="E35" s="212" t="s">
        <v>1601</v>
      </c>
      <c r="F35" s="208"/>
      <c r="G35" s="765" t="s">
        <v>1602</v>
      </c>
      <c r="H35" s="765"/>
      <c r="I35" s="765"/>
      <c r="J35" s="765"/>
      <c r="K35" s="206"/>
    </row>
    <row r="36" spans="2:11" ht="15" customHeight="1">
      <c r="B36" s="209"/>
      <c r="C36" s="210"/>
      <c r="D36" s="208"/>
      <c r="E36" s="212" t="s">
        <v>51</v>
      </c>
      <c r="F36" s="208"/>
      <c r="G36" s="765" t="s">
        <v>1603</v>
      </c>
      <c r="H36" s="765"/>
      <c r="I36" s="765"/>
      <c r="J36" s="765"/>
      <c r="K36" s="206"/>
    </row>
    <row r="37" spans="2:11" ht="15" customHeight="1">
      <c r="B37" s="209"/>
      <c r="C37" s="210"/>
      <c r="D37" s="208"/>
      <c r="E37" s="212" t="s">
        <v>125</v>
      </c>
      <c r="F37" s="208"/>
      <c r="G37" s="765" t="s">
        <v>1604</v>
      </c>
      <c r="H37" s="765"/>
      <c r="I37" s="765"/>
      <c r="J37" s="765"/>
      <c r="K37" s="206"/>
    </row>
    <row r="38" spans="2:11" ht="15" customHeight="1">
      <c r="B38" s="209"/>
      <c r="C38" s="210"/>
      <c r="D38" s="208"/>
      <c r="E38" s="212" t="s">
        <v>126</v>
      </c>
      <c r="F38" s="208"/>
      <c r="G38" s="765" t="s">
        <v>1605</v>
      </c>
      <c r="H38" s="765"/>
      <c r="I38" s="765"/>
      <c r="J38" s="765"/>
      <c r="K38" s="206"/>
    </row>
    <row r="39" spans="2:11" ht="15" customHeight="1">
      <c r="B39" s="209"/>
      <c r="C39" s="210"/>
      <c r="D39" s="208"/>
      <c r="E39" s="212" t="s">
        <v>127</v>
      </c>
      <c r="F39" s="208"/>
      <c r="G39" s="765" t="s">
        <v>1606</v>
      </c>
      <c r="H39" s="765"/>
      <c r="I39" s="765"/>
      <c r="J39" s="765"/>
      <c r="K39" s="206"/>
    </row>
    <row r="40" spans="2:11" ht="15" customHeight="1">
      <c r="B40" s="209"/>
      <c r="C40" s="210"/>
      <c r="D40" s="208"/>
      <c r="E40" s="212" t="s">
        <v>1607</v>
      </c>
      <c r="F40" s="208"/>
      <c r="G40" s="765" t="s">
        <v>1608</v>
      </c>
      <c r="H40" s="765"/>
      <c r="I40" s="765"/>
      <c r="J40" s="765"/>
      <c r="K40" s="206"/>
    </row>
    <row r="41" spans="2:11" ht="15" customHeight="1">
      <c r="B41" s="209"/>
      <c r="C41" s="210"/>
      <c r="D41" s="208"/>
      <c r="E41" s="212"/>
      <c r="F41" s="208"/>
      <c r="G41" s="765" t="s">
        <v>1609</v>
      </c>
      <c r="H41" s="765"/>
      <c r="I41" s="765"/>
      <c r="J41" s="765"/>
      <c r="K41" s="206"/>
    </row>
    <row r="42" spans="2:11" ht="15" customHeight="1">
      <c r="B42" s="209"/>
      <c r="C42" s="210"/>
      <c r="D42" s="208"/>
      <c r="E42" s="212" t="s">
        <v>1610</v>
      </c>
      <c r="F42" s="208"/>
      <c r="G42" s="765" t="s">
        <v>1611</v>
      </c>
      <c r="H42" s="765"/>
      <c r="I42" s="765"/>
      <c r="J42" s="765"/>
      <c r="K42" s="206"/>
    </row>
    <row r="43" spans="2:11" ht="15" customHeight="1">
      <c r="B43" s="209"/>
      <c r="C43" s="210"/>
      <c r="D43" s="208"/>
      <c r="E43" s="212" t="s">
        <v>129</v>
      </c>
      <c r="F43" s="208"/>
      <c r="G43" s="765" t="s">
        <v>1612</v>
      </c>
      <c r="H43" s="765"/>
      <c r="I43" s="765"/>
      <c r="J43" s="765"/>
      <c r="K43" s="206"/>
    </row>
    <row r="44" spans="2:11" ht="12.75" customHeight="1">
      <c r="B44" s="209"/>
      <c r="C44" s="210"/>
      <c r="D44" s="208"/>
      <c r="E44" s="208"/>
      <c r="F44" s="208"/>
      <c r="G44" s="208"/>
      <c r="H44" s="208"/>
      <c r="I44" s="208"/>
      <c r="J44" s="208"/>
      <c r="K44" s="206"/>
    </row>
    <row r="45" spans="2:11" ht="15" customHeight="1">
      <c r="B45" s="209"/>
      <c r="C45" s="210"/>
      <c r="D45" s="765" t="s">
        <v>1613</v>
      </c>
      <c r="E45" s="765"/>
      <c r="F45" s="765"/>
      <c r="G45" s="765"/>
      <c r="H45" s="765"/>
      <c r="I45" s="765"/>
      <c r="J45" s="765"/>
      <c r="K45" s="206"/>
    </row>
    <row r="46" spans="2:11" ht="15" customHeight="1">
      <c r="B46" s="209"/>
      <c r="C46" s="210"/>
      <c r="D46" s="210"/>
      <c r="E46" s="765" t="s">
        <v>1614</v>
      </c>
      <c r="F46" s="765"/>
      <c r="G46" s="765"/>
      <c r="H46" s="765"/>
      <c r="I46" s="765"/>
      <c r="J46" s="765"/>
      <c r="K46" s="206"/>
    </row>
    <row r="47" spans="2:11" ht="15" customHeight="1">
      <c r="B47" s="209"/>
      <c r="C47" s="210"/>
      <c r="D47" s="210"/>
      <c r="E47" s="765" t="s">
        <v>1615</v>
      </c>
      <c r="F47" s="765"/>
      <c r="G47" s="765"/>
      <c r="H47" s="765"/>
      <c r="I47" s="765"/>
      <c r="J47" s="765"/>
      <c r="K47" s="206"/>
    </row>
    <row r="48" spans="2:11" ht="15" customHeight="1">
      <c r="B48" s="209"/>
      <c r="C48" s="210"/>
      <c r="D48" s="210"/>
      <c r="E48" s="765" t="s">
        <v>1616</v>
      </c>
      <c r="F48" s="765"/>
      <c r="G48" s="765"/>
      <c r="H48" s="765"/>
      <c r="I48" s="765"/>
      <c r="J48" s="765"/>
      <c r="K48" s="206"/>
    </row>
    <row r="49" spans="2:11" ht="15" customHeight="1">
      <c r="B49" s="209"/>
      <c r="C49" s="210"/>
      <c r="D49" s="765" t="s">
        <v>1617</v>
      </c>
      <c r="E49" s="765"/>
      <c r="F49" s="765"/>
      <c r="G49" s="765"/>
      <c r="H49" s="765"/>
      <c r="I49" s="765"/>
      <c r="J49" s="765"/>
      <c r="K49" s="206"/>
    </row>
    <row r="50" spans="2:11" ht="25.5" customHeight="1">
      <c r="B50" s="205"/>
      <c r="C50" s="764" t="s">
        <v>1618</v>
      </c>
      <c r="D50" s="764"/>
      <c r="E50" s="764"/>
      <c r="F50" s="764"/>
      <c r="G50" s="764"/>
      <c r="H50" s="764"/>
      <c r="I50" s="764"/>
      <c r="J50" s="764"/>
      <c r="K50" s="206"/>
    </row>
    <row r="51" spans="2:11" ht="5.25" customHeight="1">
      <c r="B51" s="205"/>
      <c r="C51" s="207"/>
      <c r="D51" s="207"/>
      <c r="E51" s="207"/>
      <c r="F51" s="207"/>
      <c r="G51" s="207"/>
      <c r="H51" s="207"/>
      <c r="I51" s="207"/>
      <c r="J51" s="207"/>
      <c r="K51" s="206"/>
    </row>
    <row r="52" spans="2:11" ht="15" customHeight="1">
      <c r="B52" s="205"/>
      <c r="C52" s="765" t="s">
        <v>1619</v>
      </c>
      <c r="D52" s="765"/>
      <c r="E52" s="765"/>
      <c r="F52" s="765"/>
      <c r="G52" s="765"/>
      <c r="H52" s="765"/>
      <c r="I52" s="765"/>
      <c r="J52" s="765"/>
      <c r="K52" s="206"/>
    </row>
    <row r="53" spans="2:11" ht="15" customHeight="1">
      <c r="B53" s="205"/>
      <c r="C53" s="765" t="s">
        <v>1620</v>
      </c>
      <c r="D53" s="765"/>
      <c r="E53" s="765"/>
      <c r="F53" s="765"/>
      <c r="G53" s="765"/>
      <c r="H53" s="765"/>
      <c r="I53" s="765"/>
      <c r="J53" s="765"/>
      <c r="K53" s="206"/>
    </row>
    <row r="54" spans="2:11" ht="12.75" customHeight="1">
      <c r="B54" s="205"/>
      <c r="C54" s="208"/>
      <c r="D54" s="208"/>
      <c r="E54" s="208"/>
      <c r="F54" s="208"/>
      <c r="G54" s="208"/>
      <c r="H54" s="208"/>
      <c r="I54" s="208"/>
      <c r="J54" s="208"/>
      <c r="K54" s="206"/>
    </row>
    <row r="55" spans="2:11" ht="15" customHeight="1">
      <c r="B55" s="205"/>
      <c r="C55" s="765" t="s">
        <v>1621</v>
      </c>
      <c r="D55" s="765"/>
      <c r="E55" s="765"/>
      <c r="F55" s="765"/>
      <c r="G55" s="765"/>
      <c r="H55" s="765"/>
      <c r="I55" s="765"/>
      <c r="J55" s="765"/>
      <c r="K55" s="206"/>
    </row>
    <row r="56" spans="2:11" ht="15" customHeight="1">
      <c r="B56" s="205"/>
      <c r="C56" s="210"/>
      <c r="D56" s="765" t="s">
        <v>1622</v>
      </c>
      <c r="E56" s="765"/>
      <c r="F56" s="765"/>
      <c r="G56" s="765"/>
      <c r="H56" s="765"/>
      <c r="I56" s="765"/>
      <c r="J56" s="765"/>
      <c r="K56" s="206"/>
    </row>
    <row r="57" spans="2:11" ht="15" customHeight="1">
      <c r="B57" s="205"/>
      <c r="C57" s="210"/>
      <c r="D57" s="765" t="s">
        <v>1623</v>
      </c>
      <c r="E57" s="765"/>
      <c r="F57" s="765"/>
      <c r="G57" s="765"/>
      <c r="H57" s="765"/>
      <c r="I57" s="765"/>
      <c r="J57" s="765"/>
      <c r="K57" s="206"/>
    </row>
    <row r="58" spans="2:11" ht="15" customHeight="1">
      <c r="B58" s="205"/>
      <c r="C58" s="210"/>
      <c r="D58" s="765" t="s">
        <v>1624</v>
      </c>
      <c r="E58" s="765"/>
      <c r="F58" s="765"/>
      <c r="G58" s="765"/>
      <c r="H58" s="765"/>
      <c r="I58" s="765"/>
      <c r="J58" s="765"/>
      <c r="K58" s="206"/>
    </row>
    <row r="59" spans="2:11" ht="15" customHeight="1">
      <c r="B59" s="205"/>
      <c r="C59" s="210"/>
      <c r="D59" s="765" t="s">
        <v>1625</v>
      </c>
      <c r="E59" s="765"/>
      <c r="F59" s="765"/>
      <c r="G59" s="765"/>
      <c r="H59" s="765"/>
      <c r="I59" s="765"/>
      <c r="J59" s="765"/>
      <c r="K59" s="206"/>
    </row>
    <row r="60" spans="2:11" ht="15" customHeight="1">
      <c r="B60" s="205"/>
      <c r="C60" s="210"/>
      <c r="D60" s="766" t="s">
        <v>1626</v>
      </c>
      <c r="E60" s="766"/>
      <c r="F60" s="766"/>
      <c r="G60" s="766"/>
      <c r="H60" s="766"/>
      <c r="I60" s="766"/>
      <c r="J60" s="766"/>
      <c r="K60" s="206"/>
    </row>
    <row r="61" spans="2:11" ht="15" customHeight="1">
      <c r="B61" s="205"/>
      <c r="C61" s="210"/>
      <c r="D61" s="765" t="s">
        <v>1627</v>
      </c>
      <c r="E61" s="765"/>
      <c r="F61" s="765"/>
      <c r="G61" s="765"/>
      <c r="H61" s="765"/>
      <c r="I61" s="765"/>
      <c r="J61" s="765"/>
      <c r="K61" s="206"/>
    </row>
    <row r="62" spans="2:11" ht="12.75" customHeight="1">
      <c r="B62" s="205"/>
      <c r="C62" s="210"/>
      <c r="D62" s="210"/>
      <c r="E62" s="213"/>
      <c r="F62" s="210"/>
      <c r="G62" s="210"/>
      <c r="H62" s="210"/>
      <c r="I62" s="210"/>
      <c r="J62" s="210"/>
      <c r="K62" s="206"/>
    </row>
    <row r="63" spans="2:11" ht="15" customHeight="1">
      <c r="B63" s="205"/>
      <c r="C63" s="210"/>
      <c r="D63" s="765" t="s">
        <v>1628</v>
      </c>
      <c r="E63" s="765"/>
      <c r="F63" s="765"/>
      <c r="G63" s="765"/>
      <c r="H63" s="765"/>
      <c r="I63" s="765"/>
      <c r="J63" s="765"/>
      <c r="K63" s="206"/>
    </row>
    <row r="64" spans="2:11" ht="15" customHeight="1">
      <c r="B64" s="205"/>
      <c r="C64" s="210"/>
      <c r="D64" s="766" t="s">
        <v>1629</v>
      </c>
      <c r="E64" s="766"/>
      <c r="F64" s="766"/>
      <c r="G64" s="766"/>
      <c r="H64" s="766"/>
      <c r="I64" s="766"/>
      <c r="J64" s="766"/>
      <c r="K64" s="206"/>
    </row>
    <row r="65" spans="2:11" ht="15" customHeight="1">
      <c r="B65" s="205"/>
      <c r="C65" s="210"/>
      <c r="D65" s="765" t="s">
        <v>1630</v>
      </c>
      <c r="E65" s="765"/>
      <c r="F65" s="765"/>
      <c r="G65" s="765"/>
      <c r="H65" s="765"/>
      <c r="I65" s="765"/>
      <c r="J65" s="765"/>
      <c r="K65" s="206"/>
    </row>
    <row r="66" spans="2:11" ht="15" customHeight="1">
      <c r="B66" s="205"/>
      <c r="C66" s="210"/>
      <c r="D66" s="765" t="s">
        <v>1631</v>
      </c>
      <c r="E66" s="765"/>
      <c r="F66" s="765"/>
      <c r="G66" s="765"/>
      <c r="H66" s="765"/>
      <c r="I66" s="765"/>
      <c r="J66" s="765"/>
      <c r="K66" s="206"/>
    </row>
    <row r="67" spans="2:11" ht="15" customHeight="1">
      <c r="B67" s="205"/>
      <c r="C67" s="210"/>
      <c r="D67" s="765" t="s">
        <v>1632</v>
      </c>
      <c r="E67" s="765"/>
      <c r="F67" s="765"/>
      <c r="G67" s="765"/>
      <c r="H67" s="765"/>
      <c r="I67" s="765"/>
      <c r="J67" s="765"/>
      <c r="K67" s="206"/>
    </row>
    <row r="68" spans="2:11" ht="15" customHeight="1">
      <c r="B68" s="205"/>
      <c r="C68" s="210"/>
      <c r="D68" s="765" t="s">
        <v>1633</v>
      </c>
      <c r="E68" s="765"/>
      <c r="F68" s="765"/>
      <c r="G68" s="765"/>
      <c r="H68" s="765"/>
      <c r="I68" s="765"/>
      <c r="J68" s="765"/>
      <c r="K68" s="206"/>
    </row>
    <row r="69" spans="2:11" ht="12.75" customHeight="1">
      <c r="B69" s="214"/>
      <c r="C69" s="215"/>
      <c r="D69" s="215"/>
      <c r="E69" s="215"/>
      <c r="F69" s="215"/>
      <c r="G69" s="215"/>
      <c r="H69" s="215"/>
      <c r="I69" s="215"/>
      <c r="J69" s="215"/>
      <c r="K69" s="216"/>
    </row>
    <row r="70" spans="2:11" ht="18.75" customHeight="1">
      <c r="B70" s="217"/>
      <c r="C70" s="217"/>
      <c r="D70" s="217"/>
      <c r="E70" s="217"/>
      <c r="F70" s="217"/>
      <c r="G70" s="217"/>
      <c r="H70" s="217"/>
      <c r="I70" s="217"/>
      <c r="J70" s="217"/>
      <c r="K70" s="218"/>
    </row>
    <row r="71" spans="2:11" ht="18.75" customHeight="1">
      <c r="B71" s="218"/>
      <c r="C71" s="218"/>
      <c r="D71" s="218"/>
      <c r="E71" s="218"/>
      <c r="F71" s="218"/>
      <c r="G71" s="218"/>
      <c r="H71" s="218"/>
      <c r="I71" s="218"/>
      <c r="J71" s="218"/>
      <c r="K71" s="218"/>
    </row>
    <row r="72" spans="2:11" ht="7.5" customHeight="1">
      <c r="B72" s="219"/>
      <c r="C72" s="220"/>
      <c r="D72" s="220"/>
      <c r="E72" s="220"/>
      <c r="F72" s="220"/>
      <c r="G72" s="220"/>
      <c r="H72" s="220"/>
      <c r="I72" s="220"/>
      <c r="J72" s="220"/>
      <c r="K72" s="221"/>
    </row>
    <row r="73" spans="2:11" ht="45" customHeight="1">
      <c r="B73" s="222"/>
      <c r="C73" s="767" t="s">
        <v>1569</v>
      </c>
      <c r="D73" s="767"/>
      <c r="E73" s="767"/>
      <c r="F73" s="767"/>
      <c r="G73" s="767"/>
      <c r="H73" s="767"/>
      <c r="I73" s="767"/>
      <c r="J73" s="767"/>
      <c r="K73" s="223"/>
    </row>
    <row r="74" spans="2:11" ht="17.25" customHeight="1">
      <c r="B74" s="222"/>
      <c r="C74" s="224" t="s">
        <v>1634</v>
      </c>
      <c r="D74" s="224"/>
      <c r="E74" s="224"/>
      <c r="F74" s="224" t="s">
        <v>1635</v>
      </c>
      <c r="G74" s="225"/>
      <c r="H74" s="224" t="s">
        <v>125</v>
      </c>
      <c r="I74" s="224" t="s">
        <v>55</v>
      </c>
      <c r="J74" s="224" t="s">
        <v>1636</v>
      </c>
      <c r="K74" s="223"/>
    </row>
    <row r="75" spans="2:11" ht="17.25" customHeight="1">
      <c r="B75" s="222"/>
      <c r="C75" s="226" t="s">
        <v>1637</v>
      </c>
      <c r="D75" s="226"/>
      <c r="E75" s="226"/>
      <c r="F75" s="227" t="s">
        <v>1638</v>
      </c>
      <c r="G75" s="228"/>
      <c r="H75" s="226"/>
      <c r="I75" s="226"/>
      <c r="J75" s="226" t="s">
        <v>1639</v>
      </c>
      <c r="K75" s="223"/>
    </row>
    <row r="76" spans="2:11" ht="5.25" customHeight="1">
      <c r="B76" s="222"/>
      <c r="C76" s="229"/>
      <c r="D76" s="229"/>
      <c r="E76" s="229"/>
      <c r="F76" s="229"/>
      <c r="G76" s="230"/>
      <c r="H76" s="229"/>
      <c r="I76" s="229"/>
      <c r="J76" s="229"/>
      <c r="K76" s="223"/>
    </row>
    <row r="77" spans="2:11" ht="15" customHeight="1">
      <c r="B77" s="222"/>
      <c r="C77" s="212" t="s">
        <v>51</v>
      </c>
      <c r="D77" s="229"/>
      <c r="E77" s="229"/>
      <c r="F77" s="231" t="s">
        <v>1640</v>
      </c>
      <c r="G77" s="230"/>
      <c r="H77" s="212" t="s">
        <v>1641</v>
      </c>
      <c r="I77" s="212" t="s">
        <v>1642</v>
      </c>
      <c r="J77" s="212">
        <v>20</v>
      </c>
      <c r="K77" s="223"/>
    </row>
    <row r="78" spans="2:11" ht="15" customHeight="1">
      <c r="B78" s="222"/>
      <c r="C78" s="212" t="s">
        <v>1643</v>
      </c>
      <c r="D78" s="212"/>
      <c r="E78" s="212"/>
      <c r="F78" s="231" t="s">
        <v>1640</v>
      </c>
      <c r="G78" s="230"/>
      <c r="H78" s="212" t="s">
        <v>1644</v>
      </c>
      <c r="I78" s="212" t="s">
        <v>1642</v>
      </c>
      <c r="J78" s="212">
        <v>120</v>
      </c>
      <c r="K78" s="223"/>
    </row>
    <row r="79" spans="2:11" ht="15" customHeight="1">
      <c r="B79" s="232"/>
      <c r="C79" s="212" t="s">
        <v>1645</v>
      </c>
      <c r="D79" s="212"/>
      <c r="E79" s="212"/>
      <c r="F79" s="231" t="s">
        <v>1646</v>
      </c>
      <c r="G79" s="230"/>
      <c r="H79" s="212" t="s">
        <v>1647</v>
      </c>
      <c r="I79" s="212" t="s">
        <v>1642</v>
      </c>
      <c r="J79" s="212">
        <v>50</v>
      </c>
      <c r="K79" s="223"/>
    </row>
    <row r="80" spans="2:11" ht="15" customHeight="1">
      <c r="B80" s="232"/>
      <c r="C80" s="212" t="s">
        <v>1648</v>
      </c>
      <c r="D80" s="212"/>
      <c r="E80" s="212"/>
      <c r="F80" s="231" t="s">
        <v>1640</v>
      </c>
      <c r="G80" s="230"/>
      <c r="H80" s="212" t="s">
        <v>1649</v>
      </c>
      <c r="I80" s="212" t="s">
        <v>1650</v>
      </c>
      <c r="J80" s="212"/>
      <c r="K80" s="223"/>
    </row>
    <row r="81" spans="2:11" ht="15" customHeight="1">
      <c r="B81" s="232"/>
      <c r="C81" s="233" t="s">
        <v>1651</v>
      </c>
      <c r="D81" s="233"/>
      <c r="E81" s="233"/>
      <c r="F81" s="234" t="s">
        <v>1646</v>
      </c>
      <c r="G81" s="233"/>
      <c r="H81" s="233" t="s">
        <v>1652</v>
      </c>
      <c r="I81" s="233" t="s">
        <v>1642</v>
      </c>
      <c r="J81" s="233">
        <v>15</v>
      </c>
      <c r="K81" s="223"/>
    </row>
    <row r="82" spans="2:11" ht="15" customHeight="1">
      <c r="B82" s="232"/>
      <c r="C82" s="233" t="s">
        <v>1653</v>
      </c>
      <c r="D82" s="233"/>
      <c r="E82" s="233"/>
      <c r="F82" s="234" t="s">
        <v>1646</v>
      </c>
      <c r="G82" s="233"/>
      <c r="H82" s="233" t="s">
        <v>1654</v>
      </c>
      <c r="I82" s="233" t="s">
        <v>1642</v>
      </c>
      <c r="J82" s="233">
        <v>15</v>
      </c>
      <c r="K82" s="223"/>
    </row>
    <row r="83" spans="2:11" ht="15" customHeight="1">
      <c r="B83" s="232"/>
      <c r="C83" s="233" t="s">
        <v>1655</v>
      </c>
      <c r="D83" s="233"/>
      <c r="E83" s="233"/>
      <c r="F83" s="234" t="s">
        <v>1646</v>
      </c>
      <c r="G83" s="233"/>
      <c r="H83" s="233" t="s">
        <v>1656</v>
      </c>
      <c r="I83" s="233" t="s">
        <v>1642</v>
      </c>
      <c r="J83" s="233">
        <v>20</v>
      </c>
      <c r="K83" s="223"/>
    </row>
    <row r="84" spans="2:11" ht="15" customHeight="1">
      <c r="B84" s="232"/>
      <c r="C84" s="233" t="s">
        <v>1657</v>
      </c>
      <c r="D84" s="233"/>
      <c r="E84" s="233"/>
      <c r="F84" s="234" t="s">
        <v>1646</v>
      </c>
      <c r="G84" s="233"/>
      <c r="H84" s="233" t="s">
        <v>1658</v>
      </c>
      <c r="I84" s="233" t="s">
        <v>1642</v>
      </c>
      <c r="J84" s="233">
        <v>20</v>
      </c>
      <c r="K84" s="223"/>
    </row>
    <row r="85" spans="2:11" ht="15" customHeight="1">
      <c r="B85" s="232"/>
      <c r="C85" s="212" t="s">
        <v>1659</v>
      </c>
      <c r="D85" s="212"/>
      <c r="E85" s="212"/>
      <c r="F85" s="231" t="s">
        <v>1646</v>
      </c>
      <c r="G85" s="230"/>
      <c r="H85" s="212" t="s">
        <v>1660</v>
      </c>
      <c r="I85" s="212" t="s">
        <v>1642</v>
      </c>
      <c r="J85" s="212">
        <v>50</v>
      </c>
      <c r="K85" s="223"/>
    </row>
    <row r="86" spans="2:11" ht="15" customHeight="1">
      <c r="B86" s="232"/>
      <c r="C86" s="212" t="s">
        <v>1661</v>
      </c>
      <c r="D86" s="212"/>
      <c r="E86" s="212"/>
      <c r="F86" s="231" t="s">
        <v>1646</v>
      </c>
      <c r="G86" s="230"/>
      <c r="H86" s="212" t="s">
        <v>1662</v>
      </c>
      <c r="I86" s="212" t="s">
        <v>1642</v>
      </c>
      <c r="J86" s="212">
        <v>20</v>
      </c>
      <c r="K86" s="223"/>
    </row>
    <row r="87" spans="2:11" ht="15" customHeight="1">
      <c r="B87" s="232"/>
      <c r="C87" s="212" t="s">
        <v>1663</v>
      </c>
      <c r="D87" s="212"/>
      <c r="E87" s="212"/>
      <c r="F87" s="231" t="s">
        <v>1646</v>
      </c>
      <c r="G87" s="230"/>
      <c r="H87" s="212" t="s">
        <v>1664</v>
      </c>
      <c r="I87" s="212" t="s">
        <v>1642</v>
      </c>
      <c r="J87" s="212">
        <v>20</v>
      </c>
      <c r="K87" s="223"/>
    </row>
    <row r="88" spans="2:11" ht="15" customHeight="1">
      <c r="B88" s="232"/>
      <c r="C88" s="212" t="s">
        <v>1665</v>
      </c>
      <c r="D88" s="212"/>
      <c r="E88" s="212"/>
      <c r="F88" s="231" t="s">
        <v>1646</v>
      </c>
      <c r="G88" s="230"/>
      <c r="H88" s="212" t="s">
        <v>1666</v>
      </c>
      <c r="I88" s="212" t="s">
        <v>1642</v>
      </c>
      <c r="J88" s="212">
        <v>50</v>
      </c>
      <c r="K88" s="223"/>
    </row>
    <row r="89" spans="2:11" ht="15" customHeight="1">
      <c r="B89" s="232"/>
      <c r="C89" s="212" t="s">
        <v>1667</v>
      </c>
      <c r="D89" s="212"/>
      <c r="E89" s="212"/>
      <c r="F89" s="231" t="s">
        <v>1646</v>
      </c>
      <c r="G89" s="230"/>
      <c r="H89" s="212" t="s">
        <v>1667</v>
      </c>
      <c r="I89" s="212" t="s">
        <v>1642</v>
      </c>
      <c r="J89" s="212">
        <v>50</v>
      </c>
      <c r="K89" s="223"/>
    </row>
    <row r="90" spans="2:11" ht="15" customHeight="1">
      <c r="B90" s="232"/>
      <c r="C90" s="212" t="s">
        <v>130</v>
      </c>
      <c r="D90" s="212"/>
      <c r="E90" s="212"/>
      <c r="F90" s="231" t="s">
        <v>1646</v>
      </c>
      <c r="G90" s="230"/>
      <c r="H90" s="212" t="s">
        <v>1668</v>
      </c>
      <c r="I90" s="212" t="s">
        <v>1642</v>
      </c>
      <c r="J90" s="212">
        <v>255</v>
      </c>
      <c r="K90" s="223"/>
    </row>
    <row r="91" spans="2:11" ht="15" customHeight="1">
      <c r="B91" s="232"/>
      <c r="C91" s="212" t="s">
        <v>1669</v>
      </c>
      <c r="D91" s="212"/>
      <c r="E91" s="212"/>
      <c r="F91" s="231" t="s">
        <v>1640</v>
      </c>
      <c r="G91" s="230"/>
      <c r="H91" s="212" t="s">
        <v>1670</v>
      </c>
      <c r="I91" s="212" t="s">
        <v>1671</v>
      </c>
      <c r="J91" s="212"/>
      <c r="K91" s="223"/>
    </row>
    <row r="92" spans="2:11" ht="15" customHeight="1">
      <c r="B92" s="232"/>
      <c r="C92" s="212" t="s">
        <v>1672</v>
      </c>
      <c r="D92" s="212"/>
      <c r="E92" s="212"/>
      <c r="F92" s="231" t="s">
        <v>1640</v>
      </c>
      <c r="G92" s="230"/>
      <c r="H92" s="212" t="s">
        <v>1673</v>
      </c>
      <c r="I92" s="212" t="s">
        <v>1674</v>
      </c>
      <c r="J92" s="212"/>
      <c r="K92" s="223"/>
    </row>
    <row r="93" spans="2:11" ht="15" customHeight="1">
      <c r="B93" s="232"/>
      <c r="C93" s="212" t="s">
        <v>1675</v>
      </c>
      <c r="D93" s="212"/>
      <c r="E93" s="212"/>
      <c r="F93" s="231" t="s">
        <v>1640</v>
      </c>
      <c r="G93" s="230"/>
      <c r="H93" s="212" t="s">
        <v>1675</v>
      </c>
      <c r="I93" s="212" t="s">
        <v>1674</v>
      </c>
      <c r="J93" s="212"/>
      <c r="K93" s="223"/>
    </row>
    <row r="94" spans="2:11" ht="15" customHeight="1">
      <c r="B94" s="232"/>
      <c r="C94" s="212" t="s">
        <v>36</v>
      </c>
      <c r="D94" s="212"/>
      <c r="E94" s="212"/>
      <c r="F94" s="231" t="s">
        <v>1640</v>
      </c>
      <c r="G94" s="230"/>
      <c r="H94" s="212" t="s">
        <v>1676</v>
      </c>
      <c r="I94" s="212" t="s">
        <v>1674</v>
      </c>
      <c r="J94" s="212"/>
      <c r="K94" s="223"/>
    </row>
    <row r="95" spans="2:11" ht="15" customHeight="1">
      <c r="B95" s="232"/>
      <c r="C95" s="212" t="s">
        <v>46</v>
      </c>
      <c r="D95" s="212"/>
      <c r="E95" s="212"/>
      <c r="F95" s="231" t="s">
        <v>1640</v>
      </c>
      <c r="G95" s="230"/>
      <c r="H95" s="212" t="s">
        <v>1677</v>
      </c>
      <c r="I95" s="212" t="s">
        <v>1674</v>
      </c>
      <c r="J95" s="212"/>
      <c r="K95" s="223"/>
    </row>
    <row r="96" spans="2:11" ht="15" customHeight="1">
      <c r="B96" s="235"/>
      <c r="C96" s="236"/>
      <c r="D96" s="236"/>
      <c r="E96" s="236"/>
      <c r="F96" s="236"/>
      <c r="G96" s="236"/>
      <c r="H96" s="236"/>
      <c r="I96" s="236"/>
      <c r="J96" s="236"/>
      <c r="K96" s="237"/>
    </row>
    <row r="97" spans="2:11" ht="18.75" customHeight="1">
      <c r="B97" s="238"/>
      <c r="C97" s="239"/>
      <c r="D97" s="239"/>
      <c r="E97" s="239"/>
      <c r="F97" s="239"/>
      <c r="G97" s="239"/>
      <c r="H97" s="239"/>
      <c r="I97" s="239"/>
      <c r="J97" s="239"/>
      <c r="K97" s="238"/>
    </row>
    <row r="98" spans="2:11" ht="18.75" customHeight="1">
      <c r="B98" s="218"/>
      <c r="C98" s="218"/>
      <c r="D98" s="218"/>
      <c r="E98" s="218"/>
      <c r="F98" s="218"/>
      <c r="G98" s="218"/>
      <c r="H98" s="218"/>
      <c r="I98" s="218"/>
      <c r="J98" s="218"/>
      <c r="K98" s="218"/>
    </row>
    <row r="99" spans="2:11" ht="7.5" customHeight="1">
      <c r="B99" s="219"/>
      <c r="C99" s="220"/>
      <c r="D99" s="220"/>
      <c r="E99" s="220"/>
      <c r="F99" s="220"/>
      <c r="G99" s="220"/>
      <c r="H99" s="220"/>
      <c r="I99" s="220"/>
      <c r="J99" s="220"/>
      <c r="K99" s="221"/>
    </row>
    <row r="100" spans="2:11" ht="45" customHeight="1">
      <c r="B100" s="222"/>
      <c r="C100" s="767" t="s">
        <v>1678</v>
      </c>
      <c r="D100" s="767"/>
      <c r="E100" s="767"/>
      <c r="F100" s="767"/>
      <c r="G100" s="767"/>
      <c r="H100" s="767"/>
      <c r="I100" s="767"/>
      <c r="J100" s="767"/>
      <c r="K100" s="223"/>
    </row>
    <row r="101" spans="2:11" ht="17.25" customHeight="1">
      <c r="B101" s="222"/>
      <c r="C101" s="224" t="s">
        <v>1634</v>
      </c>
      <c r="D101" s="224"/>
      <c r="E101" s="224"/>
      <c r="F101" s="224" t="s">
        <v>1635</v>
      </c>
      <c r="G101" s="225"/>
      <c r="H101" s="224" t="s">
        <v>125</v>
      </c>
      <c r="I101" s="224" t="s">
        <v>55</v>
      </c>
      <c r="J101" s="224" t="s">
        <v>1636</v>
      </c>
      <c r="K101" s="223"/>
    </row>
    <row r="102" spans="2:11" ht="17.25" customHeight="1">
      <c r="B102" s="222"/>
      <c r="C102" s="226" t="s">
        <v>1637</v>
      </c>
      <c r="D102" s="226"/>
      <c r="E102" s="226"/>
      <c r="F102" s="227" t="s">
        <v>1638</v>
      </c>
      <c r="G102" s="228"/>
      <c r="H102" s="226"/>
      <c r="I102" s="226"/>
      <c r="J102" s="226" t="s">
        <v>1639</v>
      </c>
      <c r="K102" s="223"/>
    </row>
    <row r="103" spans="2:11" ht="5.25" customHeight="1">
      <c r="B103" s="222"/>
      <c r="C103" s="224"/>
      <c r="D103" s="224"/>
      <c r="E103" s="224"/>
      <c r="F103" s="224"/>
      <c r="G103" s="240"/>
      <c r="H103" s="224"/>
      <c r="I103" s="224"/>
      <c r="J103" s="224"/>
      <c r="K103" s="223"/>
    </row>
    <row r="104" spans="2:11" ht="15" customHeight="1">
      <c r="B104" s="222"/>
      <c r="C104" s="212" t="s">
        <v>51</v>
      </c>
      <c r="D104" s="229"/>
      <c r="E104" s="229"/>
      <c r="F104" s="231" t="s">
        <v>1640</v>
      </c>
      <c r="G104" s="240"/>
      <c r="H104" s="212" t="s">
        <v>1679</v>
      </c>
      <c r="I104" s="212" t="s">
        <v>1642</v>
      </c>
      <c r="J104" s="212">
        <v>20</v>
      </c>
      <c r="K104" s="223"/>
    </row>
    <row r="105" spans="2:11" ht="15" customHeight="1">
      <c r="B105" s="222"/>
      <c r="C105" s="212" t="s">
        <v>1643</v>
      </c>
      <c r="D105" s="212"/>
      <c r="E105" s="212"/>
      <c r="F105" s="231" t="s">
        <v>1640</v>
      </c>
      <c r="G105" s="212"/>
      <c r="H105" s="212" t="s">
        <v>1679</v>
      </c>
      <c r="I105" s="212" t="s">
        <v>1642</v>
      </c>
      <c r="J105" s="212">
        <v>120</v>
      </c>
      <c r="K105" s="223"/>
    </row>
    <row r="106" spans="2:11" ht="15" customHeight="1">
      <c r="B106" s="232"/>
      <c r="C106" s="212" t="s">
        <v>1645</v>
      </c>
      <c r="D106" s="212"/>
      <c r="E106" s="212"/>
      <c r="F106" s="231" t="s">
        <v>1646</v>
      </c>
      <c r="G106" s="212"/>
      <c r="H106" s="212" t="s">
        <v>1679</v>
      </c>
      <c r="I106" s="212" t="s">
        <v>1642</v>
      </c>
      <c r="J106" s="212">
        <v>50</v>
      </c>
      <c r="K106" s="223"/>
    </row>
    <row r="107" spans="2:11" ht="15" customHeight="1">
      <c r="B107" s="232"/>
      <c r="C107" s="212" t="s">
        <v>1648</v>
      </c>
      <c r="D107" s="212"/>
      <c r="E107" s="212"/>
      <c r="F107" s="231" t="s">
        <v>1640</v>
      </c>
      <c r="G107" s="212"/>
      <c r="H107" s="212" t="s">
        <v>1679</v>
      </c>
      <c r="I107" s="212" t="s">
        <v>1650</v>
      </c>
      <c r="J107" s="212"/>
      <c r="K107" s="223"/>
    </row>
    <row r="108" spans="2:11" ht="15" customHeight="1">
      <c r="B108" s="232"/>
      <c r="C108" s="212" t="s">
        <v>1659</v>
      </c>
      <c r="D108" s="212"/>
      <c r="E108" s="212"/>
      <c r="F108" s="231" t="s">
        <v>1646</v>
      </c>
      <c r="G108" s="212"/>
      <c r="H108" s="212" t="s">
        <v>1679</v>
      </c>
      <c r="I108" s="212" t="s">
        <v>1642</v>
      </c>
      <c r="J108" s="212">
        <v>50</v>
      </c>
      <c r="K108" s="223"/>
    </row>
    <row r="109" spans="2:11" ht="15" customHeight="1">
      <c r="B109" s="232"/>
      <c r="C109" s="212" t="s">
        <v>1667</v>
      </c>
      <c r="D109" s="212"/>
      <c r="E109" s="212"/>
      <c r="F109" s="231" t="s">
        <v>1646</v>
      </c>
      <c r="G109" s="212"/>
      <c r="H109" s="212" t="s">
        <v>1679</v>
      </c>
      <c r="I109" s="212" t="s">
        <v>1642</v>
      </c>
      <c r="J109" s="212">
        <v>50</v>
      </c>
      <c r="K109" s="223"/>
    </row>
    <row r="110" spans="2:11" ht="15" customHeight="1">
      <c r="B110" s="232"/>
      <c r="C110" s="212" t="s">
        <v>1665</v>
      </c>
      <c r="D110" s="212"/>
      <c r="E110" s="212"/>
      <c r="F110" s="231" t="s">
        <v>1646</v>
      </c>
      <c r="G110" s="212"/>
      <c r="H110" s="212" t="s">
        <v>1679</v>
      </c>
      <c r="I110" s="212" t="s">
        <v>1642</v>
      </c>
      <c r="J110" s="212">
        <v>50</v>
      </c>
      <c r="K110" s="223"/>
    </row>
    <row r="111" spans="2:11" ht="15" customHeight="1">
      <c r="B111" s="232"/>
      <c r="C111" s="212" t="s">
        <v>51</v>
      </c>
      <c r="D111" s="212"/>
      <c r="E111" s="212"/>
      <c r="F111" s="231" t="s">
        <v>1640</v>
      </c>
      <c r="G111" s="212"/>
      <c r="H111" s="212" t="s">
        <v>1680</v>
      </c>
      <c r="I111" s="212" t="s">
        <v>1642</v>
      </c>
      <c r="J111" s="212">
        <v>20</v>
      </c>
      <c r="K111" s="223"/>
    </row>
    <row r="112" spans="2:11" ht="15" customHeight="1">
      <c r="B112" s="232"/>
      <c r="C112" s="212" t="s">
        <v>1681</v>
      </c>
      <c r="D112" s="212"/>
      <c r="E112" s="212"/>
      <c r="F112" s="231" t="s">
        <v>1640</v>
      </c>
      <c r="G112" s="212"/>
      <c r="H112" s="212" t="s">
        <v>1682</v>
      </c>
      <c r="I112" s="212" t="s">
        <v>1642</v>
      </c>
      <c r="J112" s="212">
        <v>120</v>
      </c>
      <c r="K112" s="223"/>
    </row>
    <row r="113" spans="2:11" ht="15" customHeight="1">
      <c r="B113" s="232"/>
      <c r="C113" s="212" t="s">
        <v>36</v>
      </c>
      <c r="D113" s="212"/>
      <c r="E113" s="212"/>
      <c r="F113" s="231" t="s">
        <v>1640</v>
      </c>
      <c r="G113" s="212"/>
      <c r="H113" s="212" t="s">
        <v>1683</v>
      </c>
      <c r="I113" s="212" t="s">
        <v>1674</v>
      </c>
      <c r="J113" s="212"/>
      <c r="K113" s="223"/>
    </row>
    <row r="114" spans="2:11" ht="15" customHeight="1">
      <c r="B114" s="232"/>
      <c r="C114" s="212" t="s">
        <v>46</v>
      </c>
      <c r="D114" s="212"/>
      <c r="E114" s="212"/>
      <c r="F114" s="231" t="s">
        <v>1640</v>
      </c>
      <c r="G114" s="212"/>
      <c r="H114" s="212" t="s">
        <v>1684</v>
      </c>
      <c r="I114" s="212" t="s">
        <v>1674</v>
      </c>
      <c r="J114" s="212"/>
      <c r="K114" s="223"/>
    </row>
    <row r="115" spans="2:11" ht="15" customHeight="1">
      <c r="B115" s="232"/>
      <c r="C115" s="212" t="s">
        <v>55</v>
      </c>
      <c r="D115" s="212"/>
      <c r="E115" s="212"/>
      <c r="F115" s="231" t="s">
        <v>1640</v>
      </c>
      <c r="G115" s="212"/>
      <c r="H115" s="212" t="s">
        <v>1685</v>
      </c>
      <c r="I115" s="212" t="s">
        <v>1686</v>
      </c>
      <c r="J115" s="212"/>
      <c r="K115" s="223"/>
    </row>
    <row r="116" spans="2:11" ht="15" customHeight="1">
      <c r="B116" s="235"/>
      <c r="C116" s="241"/>
      <c r="D116" s="241"/>
      <c r="E116" s="241"/>
      <c r="F116" s="241"/>
      <c r="G116" s="241"/>
      <c r="H116" s="241"/>
      <c r="I116" s="241"/>
      <c r="J116" s="241"/>
      <c r="K116" s="237"/>
    </row>
    <row r="117" spans="2:11" ht="18.75" customHeight="1">
      <c r="B117" s="242"/>
      <c r="C117" s="208"/>
      <c r="D117" s="208"/>
      <c r="E117" s="208"/>
      <c r="F117" s="243"/>
      <c r="G117" s="208"/>
      <c r="H117" s="208"/>
      <c r="I117" s="208"/>
      <c r="J117" s="208"/>
      <c r="K117" s="242"/>
    </row>
    <row r="118" spans="2:11" ht="18.75" customHeight="1">
      <c r="B118" s="218"/>
      <c r="C118" s="218"/>
      <c r="D118" s="218"/>
      <c r="E118" s="218"/>
      <c r="F118" s="218"/>
      <c r="G118" s="218"/>
      <c r="H118" s="218"/>
      <c r="I118" s="218"/>
      <c r="J118" s="218"/>
      <c r="K118" s="218"/>
    </row>
    <row r="119" spans="2:11" ht="7.5" customHeight="1">
      <c r="B119" s="244"/>
      <c r="C119" s="245"/>
      <c r="D119" s="245"/>
      <c r="E119" s="245"/>
      <c r="F119" s="245"/>
      <c r="G119" s="245"/>
      <c r="H119" s="245"/>
      <c r="I119" s="245"/>
      <c r="J119" s="245"/>
      <c r="K119" s="246"/>
    </row>
    <row r="120" spans="2:11" ht="45" customHeight="1">
      <c r="B120" s="247"/>
      <c r="C120" s="763" t="s">
        <v>1687</v>
      </c>
      <c r="D120" s="763"/>
      <c r="E120" s="763"/>
      <c r="F120" s="763"/>
      <c r="G120" s="763"/>
      <c r="H120" s="763"/>
      <c r="I120" s="763"/>
      <c r="J120" s="763"/>
      <c r="K120" s="248"/>
    </row>
    <row r="121" spans="2:11" ht="17.25" customHeight="1">
      <c r="B121" s="249"/>
      <c r="C121" s="224" t="s">
        <v>1634</v>
      </c>
      <c r="D121" s="224"/>
      <c r="E121" s="224"/>
      <c r="F121" s="224" t="s">
        <v>1635</v>
      </c>
      <c r="G121" s="225"/>
      <c r="H121" s="224" t="s">
        <v>125</v>
      </c>
      <c r="I121" s="224" t="s">
        <v>55</v>
      </c>
      <c r="J121" s="224" t="s">
        <v>1636</v>
      </c>
      <c r="K121" s="250"/>
    </row>
    <row r="122" spans="2:11" ht="17.25" customHeight="1">
      <c r="B122" s="249"/>
      <c r="C122" s="226" t="s">
        <v>1637</v>
      </c>
      <c r="D122" s="226"/>
      <c r="E122" s="226"/>
      <c r="F122" s="227" t="s">
        <v>1638</v>
      </c>
      <c r="G122" s="228"/>
      <c r="H122" s="226"/>
      <c r="I122" s="226"/>
      <c r="J122" s="226" t="s">
        <v>1639</v>
      </c>
      <c r="K122" s="250"/>
    </row>
    <row r="123" spans="2:11" ht="5.25" customHeight="1">
      <c r="B123" s="251"/>
      <c r="C123" s="229"/>
      <c r="D123" s="229"/>
      <c r="E123" s="229"/>
      <c r="F123" s="229"/>
      <c r="G123" s="212"/>
      <c r="H123" s="229"/>
      <c r="I123" s="229"/>
      <c r="J123" s="229"/>
      <c r="K123" s="252"/>
    </row>
    <row r="124" spans="2:11" ht="15" customHeight="1">
      <c r="B124" s="251"/>
      <c r="C124" s="212" t="s">
        <v>1643</v>
      </c>
      <c r="D124" s="229"/>
      <c r="E124" s="229"/>
      <c r="F124" s="231" t="s">
        <v>1640</v>
      </c>
      <c r="G124" s="212"/>
      <c r="H124" s="212" t="s">
        <v>1679</v>
      </c>
      <c r="I124" s="212" t="s">
        <v>1642</v>
      </c>
      <c r="J124" s="212">
        <v>120</v>
      </c>
      <c r="K124" s="253"/>
    </row>
    <row r="125" spans="2:11" ht="15" customHeight="1">
      <c r="B125" s="251"/>
      <c r="C125" s="212" t="s">
        <v>1688</v>
      </c>
      <c r="D125" s="212"/>
      <c r="E125" s="212"/>
      <c r="F125" s="231" t="s">
        <v>1640</v>
      </c>
      <c r="G125" s="212"/>
      <c r="H125" s="212" t="s">
        <v>1689</v>
      </c>
      <c r="I125" s="212" t="s">
        <v>1642</v>
      </c>
      <c r="J125" s="212" t="s">
        <v>1690</v>
      </c>
      <c r="K125" s="253"/>
    </row>
    <row r="126" spans="2:11" ht="15" customHeight="1">
      <c r="B126" s="251"/>
      <c r="C126" s="212" t="s">
        <v>1589</v>
      </c>
      <c r="D126" s="212"/>
      <c r="E126" s="212"/>
      <c r="F126" s="231" t="s">
        <v>1640</v>
      </c>
      <c r="G126" s="212"/>
      <c r="H126" s="212" t="s">
        <v>1691</v>
      </c>
      <c r="I126" s="212" t="s">
        <v>1642</v>
      </c>
      <c r="J126" s="212" t="s">
        <v>1690</v>
      </c>
      <c r="K126" s="253"/>
    </row>
    <row r="127" spans="2:11" ht="15" customHeight="1">
      <c r="B127" s="251"/>
      <c r="C127" s="212" t="s">
        <v>1651</v>
      </c>
      <c r="D127" s="212"/>
      <c r="E127" s="212"/>
      <c r="F127" s="231" t="s">
        <v>1646</v>
      </c>
      <c r="G127" s="212"/>
      <c r="H127" s="212" t="s">
        <v>1652</v>
      </c>
      <c r="I127" s="212" t="s">
        <v>1642</v>
      </c>
      <c r="J127" s="212">
        <v>15</v>
      </c>
      <c r="K127" s="253"/>
    </row>
    <row r="128" spans="2:11" ht="15" customHeight="1">
      <c r="B128" s="251"/>
      <c r="C128" s="233" t="s">
        <v>1653</v>
      </c>
      <c r="D128" s="233"/>
      <c r="E128" s="233"/>
      <c r="F128" s="234" t="s">
        <v>1646</v>
      </c>
      <c r="G128" s="233"/>
      <c r="H128" s="233" t="s">
        <v>1654</v>
      </c>
      <c r="I128" s="233" t="s">
        <v>1642</v>
      </c>
      <c r="J128" s="233">
        <v>15</v>
      </c>
      <c r="K128" s="253"/>
    </row>
    <row r="129" spans="2:11" ht="15" customHeight="1">
      <c r="B129" s="251"/>
      <c r="C129" s="233" t="s">
        <v>1655</v>
      </c>
      <c r="D129" s="233"/>
      <c r="E129" s="233"/>
      <c r="F129" s="234" t="s">
        <v>1646</v>
      </c>
      <c r="G129" s="233"/>
      <c r="H129" s="233" t="s">
        <v>1656</v>
      </c>
      <c r="I129" s="233" t="s">
        <v>1642</v>
      </c>
      <c r="J129" s="233">
        <v>20</v>
      </c>
      <c r="K129" s="253"/>
    </row>
    <row r="130" spans="2:11" ht="15" customHeight="1">
      <c r="B130" s="251"/>
      <c r="C130" s="233" t="s">
        <v>1657</v>
      </c>
      <c r="D130" s="233"/>
      <c r="E130" s="233"/>
      <c r="F130" s="234" t="s">
        <v>1646</v>
      </c>
      <c r="G130" s="233"/>
      <c r="H130" s="233" t="s">
        <v>1658</v>
      </c>
      <c r="I130" s="233" t="s">
        <v>1642</v>
      </c>
      <c r="J130" s="233">
        <v>20</v>
      </c>
      <c r="K130" s="253"/>
    </row>
    <row r="131" spans="2:11" ht="15" customHeight="1">
      <c r="B131" s="251"/>
      <c r="C131" s="212" t="s">
        <v>1645</v>
      </c>
      <c r="D131" s="212"/>
      <c r="E131" s="212"/>
      <c r="F131" s="231" t="s">
        <v>1646</v>
      </c>
      <c r="G131" s="212"/>
      <c r="H131" s="212" t="s">
        <v>1679</v>
      </c>
      <c r="I131" s="212" t="s">
        <v>1642</v>
      </c>
      <c r="J131" s="212">
        <v>50</v>
      </c>
      <c r="K131" s="253"/>
    </row>
    <row r="132" spans="2:11" ht="15" customHeight="1">
      <c r="B132" s="251"/>
      <c r="C132" s="212" t="s">
        <v>1659</v>
      </c>
      <c r="D132" s="212"/>
      <c r="E132" s="212"/>
      <c r="F132" s="231" t="s">
        <v>1646</v>
      </c>
      <c r="G132" s="212"/>
      <c r="H132" s="212" t="s">
        <v>1679</v>
      </c>
      <c r="I132" s="212" t="s">
        <v>1642</v>
      </c>
      <c r="J132" s="212">
        <v>50</v>
      </c>
      <c r="K132" s="253"/>
    </row>
    <row r="133" spans="2:11" ht="15" customHeight="1">
      <c r="B133" s="251"/>
      <c r="C133" s="212" t="s">
        <v>1665</v>
      </c>
      <c r="D133" s="212"/>
      <c r="E133" s="212"/>
      <c r="F133" s="231" t="s">
        <v>1646</v>
      </c>
      <c r="G133" s="212"/>
      <c r="H133" s="212" t="s">
        <v>1679</v>
      </c>
      <c r="I133" s="212" t="s">
        <v>1642</v>
      </c>
      <c r="J133" s="212">
        <v>50</v>
      </c>
      <c r="K133" s="253"/>
    </row>
    <row r="134" spans="2:11" ht="15" customHeight="1">
      <c r="B134" s="251"/>
      <c r="C134" s="212" t="s">
        <v>1667</v>
      </c>
      <c r="D134" s="212"/>
      <c r="E134" s="212"/>
      <c r="F134" s="231" t="s">
        <v>1646</v>
      </c>
      <c r="G134" s="212"/>
      <c r="H134" s="212" t="s">
        <v>1679</v>
      </c>
      <c r="I134" s="212" t="s">
        <v>1642</v>
      </c>
      <c r="J134" s="212">
        <v>50</v>
      </c>
      <c r="K134" s="253"/>
    </row>
    <row r="135" spans="2:11" ht="15" customHeight="1">
      <c r="B135" s="251"/>
      <c r="C135" s="212" t="s">
        <v>130</v>
      </c>
      <c r="D135" s="212"/>
      <c r="E135" s="212"/>
      <c r="F135" s="231" t="s">
        <v>1646</v>
      </c>
      <c r="G135" s="212"/>
      <c r="H135" s="212" t="s">
        <v>1692</v>
      </c>
      <c r="I135" s="212" t="s">
        <v>1642</v>
      </c>
      <c r="J135" s="212">
        <v>255</v>
      </c>
      <c r="K135" s="253"/>
    </row>
    <row r="136" spans="2:11" ht="15" customHeight="1">
      <c r="B136" s="251"/>
      <c r="C136" s="212" t="s">
        <v>1669</v>
      </c>
      <c r="D136" s="212"/>
      <c r="E136" s="212"/>
      <c r="F136" s="231" t="s">
        <v>1640</v>
      </c>
      <c r="G136" s="212"/>
      <c r="H136" s="212" t="s">
        <v>1693</v>
      </c>
      <c r="I136" s="212" t="s">
        <v>1671</v>
      </c>
      <c r="J136" s="212"/>
      <c r="K136" s="253"/>
    </row>
    <row r="137" spans="2:11" ht="15" customHeight="1">
      <c r="B137" s="251"/>
      <c r="C137" s="212" t="s">
        <v>1672</v>
      </c>
      <c r="D137" s="212"/>
      <c r="E137" s="212"/>
      <c r="F137" s="231" t="s">
        <v>1640</v>
      </c>
      <c r="G137" s="212"/>
      <c r="H137" s="212" t="s">
        <v>1694</v>
      </c>
      <c r="I137" s="212" t="s">
        <v>1674</v>
      </c>
      <c r="J137" s="212"/>
      <c r="K137" s="253"/>
    </row>
    <row r="138" spans="2:11" ht="15" customHeight="1">
      <c r="B138" s="251"/>
      <c r="C138" s="212" t="s">
        <v>1675</v>
      </c>
      <c r="D138" s="212"/>
      <c r="E138" s="212"/>
      <c r="F138" s="231" t="s">
        <v>1640</v>
      </c>
      <c r="G138" s="212"/>
      <c r="H138" s="212" t="s">
        <v>1675</v>
      </c>
      <c r="I138" s="212" t="s">
        <v>1674</v>
      </c>
      <c r="J138" s="212"/>
      <c r="K138" s="253"/>
    </row>
    <row r="139" spans="2:11" ht="15" customHeight="1">
      <c r="B139" s="251"/>
      <c r="C139" s="212" t="s">
        <v>36</v>
      </c>
      <c r="D139" s="212"/>
      <c r="E139" s="212"/>
      <c r="F139" s="231" t="s">
        <v>1640</v>
      </c>
      <c r="G139" s="212"/>
      <c r="H139" s="212" t="s">
        <v>1695</v>
      </c>
      <c r="I139" s="212" t="s">
        <v>1674</v>
      </c>
      <c r="J139" s="212"/>
      <c r="K139" s="253"/>
    </row>
    <row r="140" spans="2:11" ht="15" customHeight="1">
      <c r="B140" s="251"/>
      <c r="C140" s="212" t="s">
        <v>1696</v>
      </c>
      <c r="D140" s="212"/>
      <c r="E140" s="212"/>
      <c r="F140" s="231" t="s">
        <v>1640</v>
      </c>
      <c r="G140" s="212"/>
      <c r="H140" s="212" t="s">
        <v>1697</v>
      </c>
      <c r="I140" s="212" t="s">
        <v>1674</v>
      </c>
      <c r="J140" s="212"/>
      <c r="K140" s="253"/>
    </row>
    <row r="141" spans="2:11" ht="15" customHeight="1">
      <c r="B141" s="254"/>
      <c r="C141" s="255"/>
      <c r="D141" s="255"/>
      <c r="E141" s="255"/>
      <c r="F141" s="255"/>
      <c r="G141" s="255"/>
      <c r="H141" s="255"/>
      <c r="I141" s="255"/>
      <c r="J141" s="255"/>
      <c r="K141" s="256"/>
    </row>
    <row r="142" spans="2:11" ht="18.75" customHeight="1">
      <c r="B142" s="208"/>
      <c r="C142" s="208"/>
      <c r="D142" s="208"/>
      <c r="E142" s="208"/>
      <c r="F142" s="243"/>
      <c r="G142" s="208"/>
      <c r="H142" s="208"/>
      <c r="I142" s="208"/>
      <c r="J142" s="208"/>
      <c r="K142" s="208"/>
    </row>
    <row r="143" spans="2:11" ht="18.75" customHeight="1">
      <c r="B143" s="218"/>
      <c r="C143" s="218"/>
      <c r="D143" s="218"/>
      <c r="E143" s="218"/>
      <c r="F143" s="218"/>
      <c r="G143" s="218"/>
      <c r="H143" s="218"/>
      <c r="I143" s="218"/>
      <c r="J143" s="218"/>
      <c r="K143" s="218"/>
    </row>
    <row r="144" spans="2:11" ht="7.5" customHeight="1">
      <c r="B144" s="219"/>
      <c r="C144" s="220"/>
      <c r="D144" s="220"/>
      <c r="E144" s="220"/>
      <c r="F144" s="220"/>
      <c r="G144" s="220"/>
      <c r="H144" s="220"/>
      <c r="I144" s="220"/>
      <c r="J144" s="220"/>
      <c r="K144" s="221"/>
    </row>
    <row r="145" spans="2:11" ht="45" customHeight="1">
      <c r="B145" s="222"/>
      <c r="C145" s="767" t="s">
        <v>1698</v>
      </c>
      <c r="D145" s="767"/>
      <c r="E145" s="767"/>
      <c r="F145" s="767"/>
      <c r="G145" s="767"/>
      <c r="H145" s="767"/>
      <c r="I145" s="767"/>
      <c r="J145" s="767"/>
      <c r="K145" s="223"/>
    </row>
    <row r="146" spans="2:11" ht="17.25" customHeight="1">
      <c r="B146" s="222"/>
      <c r="C146" s="224" t="s">
        <v>1634</v>
      </c>
      <c r="D146" s="224"/>
      <c r="E146" s="224"/>
      <c r="F146" s="224" t="s">
        <v>1635</v>
      </c>
      <c r="G146" s="225"/>
      <c r="H146" s="224" t="s">
        <v>125</v>
      </c>
      <c r="I146" s="224" t="s">
        <v>55</v>
      </c>
      <c r="J146" s="224" t="s">
        <v>1636</v>
      </c>
      <c r="K146" s="223"/>
    </row>
    <row r="147" spans="2:11" ht="17.25" customHeight="1">
      <c r="B147" s="222"/>
      <c r="C147" s="226" t="s">
        <v>1637</v>
      </c>
      <c r="D147" s="226"/>
      <c r="E147" s="226"/>
      <c r="F147" s="227" t="s">
        <v>1638</v>
      </c>
      <c r="G147" s="228"/>
      <c r="H147" s="226"/>
      <c r="I147" s="226"/>
      <c r="J147" s="226" t="s">
        <v>1639</v>
      </c>
      <c r="K147" s="223"/>
    </row>
    <row r="148" spans="2:11" ht="5.25" customHeight="1">
      <c r="B148" s="232"/>
      <c r="C148" s="229"/>
      <c r="D148" s="229"/>
      <c r="E148" s="229"/>
      <c r="F148" s="229"/>
      <c r="G148" s="230"/>
      <c r="H148" s="229"/>
      <c r="I148" s="229"/>
      <c r="J148" s="229"/>
      <c r="K148" s="253"/>
    </row>
    <row r="149" spans="2:11" ht="15" customHeight="1">
      <c r="B149" s="232"/>
      <c r="C149" s="257" t="s">
        <v>1643</v>
      </c>
      <c r="D149" s="212"/>
      <c r="E149" s="212"/>
      <c r="F149" s="258" t="s">
        <v>1640</v>
      </c>
      <c r="G149" s="212"/>
      <c r="H149" s="257" t="s">
        <v>1679</v>
      </c>
      <c r="I149" s="257" t="s">
        <v>1642</v>
      </c>
      <c r="J149" s="257">
        <v>120</v>
      </c>
      <c r="K149" s="253"/>
    </row>
    <row r="150" spans="2:11" ht="15" customHeight="1">
      <c r="B150" s="232"/>
      <c r="C150" s="257" t="s">
        <v>1688</v>
      </c>
      <c r="D150" s="212"/>
      <c r="E150" s="212"/>
      <c r="F150" s="258" t="s">
        <v>1640</v>
      </c>
      <c r="G150" s="212"/>
      <c r="H150" s="257" t="s">
        <v>1699</v>
      </c>
      <c r="I150" s="257" t="s">
        <v>1642</v>
      </c>
      <c r="J150" s="257" t="s">
        <v>1690</v>
      </c>
      <c r="K150" s="253"/>
    </row>
    <row r="151" spans="2:11" ht="15" customHeight="1">
      <c r="B151" s="232"/>
      <c r="C151" s="257" t="s">
        <v>1589</v>
      </c>
      <c r="D151" s="212"/>
      <c r="E151" s="212"/>
      <c r="F151" s="258" t="s">
        <v>1640</v>
      </c>
      <c r="G151" s="212"/>
      <c r="H151" s="257" t="s">
        <v>1700</v>
      </c>
      <c r="I151" s="257" t="s">
        <v>1642</v>
      </c>
      <c r="J151" s="257" t="s">
        <v>1690</v>
      </c>
      <c r="K151" s="253"/>
    </row>
    <row r="152" spans="2:11" ht="15" customHeight="1">
      <c r="B152" s="232"/>
      <c r="C152" s="257" t="s">
        <v>1645</v>
      </c>
      <c r="D152" s="212"/>
      <c r="E152" s="212"/>
      <c r="F152" s="258" t="s">
        <v>1646</v>
      </c>
      <c r="G152" s="212"/>
      <c r="H152" s="257" t="s">
        <v>1679</v>
      </c>
      <c r="I152" s="257" t="s">
        <v>1642</v>
      </c>
      <c r="J152" s="257">
        <v>50</v>
      </c>
      <c r="K152" s="253"/>
    </row>
    <row r="153" spans="2:11" ht="15" customHeight="1">
      <c r="B153" s="232"/>
      <c r="C153" s="257" t="s">
        <v>1648</v>
      </c>
      <c r="D153" s="212"/>
      <c r="E153" s="212"/>
      <c r="F153" s="258" t="s">
        <v>1640</v>
      </c>
      <c r="G153" s="212"/>
      <c r="H153" s="257" t="s">
        <v>1679</v>
      </c>
      <c r="I153" s="257" t="s">
        <v>1650</v>
      </c>
      <c r="J153" s="257"/>
      <c r="K153" s="253"/>
    </row>
    <row r="154" spans="2:11" ht="15" customHeight="1">
      <c r="B154" s="232"/>
      <c r="C154" s="257" t="s">
        <v>1659</v>
      </c>
      <c r="D154" s="212"/>
      <c r="E154" s="212"/>
      <c r="F154" s="258" t="s">
        <v>1646</v>
      </c>
      <c r="G154" s="212"/>
      <c r="H154" s="257" t="s">
        <v>1679</v>
      </c>
      <c r="I154" s="257" t="s">
        <v>1642</v>
      </c>
      <c r="J154" s="257">
        <v>50</v>
      </c>
      <c r="K154" s="253"/>
    </row>
    <row r="155" spans="2:11" ht="15" customHeight="1">
      <c r="B155" s="232"/>
      <c r="C155" s="257" t="s">
        <v>1667</v>
      </c>
      <c r="D155" s="212"/>
      <c r="E155" s="212"/>
      <c r="F155" s="258" t="s">
        <v>1646</v>
      </c>
      <c r="G155" s="212"/>
      <c r="H155" s="257" t="s">
        <v>1679</v>
      </c>
      <c r="I155" s="257" t="s">
        <v>1642</v>
      </c>
      <c r="J155" s="257">
        <v>50</v>
      </c>
      <c r="K155" s="253"/>
    </row>
    <row r="156" spans="2:11" ht="15" customHeight="1">
      <c r="B156" s="232"/>
      <c r="C156" s="257" t="s">
        <v>1665</v>
      </c>
      <c r="D156" s="212"/>
      <c r="E156" s="212"/>
      <c r="F156" s="258" t="s">
        <v>1646</v>
      </c>
      <c r="G156" s="212"/>
      <c r="H156" s="257" t="s">
        <v>1679</v>
      </c>
      <c r="I156" s="257" t="s">
        <v>1642</v>
      </c>
      <c r="J156" s="257">
        <v>50</v>
      </c>
      <c r="K156" s="253"/>
    </row>
    <row r="157" spans="2:11" ht="15" customHeight="1">
      <c r="B157" s="232"/>
      <c r="C157" s="257" t="s">
        <v>86</v>
      </c>
      <c r="D157" s="212"/>
      <c r="E157" s="212"/>
      <c r="F157" s="258" t="s">
        <v>1640</v>
      </c>
      <c r="G157" s="212"/>
      <c r="H157" s="257" t="s">
        <v>1701</v>
      </c>
      <c r="I157" s="257" t="s">
        <v>1642</v>
      </c>
      <c r="J157" s="257" t="s">
        <v>1702</v>
      </c>
      <c r="K157" s="253"/>
    </row>
    <row r="158" spans="2:11" ht="15" customHeight="1">
      <c r="B158" s="232"/>
      <c r="C158" s="257" t="s">
        <v>1703</v>
      </c>
      <c r="D158" s="212"/>
      <c r="E158" s="212"/>
      <c r="F158" s="258" t="s">
        <v>1640</v>
      </c>
      <c r="G158" s="212"/>
      <c r="H158" s="257" t="s">
        <v>1704</v>
      </c>
      <c r="I158" s="257" t="s">
        <v>1674</v>
      </c>
      <c r="J158" s="257"/>
      <c r="K158" s="253"/>
    </row>
    <row r="159" spans="2:11" ht="15" customHeight="1">
      <c r="B159" s="259"/>
      <c r="C159" s="241"/>
      <c r="D159" s="241"/>
      <c r="E159" s="241"/>
      <c r="F159" s="241"/>
      <c r="G159" s="241"/>
      <c r="H159" s="241"/>
      <c r="I159" s="241"/>
      <c r="J159" s="241"/>
      <c r="K159" s="260"/>
    </row>
    <row r="160" spans="2:11" ht="18.75" customHeight="1">
      <c r="B160" s="208"/>
      <c r="C160" s="212"/>
      <c r="D160" s="212"/>
      <c r="E160" s="212"/>
      <c r="F160" s="231"/>
      <c r="G160" s="212"/>
      <c r="H160" s="212"/>
      <c r="I160" s="212"/>
      <c r="J160" s="212"/>
      <c r="K160" s="208"/>
    </row>
    <row r="161" spans="2:11" ht="18.75" customHeight="1">
      <c r="B161" s="218"/>
      <c r="C161" s="218"/>
      <c r="D161" s="218"/>
      <c r="E161" s="218"/>
      <c r="F161" s="218"/>
      <c r="G161" s="218"/>
      <c r="H161" s="218"/>
      <c r="I161" s="218"/>
      <c r="J161" s="218"/>
      <c r="K161" s="218"/>
    </row>
    <row r="162" spans="2:11" ht="7.5" customHeight="1">
      <c r="B162" s="199"/>
      <c r="C162" s="200"/>
      <c r="D162" s="200"/>
      <c r="E162" s="200"/>
      <c r="F162" s="200"/>
      <c r="G162" s="200"/>
      <c r="H162" s="200"/>
      <c r="I162" s="200"/>
      <c r="J162" s="200"/>
      <c r="K162" s="201"/>
    </row>
    <row r="163" spans="2:11" ht="45" customHeight="1">
      <c r="B163" s="202"/>
      <c r="C163" s="763" t="s">
        <v>1705</v>
      </c>
      <c r="D163" s="763"/>
      <c r="E163" s="763"/>
      <c r="F163" s="763"/>
      <c r="G163" s="763"/>
      <c r="H163" s="763"/>
      <c r="I163" s="763"/>
      <c r="J163" s="763"/>
      <c r="K163" s="203"/>
    </row>
    <row r="164" spans="2:11" ht="17.25" customHeight="1">
      <c r="B164" s="202"/>
      <c r="C164" s="224" t="s">
        <v>1634</v>
      </c>
      <c r="D164" s="224"/>
      <c r="E164" s="224"/>
      <c r="F164" s="224" t="s">
        <v>1635</v>
      </c>
      <c r="G164" s="261"/>
      <c r="H164" s="262" t="s">
        <v>125</v>
      </c>
      <c r="I164" s="262" t="s">
        <v>55</v>
      </c>
      <c r="J164" s="224" t="s">
        <v>1636</v>
      </c>
      <c r="K164" s="203"/>
    </row>
    <row r="165" spans="2:11" ht="17.25" customHeight="1">
      <c r="B165" s="205"/>
      <c r="C165" s="226" t="s">
        <v>1637</v>
      </c>
      <c r="D165" s="226"/>
      <c r="E165" s="226"/>
      <c r="F165" s="227" t="s">
        <v>1638</v>
      </c>
      <c r="G165" s="263"/>
      <c r="H165" s="264"/>
      <c r="I165" s="264"/>
      <c r="J165" s="226" t="s">
        <v>1639</v>
      </c>
      <c r="K165" s="206"/>
    </row>
    <row r="166" spans="2:11" ht="5.25" customHeight="1">
      <c r="B166" s="232"/>
      <c r="C166" s="229"/>
      <c r="D166" s="229"/>
      <c r="E166" s="229"/>
      <c r="F166" s="229"/>
      <c r="G166" s="230"/>
      <c r="H166" s="229"/>
      <c r="I166" s="229"/>
      <c r="J166" s="229"/>
      <c r="K166" s="253"/>
    </row>
    <row r="167" spans="2:11" ht="15" customHeight="1">
      <c r="B167" s="232"/>
      <c r="C167" s="212" t="s">
        <v>1643</v>
      </c>
      <c r="D167" s="212"/>
      <c r="E167" s="212"/>
      <c r="F167" s="231" t="s">
        <v>1640</v>
      </c>
      <c r="G167" s="212"/>
      <c r="H167" s="212" t="s">
        <v>1679</v>
      </c>
      <c r="I167" s="212" t="s">
        <v>1642</v>
      </c>
      <c r="J167" s="212">
        <v>120</v>
      </c>
      <c r="K167" s="253"/>
    </row>
    <row r="168" spans="2:11" ht="15" customHeight="1">
      <c r="B168" s="232"/>
      <c r="C168" s="212" t="s">
        <v>1688</v>
      </c>
      <c r="D168" s="212"/>
      <c r="E168" s="212"/>
      <c r="F168" s="231" t="s">
        <v>1640</v>
      </c>
      <c r="G168" s="212"/>
      <c r="H168" s="212" t="s">
        <v>1689</v>
      </c>
      <c r="I168" s="212" t="s">
        <v>1642</v>
      </c>
      <c r="J168" s="212" t="s">
        <v>1690</v>
      </c>
      <c r="K168" s="253"/>
    </row>
    <row r="169" spans="2:11" ht="15" customHeight="1">
      <c r="B169" s="232"/>
      <c r="C169" s="212" t="s">
        <v>1589</v>
      </c>
      <c r="D169" s="212"/>
      <c r="E169" s="212"/>
      <c r="F169" s="231" t="s">
        <v>1640</v>
      </c>
      <c r="G169" s="212"/>
      <c r="H169" s="212" t="s">
        <v>1706</v>
      </c>
      <c r="I169" s="212" t="s">
        <v>1642</v>
      </c>
      <c r="J169" s="212" t="s">
        <v>1690</v>
      </c>
      <c r="K169" s="253"/>
    </row>
    <row r="170" spans="2:11" ht="15" customHeight="1">
      <c r="B170" s="232"/>
      <c r="C170" s="212" t="s">
        <v>1645</v>
      </c>
      <c r="D170" s="212"/>
      <c r="E170" s="212"/>
      <c r="F170" s="231" t="s">
        <v>1646</v>
      </c>
      <c r="G170" s="212"/>
      <c r="H170" s="212" t="s">
        <v>1706</v>
      </c>
      <c r="I170" s="212" t="s">
        <v>1642</v>
      </c>
      <c r="J170" s="212">
        <v>50</v>
      </c>
      <c r="K170" s="253"/>
    </row>
    <row r="171" spans="2:11" ht="15" customHeight="1">
      <c r="B171" s="232"/>
      <c r="C171" s="212" t="s">
        <v>1648</v>
      </c>
      <c r="D171" s="212"/>
      <c r="E171" s="212"/>
      <c r="F171" s="231" t="s">
        <v>1640</v>
      </c>
      <c r="G171" s="212"/>
      <c r="H171" s="212" t="s">
        <v>1706</v>
      </c>
      <c r="I171" s="212" t="s">
        <v>1650</v>
      </c>
      <c r="J171" s="212"/>
      <c r="K171" s="253"/>
    </row>
    <row r="172" spans="2:11" ht="15" customHeight="1">
      <c r="B172" s="232"/>
      <c r="C172" s="212" t="s">
        <v>1659</v>
      </c>
      <c r="D172" s="212"/>
      <c r="E172" s="212"/>
      <c r="F172" s="231" t="s">
        <v>1646</v>
      </c>
      <c r="G172" s="212"/>
      <c r="H172" s="212" t="s">
        <v>1706</v>
      </c>
      <c r="I172" s="212" t="s">
        <v>1642</v>
      </c>
      <c r="J172" s="212">
        <v>50</v>
      </c>
      <c r="K172" s="253"/>
    </row>
    <row r="173" spans="2:11" ht="15" customHeight="1">
      <c r="B173" s="232"/>
      <c r="C173" s="212" t="s">
        <v>1667</v>
      </c>
      <c r="D173" s="212"/>
      <c r="E173" s="212"/>
      <c r="F173" s="231" t="s">
        <v>1646</v>
      </c>
      <c r="G173" s="212"/>
      <c r="H173" s="212" t="s">
        <v>1706</v>
      </c>
      <c r="I173" s="212" t="s">
        <v>1642</v>
      </c>
      <c r="J173" s="212">
        <v>50</v>
      </c>
      <c r="K173" s="253"/>
    </row>
    <row r="174" spans="2:11" ht="15" customHeight="1">
      <c r="B174" s="232"/>
      <c r="C174" s="212" t="s">
        <v>1665</v>
      </c>
      <c r="D174" s="212"/>
      <c r="E174" s="212"/>
      <c r="F174" s="231" t="s">
        <v>1646</v>
      </c>
      <c r="G174" s="212"/>
      <c r="H174" s="212" t="s">
        <v>1706</v>
      </c>
      <c r="I174" s="212" t="s">
        <v>1642</v>
      </c>
      <c r="J174" s="212">
        <v>50</v>
      </c>
      <c r="K174" s="253"/>
    </row>
    <row r="175" spans="2:11" ht="15" customHeight="1">
      <c r="B175" s="232"/>
      <c r="C175" s="212" t="s">
        <v>124</v>
      </c>
      <c r="D175" s="212"/>
      <c r="E175" s="212"/>
      <c r="F175" s="231" t="s">
        <v>1640</v>
      </c>
      <c r="G175" s="212"/>
      <c r="H175" s="212" t="s">
        <v>1707</v>
      </c>
      <c r="I175" s="212" t="s">
        <v>1708</v>
      </c>
      <c r="J175" s="212"/>
      <c r="K175" s="253"/>
    </row>
    <row r="176" spans="2:11" ht="15" customHeight="1">
      <c r="B176" s="232"/>
      <c r="C176" s="212" t="s">
        <v>55</v>
      </c>
      <c r="D176" s="212"/>
      <c r="E176" s="212"/>
      <c r="F176" s="231" t="s">
        <v>1640</v>
      </c>
      <c r="G176" s="212"/>
      <c r="H176" s="212" t="s">
        <v>1709</v>
      </c>
      <c r="I176" s="212" t="s">
        <v>1710</v>
      </c>
      <c r="J176" s="212">
        <v>1</v>
      </c>
      <c r="K176" s="253"/>
    </row>
    <row r="177" spans="2:11" ht="15" customHeight="1">
      <c r="B177" s="232"/>
      <c r="C177" s="212" t="s">
        <v>51</v>
      </c>
      <c r="D177" s="212"/>
      <c r="E177" s="212"/>
      <c r="F177" s="231" t="s">
        <v>1640</v>
      </c>
      <c r="G177" s="212"/>
      <c r="H177" s="212" t="s">
        <v>1711</v>
      </c>
      <c r="I177" s="212" t="s">
        <v>1642</v>
      </c>
      <c r="J177" s="212">
        <v>20</v>
      </c>
      <c r="K177" s="253"/>
    </row>
    <row r="178" spans="2:11" ht="15" customHeight="1">
      <c r="B178" s="232"/>
      <c r="C178" s="212" t="s">
        <v>125</v>
      </c>
      <c r="D178" s="212"/>
      <c r="E178" s="212"/>
      <c r="F178" s="231" t="s">
        <v>1640</v>
      </c>
      <c r="G178" s="212"/>
      <c r="H178" s="212" t="s">
        <v>1712</v>
      </c>
      <c r="I178" s="212" t="s">
        <v>1642</v>
      </c>
      <c r="J178" s="212">
        <v>255</v>
      </c>
      <c r="K178" s="253"/>
    </row>
    <row r="179" spans="2:11" ht="15" customHeight="1">
      <c r="B179" s="232"/>
      <c r="C179" s="212" t="s">
        <v>126</v>
      </c>
      <c r="D179" s="212"/>
      <c r="E179" s="212"/>
      <c r="F179" s="231" t="s">
        <v>1640</v>
      </c>
      <c r="G179" s="212"/>
      <c r="H179" s="212" t="s">
        <v>1605</v>
      </c>
      <c r="I179" s="212" t="s">
        <v>1642</v>
      </c>
      <c r="J179" s="212">
        <v>10</v>
      </c>
      <c r="K179" s="253"/>
    </row>
    <row r="180" spans="2:11" ht="15" customHeight="1">
      <c r="B180" s="232"/>
      <c r="C180" s="212" t="s">
        <v>127</v>
      </c>
      <c r="D180" s="212"/>
      <c r="E180" s="212"/>
      <c r="F180" s="231" t="s">
        <v>1640</v>
      </c>
      <c r="G180" s="212"/>
      <c r="H180" s="212" t="s">
        <v>1713</v>
      </c>
      <c r="I180" s="212" t="s">
        <v>1674</v>
      </c>
      <c r="J180" s="212"/>
      <c r="K180" s="253"/>
    </row>
    <row r="181" spans="2:11" ht="15" customHeight="1">
      <c r="B181" s="232"/>
      <c r="C181" s="212" t="s">
        <v>1714</v>
      </c>
      <c r="D181" s="212"/>
      <c r="E181" s="212"/>
      <c r="F181" s="231" t="s">
        <v>1640</v>
      </c>
      <c r="G181" s="212"/>
      <c r="H181" s="212" t="s">
        <v>1715</v>
      </c>
      <c r="I181" s="212" t="s">
        <v>1674</v>
      </c>
      <c r="J181" s="212"/>
      <c r="K181" s="253"/>
    </row>
    <row r="182" spans="2:11" ht="15" customHeight="1">
      <c r="B182" s="232"/>
      <c r="C182" s="212" t="s">
        <v>1703</v>
      </c>
      <c r="D182" s="212"/>
      <c r="E182" s="212"/>
      <c r="F182" s="231" t="s">
        <v>1640</v>
      </c>
      <c r="G182" s="212"/>
      <c r="H182" s="212" t="s">
        <v>1716</v>
      </c>
      <c r="I182" s="212" t="s">
        <v>1674</v>
      </c>
      <c r="J182" s="212"/>
      <c r="K182" s="253"/>
    </row>
    <row r="183" spans="2:11" ht="15" customHeight="1">
      <c r="B183" s="232"/>
      <c r="C183" s="212" t="s">
        <v>129</v>
      </c>
      <c r="D183" s="212"/>
      <c r="E183" s="212"/>
      <c r="F183" s="231" t="s">
        <v>1646</v>
      </c>
      <c r="G183" s="212"/>
      <c r="H183" s="212" t="s">
        <v>1717</v>
      </c>
      <c r="I183" s="212" t="s">
        <v>1642</v>
      </c>
      <c r="J183" s="212">
        <v>50</v>
      </c>
      <c r="K183" s="253"/>
    </row>
    <row r="184" spans="2:11" ht="15" customHeight="1">
      <c r="B184" s="232"/>
      <c r="C184" s="212" t="s">
        <v>1718</v>
      </c>
      <c r="D184" s="212"/>
      <c r="E184" s="212"/>
      <c r="F184" s="231" t="s">
        <v>1646</v>
      </c>
      <c r="G184" s="212"/>
      <c r="H184" s="212" t="s">
        <v>1719</v>
      </c>
      <c r="I184" s="212" t="s">
        <v>1720</v>
      </c>
      <c r="J184" s="212"/>
      <c r="K184" s="253"/>
    </row>
    <row r="185" spans="2:11" ht="15" customHeight="1">
      <c r="B185" s="232"/>
      <c r="C185" s="212" t="s">
        <v>1721</v>
      </c>
      <c r="D185" s="212"/>
      <c r="E185" s="212"/>
      <c r="F185" s="231" t="s">
        <v>1646</v>
      </c>
      <c r="G185" s="212"/>
      <c r="H185" s="212" t="s">
        <v>1722</v>
      </c>
      <c r="I185" s="212" t="s">
        <v>1720</v>
      </c>
      <c r="J185" s="212"/>
      <c r="K185" s="253"/>
    </row>
    <row r="186" spans="2:11" ht="15" customHeight="1">
      <c r="B186" s="232"/>
      <c r="C186" s="212" t="s">
        <v>1723</v>
      </c>
      <c r="D186" s="212"/>
      <c r="E186" s="212"/>
      <c r="F186" s="231" t="s">
        <v>1646</v>
      </c>
      <c r="G186" s="212"/>
      <c r="H186" s="212" t="s">
        <v>1724</v>
      </c>
      <c r="I186" s="212" t="s">
        <v>1720</v>
      </c>
      <c r="J186" s="212"/>
      <c r="K186" s="253"/>
    </row>
    <row r="187" spans="2:11" ht="15" customHeight="1">
      <c r="B187" s="232"/>
      <c r="C187" s="265" t="s">
        <v>1725</v>
      </c>
      <c r="D187" s="212"/>
      <c r="E187" s="212"/>
      <c r="F187" s="231" t="s">
        <v>1646</v>
      </c>
      <c r="G187" s="212"/>
      <c r="H187" s="212" t="s">
        <v>1726</v>
      </c>
      <c r="I187" s="212" t="s">
        <v>1727</v>
      </c>
      <c r="J187" s="266" t="s">
        <v>1728</v>
      </c>
      <c r="K187" s="253"/>
    </row>
    <row r="188" spans="2:11" ht="15" customHeight="1">
      <c r="B188" s="259"/>
      <c r="C188" s="267"/>
      <c r="D188" s="241"/>
      <c r="E188" s="241"/>
      <c r="F188" s="241"/>
      <c r="G188" s="241"/>
      <c r="H188" s="241"/>
      <c r="I188" s="241"/>
      <c r="J188" s="241"/>
      <c r="K188" s="260"/>
    </row>
    <row r="189" spans="2:11" ht="18.75" customHeight="1">
      <c r="B189" s="268"/>
      <c r="C189" s="269"/>
      <c r="D189" s="269"/>
      <c r="E189" s="269"/>
      <c r="F189" s="270"/>
      <c r="G189" s="212"/>
      <c r="H189" s="212"/>
      <c r="I189" s="212"/>
      <c r="J189" s="212"/>
      <c r="K189" s="208"/>
    </row>
    <row r="190" spans="2:11" ht="18.75" customHeight="1">
      <c r="B190" s="208"/>
      <c r="C190" s="212"/>
      <c r="D190" s="212"/>
      <c r="E190" s="212"/>
      <c r="F190" s="231"/>
      <c r="G190" s="212"/>
      <c r="H190" s="212"/>
      <c r="I190" s="212"/>
      <c r="J190" s="212"/>
      <c r="K190" s="208"/>
    </row>
    <row r="191" spans="2:11" ht="18.75" customHeight="1">
      <c r="B191" s="218"/>
      <c r="C191" s="218"/>
      <c r="D191" s="218"/>
      <c r="E191" s="218"/>
      <c r="F191" s="218"/>
      <c r="G191" s="218"/>
      <c r="H191" s="218"/>
      <c r="I191" s="218"/>
      <c r="J191" s="218"/>
      <c r="K191" s="218"/>
    </row>
    <row r="192" spans="2:11" ht="13.5">
      <c r="B192" s="199"/>
      <c r="C192" s="200"/>
      <c r="D192" s="200"/>
      <c r="E192" s="200"/>
      <c r="F192" s="200"/>
      <c r="G192" s="200"/>
      <c r="H192" s="200"/>
      <c r="I192" s="200"/>
      <c r="J192" s="200"/>
      <c r="K192" s="201"/>
    </row>
    <row r="193" spans="2:11" ht="21">
      <c r="B193" s="202"/>
      <c r="C193" s="763" t="s">
        <v>1729</v>
      </c>
      <c r="D193" s="763"/>
      <c r="E193" s="763"/>
      <c r="F193" s="763"/>
      <c r="G193" s="763"/>
      <c r="H193" s="763"/>
      <c r="I193" s="763"/>
      <c r="J193" s="763"/>
      <c r="K193" s="203"/>
    </row>
    <row r="194" spans="2:11" ht="25.5" customHeight="1">
      <c r="B194" s="202"/>
      <c r="C194" s="271" t="s">
        <v>1730</v>
      </c>
      <c r="D194" s="271"/>
      <c r="E194" s="271"/>
      <c r="F194" s="271" t="s">
        <v>1731</v>
      </c>
      <c r="G194" s="272"/>
      <c r="H194" s="769" t="s">
        <v>1732</v>
      </c>
      <c r="I194" s="769"/>
      <c r="J194" s="769"/>
      <c r="K194" s="203"/>
    </row>
    <row r="195" spans="2:11" ht="5.25" customHeight="1">
      <c r="B195" s="232"/>
      <c r="C195" s="229"/>
      <c r="D195" s="229"/>
      <c r="E195" s="229"/>
      <c r="F195" s="229"/>
      <c r="G195" s="212"/>
      <c r="H195" s="229"/>
      <c r="I195" s="229"/>
      <c r="J195" s="229"/>
      <c r="K195" s="253"/>
    </row>
    <row r="196" spans="2:11" ht="15" customHeight="1">
      <c r="B196" s="232"/>
      <c r="C196" s="212" t="s">
        <v>1733</v>
      </c>
      <c r="D196" s="212"/>
      <c r="E196" s="212"/>
      <c r="F196" s="231" t="s">
        <v>41</v>
      </c>
      <c r="G196" s="212"/>
      <c r="H196" s="770" t="s">
        <v>1734</v>
      </c>
      <c r="I196" s="770"/>
      <c r="J196" s="770"/>
      <c r="K196" s="253"/>
    </row>
    <row r="197" spans="2:11" ht="15" customHeight="1">
      <c r="B197" s="232"/>
      <c r="C197" s="238"/>
      <c r="D197" s="212"/>
      <c r="E197" s="212"/>
      <c r="F197" s="231" t="s">
        <v>42</v>
      </c>
      <c r="G197" s="212"/>
      <c r="H197" s="770" t="s">
        <v>1735</v>
      </c>
      <c r="I197" s="770"/>
      <c r="J197" s="770"/>
      <c r="K197" s="253"/>
    </row>
    <row r="198" spans="2:11" ht="15" customHeight="1">
      <c r="B198" s="232"/>
      <c r="C198" s="238"/>
      <c r="D198" s="212"/>
      <c r="E198" s="212"/>
      <c r="F198" s="231" t="s">
        <v>45</v>
      </c>
      <c r="G198" s="212"/>
      <c r="H198" s="770" t="s">
        <v>1736</v>
      </c>
      <c r="I198" s="770"/>
      <c r="J198" s="770"/>
      <c r="K198" s="253"/>
    </row>
    <row r="199" spans="2:11" ht="15" customHeight="1">
      <c r="B199" s="232"/>
      <c r="C199" s="212"/>
      <c r="D199" s="212"/>
      <c r="E199" s="212"/>
      <c r="F199" s="231" t="s">
        <v>43</v>
      </c>
      <c r="G199" s="212"/>
      <c r="H199" s="770" t="s">
        <v>1737</v>
      </c>
      <c r="I199" s="770"/>
      <c r="J199" s="770"/>
      <c r="K199" s="253"/>
    </row>
    <row r="200" spans="2:11" ht="15" customHeight="1">
      <c r="B200" s="232"/>
      <c r="C200" s="212"/>
      <c r="D200" s="212"/>
      <c r="E200" s="212"/>
      <c r="F200" s="231" t="s">
        <v>44</v>
      </c>
      <c r="G200" s="212"/>
      <c r="H200" s="770" t="s">
        <v>1738</v>
      </c>
      <c r="I200" s="770"/>
      <c r="J200" s="770"/>
      <c r="K200" s="253"/>
    </row>
    <row r="201" spans="2:11" ht="15" customHeight="1">
      <c r="B201" s="232"/>
      <c r="C201" s="212"/>
      <c r="D201" s="212"/>
      <c r="E201" s="212"/>
      <c r="F201" s="231"/>
      <c r="G201" s="212"/>
      <c r="H201" s="212"/>
      <c r="I201" s="212"/>
      <c r="J201" s="212"/>
      <c r="K201" s="253"/>
    </row>
    <row r="202" spans="2:11" ht="15" customHeight="1">
      <c r="B202" s="232"/>
      <c r="C202" s="212" t="s">
        <v>1686</v>
      </c>
      <c r="D202" s="212"/>
      <c r="E202" s="212"/>
      <c r="F202" s="231" t="s">
        <v>76</v>
      </c>
      <c r="G202" s="212"/>
      <c r="H202" s="770" t="s">
        <v>1739</v>
      </c>
      <c r="I202" s="770"/>
      <c r="J202" s="770"/>
      <c r="K202" s="253"/>
    </row>
    <row r="203" spans="2:11" ht="15" customHeight="1">
      <c r="B203" s="232"/>
      <c r="C203" s="238"/>
      <c r="D203" s="212"/>
      <c r="E203" s="212"/>
      <c r="F203" s="231" t="s">
        <v>1583</v>
      </c>
      <c r="G203" s="212"/>
      <c r="H203" s="770" t="s">
        <v>1584</v>
      </c>
      <c r="I203" s="770"/>
      <c r="J203" s="770"/>
      <c r="K203" s="253"/>
    </row>
    <row r="204" spans="2:11" ht="15" customHeight="1">
      <c r="B204" s="232"/>
      <c r="C204" s="212"/>
      <c r="D204" s="212"/>
      <c r="E204" s="212"/>
      <c r="F204" s="231" t="s">
        <v>1581</v>
      </c>
      <c r="G204" s="212"/>
      <c r="H204" s="770" t="s">
        <v>1740</v>
      </c>
      <c r="I204" s="770"/>
      <c r="J204" s="770"/>
      <c r="K204" s="253"/>
    </row>
    <row r="205" spans="2:11" ht="15" customHeight="1">
      <c r="B205" s="273"/>
      <c r="C205" s="238"/>
      <c r="D205" s="238"/>
      <c r="E205" s="238"/>
      <c r="F205" s="231" t="s">
        <v>1585</v>
      </c>
      <c r="G205" s="217"/>
      <c r="H205" s="768" t="s">
        <v>1586</v>
      </c>
      <c r="I205" s="768"/>
      <c r="J205" s="768"/>
      <c r="K205" s="274"/>
    </row>
    <row r="206" spans="2:11" ht="15" customHeight="1">
      <c r="B206" s="273"/>
      <c r="C206" s="238"/>
      <c r="D206" s="238"/>
      <c r="E206" s="238"/>
      <c r="F206" s="231" t="s">
        <v>1587</v>
      </c>
      <c r="G206" s="217"/>
      <c r="H206" s="768" t="s">
        <v>1741</v>
      </c>
      <c r="I206" s="768"/>
      <c r="J206" s="768"/>
      <c r="K206" s="274"/>
    </row>
    <row r="207" spans="2:11" ht="15" customHeight="1">
      <c r="B207" s="273"/>
      <c r="C207" s="238"/>
      <c r="D207" s="238"/>
      <c r="E207" s="238"/>
      <c r="F207" s="275"/>
      <c r="G207" s="217"/>
      <c r="H207" s="276"/>
      <c r="I207" s="276"/>
      <c r="J207" s="276"/>
      <c r="K207" s="274"/>
    </row>
    <row r="208" spans="2:11" ht="15" customHeight="1">
      <c r="B208" s="273"/>
      <c r="C208" s="212" t="s">
        <v>1710</v>
      </c>
      <c r="D208" s="238"/>
      <c r="E208" s="238"/>
      <c r="F208" s="231">
        <v>1</v>
      </c>
      <c r="G208" s="217"/>
      <c r="H208" s="768" t="s">
        <v>1742</v>
      </c>
      <c r="I208" s="768"/>
      <c r="J208" s="768"/>
      <c r="K208" s="274"/>
    </row>
    <row r="209" spans="2:11" ht="15" customHeight="1">
      <c r="B209" s="273"/>
      <c r="C209" s="238"/>
      <c r="D209" s="238"/>
      <c r="E209" s="238"/>
      <c r="F209" s="231">
        <v>2</v>
      </c>
      <c r="G209" s="217"/>
      <c r="H209" s="768" t="s">
        <v>1743</v>
      </c>
      <c r="I209" s="768"/>
      <c r="J209" s="768"/>
      <c r="K209" s="274"/>
    </row>
    <row r="210" spans="2:11" ht="15" customHeight="1">
      <c r="B210" s="273"/>
      <c r="C210" s="238"/>
      <c r="D210" s="238"/>
      <c r="E210" s="238"/>
      <c r="F210" s="231">
        <v>3</v>
      </c>
      <c r="G210" s="217"/>
      <c r="H210" s="768" t="s">
        <v>1744</v>
      </c>
      <c r="I210" s="768"/>
      <c r="J210" s="768"/>
      <c r="K210" s="274"/>
    </row>
    <row r="211" spans="2:11" ht="15" customHeight="1">
      <c r="B211" s="273"/>
      <c r="C211" s="238"/>
      <c r="D211" s="238"/>
      <c r="E211" s="238"/>
      <c r="F211" s="231">
        <v>4</v>
      </c>
      <c r="G211" s="217"/>
      <c r="H211" s="768" t="s">
        <v>1745</v>
      </c>
      <c r="I211" s="768"/>
      <c r="J211" s="768"/>
      <c r="K211" s="274"/>
    </row>
    <row r="212" spans="2:11" ht="12.75" customHeight="1">
      <c r="B212" s="277"/>
      <c r="C212" s="278"/>
      <c r="D212" s="278"/>
      <c r="E212" s="278"/>
      <c r="F212" s="278"/>
      <c r="G212" s="278"/>
      <c r="H212" s="278"/>
      <c r="I212" s="278"/>
      <c r="J212" s="278"/>
      <c r="K212" s="279"/>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BR262"/>
  <sheetViews>
    <sheetView zoomScalePageLayoutView="0" workbookViewId="0" topLeftCell="A77">
      <selection activeCell="J98" sqref="J98"/>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0"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96"/>
      <c r="B1" s="193"/>
      <c r="C1" s="193"/>
      <c r="D1" s="194" t="s">
        <v>1</v>
      </c>
      <c r="E1" s="193"/>
      <c r="F1" s="287" t="s">
        <v>1566</v>
      </c>
      <c r="G1" s="702" t="s">
        <v>1567</v>
      </c>
      <c r="H1" s="702"/>
      <c r="I1" s="193"/>
      <c r="J1" s="287" t="s">
        <v>1568</v>
      </c>
      <c r="K1" s="194" t="s">
        <v>81</v>
      </c>
      <c r="L1" s="287" t="s">
        <v>1569</v>
      </c>
      <c r="M1" s="287"/>
      <c r="N1" s="287"/>
      <c r="O1" s="287"/>
      <c r="P1" s="287"/>
      <c r="Q1" s="287"/>
      <c r="R1" s="287"/>
      <c r="S1" s="287"/>
      <c r="T1" s="287"/>
      <c r="U1" s="197"/>
      <c r="V1" s="197"/>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75" customHeight="1">
      <c r="L2" s="666" t="s">
        <v>6</v>
      </c>
      <c r="M2" s="667"/>
      <c r="N2" s="667"/>
      <c r="O2" s="667"/>
      <c r="P2" s="667"/>
      <c r="Q2" s="667"/>
      <c r="R2" s="667"/>
      <c r="S2" s="667"/>
      <c r="T2" s="667"/>
      <c r="U2" s="667"/>
      <c r="V2" s="667"/>
      <c r="AT2" s="16" t="s">
        <v>2821</v>
      </c>
    </row>
    <row r="3" spans="2:46" ht="6.75" customHeight="1">
      <c r="B3" s="17"/>
      <c r="C3" s="18"/>
      <c r="D3" s="18"/>
      <c r="E3" s="18"/>
      <c r="F3" s="18"/>
      <c r="G3" s="18"/>
      <c r="H3" s="18"/>
      <c r="I3" s="18"/>
      <c r="J3" s="18"/>
      <c r="K3" s="19"/>
      <c r="AT3" s="16" t="s">
        <v>78</v>
      </c>
    </row>
    <row r="4" spans="2:46" ht="36.75" customHeight="1">
      <c r="B4" s="20"/>
      <c r="C4" s="21"/>
      <c r="D4" s="22" t="s">
        <v>82</v>
      </c>
      <c r="E4" s="21"/>
      <c r="F4" s="21"/>
      <c r="G4" s="21"/>
      <c r="H4" s="21"/>
      <c r="I4" s="21"/>
      <c r="J4" s="21"/>
      <c r="K4" s="23"/>
      <c r="M4" s="24" t="s">
        <v>11</v>
      </c>
      <c r="AT4" s="16" t="s">
        <v>4</v>
      </c>
    </row>
    <row r="5" spans="2:11" ht="6.75" customHeight="1">
      <c r="B5" s="20"/>
      <c r="C5" s="21"/>
      <c r="D5" s="21"/>
      <c r="E5" s="21"/>
      <c r="F5" s="21"/>
      <c r="G5" s="21"/>
      <c r="H5" s="21"/>
      <c r="I5" s="21"/>
      <c r="J5" s="21"/>
      <c r="K5" s="23"/>
    </row>
    <row r="6" spans="2:11" ht="15">
      <c r="B6" s="20"/>
      <c r="C6" s="21"/>
      <c r="D6" s="28" t="s">
        <v>15</v>
      </c>
      <c r="E6" s="21"/>
      <c r="F6" s="21"/>
      <c r="G6" s="21"/>
      <c r="H6" s="21"/>
      <c r="I6" s="21"/>
      <c r="J6" s="21"/>
      <c r="K6" s="23"/>
    </row>
    <row r="7" spans="2:11" ht="22.5" customHeight="1">
      <c r="B7" s="20"/>
      <c r="C7" s="21"/>
      <c r="D7" s="21"/>
      <c r="E7" s="703" t="str">
        <f>'[2]Rekapitulace stavby'!K6</f>
        <v>Bunkoviště</v>
      </c>
      <c r="F7" s="669"/>
      <c r="G7" s="669"/>
      <c r="H7" s="669"/>
      <c r="I7" s="21"/>
      <c r="J7" s="21"/>
      <c r="K7" s="23"/>
    </row>
    <row r="8" spans="2:11" s="1" customFormat="1" ht="15">
      <c r="B8" s="30"/>
      <c r="C8" s="31"/>
      <c r="D8" s="28" t="s">
        <v>83</v>
      </c>
      <c r="E8" s="31"/>
      <c r="F8" s="31"/>
      <c r="G8" s="31"/>
      <c r="H8" s="31"/>
      <c r="I8" s="31"/>
      <c r="J8" s="31"/>
      <c r="K8" s="34"/>
    </row>
    <row r="9" spans="2:11" s="1" customFormat="1" ht="36.75" customHeight="1">
      <c r="B9" s="30"/>
      <c r="C9" s="31"/>
      <c r="D9" s="31"/>
      <c r="E9" s="700" t="s">
        <v>2822</v>
      </c>
      <c r="F9" s="675"/>
      <c r="G9" s="675"/>
      <c r="H9" s="675"/>
      <c r="I9" s="31"/>
      <c r="J9" s="31"/>
      <c r="K9" s="34"/>
    </row>
    <row r="10" spans="2:11" s="1" customFormat="1" ht="13.5">
      <c r="B10" s="30"/>
      <c r="C10" s="31"/>
      <c r="D10" s="31"/>
      <c r="E10" s="31"/>
      <c r="F10" s="31"/>
      <c r="G10" s="31"/>
      <c r="H10" s="31"/>
      <c r="I10" s="31"/>
      <c r="J10" s="31"/>
      <c r="K10" s="34"/>
    </row>
    <row r="11" spans="2:11" s="1" customFormat="1" ht="14.25" customHeight="1">
      <c r="B11" s="30"/>
      <c r="C11" s="31"/>
      <c r="D11" s="28" t="s">
        <v>18</v>
      </c>
      <c r="E11" s="31"/>
      <c r="F11" s="26" t="s">
        <v>3</v>
      </c>
      <c r="G11" s="31"/>
      <c r="H11" s="31"/>
      <c r="I11" s="28" t="s">
        <v>19</v>
      </c>
      <c r="J11" s="26" t="s">
        <v>3</v>
      </c>
      <c r="K11" s="34"/>
    </row>
    <row r="12" spans="2:11" s="1" customFormat="1" ht="14.25" customHeight="1">
      <c r="B12" s="30"/>
      <c r="C12" s="31"/>
      <c r="D12" s="28" t="s">
        <v>21</v>
      </c>
      <c r="E12" s="31"/>
      <c r="F12" s="26" t="s">
        <v>1964</v>
      </c>
      <c r="G12" s="31"/>
      <c r="H12" s="31"/>
      <c r="I12" s="28" t="s">
        <v>23</v>
      </c>
      <c r="J12" s="87" t="str">
        <f>'[2]Rekapitulace stavby'!AN8</f>
        <v>17.6.2016</v>
      </c>
      <c r="K12" s="34"/>
    </row>
    <row r="13" spans="2:11" s="1" customFormat="1" ht="10.5" customHeight="1">
      <c r="B13" s="30"/>
      <c r="C13" s="31"/>
      <c r="D13" s="31"/>
      <c r="E13" s="31"/>
      <c r="F13" s="31"/>
      <c r="G13" s="31"/>
      <c r="H13" s="31"/>
      <c r="I13" s="31"/>
      <c r="J13" s="31"/>
      <c r="K13" s="34"/>
    </row>
    <row r="14" spans="2:11" s="1" customFormat="1" ht="14.25" customHeight="1">
      <c r="B14" s="30"/>
      <c r="C14" s="31"/>
      <c r="D14" s="28" t="s">
        <v>27</v>
      </c>
      <c r="E14" s="31"/>
      <c r="F14" s="31"/>
      <c r="G14" s="31"/>
      <c r="H14" s="31"/>
      <c r="I14" s="28" t="s">
        <v>28</v>
      </c>
      <c r="J14" s="26" t="s">
        <v>3</v>
      </c>
      <c r="K14" s="34"/>
    </row>
    <row r="15" spans="2:11" s="1" customFormat="1" ht="18" customHeight="1">
      <c r="B15" s="30"/>
      <c r="C15" s="31"/>
      <c r="D15" s="31"/>
      <c r="E15" s="26" t="s">
        <v>1964</v>
      </c>
      <c r="F15" s="31"/>
      <c r="G15" s="31"/>
      <c r="H15" s="31"/>
      <c r="I15" s="28" t="s">
        <v>29</v>
      </c>
      <c r="J15" s="26" t="s">
        <v>3</v>
      </c>
      <c r="K15" s="34"/>
    </row>
    <row r="16" spans="2:11" s="1" customFormat="1" ht="6.75" customHeight="1">
      <c r="B16" s="30"/>
      <c r="C16" s="31"/>
      <c r="D16" s="31"/>
      <c r="E16" s="31"/>
      <c r="F16" s="31"/>
      <c r="G16" s="31"/>
      <c r="H16" s="31"/>
      <c r="I16" s="31"/>
      <c r="J16" s="31"/>
      <c r="K16" s="34"/>
    </row>
    <row r="17" spans="2:11" s="1" customFormat="1" ht="14.25" customHeight="1">
      <c r="B17" s="30"/>
      <c r="C17" s="31"/>
      <c r="D17" s="28" t="s">
        <v>30</v>
      </c>
      <c r="E17" s="31"/>
      <c r="F17" s="31"/>
      <c r="G17" s="31"/>
      <c r="H17" s="31"/>
      <c r="I17" s="28" t="s">
        <v>28</v>
      </c>
      <c r="J17" s="26" t="s">
        <v>3</v>
      </c>
      <c r="K17" s="34"/>
    </row>
    <row r="18" spans="2:11" s="1" customFormat="1" ht="18" customHeight="1">
      <c r="B18" s="30"/>
      <c r="C18" s="31"/>
      <c r="D18" s="31"/>
      <c r="E18" s="26" t="s">
        <v>1964</v>
      </c>
      <c r="F18" s="31"/>
      <c r="G18" s="31"/>
      <c r="H18" s="31"/>
      <c r="I18" s="28" t="s">
        <v>29</v>
      </c>
      <c r="J18" s="26" t="s">
        <v>3</v>
      </c>
      <c r="K18" s="34"/>
    </row>
    <row r="19" spans="2:11" s="1" customFormat="1" ht="6.75" customHeight="1">
      <c r="B19" s="30"/>
      <c r="C19" s="31"/>
      <c r="D19" s="31"/>
      <c r="E19" s="31"/>
      <c r="F19" s="31"/>
      <c r="G19" s="31"/>
      <c r="H19" s="31"/>
      <c r="I19" s="31"/>
      <c r="J19" s="31"/>
      <c r="K19" s="34"/>
    </row>
    <row r="20" spans="2:11" s="1" customFormat="1" ht="14.25" customHeight="1">
      <c r="B20" s="30"/>
      <c r="C20" s="31"/>
      <c r="D20" s="28" t="s">
        <v>32</v>
      </c>
      <c r="E20" s="31"/>
      <c r="F20" s="31"/>
      <c r="G20" s="31"/>
      <c r="H20" s="31"/>
      <c r="I20" s="28" t="s">
        <v>28</v>
      </c>
      <c r="J20" s="26" t="s">
        <v>3</v>
      </c>
      <c r="K20" s="34"/>
    </row>
    <row r="21" spans="2:11" s="1" customFormat="1" ht="18" customHeight="1">
      <c r="B21" s="30"/>
      <c r="C21" s="31"/>
      <c r="D21" s="31"/>
      <c r="E21" s="26" t="s">
        <v>1964</v>
      </c>
      <c r="F21" s="31"/>
      <c r="G21" s="31"/>
      <c r="H21" s="31"/>
      <c r="I21" s="28" t="s">
        <v>29</v>
      </c>
      <c r="J21" s="26" t="s">
        <v>3</v>
      </c>
      <c r="K21" s="34"/>
    </row>
    <row r="22" spans="2:11" s="1" customFormat="1" ht="6.75" customHeight="1">
      <c r="B22" s="30"/>
      <c r="C22" s="31"/>
      <c r="D22" s="31"/>
      <c r="E22" s="31"/>
      <c r="F22" s="31"/>
      <c r="G22" s="31"/>
      <c r="H22" s="31"/>
      <c r="I22" s="31"/>
      <c r="J22" s="31"/>
      <c r="K22" s="34"/>
    </row>
    <row r="23" spans="2:11" s="1" customFormat="1" ht="14.25" customHeight="1">
      <c r="B23" s="30"/>
      <c r="C23" s="31"/>
      <c r="D23" s="28" t="s">
        <v>35</v>
      </c>
      <c r="E23" s="31"/>
      <c r="F23" s="31"/>
      <c r="G23" s="31"/>
      <c r="H23" s="31"/>
      <c r="I23" s="31"/>
      <c r="J23" s="31"/>
      <c r="K23" s="34"/>
    </row>
    <row r="24" spans="2:11" s="6" customFormat="1" ht="22.5" customHeight="1">
      <c r="B24" s="88"/>
      <c r="C24" s="89"/>
      <c r="D24" s="89"/>
      <c r="E24" s="671" t="s">
        <v>3</v>
      </c>
      <c r="F24" s="704"/>
      <c r="G24" s="704"/>
      <c r="H24" s="704"/>
      <c r="I24" s="89"/>
      <c r="J24" s="89"/>
      <c r="K24" s="90"/>
    </row>
    <row r="25" spans="2:11" s="1" customFormat="1" ht="6.75" customHeight="1">
      <c r="B25" s="30"/>
      <c r="C25" s="31"/>
      <c r="D25" s="31"/>
      <c r="E25" s="31"/>
      <c r="F25" s="31"/>
      <c r="G25" s="31"/>
      <c r="H25" s="31"/>
      <c r="I25" s="31"/>
      <c r="J25" s="31"/>
      <c r="K25" s="34"/>
    </row>
    <row r="26" spans="2:11" s="1" customFormat="1" ht="6.75" customHeight="1">
      <c r="B26" s="30"/>
      <c r="C26" s="31"/>
      <c r="D26" s="281"/>
      <c r="E26" s="281"/>
      <c r="F26" s="281"/>
      <c r="G26" s="281"/>
      <c r="H26" s="281"/>
      <c r="I26" s="281"/>
      <c r="J26" s="281"/>
      <c r="K26" s="91"/>
    </row>
    <row r="27" spans="2:11" s="1" customFormat="1" ht="24.75" customHeight="1">
      <c r="B27" s="30"/>
      <c r="C27" s="31"/>
      <c r="D27" s="92" t="s">
        <v>36</v>
      </c>
      <c r="E27" s="31"/>
      <c r="F27" s="31"/>
      <c r="G27" s="31"/>
      <c r="H27" s="31"/>
      <c r="I27" s="31"/>
      <c r="J27" s="93">
        <f>ROUND(J91,2)</f>
        <v>0</v>
      </c>
      <c r="K27" s="34"/>
    </row>
    <row r="28" spans="2:11" s="1" customFormat="1" ht="6.75" customHeight="1">
      <c r="B28" s="30"/>
      <c r="C28" s="31"/>
      <c r="D28" s="281"/>
      <c r="E28" s="281"/>
      <c r="F28" s="281"/>
      <c r="G28" s="281"/>
      <c r="H28" s="281"/>
      <c r="I28" s="281"/>
      <c r="J28" s="281"/>
      <c r="K28" s="91"/>
    </row>
    <row r="29" spans="2:11" s="1" customFormat="1" ht="14.25" customHeight="1">
      <c r="B29" s="30"/>
      <c r="C29" s="31"/>
      <c r="D29" s="31"/>
      <c r="E29" s="31"/>
      <c r="F29" s="286" t="s">
        <v>38</v>
      </c>
      <c r="G29" s="31"/>
      <c r="H29" s="31"/>
      <c r="I29" s="286" t="s">
        <v>37</v>
      </c>
      <c r="J29" s="286" t="s">
        <v>39</v>
      </c>
      <c r="K29" s="34"/>
    </row>
    <row r="30" spans="2:11" s="1" customFormat="1" ht="14.25" customHeight="1">
      <c r="B30" s="30"/>
      <c r="C30" s="31"/>
      <c r="D30" s="38" t="s">
        <v>40</v>
      </c>
      <c r="E30" s="38" t="s">
        <v>41</v>
      </c>
      <c r="F30" s="94">
        <f>ROUND(SUM(BE91:BE260),2)</f>
        <v>0</v>
      </c>
      <c r="G30" s="31"/>
      <c r="H30" s="31"/>
      <c r="I30" s="95">
        <v>0.21</v>
      </c>
      <c r="J30" s="94">
        <f>ROUND(ROUND((SUM(BE91:BE260)),2)*I30,2)</f>
        <v>0</v>
      </c>
      <c r="K30" s="34"/>
    </row>
    <row r="31" spans="2:11" s="1" customFormat="1" ht="14.25" customHeight="1">
      <c r="B31" s="30"/>
      <c r="C31" s="31"/>
      <c r="D31" s="31"/>
      <c r="E31" s="38" t="s">
        <v>42</v>
      </c>
      <c r="F31" s="94">
        <f>ROUND(SUM(BF91:BF260),2)</f>
        <v>0</v>
      </c>
      <c r="G31" s="31"/>
      <c r="H31" s="31"/>
      <c r="I31" s="95">
        <v>0.15</v>
      </c>
      <c r="J31" s="94">
        <f>ROUND(ROUND((SUM(BF91:BF260)),2)*I31,2)</f>
        <v>0</v>
      </c>
      <c r="K31" s="34"/>
    </row>
    <row r="32" spans="2:11" s="1" customFormat="1" ht="14.25" customHeight="1" hidden="1">
      <c r="B32" s="30"/>
      <c r="C32" s="31"/>
      <c r="D32" s="31"/>
      <c r="E32" s="38" t="s">
        <v>43</v>
      </c>
      <c r="F32" s="94">
        <f>ROUND(SUM(BG91:BG260),2)</f>
        <v>0</v>
      </c>
      <c r="G32" s="31"/>
      <c r="H32" s="31"/>
      <c r="I32" s="95">
        <v>0.21</v>
      </c>
      <c r="J32" s="94">
        <v>0</v>
      </c>
      <c r="K32" s="34"/>
    </row>
    <row r="33" spans="2:11" s="1" customFormat="1" ht="14.25" customHeight="1" hidden="1">
      <c r="B33" s="30"/>
      <c r="C33" s="31"/>
      <c r="D33" s="31"/>
      <c r="E33" s="38" t="s">
        <v>44</v>
      </c>
      <c r="F33" s="94">
        <f>ROUND(SUM(BH91:BH260),2)</f>
        <v>0</v>
      </c>
      <c r="G33" s="31"/>
      <c r="H33" s="31"/>
      <c r="I33" s="95">
        <v>0.15</v>
      </c>
      <c r="J33" s="94">
        <v>0</v>
      </c>
      <c r="K33" s="34"/>
    </row>
    <row r="34" spans="2:11" s="1" customFormat="1" ht="14.25" customHeight="1" hidden="1">
      <c r="B34" s="30"/>
      <c r="C34" s="31"/>
      <c r="D34" s="31"/>
      <c r="E34" s="38" t="s">
        <v>45</v>
      </c>
      <c r="F34" s="94">
        <f>ROUND(SUM(BI91:BI260),2)</f>
        <v>0</v>
      </c>
      <c r="G34" s="31"/>
      <c r="H34" s="31"/>
      <c r="I34" s="95">
        <v>0</v>
      </c>
      <c r="J34" s="94">
        <v>0</v>
      </c>
      <c r="K34" s="34"/>
    </row>
    <row r="35" spans="2:11" s="1" customFormat="1" ht="6.75" customHeight="1">
      <c r="B35" s="30"/>
      <c r="C35" s="31"/>
      <c r="D35" s="31"/>
      <c r="E35" s="31"/>
      <c r="F35" s="31"/>
      <c r="G35" s="31"/>
      <c r="H35" s="31"/>
      <c r="I35" s="31"/>
      <c r="J35" s="31"/>
      <c r="K35" s="34"/>
    </row>
    <row r="36" spans="2:11" s="1" customFormat="1" ht="24.75" customHeight="1">
      <c r="B36" s="30"/>
      <c r="C36" s="96"/>
      <c r="D36" s="97" t="s">
        <v>46</v>
      </c>
      <c r="E36" s="283"/>
      <c r="F36" s="283"/>
      <c r="G36" s="98" t="s">
        <v>47</v>
      </c>
      <c r="H36" s="99" t="s">
        <v>48</v>
      </c>
      <c r="I36" s="283"/>
      <c r="J36" s="100">
        <f>SUM(J27:J34)</f>
        <v>0</v>
      </c>
      <c r="K36" s="101"/>
    </row>
    <row r="37" spans="2:11" s="1" customFormat="1" ht="14.25" customHeight="1">
      <c r="B37" s="45"/>
      <c r="C37" s="46"/>
      <c r="D37" s="46"/>
      <c r="E37" s="46"/>
      <c r="F37" s="46"/>
      <c r="G37" s="46"/>
      <c r="H37" s="46"/>
      <c r="I37" s="46"/>
      <c r="J37" s="46"/>
      <c r="K37" s="47"/>
    </row>
    <row r="41" spans="2:11" s="1" customFormat="1" ht="6.75" customHeight="1">
      <c r="B41" s="48"/>
      <c r="C41" s="49"/>
      <c r="D41" s="49"/>
      <c r="E41" s="49"/>
      <c r="F41" s="49"/>
      <c r="G41" s="49"/>
      <c r="H41" s="49"/>
      <c r="I41" s="49"/>
      <c r="J41" s="49"/>
      <c r="K41" s="102"/>
    </row>
    <row r="42" spans="2:11" s="1" customFormat="1" ht="36.75" customHeight="1">
      <c r="B42" s="30"/>
      <c r="C42" s="22" t="s">
        <v>85</v>
      </c>
      <c r="D42" s="31"/>
      <c r="E42" s="31"/>
      <c r="F42" s="31"/>
      <c r="G42" s="31"/>
      <c r="H42" s="31"/>
      <c r="I42" s="31"/>
      <c r="J42" s="31"/>
      <c r="K42" s="34"/>
    </row>
    <row r="43" spans="2:11" s="1" customFormat="1" ht="6.75" customHeight="1">
      <c r="B43" s="30"/>
      <c r="C43" s="31"/>
      <c r="D43" s="31"/>
      <c r="E43" s="31"/>
      <c r="F43" s="31"/>
      <c r="G43" s="31"/>
      <c r="H43" s="31"/>
      <c r="I43" s="31"/>
      <c r="J43" s="31"/>
      <c r="K43" s="34"/>
    </row>
    <row r="44" spans="2:11" s="1" customFormat="1" ht="14.25" customHeight="1">
      <c r="B44" s="30"/>
      <c r="C44" s="28" t="s">
        <v>15</v>
      </c>
      <c r="D44" s="31"/>
      <c r="E44" s="31"/>
      <c r="F44" s="31"/>
      <c r="G44" s="31"/>
      <c r="H44" s="31"/>
      <c r="I44" s="31"/>
      <c r="J44" s="31"/>
      <c r="K44" s="34"/>
    </row>
    <row r="45" spans="2:11" s="1" customFormat="1" ht="22.5" customHeight="1">
      <c r="B45" s="30"/>
      <c r="C45" s="31"/>
      <c r="D45" s="31"/>
      <c r="E45" s="703" t="str">
        <f>E7</f>
        <v>Bunkoviště</v>
      </c>
      <c r="F45" s="675"/>
      <c r="G45" s="675"/>
      <c r="H45" s="675"/>
      <c r="I45" s="31"/>
      <c r="J45" s="31"/>
      <c r="K45" s="34"/>
    </row>
    <row r="46" spans="2:11" s="1" customFormat="1" ht="14.25" customHeight="1">
      <c r="B46" s="30"/>
      <c r="C46" s="28" t="s">
        <v>83</v>
      </c>
      <c r="D46" s="31"/>
      <c r="E46" s="31"/>
      <c r="F46" s="31"/>
      <c r="G46" s="31"/>
      <c r="H46" s="31"/>
      <c r="I46" s="31"/>
      <c r="J46" s="31"/>
      <c r="K46" s="34"/>
    </row>
    <row r="47" spans="2:11" s="1" customFormat="1" ht="23.25" customHeight="1">
      <c r="B47" s="30"/>
      <c r="C47" s="31"/>
      <c r="D47" s="31"/>
      <c r="E47" s="700" t="str">
        <f>E9</f>
        <v> SO-01 - Bunkoviště</v>
      </c>
      <c r="F47" s="675"/>
      <c r="G47" s="675"/>
      <c r="H47" s="675"/>
      <c r="I47" s="31"/>
      <c r="J47" s="31"/>
      <c r="K47" s="34"/>
    </row>
    <row r="48" spans="2:11" s="1" customFormat="1" ht="6.75" customHeight="1">
      <c r="B48" s="30"/>
      <c r="C48" s="31"/>
      <c r="D48" s="31"/>
      <c r="E48" s="31"/>
      <c r="F48" s="31"/>
      <c r="G48" s="31"/>
      <c r="H48" s="31"/>
      <c r="I48" s="31"/>
      <c r="J48" s="31"/>
      <c r="K48" s="34"/>
    </row>
    <row r="49" spans="2:11" s="1" customFormat="1" ht="18" customHeight="1">
      <c r="B49" s="30"/>
      <c r="C49" s="28" t="s">
        <v>21</v>
      </c>
      <c r="D49" s="31"/>
      <c r="E49" s="31"/>
      <c r="F49" s="26" t="str">
        <f>F12</f>
        <v> </v>
      </c>
      <c r="G49" s="31"/>
      <c r="H49" s="31"/>
      <c r="I49" s="28" t="s">
        <v>23</v>
      </c>
      <c r="J49" s="87" t="str">
        <f>IF(J12="","",J12)</f>
        <v>17.6.2016</v>
      </c>
      <c r="K49" s="34"/>
    </row>
    <row r="50" spans="2:11" s="1" customFormat="1" ht="6.75" customHeight="1">
      <c r="B50" s="30"/>
      <c r="C50" s="31"/>
      <c r="D50" s="31"/>
      <c r="E50" s="31"/>
      <c r="F50" s="31"/>
      <c r="G50" s="31"/>
      <c r="H50" s="31"/>
      <c r="I50" s="31"/>
      <c r="J50" s="31"/>
      <c r="K50" s="34"/>
    </row>
    <row r="51" spans="2:11" s="1" customFormat="1" ht="15">
      <c r="B51" s="30"/>
      <c r="C51" s="28" t="s">
        <v>27</v>
      </c>
      <c r="D51" s="31"/>
      <c r="E51" s="31"/>
      <c r="F51" s="26" t="str">
        <f>E15</f>
        <v> </v>
      </c>
      <c r="G51" s="31"/>
      <c r="H51" s="31"/>
      <c r="I51" s="28" t="s">
        <v>32</v>
      </c>
      <c r="J51" s="26" t="str">
        <f>E21</f>
        <v> </v>
      </c>
      <c r="K51" s="34"/>
    </row>
    <row r="52" spans="2:11" s="1" customFormat="1" ht="14.25" customHeight="1">
      <c r="B52" s="30"/>
      <c r="C52" s="28" t="s">
        <v>30</v>
      </c>
      <c r="D52" s="31"/>
      <c r="E52" s="31"/>
      <c r="F52" s="26" t="str">
        <f>IF(E18="","",E18)</f>
        <v> </v>
      </c>
      <c r="G52" s="31"/>
      <c r="H52" s="31"/>
      <c r="I52" s="31"/>
      <c r="J52" s="31"/>
      <c r="K52" s="34"/>
    </row>
    <row r="53" spans="2:11" s="1" customFormat="1" ht="9.75" customHeight="1">
      <c r="B53" s="30"/>
      <c r="C53" s="31"/>
      <c r="D53" s="31"/>
      <c r="E53" s="31"/>
      <c r="F53" s="31"/>
      <c r="G53" s="31"/>
      <c r="H53" s="31"/>
      <c r="I53" s="31"/>
      <c r="J53" s="31"/>
      <c r="K53" s="34"/>
    </row>
    <row r="54" spans="2:11" s="1" customFormat="1" ht="29.25" customHeight="1">
      <c r="B54" s="30"/>
      <c r="C54" s="103" t="s">
        <v>86</v>
      </c>
      <c r="D54" s="96"/>
      <c r="E54" s="96"/>
      <c r="F54" s="96"/>
      <c r="G54" s="96"/>
      <c r="H54" s="96"/>
      <c r="I54" s="96"/>
      <c r="J54" s="104" t="s">
        <v>87</v>
      </c>
      <c r="K54" s="105"/>
    </row>
    <row r="55" spans="2:11" s="1" customFormat="1" ht="9.75" customHeight="1">
      <c r="B55" s="30"/>
      <c r="C55" s="31"/>
      <c r="D55" s="31"/>
      <c r="E55" s="31"/>
      <c r="F55" s="31"/>
      <c r="G55" s="31"/>
      <c r="H55" s="31"/>
      <c r="I55" s="31"/>
      <c r="J55" s="31"/>
      <c r="K55" s="34"/>
    </row>
    <row r="56" spans="2:47" s="1" customFormat="1" ht="29.25" customHeight="1">
      <c r="B56" s="30"/>
      <c r="C56" s="106" t="s">
        <v>88</v>
      </c>
      <c r="D56" s="31"/>
      <c r="E56" s="31"/>
      <c r="F56" s="31"/>
      <c r="G56" s="31"/>
      <c r="H56" s="31"/>
      <c r="I56" s="31"/>
      <c r="J56" s="93">
        <f>J91</f>
        <v>0</v>
      </c>
      <c r="K56" s="34"/>
      <c r="AU56" s="16" t="s">
        <v>89</v>
      </c>
    </row>
    <row r="57" spans="2:11" s="7" customFormat="1" ht="24.75" customHeight="1">
      <c r="B57" s="107"/>
      <c r="C57" s="108"/>
      <c r="D57" s="109" t="s">
        <v>2823</v>
      </c>
      <c r="E57" s="110"/>
      <c r="F57" s="110"/>
      <c r="G57" s="110"/>
      <c r="H57" s="110"/>
      <c r="I57" s="110"/>
      <c r="J57" s="111">
        <f>J92</f>
        <v>0</v>
      </c>
      <c r="K57" s="112"/>
    </row>
    <row r="58" spans="2:11" s="8" customFormat="1" ht="19.5" customHeight="1">
      <c r="B58" s="113"/>
      <c r="C58" s="114"/>
      <c r="D58" s="115" t="s">
        <v>2824</v>
      </c>
      <c r="E58" s="116"/>
      <c r="F58" s="116"/>
      <c r="G58" s="116"/>
      <c r="H58" s="116"/>
      <c r="I58" s="116"/>
      <c r="J58" s="117">
        <f>J93</f>
        <v>0</v>
      </c>
      <c r="K58" s="118"/>
    </row>
    <row r="59" spans="2:11" s="8" customFormat="1" ht="19.5" customHeight="1">
      <c r="B59" s="113"/>
      <c r="C59" s="114"/>
      <c r="D59" s="115" t="s">
        <v>2825</v>
      </c>
      <c r="E59" s="116"/>
      <c r="F59" s="116"/>
      <c r="G59" s="116"/>
      <c r="H59" s="116"/>
      <c r="I59" s="116"/>
      <c r="J59" s="117">
        <f>J130</f>
        <v>0</v>
      </c>
      <c r="K59" s="118"/>
    </row>
    <row r="60" spans="2:11" s="8" customFormat="1" ht="19.5" customHeight="1">
      <c r="B60" s="113"/>
      <c r="C60" s="114"/>
      <c r="D60" s="115" t="s">
        <v>2826</v>
      </c>
      <c r="E60" s="116"/>
      <c r="F60" s="116"/>
      <c r="G60" s="116"/>
      <c r="H60" s="116"/>
      <c r="I60" s="116"/>
      <c r="J60" s="117">
        <f>J162</f>
        <v>0</v>
      </c>
      <c r="K60" s="118"/>
    </row>
    <row r="61" spans="2:11" s="8" customFormat="1" ht="19.5" customHeight="1">
      <c r="B61" s="113"/>
      <c r="C61" s="114"/>
      <c r="D61" s="115" t="s">
        <v>2827</v>
      </c>
      <c r="E61" s="116"/>
      <c r="F61" s="116"/>
      <c r="G61" s="116"/>
      <c r="H61" s="116"/>
      <c r="I61" s="116"/>
      <c r="J61" s="117">
        <f>J166</f>
        <v>0</v>
      </c>
      <c r="K61" s="118"/>
    </row>
    <row r="62" spans="2:11" s="8" customFormat="1" ht="19.5" customHeight="1">
      <c r="B62" s="113"/>
      <c r="C62" s="114"/>
      <c r="D62" s="115" t="s">
        <v>2828</v>
      </c>
      <c r="E62" s="116"/>
      <c r="F62" s="116"/>
      <c r="G62" s="116"/>
      <c r="H62" s="116"/>
      <c r="I62" s="116"/>
      <c r="J62" s="117">
        <f>J172</f>
        <v>0</v>
      </c>
      <c r="K62" s="118"/>
    </row>
    <row r="63" spans="2:11" s="8" customFormat="1" ht="19.5" customHeight="1">
      <c r="B63" s="113"/>
      <c r="C63" s="114"/>
      <c r="D63" s="115" t="s">
        <v>2829</v>
      </c>
      <c r="E63" s="116"/>
      <c r="F63" s="116"/>
      <c r="G63" s="116"/>
      <c r="H63" s="116"/>
      <c r="I63" s="116"/>
      <c r="J63" s="117">
        <f>J186</f>
        <v>0</v>
      </c>
      <c r="K63" s="118"/>
    </row>
    <row r="64" spans="2:11" s="8" customFormat="1" ht="19.5" customHeight="1">
      <c r="B64" s="113"/>
      <c r="C64" s="114"/>
      <c r="D64" s="115" t="s">
        <v>2830</v>
      </c>
      <c r="E64" s="116"/>
      <c r="F64" s="116"/>
      <c r="G64" s="116"/>
      <c r="H64" s="116"/>
      <c r="I64" s="116"/>
      <c r="J64" s="117">
        <f>J193</f>
        <v>0</v>
      </c>
      <c r="K64" s="118"/>
    </row>
    <row r="65" spans="2:11" s="7" customFormat="1" ht="24.75" customHeight="1">
      <c r="B65" s="107"/>
      <c r="C65" s="108"/>
      <c r="D65" s="109" t="s">
        <v>2831</v>
      </c>
      <c r="E65" s="110"/>
      <c r="F65" s="110"/>
      <c r="G65" s="110"/>
      <c r="H65" s="110"/>
      <c r="I65" s="110"/>
      <c r="J65" s="111">
        <f>J195</f>
        <v>0</v>
      </c>
      <c r="K65" s="112"/>
    </row>
    <row r="66" spans="2:11" s="8" customFormat="1" ht="19.5" customHeight="1">
      <c r="B66" s="113"/>
      <c r="C66" s="114"/>
      <c r="D66" s="115" t="s">
        <v>2832</v>
      </c>
      <c r="E66" s="116"/>
      <c r="F66" s="116"/>
      <c r="G66" s="116"/>
      <c r="H66" s="116"/>
      <c r="I66" s="116"/>
      <c r="J66" s="117">
        <f>J196</f>
        <v>0</v>
      </c>
      <c r="K66" s="118"/>
    </row>
    <row r="67" spans="2:11" s="8" customFormat="1" ht="19.5" customHeight="1">
      <c r="B67" s="113"/>
      <c r="C67" s="114"/>
      <c r="D67" s="115" t="s">
        <v>2833</v>
      </c>
      <c r="E67" s="116"/>
      <c r="F67" s="116"/>
      <c r="G67" s="116"/>
      <c r="H67" s="116"/>
      <c r="I67" s="116"/>
      <c r="J67" s="117">
        <f>J198</f>
        <v>0</v>
      </c>
      <c r="K67" s="118"/>
    </row>
    <row r="68" spans="2:11" s="8" customFormat="1" ht="19.5" customHeight="1">
      <c r="B68" s="113"/>
      <c r="C68" s="114"/>
      <c r="D68" s="115" t="s">
        <v>2834</v>
      </c>
      <c r="E68" s="116"/>
      <c r="F68" s="116"/>
      <c r="G68" s="116"/>
      <c r="H68" s="116"/>
      <c r="I68" s="116"/>
      <c r="J68" s="117">
        <f>J201</f>
        <v>0</v>
      </c>
      <c r="K68" s="118"/>
    </row>
    <row r="69" spans="2:11" s="7" customFormat="1" ht="24.75" customHeight="1">
      <c r="B69" s="107"/>
      <c r="C69" s="108"/>
      <c r="D69" s="109" t="s">
        <v>2835</v>
      </c>
      <c r="E69" s="110"/>
      <c r="F69" s="110"/>
      <c r="G69" s="110"/>
      <c r="H69" s="110"/>
      <c r="I69" s="110"/>
      <c r="J69" s="111">
        <f>J249</f>
        <v>0</v>
      </c>
      <c r="K69" s="112"/>
    </row>
    <row r="70" spans="2:11" s="8" customFormat="1" ht="19.5" customHeight="1">
      <c r="B70" s="113"/>
      <c r="C70" s="114"/>
      <c r="D70" s="115" t="s">
        <v>2836</v>
      </c>
      <c r="E70" s="116"/>
      <c r="F70" s="116"/>
      <c r="G70" s="116"/>
      <c r="H70" s="116"/>
      <c r="I70" s="116"/>
      <c r="J70" s="117">
        <f>J250</f>
        <v>0</v>
      </c>
      <c r="K70" s="118"/>
    </row>
    <row r="71" spans="2:11" s="8" customFormat="1" ht="19.5" customHeight="1">
      <c r="B71" s="113"/>
      <c r="C71" s="114"/>
      <c r="D71" s="115" t="s">
        <v>2837</v>
      </c>
      <c r="E71" s="116"/>
      <c r="F71" s="116"/>
      <c r="G71" s="116"/>
      <c r="H71" s="116"/>
      <c r="I71" s="116"/>
      <c r="J71" s="117">
        <f>J255</f>
        <v>0</v>
      </c>
      <c r="K71" s="118"/>
    </row>
    <row r="72" spans="2:11" s="1" customFormat="1" ht="21.75" customHeight="1">
      <c r="B72" s="30"/>
      <c r="C72" s="31"/>
      <c r="D72" s="31"/>
      <c r="E72" s="31"/>
      <c r="F72" s="31"/>
      <c r="G72" s="31"/>
      <c r="H72" s="31"/>
      <c r="I72" s="31"/>
      <c r="J72" s="31"/>
      <c r="K72" s="34"/>
    </row>
    <row r="73" spans="2:11" s="1" customFormat="1" ht="6.75" customHeight="1">
      <c r="B73" s="45"/>
      <c r="C73" s="46"/>
      <c r="D73" s="46"/>
      <c r="E73" s="46"/>
      <c r="F73" s="46"/>
      <c r="G73" s="46"/>
      <c r="H73" s="46"/>
      <c r="I73" s="46"/>
      <c r="J73" s="46"/>
      <c r="K73" s="47"/>
    </row>
    <row r="77" spans="2:12" s="1" customFormat="1" ht="6.75" customHeight="1">
      <c r="B77" s="48"/>
      <c r="C77" s="49"/>
      <c r="D77" s="49"/>
      <c r="E77" s="49"/>
      <c r="F77" s="49"/>
      <c r="G77" s="49"/>
      <c r="H77" s="49"/>
      <c r="I77" s="49"/>
      <c r="J77" s="49"/>
      <c r="K77" s="49"/>
      <c r="L77" s="30"/>
    </row>
    <row r="78" spans="2:12" s="1" customFormat="1" ht="36.75" customHeight="1">
      <c r="B78" s="30"/>
      <c r="C78" s="50" t="s">
        <v>123</v>
      </c>
      <c r="L78" s="30"/>
    </row>
    <row r="79" spans="2:12" s="1" customFormat="1" ht="6.75" customHeight="1">
      <c r="B79" s="30"/>
      <c r="L79" s="30"/>
    </row>
    <row r="80" spans="2:12" s="1" customFormat="1" ht="14.25" customHeight="1">
      <c r="B80" s="30"/>
      <c r="C80" s="52" t="s">
        <v>15</v>
      </c>
      <c r="L80" s="30"/>
    </row>
    <row r="81" spans="2:12" s="1" customFormat="1" ht="22.5" customHeight="1">
      <c r="B81" s="30"/>
      <c r="E81" s="701" t="str">
        <f>E7</f>
        <v>Bunkoviště</v>
      </c>
      <c r="F81" s="686"/>
      <c r="G81" s="686"/>
      <c r="H81" s="686"/>
      <c r="L81" s="30"/>
    </row>
    <row r="82" spans="2:12" s="1" customFormat="1" ht="14.25" customHeight="1">
      <c r="B82" s="30"/>
      <c r="C82" s="52" t="s">
        <v>83</v>
      </c>
      <c r="L82" s="30"/>
    </row>
    <row r="83" spans="2:12" s="1" customFormat="1" ht="23.25" customHeight="1">
      <c r="B83" s="30"/>
      <c r="E83" s="683" t="str">
        <f>E9</f>
        <v> SO-01 - Bunkoviště</v>
      </c>
      <c r="F83" s="686"/>
      <c r="G83" s="686"/>
      <c r="H83" s="686"/>
      <c r="L83" s="30"/>
    </row>
    <row r="84" spans="2:12" s="1" customFormat="1" ht="6.75" customHeight="1">
      <c r="B84" s="30"/>
      <c r="L84" s="30"/>
    </row>
    <row r="85" spans="2:12" s="1" customFormat="1" ht="18" customHeight="1">
      <c r="B85" s="30"/>
      <c r="C85" s="52" t="s">
        <v>21</v>
      </c>
      <c r="F85" s="119" t="str">
        <f>F12</f>
        <v> </v>
      </c>
      <c r="I85" s="52" t="s">
        <v>23</v>
      </c>
      <c r="J85" s="56" t="str">
        <f>IF(J12="","",J12)</f>
        <v>17.6.2016</v>
      </c>
      <c r="L85" s="30"/>
    </row>
    <row r="86" spans="2:12" s="1" customFormat="1" ht="6.75" customHeight="1">
      <c r="B86" s="30"/>
      <c r="L86" s="30"/>
    </row>
    <row r="87" spans="2:12" s="1" customFormat="1" ht="15">
      <c r="B87" s="30"/>
      <c r="C87" s="52" t="s">
        <v>27</v>
      </c>
      <c r="F87" s="119" t="str">
        <f>E15</f>
        <v> </v>
      </c>
      <c r="I87" s="52" t="s">
        <v>32</v>
      </c>
      <c r="J87" s="119" t="str">
        <f>E21</f>
        <v> </v>
      </c>
      <c r="L87" s="30"/>
    </row>
    <row r="88" spans="2:12" s="1" customFormat="1" ht="14.25" customHeight="1">
      <c r="B88" s="30"/>
      <c r="C88" s="52" t="s">
        <v>30</v>
      </c>
      <c r="F88" s="119" t="str">
        <f>IF(E18="","",E18)</f>
        <v> </v>
      </c>
      <c r="L88" s="30"/>
    </row>
    <row r="89" spans="2:12" s="1" customFormat="1" ht="9.75" customHeight="1">
      <c r="B89" s="30"/>
      <c r="L89" s="30"/>
    </row>
    <row r="90" spans="2:20" s="9" customFormat="1" ht="29.25" customHeight="1">
      <c r="B90" s="120"/>
      <c r="C90" s="121" t="s">
        <v>124</v>
      </c>
      <c r="D90" s="122" t="s">
        <v>55</v>
      </c>
      <c r="E90" s="122" t="s">
        <v>51</v>
      </c>
      <c r="F90" s="122" t="s">
        <v>125</v>
      </c>
      <c r="G90" s="122" t="s">
        <v>126</v>
      </c>
      <c r="H90" s="122" t="s">
        <v>127</v>
      </c>
      <c r="I90" s="123" t="s">
        <v>128</v>
      </c>
      <c r="J90" s="122" t="s">
        <v>87</v>
      </c>
      <c r="K90" s="124" t="s">
        <v>129</v>
      </c>
      <c r="L90" s="120"/>
      <c r="M90" s="62" t="s">
        <v>130</v>
      </c>
      <c r="N90" s="63" t="s">
        <v>40</v>
      </c>
      <c r="O90" s="63" t="s">
        <v>131</v>
      </c>
      <c r="P90" s="63" t="s">
        <v>132</v>
      </c>
      <c r="Q90" s="63" t="s">
        <v>133</v>
      </c>
      <c r="R90" s="63" t="s">
        <v>134</v>
      </c>
      <c r="S90" s="63" t="s">
        <v>135</v>
      </c>
      <c r="T90" s="64" t="s">
        <v>136</v>
      </c>
    </row>
    <row r="91" spans="2:63" s="1" customFormat="1" ht="29.25" customHeight="1">
      <c r="B91" s="30"/>
      <c r="C91" s="66" t="s">
        <v>88</v>
      </c>
      <c r="J91" s="125">
        <f>BK91</f>
        <v>0</v>
      </c>
      <c r="L91" s="30"/>
      <c r="M91" s="65"/>
      <c r="N91" s="281"/>
      <c r="O91" s="281"/>
      <c r="P91" s="126">
        <f>P92+P195+P249</f>
        <v>876.37844</v>
      </c>
      <c r="Q91" s="281"/>
      <c r="R91" s="126">
        <f>R92+R195+R249</f>
        <v>19.392748580000003</v>
      </c>
      <c r="S91" s="281"/>
      <c r="T91" s="127">
        <f>T92+T195+T249</f>
        <v>0.95202</v>
      </c>
      <c r="AT91" s="16" t="s">
        <v>69</v>
      </c>
      <c r="AU91" s="16" t="s">
        <v>89</v>
      </c>
      <c r="BK91" s="128">
        <f>BK92+BK195+BK249</f>
        <v>0</v>
      </c>
    </row>
    <row r="92" spans="2:63" s="10" customFormat="1" ht="36.75" customHeight="1">
      <c r="B92" s="129"/>
      <c r="D92" s="130" t="s">
        <v>69</v>
      </c>
      <c r="E92" s="131" t="s">
        <v>137</v>
      </c>
      <c r="F92" s="131" t="s">
        <v>2838</v>
      </c>
      <c r="J92" s="132">
        <f>BK92</f>
        <v>0</v>
      </c>
      <c r="L92" s="129"/>
      <c r="M92" s="133"/>
      <c r="N92" s="134"/>
      <c r="O92" s="134"/>
      <c r="P92" s="135">
        <f>P93+P130+P162+P166+P172+P186+P193</f>
        <v>866.11784</v>
      </c>
      <c r="Q92" s="134"/>
      <c r="R92" s="135">
        <f>R93+R130+R162+R166+R172+R186+R193</f>
        <v>13.419872330000002</v>
      </c>
      <c r="S92" s="134"/>
      <c r="T92" s="136">
        <f>T93+T130+T162+T166+T172+T186+T193</f>
        <v>0.95202</v>
      </c>
      <c r="AR92" s="130" t="s">
        <v>20</v>
      </c>
      <c r="AT92" s="137" t="s">
        <v>69</v>
      </c>
      <c r="AU92" s="137" t="s">
        <v>70</v>
      </c>
      <c r="AY92" s="130" t="s">
        <v>139</v>
      </c>
      <c r="BK92" s="138">
        <f>BK93+BK130+BK162+BK166+BK172+BK186+BK193</f>
        <v>0</v>
      </c>
    </row>
    <row r="93" spans="2:63" s="10" customFormat="1" ht="19.5" customHeight="1">
      <c r="B93" s="129"/>
      <c r="D93" s="139" t="s">
        <v>69</v>
      </c>
      <c r="E93" s="140" t="s">
        <v>20</v>
      </c>
      <c r="F93" s="140" t="s">
        <v>2839</v>
      </c>
      <c r="J93" s="141">
        <f>BK93</f>
        <v>0</v>
      </c>
      <c r="L93" s="129"/>
      <c r="M93" s="133"/>
      <c r="N93" s="134"/>
      <c r="O93" s="134"/>
      <c r="P93" s="135">
        <f>SUM(P94:P129)</f>
        <v>409.128747</v>
      </c>
      <c r="Q93" s="134"/>
      <c r="R93" s="135">
        <f>SUM(R94:R129)</f>
        <v>0</v>
      </c>
      <c r="S93" s="134"/>
      <c r="T93" s="136">
        <f>SUM(T94:T129)</f>
        <v>0</v>
      </c>
      <c r="AR93" s="130" t="s">
        <v>20</v>
      </c>
      <c r="AT93" s="137" t="s">
        <v>69</v>
      </c>
      <c r="AU93" s="137" t="s">
        <v>20</v>
      </c>
      <c r="AY93" s="130" t="s">
        <v>139</v>
      </c>
      <c r="BK93" s="138">
        <f>SUM(BK94:BK129)</f>
        <v>0</v>
      </c>
    </row>
    <row r="94" spans="2:65" s="1" customFormat="1" ht="22.5" customHeight="1">
      <c r="B94" s="142"/>
      <c r="C94" s="143" t="s">
        <v>20</v>
      </c>
      <c r="D94" s="143" t="s">
        <v>141</v>
      </c>
      <c r="E94" s="144" t="s">
        <v>2840</v>
      </c>
      <c r="F94" s="145" t="s">
        <v>2841</v>
      </c>
      <c r="G94" s="146" t="s">
        <v>168</v>
      </c>
      <c r="H94" s="147">
        <v>28.247</v>
      </c>
      <c r="I94" s="148"/>
      <c r="J94" s="148">
        <f>ROUND(I94*H94,2)</f>
        <v>0</v>
      </c>
      <c r="K94" s="145" t="s">
        <v>3</v>
      </c>
      <c r="L94" s="30"/>
      <c r="M94" s="149" t="s">
        <v>3</v>
      </c>
      <c r="N94" s="150" t="s">
        <v>41</v>
      </c>
      <c r="O94" s="151">
        <v>0</v>
      </c>
      <c r="P94" s="151">
        <f>O94*H94</f>
        <v>0</v>
      </c>
      <c r="Q94" s="151">
        <v>0</v>
      </c>
      <c r="R94" s="151">
        <f>Q94*H94</f>
        <v>0</v>
      </c>
      <c r="S94" s="151">
        <v>0</v>
      </c>
      <c r="T94" s="152">
        <f>S94*H94</f>
        <v>0</v>
      </c>
      <c r="AR94" s="16" t="s">
        <v>145</v>
      </c>
      <c r="AT94" s="16" t="s">
        <v>141</v>
      </c>
      <c r="AU94" s="16" t="s">
        <v>78</v>
      </c>
      <c r="AY94" s="16" t="s">
        <v>139</v>
      </c>
      <c r="BE94" s="153">
        <f>IF(N94="základní",J94,0)</f>
        <v>0</v>
      </c>
      <c r="BF94" s="153">
        <f>IF(N94="snížená",J94,0)</f>
        <v>0</v>
      </c>
      <c r="BG94" s="153">
        <f>IF(N94="zákl. přenesená",J94,0)</f>
        <v>0</v>
      </c>
      <c r="BH94" s="153">
        <f>IF(N94="sníž. přenesená",J94,0)</f>
        <v>0</v>
      </c>
      <c r="BI94" s="153">
        <f>IF(N94="nulová",J94,0)</f>
        <v>0</v>
      </c>
      <c r="BJ94" s="16" t="s">
        <v>20</v>
      </c>
      <c r="BK94" s="153">
        <f>ROUND(I94*H94,2)</f>
        <v>0</v>
      </c>
      <c r="BL94" s="16" t="s">
        <v>145</v>
      </c>
      <c r="BM94" s="16" t="s">
        <v>2842</v>
      </c>
    </row>
    <row r="95" spans="2:51" s="11" customFormat="1" ht="22.5" customHeight="1">
      <c r="B95" s="154"/>
      <c r="D95" s="155" t="s">
        <v>147</v>
      </c>
      <c r="E95" s="156" t="s">
        <v>3</v>
      </c>
      <c r="F95" s="157" t="s">
        <v>2843</v>
      </c>
      <c r="H95" s="158">
        <v>28.247</v>
      </c>
      <c r="L95" s="154"/>
      <c r="M95" s="159"/>
      <c r="N95" s="160"/>
      <c r="O95" s="160"/>
      <c r="P95" s="160"/>
      <c r="Q95" s="160"/>
      <c r="R95" s="160"/>
      <c r="S95" s="160"/>
      <c r="T95" s="161"/>
      <c r="AT95" s="156" t="s">
        <v>147</v>
      </c>
      <c r="AU95" s="156" t="s">
        <v>78</v>
      </c>
      <c r="AV95" s="11" t="s">
        <v>78</v>
      </c>
      <c r="AW95" s="11" t="s">
        <v>34</v>
      </c>
      <c r="AX95" s="11" t="s">
        <v>70</v>
      </c>
      <c r="AY95" s="156" t="s">
        <v>139</v>
      </c>
    </row>
    <row r="96" spans="2:51" s="12" customFormat="1" ht="22.5" customHeight="1">
      <c r="B96" s="162"/>
      <c r="D96" s="163" t="s">
        <v>147</v>
      </c>
      <c r="E96" s="164" t="s">
        <v>3</v>
      </c>
      <c r="F96" s="165" t="s">
        <v>150</v>
      </c>
      <c r="H96" s="166">
        <v>28.247</v>
      </c>
      <c r="L96" s="162"/>
      <c r="M96" s="167"/>
      <c r="N96" s="168"/>
      <c r="O96" s="168"/>
      <c r="P96" s="168"/>
      <c r="Q96" s="168"/>
      <c r="R96" s="168"/>
      <c r="S96" s="168"/>
      <c r="T96" s="169"/>
      <c r="AT96" s="183" t="s">
        <v>147</v>
      </c>
      <c r="AU96" s="183" t="s">
        <v>78</v>
      </c>
      <c r="AV96" s="12" t="s">
        <v>145</v>
      </c>
      <c r="AW96" s="12" t="s">
        <v>34</v>
      </c>
      <c r="AX96" s="12" t="s">
        <v>20</v>
      </c>
      <c r="AY96" s="183" t="s">
        <v>139</v>
      </c>
    </row>
    <row r="97" spans="2:65" s="1" customFormat="1" ht="22.5" customHeight="1">
      <c r="B97" s="142"/>
      <c r="C97" s="143" t="s">
        <v>78</v>
      </c>
      <c r="D97" s="143" t="s">
        <v>141</v>
      </c>
      <c r="E97" s="144" t="s">
        <v>2844</v>
      </c>
      <c r="F97" s="145" t="s">
        <v>2845</v>
      </c>
      <c r="G97" s="146" t="s">
        <v>168</v>
      </c>
      <c r="H97" s="147">
        <v>28.247</v>
      </c>
      <c r="I97" s="148"/>
      <c r="J97" s="148">
        <f>ROUND(I97*H97,2)</f>
        <v>0</v>
      </c>
      <c r="K97" s="145" t="s">
        <v>3</v>
      </c>
      <c r="L97" s="30"/>
      <c r="M97" s="149" t="s">
        <v>3</v>
      </c>
      <c r="N97" s="150" t="s">
        <v>41</v>
      </c>
      <c r="O97" s="151">
        <v>0</v>
      </c>
      <c r="P97" s="151">
        <f>O97*H97</f>
        <v>0</v>
      </c>
      <c r="Q97" s="151">
        <v>0</v>
      </c>
      <c r="R97" s="151">
        <f>Q97*H97</f>
        <v>0</v>
      </c>
      <c r="S97" s="151">
        <v>0</v>
      </c>
      <c r="T97" s="152">
        <f>S97*H97</f>
        <v>0</v>
      </c>
      <c r="AR97" s="16" t="s">
        <v>145</v>
      </c>
      <c r="AT97" s="16" t="s">
        <v>141</v>
      </c>
      <c r="AU97" s="16" t="s">
        <v>78</v>
      </c>
      <c r="AY97" s="16" t="s">
        <v>139</v>
      </c>
      <c r="BE97" s="153">
        <f>IF(N97="základní",J97,0)</f>
        <v>0</v>
      </c>
      <c r="BF97" s="153">
        <f>IF(N97="snížená",J97,0)</f>
        <v>0</v>
      </c>
      <c r="BG97" s="153">
        <f>IF(N97="zákl. přenesená",J97,0)</f>
        <v>0</v>
      </c>
      <c r="BH97" s="153">
        <f>IF(N97="sníž. přenesená",J97,0)</f>
        <v>0</v>
      </c>
      <c r="BI97" s="153">
        <f>IF(N97="nulová",J97,0)</f>
        <v>0</v>
      </c>
      <c r="BJ97" s="16" t="s">
        <v>20</v>
      </c>
      <c r="BK97" s="153">
        <f>ROUND(I97*H97,2)</f>
        <v>0</v>
      </c>
      <c r="BL97" s="16" t="s">
        <v>145</v>
      </c>
      <c r="BM97" s="16" t="s">
        <v>2846</v>
      </c>
    </row>
    <row r="98" spans="2:65" s="1" customFormat="1" ht="22.5" customHeight="1">
      <c r="B98" s="142"/>
      <c r="C98" s="143" t="s">
        <v>154</v>
      </c>
      <c r="D98" s="143" t="s">
        <v>141</v>
      </c>
      <c r="E98" s="144" t="s">
        <v>2847</v>
      </c>
      <c r="F98" s="145" t="s">
        <v>2848</v>
      </c>
      <c r="G98" s="146" t="s">
        <v>144</v>
      </c>
      <c r="H98" s="147">
        <v>1.477</v>
      </c>
      <c r="I98" s="148"/>
      <c r="J98" s="148">
        <f>ROUND(I98*H98,2)</f>
        <v>0</v>
      </c>
      <c r="K98" s="145" t="s">
        <v>3</v>
      </c>
      <c r="L98" s="30"/>
      <c r="M98" s="149" t="s">
        <v>3</v>
      </c>
      <c r="N98" s="150" t="s">
        <v>41</v>
      </c>
      <c r="O98" s="151">
        <v>2.94</v>
      </c>
      <c r="P98" s="151">
        <f>O98*H98</f>
        <v>4.34238</v>
      </c>
      <c r="Q98" s="151">
        <v>0</v>
      </c>
      <c r="R98" s="151">
        <f>Q98*H98</f>
        <v>0</v>
      </c>
      <c r="S98" s="151">
        <v>0</v>
      </c>
      <c r="T98" s="152">
        <f>S98*H98</f>
        <v>0</v>
      </c>
      <c r="AR98" s="16" t="s">
        <v>145</v>
      </c>
      <c r="AT98" s="16" t="s">
        <v>141</v>
      </c>
      <c r="AU98" s="16" t="s">
        <v>78</v>
      </c>
      <c r="AY98" s="16" t="s">
        <v>139</v>
      </c>
      <c r="BE98" s="153">
        <f>IF(N98="základní",J98,0)</f>
        <v>0</v>
      </c>
      <c r="BF98" s="153">
        <f>IF(N98="snížená",J98,0)</f>
        <v>0</v>
      </c>
      <c r="BG98" s="153">
        <f>IF(N98="zákl. přenesená",J98,0)</f>
        <v>0</v>
      </c>
      <c r="BH98" s="153">
        <f>IF(N98="sníž. přenesená",J98,0)</f>
        <v>0</v>
      </c>
      <c r="BI98" s="153">
        <f>IF(N98="nulová",J98,0)</f>
        <v>0</v>
      </c>
      <c r="BJ98" s="16" t="s">
        <v>20</v>
      </c>
      <c r="BK98" s="153">
        <f>ROUND(I98*H98,2)</f>
        <v>0</v>
      </c>
      <c r="BL98" s="16" t="s">
        <v>145</v>
      </c>
      <c r="BM98" s="16" t="s">
        <v>2849</v>
      </c>
    </row>
    <row r="99" spans="2:51" s="11" customFormat="1" ht="22.5" customHeight="1">
      <c r="B99" s="154"/>
      <c r="D99" s="155" t="s">
        <v>147</v>
      </c>
      <c r="E99" s="156" t="s">
        <v>3</v>
      </c>
      <c r="F99" s="157" t="s">
        <v>2850</v>
      </c>
      <c r="H99" s="158">
        <v>1.477</v>
      </c>
      <c r="L99" s="154"/>
      <c r="M99" s="159"/>
      <c r="N99" s="160"/>
      <c r="O99" s="160"/>
      <c r="P99" s="160"/>
      <c r="Q99" s="160"/>
      <c r="R99" s="160"/>
      <c r="S99" s="160"/>
      <c r="T99" s="161"/>
      <c r="AT99" s="156" t="s">
        <v>147</v>
      </c>
      <c r="AU99" s="156" t="s">
        <v>78</v>
      </c>
      <c r="AV99" s="11" t="s">
        <v>78</v>
      </c>
      <c r="AW99" s="11" t="s">
        <v>34</v>
      </c>
      <c r="AX99" s="11" t="s">
        <v>70</v>
      </c>
      <c r="AY99" s="156" t="s">
        <v>139</v>
      </c>
    </row>
    <row r="100" spans="2:51" s="12" customFormat="1" ht="22.5" customHeight="1">
      <c r="B100" s="162"/>
      <c r="D100" s="163" t="s">
        <v>147</v>
      </c>
      <c r="E100" s="164" t="s">
        <v>3</v>
      </c>
      <c r="F100" s="165" t="s">
        <v>150</v>
      </c>
      <c r="H100" s="166">
        <v>1.477</v>
      </c>
      <c r="L100" s="162"/>
      <c r="M100" s="167"/>
      <c r="N100" s="168"/>
      <c r="O100" s="168"/>
      <c r="P100" s="168"/>
      <c r="Q100" s="168"/>
      <c r="R100" s="168"/>
      <c r="S100" s="168"/>
      <c r="T100" s="169"/>
      <c r="AT100" s="183" t="s">
        <v>147</v>
      </c>
      <c r="AU100" s="183" t="s">
        <v>78</v>
      </c>
      <c r="AV100" s="12" t="s">
        <v>145</v>
      </c>
      <c r="AW100" s="12" t="s">
        <v>34</v>
      </c>
      <c r="AX100" s="12" t="s">
        <v>20</v>
      </c>
      <c r="AY100" s="183" t="s">
        <v>139</v>
      </c>
    </row>
    <row r="101" spans="2:65" s="1" customFormat="1" ht="31.5" customHeight="1">
      <c r="B101" s="142"/>
      <c r="C101" s="143" t="s">
        <v>145</v>
      </c>
      <c r="D101" s="143" t="s">
        <v>141</v>
      </c>
      <c r="E101" s="144" t="s">
        <v>2851</v>
      </c>
      <c r="F101" s="145" t="s">
        <v>2852</v>
      </c>
      <c r="G101" s="146" t="s">
        <v>144</v>
      </c>
      <c r="H101" s="147">
        <v>1.477</v>
      </c>
      <c r="I101" s="148"/>
      <c r="J101" s="148">
        <f>ROUND(I101*H101,2)</f>
        <v>0</v>
      </c>
      <c r="K101" s="145" t="s">
        <v>3</v>
      </c>
      <c r="L101" s="30"/>
      <c r="M101" s="149" t="s">
        <v>3</v>
      </c>
      <c r="N101" s="150" t="s">
        <v>41</v>
      </c>
      <c r="O101" s="151">
        <v>0.8</v>
      </c>
      <c r="P101" s="151">
        <f>O101*H101</f>
        <v>1.1816000000000002</v>
      </c>
      <c r="Q101" s="151">
        <v>0</v>
      </c>
      <c r="R101" s="151">
        <f>Q101*H101</f>
        <v>0</v>
      </c>
      <c r="S101" s="151">
        <v>0</v>
      </c>
      <c r="T101" s="152">
        <f>S101*H101</f>
        <v>0</v>
      </c>
      <c r="AR101" s="16" t="s">
        <v>145</v>
      </c>
      <c r="AT101" s="16" t="s">
        <v>141</v>
      </c>
      <c r="AU101" s="16" t="s">
        <v>78</v>
      </c>
      <c r="AY101" s="16" t="s">
        <v>139</v>
      </c>
      <c r="BE101" s="153">
        <f>IF(N101="základní",J101,0)</f>
        <v>0</v>
      </c>
      <c r="BF101" s="153">
        <f>IF(N101="snížená",J101,0)</f>
        <v>0</v>
      </c>
      <c r="BG101" s="153">
        <f>IF(N101="zákl. přenesená",J101,0)</f>
        <v>0</v>
      </c>
      <c r="BH101" s="153">
        <f>IF(N101="sníž. přenesená",J101,0)</f>
        <v>0</v>
      </c>
      <c r="BI101" s="153">
        <f>IF(N101="nulová",J101,0)</f>
        <v>0</v>
      </c>
      <c r="BJ101" s="16" t="s">
        <v>20</v>
      </c>
      <c r="BK101" s="153">
        <f>ROUND(I101*H101,2)</f>
        <v>0</v>
      </c>
      <c r="BL101" s="16" t="s">
        <v>145</v>
      </c>
      <c r="BM101" s="16" t="s">
        <v>2853</v>
      </c>
    </row>
    <row r="102" spans="2:65" s="1" customFormat="1" ht="31.5" customHeight="1">
      <c r="B102" s="142"/>
      <c r="C102" s="143" t="s">
        <v>165</v>
      </c>
      <c r="D102" s="143" t="s">
        <v>141</v>
      </c>
      <c r="E102" s="144" t="s">
        <v>2854</v>
      </c>
      <c r="F102" s="145" t="s">
        <v>2855</v>
      </c>
      <c r="G102" s="146" t="s">
        <v>144</v>
      </c>
      <c r="H102" s="147">
        <v>94.694</v>
      </c>
      <c r="I102" s="148">
        <v>0</v>
      </c>
      <c r="J102" s="148">
        <f>ROUND(I102*H102,2)</f>
        <v>0</v>
      </c>
      <c r="K102" s="145" t="s">
        <v>3</v>
      </c>
      <c r="L102" s="30"/>
      <c r="M102" s="149" t="s">
        <v>3</v>
      </c>
      <c r="N102" s="150" t="s">
        <v>41</v>
      </c>
      <c r="O102" s="151">
        <v>3.36</v>
      </c>
      <c r="P102" s="151">
        <f>O102*H102</f>
        <v>318.17184</v>
      </c>
      <c r="Q102" s="151">
        <v>0</v>
      </c>
      <c r="R102" s="151">
        <f>Q102*H102</f>
        <v>0</v>
      </c>
      <c r="S102" s="151">
        <v>0</v>
      </c>
      <c r="T102" s="152">
        <f>S102*H102</f>
        <v>0</v>
      </c>
      <c r="AR102" s="16" t="s">
        <v>145</v>
      </c>
      <c r="AT102" s="16" t="s">
        <v>141</v>
      </c>
      <c r="AU102" s="16" t="s">
        <v>78</v>
      </c>
      <c r="AY102" s="16" t="s">
        <v>139</v>
      </c>
      <c r="BE102" s="153">
        <f>IF(N102="základní",J102,0)</f>
        <v>0</v>
      </c>
      <c r="BF102" s="153">
        <f>IF(N102="snížená",J102,0)</f>
        <v>0</v>
      </c>
      <c r="BG102" s="153">
        <f>IF(N102="zákl. přenesená",J102,0)</f>
        <v>0</v>
      </c>
      <c r="BH102" s="153">
        <f>IF(N102="sníž. přenesená",J102,0)</f>
        <v>0</v>
      </c>
      <c r="BI102" s="153">
        <f>IF(N102="nulová",J102,0)</f>
        <v>0</v>
      </c>
      <c r="BJ102" s="16" t="s">
        <v>20</v>
      </c>
      <c r="BK102" s="153">
        <f>ROUND(I102*H102,2)</f>
        <v>0</v>
      </c>
      <c r="BL102" s="16" t="s">
        <v>145</v>
      </c>
      <c r="BM102" s="16" t="s">
        <v>2856</v>
      </c>
    </row>
    <row r="103" spans="2:51" s="635" customFormat="1" ht="22.5" customHeight="1">
      <c r="B103" s="636"/>
      <c r="D103" s="155" t="s">
        <v>147</v>
      </c>
      <c r="E103" s="637" t="s">
        <v>3</v>
      </c>
      <c r="F103" s="638" t="s">
        <v>2857</v>
      </c>
      <c r="H103" s="637" t="s">
        <v>3</v>
      </c>
      <c r="L103" s="636"/>
      <c r="M103" s="639"/>
      <c r="N103" s="640"/>
      <c r="O103" s="640"/>
      <c r="P103" s="640"/>
      <c r="Q103" s="640"/>
      <c r="R103" s="640"/>
      <c r="S103" s="640"/>
      <c r="T103" s="641"/>
      <c r="AT103" s="637" t="s">
        <v>147</v>
      </c>
      <c r="AU103" s="637" t="s">
        <v>78</v>
      </c>
      <c r="AV103" s="635" t="s">
        <v>20</v>
      </c>
      <c r="AW103" s="635" t="s">
        <v>34</v>
      </c>
      <c r="AX103" s="635" t="s">
        <v>70</v>
      </c>
      <c r="AY103" s="637" t="s">
        <v>139</v>
      </c>
    </row>
    <row r="104" spans="2:51" s="11" customFormat="1" ht="22.5" customHeight="1">
      <c r="B104" s="154"/>
      <c r="D104" s="155" t="s">
        <v>147</v>
      </c>
      <c r="E104" s="156" t="s">
        <v>3</v>
      </c>
      <c r="F104" s="157" t="s">
        <v>2858</v>
      </c>
      <c r="H104" s="158">
        <v>13.426</v>
      </c>
      <c r="L104" s="154"/>
      <c r="M104" s="159"/>
      <c r="N104" s="160"/>
      <c r="O104" s="160"/>
      <c r="P104" s="160"/>
      <c r="Q104" s="160"/>
      <c r="R104" s="160"/>
      <c r="S104" s="160"/>
      <c r="T104" s="161"/>
      <c r="AT104" s="156" t="s">
        <v>147</v>
      </c>
      <c r="AU104" s="156" t="s">
        <v>78</v>
      </c>
      <c r="AV104" s="11" t="s">
        <v>78</v>
      </c>
      <c r="AW104" s="11" t="s">
        <v>34</v>
      </c>
      <c r="AX104" s="11" t="s">
        <v>70</v>
      </c>
      <c r="AY104" s="156" t="s">
        <v>139</v>
      </c>
    </row>
    <row r="105" spans="2:51" s="11" customFormat="1" ht="22.5" customHeight="1">
      <c r="B105" s="154"/>
      <c r="D105" s="155" t="s">
        <v>147</v>
      </c>
      <c r="E105" s="156" t="s">
        <v>3</v>
      </c>
      <c r="F105" s="157" t="s">
        <v>2859</v>
      </c>
      <c r="H105" s="158">
        <v>65.988</v>
      </c>
      <c r="L105" s="154"/>
      <c r="M105" s="159"/>
      <c r="N105" s="160"/>
      <c r="O105" s="160"/>
      <c r="P105" s="160"/>
      <c r="Q105" s="160"/>
      <c r="R105" s="160"/>
      <c r="S105" s="160"/>
      <c r="T105" s="161"/>
      <c r="AT105" s="156" t="s">
        <v>147</v>
      </c>
      <c r="AU105" s="156" t="s">
        <v>78</v>
      </c>
      <c r="AV105" s="11" t="s">
        <v>78</v>
      </c>
      <c r="AW105" s="11" t="s">
        <v>34</v>
      </c>
      <c r="AX105" s="11" t="s">
        <v>70</v>
      </c>
      <c r="AY105" s="156" t="s">
        <v>139</v>
      </c>
    </row>
    <row r="106" spans="2:51" s="11" customFormat="1" ht="22.5" customHeight="1">
      <c r="B106" s="154"/>
      <c r="D106" s="155" t="s">
        <v>147</v>
      </c>
      <c r="E106" s="156" t="s">
        <v>3</v>
      </c>
      <c r="F106" s="157" t="s">
        <v>2860</v>
      </c>
      <c r="H106" s="158">
        <v>15.28</v>
      </c>
      <c r="L106" s="154"/>
      <c r="M106" s="159"/>
      <c r="N106" s="160"/>
      <c r="O106" s="160"/>
      <c r="P106" s="160"/>
      <c r="Q106" s="160"/>
      <c r="R106" s="160"/>
      <c r="S106" s="160"/>
      <c r="T106" s="161"/>
      <c r="AT106" s="156" t="s">
        <v>147</v>
      </c>
      <c r="AU106" s="156" t="s">
        <v>78</v>
      </c>
      <c r="AV106" s="11" t="s">
        <v>78</v>
      </c>
      <c r="AW106" s="11" t="s">
        <v>34</v>
      </c>
      <c r="AX106" s="11" t="s">
        <v>70</v>
      </c>
      <c r="AY106" s="156" t="s">
        <v>139</v>
      </c>
    </row>
    <row r="107" spans="2:51" s="12" customFormat="1" ht="22.5" customHeight="1">
      <c r="B107" s="162"/>
      <c r="D107" s="163" t="s">
        <v>147</v>
      </c>
      <c r="E107" s="164" t="s">
        <v>3</v>
      </c>
      <c r="F107" s="165" t="s">
        <v>150</v>
      </c>
      <c r="H107" s="166">
        <v>94.694</v>
      </c>
      <c r="L107" s="162"/>
      <c r="M107" s="167"/>
      <c r="N107" s="168"/>
      <c r="O107" s="168"/>
      <c r="P107" s="168"/>
      <c r="Q107" s="168"/>
      <c r="R107" s="168"/>
      <c r="S107" s="168"/>
      <c r="T107" s="169"/>
      <c r="AT107" s="183" t="s">
        <v>147</v>
      </c>
      <c r="AU107" s="183" t="s">
        <v>78</v>
      </c>
      <c r="AV107" s="12" t="s">
        <v>145</v>
      </c>
      <c r="AW107" s="12" t="s">
        <v>34</v>
      </c>
      <c r="AX107" s="12" t="s">
        <v>20</v>
      </c>
      <c r="AY107" s="183" t="s">
        <v>139</v>
      </c>
    </row>
    <row r="108" spans="2:65" s="1" customFormat="1" ht="31.5" customHeight="1">
      <c r="B108" s="142"/>
      <c r="C108" s="143" t="s">
        <v>174</v>
      </c>
      <c r="D108" s="143" t="s">
        <v>141</v>
      </c>
      <c r="E108" s="144" t="s">
        <v>2861</v>
      </c>
      <c r="F108" s="145" t="s">
        <v>2862</v>
      </c>
      <c r="G108" s="146" t="s">
        <v>144</v>
      </c>
      <c r="H108" s="147">
        <v>94.694</v>
      </c>
      <c r="I108" s="148"/>
      <c r="J108" s="148">
        <f>ROUND(I108*H108,2)</f>
        <v>0</v>
      </c>
      <c r="K108" s="145" t="s">
        <v>3</v>
      </c>
      <c r="L108" s="30"/>
      <c r="M108" s="149" t="s">
        <v>3</v>
      </c>
      <c r="N108" s="150" t="s">
        <v>41</v>
      </c>
      <c r="O108" s="151">
        <v>0.706</v>
      </c>
      <c r="P108" s="151">
        <f>O108*H108</f>
        <v>66.853964</v>
      </c>
      <c r="Q108" s="151">
        <v>0</v>
      </c>
      <c r="R108" s="151">
        <f>Q108*H108</f>
        <v>0</v>
      </c>
      <c r="S108" s="151">
        <v>0</v>
      </c>
      <c r="T108" s="152">
        <f>S108*H108</f>
        <v>0</v>
      </c>
      <c r="AR108" s="16" t="s">
        <v>145</v>
      </c>
      <c r="AT108" s="16" t="s">
        <v>141</v>
      </c>
      <c r="AU108" s="16" t="s">
        <v>78</v>
      </c>
      <c r="AY108" s="16" t="s">
        <v>139</v>
      </c>
      <c r="BE108" s="153">
        <f>IF(N108="základní",J108,0)</f>
        <v>0</v>
      </c>
      <c r="BF108" s="153">
        <f>IF(N108="snížená",J108,0)</f>
        <v>0</v>
      </c>
      <c r="BG108" s="153">
        <f>IF(N108="zákl. přenesená",J108,0)</f>
        <v>0</v>
      </c>
      <c r="BH108" s="153">
        <f>IF(N108="sníž. přenesená",J108,0)</f>
        <v>0</v>
      </c>
      <c r="BI108" s="153">
        <f>IF(N108="nulová",J108,0)</f>
        <v>0</v>
      </c>
      <c r="BJ108" s="16" t="s">
        <v>20</v>
      </c>
      <c r="BK108" s="153">
        <f>ROUND(I108*H108,2)</f>
        <v>0</v>
      </c>
      <c r="BL108" s="16" t="s">
        <v>145</v>
      </c>
      <c r="BM108" s="16" t="s">
        <v>2863</v>
      </c>
    </row>
    <row r="109" spans="2:65" s="1" customFormat="1" ht="22.5" customHeight="1">
      <c r="B109" s="142"/>
      <c r="C109" s="143" t="s">
        <v>179</v>
      </c>
      <c r="D109" s="143" t="s">
        <v>141</v>
      </c>
      <c r="E109" s="144" t="s">
        <v>2220</v>
      </c>
      <c r="F109" s="145" t="s">
        <v>2864</v>
      </c>
      <c r="G109" s="146" t="s">
        <v>144</v>
      </c>
      <c r="H109" s="147">
        <v>3.459</v>
      </c>
      <c r="I109" s="148"/>
      <c r="J109" s="148">
        <f>ROUND(I109*H109,2)</f>
        <v>0</v>
      </c>
      <c r="K109" s="145" t="s">
        <v>3</v>
      </c>
      <c r="L109" s="30"/>
      <c r="M109" s="149" t="s">
        <v>3</v>
      </c>
      <c r="N109" s="150" t="s">
        <v>41</v>
      </c>
      <c r="O109" s="151">
        <v>0</v>
      </c>
      <c r="P109" s="151">
        <f>O109*H109</f>
        <v>0</v>
      </c>
      <c r="Q109" s="151">
        <v>0</v>
      </c>
      <c r="R109" s="151">
        <f>Q109*H109</f>
        <v>0</v>
      </c>
      <c r="S109" s="151">
        <v>0</v>
      </c>
      <c r="T109" s="152">
        <f>S109*H109</f>
        <v>0</v>
      </c>
      <c r="AR109" s="16" t="s">
        <v>145</v>
      </c>
      <c r="AT109" s="16" t="s">
        <v>141</v>
      </c>
      <c r="AU109" s="16" t="s">
        <v>78</v>
      </c>
      <c r="AY109" s="16" t="s">
        <v>139</v>
      </c>
      <c r="BE109" s="153">
        <f>IF(N109="základní",J109,0)</f>
        <v>0</v>
      </c>
      <c r="BF109" s="153">
        <f>IF(N109="snížená",J109,0)</f>
        <v>0</v>
      </c>
      <c r="BG109" s="153">
        <f>IF(N109="zákl. přenesená",J109,0)</f>
        <v>0</v>
      </c>
      <c r="BH109" s="153">
        <f>IF(N109="sníž. přenesená",J109,0)</f>
        <v>0</v>
      </c>
      <c r="BI109" s="153">
        <f>IF(N109="nulová",J109,0)</f>
        <v>0</v>
      </c>
      <c r="BJ109" s="16" t="s">
        <v>20</v>
      </c>
      <c r="BK109" s="153">
        <f>ROUND(I109*H109,2)</f>
        <v>0</v>
      </c>
      <c r="BL109" s="16" t="s">
        <v>145</v>
      </c>
      <c r="BM109" s="16" t="s">
        <v>2865</v>
      </c>
    </row>
    <row r="110" spans="2:51" s="11" customFormat="1" ht="22.5" customHeight="1">
      <c r="B110" s="154"/>
      <c r="D110" s="155" t="s">
        <v>147</v>
      </c>
      <c r="E110" s="156" t="s">
        <v>3</v>
      </c>
      <c r="F110" s="157" t="s">
        <v>2866</v>
      </c>
      <c r="H110" s="158">
        <v>3.459</v>
      </c>
      <c r="L110" s="154"/>
      <c r="M110" s="159"/>
      <c r="N110" s="160"/>
      <c r="O110" s="160"/>
      <c r="P110" s="160"/>
      <c r="Q110" s="160"/>
      <c r="R110" s="160"/>
      <c r="S110" s="160"/>
      <c r="T110" s="161"/>
      <c r="AT110" s="156" t="s">
        <v>147</v>
      </c>
      <c r="AU110" s="156" t="s">
        <v>78</v>
      </c>
      <c r="AV110" s="11" t="s">
        <v>78</v>
      </c>
      <c r="AW110" s="11" t="s">
        <v>34</v>
      </c>
      <c r="AX110" s="11" t="s">
        <v>70</v>
      </c>
      <c r="AY110" s="156" t="s">
        <v>139</v>
      </c>
    </row>
    <row r="111" spans="2:51" s="12" customFormat="1" ht="22.5" customHeight="1">
      <c r="B111" s="162"/>
      <c r="D111" s="163" t="s">
        <v>147</v>
      </c>
      <c r="E111" s="164" t="s">
        <v>3</v>
      </c>
      <c r="F111" s="165" t="s">
        <v>150</v>
      </c>
      <c r="H111" s="166">
        <v>3.459</v>
      </c>
      <c r="L111" s="162"/>
      <c r="M111" s="167"/>
      <c r="N111" s="168"/>
      <c r="O111" s="168"/>
      <c r="P111" s="168"/>
      <c r="Q111" s="168"/>
      <c r="R111" s="168"/>
      <c r="S111" s="168"/>
      <c r="T111" s="169"/>
      <c r="AT111" s="183" t="s">
        <v>147</v>
      </c>
      <c r="AU111" s="183" t="s">
        <v>78</v>
      </c>
      <c r="AV111" s="12" t="s">
        <v>145</v>
      </c>
      <c r="AW111" s="12" t="s">
        <v>34</v>
      </c>
      <c r="AX111" s="12" t="s">
        <v>20</v>
      </c>
      <c r="AY111" s="183" t="s">
        <v>139</v>
      </c>
    </row>
    <row r="112" spans="2:65" s="1" customFormat="1" ht="22.5" customHeight="1">
      <c r="B112" s="142"/>
      <c r="C112" s="143" t="s">
        <v>183</v>
      </c>
      <c r="D112" s="143" t="s">
        <v>141</v>
      </c>
      <c r="E112" s="144" t="s">
        <v>188</v>
      </c>
      <c r="F112" s="145" t="s">
        <v>189</v>
      </c>
      <c r="G112" s="146" t="s">
        <v>144</v>
      </c>
      <c r="H112" s="147">
        <v>27.33</v>
      </c>
      <c r="I112" s="148"/>
      <c r="J112" s="148">
        <f>ROUND(I112*H112,2)</f>
        <v>0</v>
      </c>
      <c r="K112" s="145" t="s">
        <v>3</v>
      </c>
      <c r="L112" s="30"/>
      <c r="M112" s="149" t="s">
        <v>3</v>
      </c>
      <c r="N112" s="150" t="s">
        <v>41</v>
      </c>
      <c r="O112" s="151">
        <v>0</v>
      </c>
      <c r="P112" s="151">
        <f>O112*H112</f>
        <v>0</v>
      </c>
      <c r="Q112" s="151">
        <v>0</v>
      </c>
      <c r="R112" s="151">
        <f>Q112*H112</f>
        <v>0</v>
      </c>
      <c r="S112" s="151">
        <v>0</v>
      </c>
      <c r="T112" s="152">
        <f>S112*H112</f>
        <v>0</v>
      </c>
      <c r="AR112" s="16" t="s">
        <v>145</v>
      </c>
      <c r="AT112" s="16" t="s">
        <v>141</v>
      </c>
      <c r="AU112" s="16" t="s">
        <v>78</v>
      </c>
      <c r="AY112" s="16" t="s">
        <v>139</v>
      </c>
      <c r="BE112" s="153">
        <f>IF(N112="základní",J112,0)</f>
        <v>0</v>
      </c>
      <c r="BF112" s="153">
        <f>IF(N112="snížená",J112,0)</f>
        <v>0</v>
      </c>
      <c r="BG112" s="153">
        <f>IF(N112="zákl. přenesená",J112,0)</f>
        <v>0</v>
      </c>
      <c r="BH112" s="153">
        <f>IF(N112="sníž. přenesená",J112,0)</f>
        <v>0</v>
      </c>
      <c r="BI112" s="153">
        <f>IF(N112="nulová",J112,0)</f>
        <v>0</v>
      </c>
      <c r="BJ112" s="16" t="s">
        <v>20</v>
      </c>
      <c r="BK112" s="153">
        <f>ROUND(I112*H112,2)</f>
        <v>0</v>
      </c>
      <c r="BL112" s="16" t="s">
        <v>145</v>
      </c>
      <c r="BM112" s="16" t="s">
        <v>2867</v>
      </c>
    </row>
    <row r="113" spans="2:51" s="11" customFormat="1" ht="22.5" customHeight="1">
      <c r="B113" s="154"/>
      <c r="D113" s="155" t="s">
        <v>147</v>
      </c>
      <c r="E113" s="156" t="s">
        <v>3</v>
      </c>
      <c r="F113" s="157" t="s">
        <v>2868</v>
      </c>
      <c r="H113" s="158">
        <v>77.207</v>
      </c>
      <c r="L113" s="154"/>
      <c r="M113" s="159"/>
      <c r="N113" s="160"/>
      <c r="O113" s="160"/>
      <c r="P113" s="160"/>
      <c r="Q113" s="160"/>
      <c r="R113" s="160"/>
      <c r="S113" s="160"/>
      <c r="T113" s="161"/>
      <c r="AT113" s="156" t="s">
        <v>147</v>
      </c>
      <c r="AU113" s="156" t="s">
        <v>78</v>
      </c>
      <c r="AV113" s="11" t="s">
        <v>78</v>
      </c>
      <c r="AW113" s="11" t="s">
        <v>34</v>
      </c>
      <c r="AX113" s="11" t="s">
        <v>70</v>
      </c>
      <c r="AY113" s="156" t="s">
        <v>139</v>
      </c>
    </row>
    <row r="114" spans="2:51" s="11" customFormat="1" ht="22.5" customHeight="1">
      <c r="B114" s="154"/>
      <c r="D114" s="155" t="s">
        <v>147</v>
      </c>
      <c r="E114" s="156" t="s">
        <v>3</v>
      </c>
      <c r="F114" s="157" t="s">
        <v>2869</v>
      </c>
      <c r="H114" s="158">
        <v>-49.877</v>
      </c>
      <c r="L114" s="154"/>
      <c r="M114" s="159"/>
      <c r="N114" s="160"/>
      <c r="O114" s="160"/>
      <c r="P114" s="160"/>
      <c r="Q114" s="160"/>
      <c r="R114" s="160"/>
      <c r="S114" s="160"/>
      <c r="T114" s="161"/>
      <c r="AT114" s="156" t="s">
        <v>147</v>
      </c>
      <c r="AU114" s="156" t="s">
        <v>78</v>
      </c>
      <c r="AV114" s="11" t="s">
        <v>78</v>
      </c>
      <c r="AW114" s="11" t="s">
        <v>34</v>
      </c>
      <c r="AX114" s="11" t="s">
        <v>70</v>
      </c>
      <c r="AY114" s="156" t="s">
        <v>139</v>
      </c>
    </row>
    <row r="115" spans="2:51" s="12" customFormat="1" ht="22.5" customHeight="1">
      <c r="B115" s="162"/>
      <c r="D115" s="163" t="s">
        <v>147</v>
      </c>
      <c r="E115" s="164" t="s">
        <v>3</v>
      </c>
      <c r="F115" s="165" t="s">
        <v>150</v>
      </c>
      <c r="H115" s="166">
        <v>27.33</v>
      </c>
      <c r="L115" s="162"/>
      <c r="M115" s="167"/>
      <c r="N115" s="168"/>
      <c r="O115" s="168"/>
      <c r="P115" s="168"/>
      <c r="Q115" s="168"/>
      <c r="R115" s="168"/>
      <c r="S115" s="168"/>
      <c r="T115" s="169"/>
      <c r="AT115" s="183" t="s">
        <v>147</v>
      </c>
      <c r="AU115" s="183" t="s">
        <v>78</v>
      </c>
      <c r="AV115" s="12" t="s">
        <v>145</v>
      </c>
      <c r="AW115" s="12" t="s">
        <v>34</v>
      </c>
      <c r="AX115" s="12" t="s">
        <v>20</v>
      </c>
      <c r="AY115" s="183" t="s">
        <v>139</v>
      </c>
    </row>
    <row r="116" spans="2:65" s="1" customFormat="1" ht="22.5" customHeight="1">
      <c r="B116" s="142"/>
      <c r="C116" s="143" t="s">
        <v>187</v>
      </c>
      <c r="D116" s="143" t="s">
        <v>141</v>
      </c>
      <c r="E116" s="144" t="s">
        <v>2870</v>
      </c>
      <c r="F116" s="145" t="s">
        <v>2871</v>
      </c>
      <c r="G116" s="146" t="s">
        <v>144</v>
      </c>
      <c r="H116" s="147">
        <v>27.33</v>
      </c>
      <c r="I116" s="148"/>
      <c r="J116" s="148">
        <f>ROUND(I116*H116,2)</f>
        <v>0</v>
      </c>
      <c r="K116" s="145" t="s">
        <v>3</v>
      </c>
      <c r="L116" s="30"/>
      <c r="M116" s="149" t="s">
        <v>3</v>
      </c>
      <c r="N116" s="150" t="s">
        <v>41</v>
      </c>
      <c r="O116" s="151">
        <v>0</v>
      </c>
      <c r="P116" s="151">
        <f>O116*H116</f>
        <v>0</v>
      </c>
      <c r="Q116" s="151">
        <v>0</v>
      </c>
      <c r="R116" s="151">
        <f>Q116*H116</f>
        <v>0</v>
      </c>
      <c r="S116" s="151">
        <v>0</v>
      </c>
      <c r="T116" s="152">
        <f>S116*H116</f>
        <v>0</v>
      </c>
      <c r="AR116" s="16" t="s">
        <v>145</v>
      </c>
      <c r="AT116" s="16" t="s">
        <v>141</v>
      </c>
      <c r="AU116" s="16" t="s">
        <v>78</v>
      </c>
      <c r="AY116" s="16" t="s">
        <v>139</v>
      </c>
      <c r="BE116" s="153">
        <f>IF(N116="základní",J116,0)</f>
        <v>0</v>
      </c>
      <c r="BF116" s="153">
        <f>IF(N116="snížená",J116,0)</f>
        <v>0</v>
      </c>
      <c r="BG116" s="153">
        <f>IF(N116="zákl. přenesená",J116,0)</f>
        <v>0</v>
      </c>
      <c r="BH116" s="153">
        <f>IF(N116="sníž. přenesená",J116,0)</f>
        <v>0</v>
      </c>
      <c r="BI116" s="153">
        <f>IF(N116="nulová",J116,0)</f>
        <v>0</v>
      </c>
      <c r="BJ116" s="16" t="s">
        <v>20</v>
      </c>
      <c r="BK116" s="153">
        <f>ROUND(I116*H116,2)</f>
        <v>0</v>
      </c>
      <c r="BL116" s="16" t="s">
        <v>145</v>
      </c>
      <c r="BM116" s="16" t="s">
        <v>2872</v>
      </c>
    </row>
    <row r="117" spans="2:51" s="11" customFormat="1" ht="22.5" customHeight="1">
      <c r="B117" s="154"/>
      <c r="D117" s="155" t="s">
        <v>147</v>
      </c>
      <c r="E117" s="156" t="s">
        <v>3</v>
      </c>
      <c r="F117" s="157" t="s">
        <v>2873</v>
      </c>
      <c r="H117" s="158">
        <v>27.33</v>
      </c>
      <c r="L117" s="154"/>
      <c r="M117" s="159"/>
      <c r="N117" s="160"/>
      <c r="O117" s="160"/>
      <c r="P117" s="160"/>
      <c r="Q117" s="160"/>
      <c r="R117" s="160"/>
      <c r="S117" s="160"/>
      <c r="T117" s="161"/>
      <c r="AT117" s="156" t="s">
        <v>147</v>
      </c>
      <c r="AU117" s="156" t="s">
        <v>78</v>
      </c>
      <c r="AV117" s="11" t="s">
        <v>78</v>
      </c>
      <c r="AW117" s="11" t="s">
        <v>34</v>
      </c>
      <c r="AX117" s="11" t="s">
        <v>70</v>
      </c>
      <c r="AY117" s="156" t="s">
        <v>139</v>
      </c>
    </row>
    <row r="118" spans="2:51" s="12" customFormat="1" ht="22.5" customHeight="1">
      <c r="B118" s="162"/>
      <c r="D118" s="163" t="s">
        <v>147</v>
      </c>
      <c r="E118" s="164" t="s">
        <v>3</v>
      </c>
      <c r="F118" s="165" t="s">
        <v>150</v>
      </c>
      <c r="H118" s="166">
        <v>27.33</v>
      </c>
      <c r="L118" s="162"/>
      <c r="M118" s="167"/>
      <c r="N118" s="168"/>
      <c r="O118" s="168"/>
      <c r="P118" s="168"/>
      <c r="Q118" s="168"/>
      <c r="R118" s="168"/>
      <c r="S118" s="168"/>
      <c r="T118" s="169"/>
      <c r="AT118" s="183" t="s">
        <v>147</v>
      </c>
      <c r="AU118" s="183" t="s">
        <v>78</v>
      </c>
      <c r="AV118" s="12" t="s">
        <v>145</v>
      </c>
      <c r="AW118" s="12" t="s">
        <v>34</v>
      </c>
      <c r="AX118" s="12" t="s">
        <v>20</v>
      </c>
      <c r="AY118" s="183" t="s">
        <v>139</v>
      </c>
    </row>
    <row r="119" spans="2:65" s="1" customFormat="1" ht="22.5" customHeight="1">
      <c r="B119" s="142"/>
      <c r="C119" s="143" t="s">
        <v>25</v>
      </c>
      <c r="D119" s="143" t="s">
        <v>141</v>
      </c>
      <c r="E119" s="144" t="s">
        <v>191</v>
      </c>
      <c r="F119" s="145" t="s">
        <v>192</v>
      </c>
      <c r="G119" s="146" t="s">
        <v>144</v>
      </c>
      <c r="H119" s="147">
        <v>27.33</v>
      </c>
      <c r="I119" s="148"/>
      <c r="J119" s="148">
        <f>ROUND(I119*H119,2)</f>
        <v>0</v>
      </c>
      <c r="K119" s="145" t="s">
        <v>3</v>
      </c>
      <c r="L119" s="30"/>
      <c r="M119" s="149" t="s">
        <v>3</v>
      </c>
      <c r="N119" s="150" t="s">
        <v>41</v>
      </c>
      <c r="O119" s="151">
        <v>0</v>
      </c>
      <c r="P119" s="151">
        <f>O119*H119</f>
        <v>0</v>
      </c>
      <c r="Q119" s="151">
        <v>0</v>
      </c>
      <c r="R119" s="151">
        <f>Q119*H119</f>
        <v>0</v>
      </c>
      <c r="S119" s="151">
        <v>0</v>
      </c>
      <c r="T119" s="152">
        <f>S119*H119</f>
        <v>0</v>
      </c>
      <c r="AR119" s="16" t="s">
        <v>145</v>
      </c>
      <c r="AT119" s="16" t="s">
        <v>141</v>
      </c>
      <c r="AU119" s="16" t="s">
        <v>78</v>
      </c>
      <c r="AY119" s="16" t="s">
        <v>139</v>
      </c>
      <c r="BE119" s="153">
        <f>IF(N119="základní",J119,0)</f>
        <v>0</v>
      </c>
      <c r="BF119" s="153">
        <f>IF(N119="snížená",J119,0)</f>
        <v>0</v>
      </c>
      <c r="BG119" s="153">
        <f>IF(N119="zákl. přenesená",J119,0)</f>
        <v>0</v>
      </c>
      <c r="BH119" s="153">
        <f>IF(N119="sníž. přenesená",J119,0)</f>
        <v>0</v>
      </c>
      <c r="BI119" s="153">
        <f>IF(N119="nulová",J119,0)</f>
        <v>0</v>
      </c>
      <c r="BJ119" s="16" t="s">
        <v>20</v>
      </c>
      <c r="BK119" s="153">
        <f>ROUND(I119*H119,2)</f>
        <v>0</v>
      </c>
      <c r="BL119" s="16" t="s">
        <v>145</v>
      </c>
      <c r="BM119" s="16" t="s">
        <v>2874</v>
      </c>
    </row>
    <row r="120" spans="2:65" s="1" customFormat="1" ht="22.5" customHeight="1">
      <c r="B120" s="142"/>
      <c r="C120" s="143" t="s">
        <v>194</v>
      </c>
      <c r="D120" s="143" t="s">
        <v>141</v>
      </c>
      <c r="E120" s="144" t="s">
        <v>195</v>
      </c>
      <c r="F120" s="145" t="s">
        <v>196</v>
      </c>
      <c r="G120" s="146" t="s">
        <v>197</v>
      </c>
      <c r="H120" s="147">
        <v>49.194</v>
      </c>
      <c r="I120" s="148"/>
      <c r="J120" s="148">
        <f>ROUND(I120*H120,2)</f>
        <v>0</v>
      </c>
      <c r="K120" s="145" t="s">
        <v>3</v>
      </c>
      <c r="L120" s="30"/>
      <c r="M120" s="149" t="s">
        <v>3</v>
      </c>
      <c r="N120" s="150" t="s">
        <v>41</v>
      </c>
      <c r="O120" s="151">
        <v>0</v>
      </c>
      <c r="P120" s="151">
        <f>O120*H120</f>
        <v>0</v>
      </c>
      <c r="Q120" s="151">
        <v>0</v>
      </c>
      <c r="R120" s="151">
        <f>Q120*H120</f>
        <v>0</v>
      </c>
      <c r="S120" s="151">
        <v>0</v>
      </c>
      <c r="T120" s="152">
        <f>S120*H120</f>
        <v>0</v>
      </c>
      <c r="AR120" s="16" t="s">
        <v>145</v>
      </c>
      <c r="AT120" s="16" t="s">
        <v>141</v>
      </c>
      <c r="AU120" s="16" t="s">
        <v>78</v>
      </c>
      <c r="AY120" s="16" t="s">
        <v>139</v>
      </c>
      <c r="BE120" s="153">
        <f>IF(N120="základní",J120,0)</f>
        <v>0</v>
      </c>
      <c r="BF120" s="153">
        <f>IF(N120="snížená",J120,0)</f>
        <v>0</v>
      </c>
      <c r="BG120" s="153">
        <f>IF(N120="zákl. přenesená",J120,0)</f>
        <v>0</v>
      </c>
      <c r="BH120" s="153">
        <f>IF(N120="sníž. přenesená",J120,0)</f>
        <v>0</v>
      </c>
      <c r="BI120" s="153">
        <f>IF(N120="nulová",J120,0)</f>
        <v>0</v>
      </c>
      <c r="BJ120" s="16" t="s">
        <v>20</v>
      </c>
      <c r="BK120" s="153">
        <f>ROUND(I120*H120,2)</f>
        <v>0</v>
      </c>
      <c r="BL120" s="16" t="s">
        <v>145</v>
      </c>
      <c r="BM120" s="16" t="s">
        <v>2875</v>
      </c>
    </row>
    <row r="121" spans="2:51" s="11" customFormat="1" ht="22.5" customHeight="1">
      <c r="B121" s="154"/>
      <c r="D121" s="155" t="s">
        <v>147</v>
      </c>
      <c r="E121" s="156" t="s">
        <v>3</v>
      </c>
      <c r="F121" s="157" t="s">
        <v>2876</v>
      </c>
      <c r="H121" s="158">
        <v>49.194</v>
      </c>
      <c r="L121" s="154"/>
      <c r="M121" s="159"/>
      <c r="N121" s="160"/>
      <c r="O121" s="160"/>
      <c r="P121" s="160"/>
      <c r="Q121" s="160"/>
      <c r="R121" s="160"/>
      <c r="S121" s="160"/>
      <c r="T121" s="161"/>
      <c r="AT121" s="156" t="s">
        <v>147</v>
      </c>
      <c r="AU121" s="156" t="s">
        <v>78</v>
      </c>
      <c r="AV121" s="11" t="s">
        <v>78</v>
      </c>
      <c r="AW121" s="11" t="s">
        <v>34</v>
      </c>
      <c r="AX121" s="11" t="s">
        <v>70</v>
      </c>
      <c r="AY121" s="156" t="s">
        <v>139</v>
      </c>
    </row>
    <row r="122" spans="2:51" s="12" customFormat="1" ht="22.5" customHeight="1">
      <c r="B122" s="162"/>
      <c r="D122" s="163" t="s">
        <v>147</v>
      </c>
      <c r="E122" s="164" t="s">
        <v>3</v>
      </c>
      <c r="F122" s="165" t="s">
        <v>150</v>
      </c>
      <c r="H122" s="166">
        <v>49.194</v>
      </c>
      <c r="L122" s="162"/>
      <c r="M122" s="167"/>
      <c r="N122" s="168"/>
      <c r="O122" s="168"/>
      <c r="P122" s="168"/>
      <c r="Q122" s="168"/>
      <c r="R122" s="168"/>
      <c r="S122" s="168"/>
      <c r="T122" s="169"/>
      <c r="AT122" s="183" t="s">
        <v>147</v>
      </c>
      <c r="AU122" s="183" t="s">
        <v>78</v>
      </c>
      <c r="AV122" s="12" t="s">
        <v>145</v>
      </c>
      <c r="AW122" s="12" t="s">
        <v>34</v>
      </c>
      <c r="AX122" s="12" t="s">
        <v>20</v>
      </c>
      <c r="AY122" s="183" t="s">
        <v>139</v>
      </c>
    </row>
    <row r="123" spans="2:65" s="1" customFormat="1" ht="22.5" customHeight="1">
      <c r="B123" s="142"/>
      <c r="C123" s="143" t="s">
        <v>200</v>
      </c>
      <c r="D123" s="143" t="s">
        <v>141</v>
      </c>
      <c r="E123" s="144" t="s">
        <v>2877</v>
      </c>
      <c r="F123" s="145" t="s">
        <v>2878</v>
      </c>
      <c r="G123" s="146" t="s">
        <v>144</v>
      </c>
      <c r="H123" s="147">
        <v>62.137</v>
      </c>
      <c r="I123" s="148"/>
      <c r="J123" s="148">
        <f>ROUND(I123*H123,2)</f>
        <v>0</v>
      </c>
      <c r="K123" s="145" t="s">
        <v>3</v>
      </c>
      <c r="L123" s="30"/>
      <c r="M123" s="149" t="s">
        <v>3</v>
      </c>
      <c r="N123" s="150" t="s">
        <v>41</v>
      </c>
      <c r="O123" s="151">
        <v>0.299</v>
      </c>
      <c r="P123" s="151">
        <f>O123*H123</f>
        <v>18.578962999999998</v>
      </c>
      <c r="Q123" s="151">
        <v>0</v>
      </c>
      <c r="R123" s="151">
        <f>Q123*H123</f>
        <v>0</v>
      </c>
      <c r="S123" s="151">
        <v>0</v>
      </c>
      <c r="T123" s="152">
        <f>S123*H123</f>
        <v>0</v>
      </c>
      <c r="AR123" s="16" t="s">
        <v>145</v>
      </c>
      <c r="AT123" s="16" t="s">
        <v>141</v>
      </c>
      <c r="AU123" s="16" t="s">
        <v>78</v>
      </c>
      <c r="AY123" s="16" t="s">
        <v>139</v>
      </c>
      <c r="BE123" s="153">
        <f>IF(N123="základní",J123,0)</f>
        <v>0</v>
      </c>
      <c r="BF123" s="153">
        <f>IF(N123="snížená",J123,0)</f>
        <v>0</v>
      </c>
      <c r="BG123" s="153">
        <f>IF(N123="zákl. přenesená",J123,0)</f>
        <v>0</v>
      </c>
      <c r="BH123" s="153">
        <f>IF(N123="sníž. přenesená",J123,0)</f>
        <v>0</v>
      </c>
      <c r="BI123" s="153">
        <f>IF(N123="nulová",J123,0)</f>
        <v>0</v>
      </c>
      <c r="BJ123" s="16" t="s">
        <v>20</v>
      </c>
      <c r="BK123" s="153">
        <f>ROUND(I123*H123,2)</f>
        <v>0</v>
      </c>
      <c r="BL123" s="16" t="s">
        <v>145</v>
      </c>
      <c r="BM123" s="16" t="s">
        <v>2879</v>
      </c>
    </row>
    <row r="124" spans="2:51" s="11" customFormat="1" ht="22.5" customHeight="1">
      <c r="B124" s="154"/>
      <c r="D124" s="155" t="s">
        <v>147</v>
      </c>
      <c r="E124" s="156" t="s">
        <v>3</v>
      </c>
      <c r="F124" s="157" t="s">
        <v>2880</v>
      </c>
      <c r="H124" s="158">
        <v>96.151</v>
      </c>
      <c r="L124" s="154"/>
      <c r="M124" s="159"/>
      <c r="N124" s="160"/>
      <c r="O124" s="160"/>
      <c r="P124" s="160"/>
      <c r="Q124" s="160"/>
      <c r="R124" s="160"/>
      <c r="S124" s="160"/>
      <c r="T124" s="161"/>
      <c r="AT124" s="156" t="s">
        <v>147</v>
      </c>
      <c r="AU124" s="156" t="s">
        <v>78</v>
      </c>
      <c r="AV124" s="11" t="s">
        <v>78</v>
      </c>
      <c r="AW124" s="11" t="s">
        <v>34</v>
      </c>
      <c r="AX124" s="11" t="s">
        <v>70</v>
      </c>
      <c r="AY124" s="156" t="s">
        <v>139</v>
      </c>
    </row>
    <row r="125" spans="2:51" s="11" customFormat="1" ht="22.5" customHeight="1">
      <c r="B125" s="154"/>
      <c r="D125" s="155" t="s">
        <v>147</v>
      </c>
      <c r="E125" s="156" t="s">
        <v>3</v>
      </c>
      <c r="F125" s="157" t="s">
        <v>2881</v>
      </c>
      <c r="H125" s="158">
        <v>-5.05</v>
      </c>
      <c r="L125" s="154"/>
      <c r="M125" s="159"/>
      <c r="N125" s="160"/>
      <c r="O125" s="160"/>
      <c r="P125" s="160"/>
      <c r="Q125" s="160"/>
      <c r="R125" s="160"/>
      <c r="S125" s="160"/>
      <c r="T125" s="161"/>
      <c r="AT125" s="156" t="s">
        <v>147</v>
      </c>
      <c r="AU125" s="156" t="s">
        <v>78</v>
      </c>
      <c r="AV125" s="11" t="s">
        <v>78</v>
      </c>
      <c r="AW125" s="11" t="s">
        <v>34</v>
      </c>
      <c r="AX125" s="11" t="s">
        <v>70</v>
      </c>
      <c r="AY125" s="156" t="s">
        <v>139</v>
      </c>
    </row>
    <row r="126" spans="2:51" s="11" customFormat="1" ht="22.5" customHeight="1">
      <c r="B126" s="154"/>
      <c r="D126" s="155" t="s">
        <v>147</v>
      </c>
      <c r="E126" s="156" t="s">
        <v>3</v>
      </c>
      <c r="F126" s="157" t="s">
        <v>2882</v>
      </c>
      <c r="H126" s="158">
        <v>-23.841</v>
      </c>
      <c r="L126" s="154"/>
      <c r="M126" s="159"/>
      <c r="N126" s="160"/>
      <c r="O126" s="160"/>
      <c r="P126" s="160"/>
      <c r="Q126" s="160"/>
      <c r="R126" s="160"/>
      <c r="S126" s="160"/>
      <c r="T126" s="161"/>
      <c r="AT126" s="156" t="s">
        <v>147</v>
      </c>
      <c r="AU126" s="156" t="s">
        <v>78</v>
      </c>
      <c r="AV126" s="11" t="s">
        <v>78</v>
      </c>
      <c r="AW126" s="11" t="s">
        <v>34</v>
      </c>
      <c r="AX126" s="11" t="s">
        <v>70</v>
      </c>
      <c r="AY126" s="156" t="s">
        <v>139</v>
      </c>
    </row>
    <row r="127" spans="2:51" s="11" customFormat="1" ht="22.5" customHeight="1">
      <c r="B127" s="154"/>
      <c r="D127" s="155" t="s">
        <v>147</v>
      </c>
      <c r="E127" s="156" t="s">
        <v>3</v>
      </c>
      <c r="F127" s="157" t="s">
        <v>2883</v>
      </c>
      <c r="H127" s="158">
        <v>-4.72</v>
      </c>
      <c r="L127" s="154"/>
      <c r="M127" s="159"/>
      <c r="N127" s="160"/>
      <c r="O127" s="160"/>
      <c r="P127" s="160"/>
      <c r="Q127" s="160"/>
      <c r="R127" s="160"/>
      <c r="S127" s="160"/>
      <c r="T127" s="161"/>
      <c r="AT127" s="156" t="s">
        <v>147</v>
      </c>
      <c r="AU127" s="156" t="s">
        <v>78</v>
      </c>
      <c r="AV127" s="11" t="s">
        <v>78</v>
      </c>
      <c r="AW127" s="11" t="s">
        <v>34</v>
      </c>
      <c r="AX127" s="11" t="s">
        <v>70</v>
      </c>
      <c r="AY127" s="156" t="s">
        <v>139</v>
      </c>
    </row>
    <row r="128" spans="2:51" s="11" customFormat="1" ht="22.5" customHeight="1">
      <c r="B128" s="154"/>
      <c r="D128" s="155" t="s">
        <v>147</v>
      </c>
      <c r="E128" s="156" t="s">
        <v>3</v>
      </c>
      <c r="F128" s="157" t="s">
        <v>2884</v>
      </c>
      <c r="H128" s="158">
        <v>-0.403</v>
      </c>
      <c r="L128" s="154"/>
      <c r="M128" s="159"/>
      <c r="N128" s="160"/>
      <c r="O128" s="160"/>
      <c r="P128" s="160"/>
      <c r="Q128" s="160"/>
      <c r="R128" s="160"/>
      <c r="S128" s="160"/>
      <c r="T128" s="161"/>
      <c r="AT128" s="156" t="s">
        <v>147</v>
      </c>
      <c r="AU128" s="156" t="s">
        <v>78</v>
      </c>
      <c r="AV128" s="11" t="s">
        <v>78</v>
      </c>
      <c r="AW128" s="11" t="s">
        <v>34</v>
      </c>
      <c r="AX128" s="11" t="s">
        <v>70</v>
      </c>
      <c r="AY128" s="156" t="s">
        <v>139</v>
      </c>
    </row>
    <row r="129" spans="2:51" s="12" customFormat="1" ht="22.5" customHeight="1">
      <c r="B129" s="162"/>
      <c r="D129" s="155" t="s">
        <v>147</v>
      </c>
      <c r="E129" s="183" t="s">
        <v>3</v>
      </c>
      <c r="F129" s="184" t="s">
        <v>150</v>
      </c>
      <c r="H129" s="185">
        <v>62.137</v>
      </c>
      <c r="L129" s="162"/>
      <c r="M129" s="167"/>
      <c r="N129" s="168"/>
      <c r="O129" s="168"/>
      <c r="P129" s="168"/>
      <c r="Q129" s="168"/>
      <c r="R129" s="168"/>
      <c r="S129" s="168"/>
      <c r="T129" s="169"/>
      <c r="AT129" s="183" t="s">
        <v>147</v>
      </c>
      <c r="AU129" s="183" t="s">
        <v>78</v>
      </c>
      <c r="AV129" s="12" t="s">
        <v>145</v>
      </c>
      <c r="AW129" s="12" t="s">
        <v>34</v>
      </c>
      <c r="AX129" s="12" t="s">
        <v>20</v>
      </c>
      <c r="AY129" s="183" t="s">
        <v>139</v>
      </c>
    </row>
    <row r="130" spans="2:63" s="10" customFormat="1" ht="29.25" customHeight="1">
      <c r="B130" s="129"/>
      <c r="D130" s="139" t="s">
        <v>69</v>
      </c>
      <c r="E130" s="140" t="s">
        <v>78</v>
      </c>
      <c r="F130" s="140" t="s">
        <v>2885</v>
      </c>
      <c r="J130" s="141">
        <f>BK130</f>
        <v>0</v>
      </c>
      <c r="L130" s="129"/>
      <c r="M130" s="133"/>
      <c r="N130" s="134"/>
      <c r="O130" s="134"/>
      <c r="P130" s="135">
        <f>SUM(P131:P161)</f>
        <v>58.666337</v>
      </c>
      <c r="Q130" s="134"/>
      <c r="R130" s="135">
        <f>SUM(R131:R161)</f>
        <v>11.185640330000002</v>
      </c>
      <c r="S130" s="134"/>
      <c r="T130" s="136">
        <f>SUM(T131:T161)</f>
        <v>0</v>
      </c>
      <c r="AR130" s="130" t="s">
        <v>20</v>
      </c>
      <c r="AT130" s="137" t="s">
        <v>69</v>
      </c>
      <c r="AU130" s="137" t="s">
        <v>20</v>
      </c>
      <c r="AY130" s="130" t="s">
        <v>139</v>
      </c>
      <c r="BK130" s="138">
        <f>SUM(BK131:BK161)</f>
        <v>0</v>
      </c>
    </row>
    <row r="131" spans="2:65" s="1" customFormat="1" ht="22.5" customHeight="1">
      <c r="B131" s="142"/>
      <c r="C131" s="143" t="s">
        <v>204</v>
      </c>
      <c r="D131" s="143" t="s">
        <v>141</v>
      </c>
      <c r="E131" s="144" t="s">
        <v>2886</v>
      </c>
      <c r="F131" s="145" t="s">
        <v>2887</v>
      </c>
      <c r="G131" s="146" t="s">
        <v>168</v>
      </c>
      <c r="H131" s="147">
        <v>28.247</v>
      </c>
      <c r="I131" s="148"/>
      <c r="J131" s="148">
        <f>ROUND(I131*H131,2)</f>
        <v>0</v>
      </c>
      <c r="K131" s="145" t="s">
        <v>3</v>
      </c>
      <c r="L131" s="30"/>
      <c r="M131" s="149" t="s">
        <v>3</v>
      </c>
      <c r="N131" s="150" t="s">
        <v>41</v>
      </c>
      <c r="O131" s="151">
        <v>0.005</v>
      </c>
      <c r="P131" s="151">
        <f>O131*H131</f>
        <v>0.141235</v>
      </c>
      <c r="Q131" s="151">
        <v>0</v>
      </c>
      <c r="R131" s="151">
        <f>Q131*H131</f>
        <v>0</v>
      </c>
      <c r="S131" s="151">
        <v>0</v>
      </c>
      <c r="T131" s="152">
        <f>S131*H131</f>
        <v>0</v>
      </c>
      <c r="AR131" s="16" t="s">
        <v>145</v>
      </c>
      <c r="AT131" s="16" t="s">
        <v>141</v>
      </c>
      <c r="AU131" s="16" t="s">
        <v>78</v>
      </c>
      <c r="AY131" s="16" t="s">
        <v>139</v>
      </c>
      <c r="BE131" s="153">
        <f>IF(N131="základní",J131,0)</f>
        <v>0</v>
      </c>
      <c r="BF131" s="153">
        <f>IF(N131="snížená",J131,0)</f>
        <v>0</v>
      </c>
      <c r="BG131" s="153">
        <f>IF(N131="zákl. přenesená",J131,0)</f>
        <v>0</v>
      </c>
      <c r="BH131" s="153">
        <f>IF(N131="sníž. přenesená",J131,0)</f>
        <v>0</v>
      </c>
      <c r="BI131" s="153">
        <f>IF(N131="nulová",J131,0)</f>
        <v>0</v>
      </c>
      <c r="BJ131" s="16" t="s">
        <v>20</v>
      </c>
      <c r="BK131" s="153">
        <f>ROUND(I131*H131,2)</f>
        <v>0</v>
      </c>
      <c r="BL131" s="16" t="s">
        <v>145</v>
      </c>
      <c r="BM131" s="16" t="s">
        <v>2888</v>
      </c>
    </row>
    <row r="132" spans="2:51" s="11" customFormat="1" ht="22.5" customHeight="1">
      <c r="B132" s="154"/>
      <c r="D132" s="163" t="s">
        <v>147</v>
      </c>
      <c r="E132" s="171" t="s">
        <v>3</v>
      </c>
      <c r="F132" s="172" t="s">
        <v>2843</v>
      </c>
      <c r="H132" s="173">
        <v>28.247</v>
      </c>
      <c r="L132" s="154"/>
      <c r="M132" s="159"/>
      <c r="N132" s="160"/>
      <c r="O132" s="160"/>
      <c r="P132" s="160"/>
      <c r="Q132" s="160"/>
      <c r="R132" s="160"/>
      <c r="S132" s="160"/>
      <c r="T132" s="161"/>
      <c r="AT132" s="156" t="s">
        <v>147</v>
      </c>
      <c r="AU132" s="156" t="s">
        <v>78</v>
      </c>
      <c r="AV132" s="11" t="s">
        <v>78</v>
      </c>
      <c r="AW132" s="11" t="s">
        <v>34</v>
      </c>
      <c r="AX132" s="11" t="s">
        <v>20</v>
      </c>
      <c r="AY132" s="156" t="s">
        <v>139</v>
      </c>
    </row>
    <row r="133" spans="2:65" s="1" customFormat="1" ht="22.5" customHeight="1">
      <c r="B133" s="142"/>
      <c r="C133" s="143" t="s">
        <v>210</v>
      </c>
      <c r="D133" s="143" t="s">
        <v>141</v>
      </c>
      <c r="E133" s="144" t="s">
        <v>211</v>
      </c>
      <c r="F133" s="145" t="s">
        <v>212</v>
      </c>
      <c r="G133" s="146" t="s">
        <v>144</v>
      </c>
      <c r="H133" s="147">
        <v>5.033</v>
      </c>
      <c r="I133" s="148"/>
      <c r="J133" s="148">
        <f>ROUND(I133*H133,2)</f>
        <v>0</v>
      </c>
      <c r="K133" s="145" t="s">
        <v>3</v>
      </c>
      <c r="L133" s="30"/>
      <c r="M133" s="149" t="s">
        <v>3</v>
      </c>
      <c r="N133" s="150" t="s">
        <v>41</v>
      </c>
      <c r="O133" s="151">
        <v>1.025</v>
      </c>
      <c r="P133" s="151">
        <f>O133*H133</f>
        <v>5.158825</v>
      </c>
      <c r="Q133" s="151">
        <v>2.16</v>
      </c>
      <c r="R133" s="151">
        <f>Q133*H133</f>
        <v>10.871280000000002</v>
      </c>
      <c r="S133" s="151">
        <v>0</v>
      </c>
      <c r="T133" s="152">
        <f>S133*H133</f>
        <v>0</v>
      </c>
      <c r="AR133" s="16" t="s">
        <v>145</v>
      </c>
      <c r="AT133" s="16" t="s">
        <v>141</v>
      </c>
      <c r="AU133" s="16" t="s">
        <v>78</v>
      </c>
      <c r="AY133" s="16" t="s">
        <v>139</v>
      </c>
      <c r="BE133" s="153">
        <f>IF(N133="základní",J133,0)</f>
        <v>0</v>
      </c>
      <c r="BF133" s="153">
        <f>IF(N133="snížená",J133,0)</f>
        <v>0</v>
      </c>
      <c r="BG133" s="153">
        <f>IF(N133="zákl. přenesená",J133,0)</f>
        <v>0</v>
      </c>
      <c r="BH133" s="153">
        <f>IF(N133="sníž. přenesená",J133,0)</f>
        <v>0</v>
      </c>
      <c r="BI133" s="153">
        <f>IF(N133="nulová",J133,0)</f>
        <v>0</v>
      </c>
      <c r="BJ133" s="16" t="s">
        <v>20</v>
      </c>
      <c r="BK133" s="153">
        <f>ROUND(I133*H133,2)</f>
        <v>0</v>
      </c>
      <c r="BL133" s="16" t="s">
        <v>145</v>
      </c>
      <c r="BM133" s="16" t="s">
        <v>2889</v>
      </c>
    </row>
    <row r="134" spans="2:51" s="11" customFormat="1" ht="22.5" customHeight="1">
      <c r="B134" s="154"/>
      <c r="D134" s="155" t="s">
        <v>147</v>
      </c>
      <c r="E134" s="156" t="s">
        <v>3</v>
      </c>
      <c r="F134" s="157" t="s">
        <v>2890</v>
      </c>
      <c r="H134" s="158">
        <v>0.758</v>
      </c>
      <c r="L134" s="154"/>
      <c r="M134" s="159"/>
      <c r="N134" s="160"/>
      <c r="O134" s="160"/>
      <c r="P134" s="160"/>
      <c r="Q134" s="160"/>
      <c r="R134" s="160"/>
      <c r="S134" s="160"/>
      <c r="T134" s="161"/>
      <c r="AT134" s="156" t="s">
        <v>147</v>
      </c>
      <c r="AU134" s="156" t="s">
        <v>78</v>
      </c>
      <c r="AV134" s="11" t="s">
        <v>78</v>
      </c>
      <c r="AW134" s="11" t="s">
        <v>34</v>
      </c>
      <c r="AX134" s="11" t="s">
        <v>70</v>
      </c>
      <c r="AY134" s="156" t="s">
        <v>139</v>
      </c>
    </row>
    <row r="135" spans="2:51" s="11" customFormat="1" ht="22.5" customHeight="1">
      <c r="B135" s="154"/>
      <c r="D135" s="155" t="s">
        <v>147</v>
      </c>
      <c r="E135" s="156" t="s">
        <v>3</v>
      </c>
      <c r="F135" s="157" t="s">
        <v>2891</v>
      </c>
      <c r="H135" s="158">
        <v>3.527</v>
      </c>
      <c r="L135" s="154"/>
      <c r="M135" s="159"/>
      <c r="N135" s="160"/>
      <c r="O135" s="160"/>
      <c r="P135" s="160"/>
      <c r="Q135" s="160"/>
      <c r="R135" s="160"/>
      <c r="S135" s="160"/>
      <c r="T135" s="161"/>
      <c r="AT135" s="156" t="s">
        <v>147</v>
      </c>
      <c r="AU135" s="156" t="s">
        <v>78</v>
      </c>
      <c r="AV135" s="11" t="s">
        <v>78</v>
      </c>
      <c r="AW135" s="11" t="s">
        <v>34</v>
      </c>
      <c r="AX135" s="11" t="s">
        <v>70</v>
      </c>
      <c r="AY135" s="156" t="s">
        <v>139</v>
      </c>
    </row>
    <row r="136" spans="2:51" s="11" customFormat="1" ht="22.5" customHeight="1">
      <c r="B136" s="154"/>
      <c r="D136" s="155" t="s">
        <v>147</v>
      </c>
      <c r="E136" s="156" t="s">
        <v>3</v>
      </c>
      <c r="F136" s="157" t="s">
        <v>2892</v>
      </c>
      <c r="H136" s="158">
        <v>0.688</v>
      </c>
      <c r="L136" s="154"/>
      <c r="M136" s="159"/>
      <c r="N136" s="160"/>
      <c r="O136" s="160"/>
      <c r="P136" s="160"/>
      <c r="Q136" s="160"/>
      <c r="R136" s="160"/>
      <c r="S136" s="160"/>
      <c r="T136" s="161"/>
      <c r="AT136" s="156" t="s">
        <v>147</v>
      </c>
      <c r="AU136" s="156" t="s">
        <v>78</v>
      </c>
      <c r="AV136" s="11" t="s">
        <v>78</v>
      </c>
      <c r="AW136" s="11" t="s">
        <v>34</v>
      </c>
      <c r="AX136" s="11" t="s">
        <v>70</v>
      </c>
      <c r="AY136" s="156" t="s">
        <v>139</v>
      </c>
    </row>
    <row r="137" spans="2:51" s="11" customFormat="1" ht="22.5" customHeight="1">
      <c r="B137" s="154"/>
      <c r="D137" s="155" t="s">
        <v>147</v>
      </c>
      <c r="E137" s="156" t="s">
        <v>3</v>
      </c>
      <c r="F137" s="157" t="s">
        <v>2893</v>
      </c>
      <c r="H137" s="158">
        <v>0.06</v>
      </c>
      <c r="L137" s="154"/>
      <c r="M137" s="159"/>
      <c r="N137" s="160"/>
      <c r="O137" s="160"/>
      <c r="P137" s="160"/>
      <c r="Q137" s="160"/>
      <c r="R137" s="160"/>
      <c r="S137" s="160"/>
      <c r="T137" s="161"/>
      <c r="AT137" s="156" t="s">
        <v>147</v>
      </c>
      <c r="AU137" s="156" t="s">
        <v>78</v>
      </c>
      <c r="AV137" s="11" t="s">
        <v>78</v>
      </c>
      <c r="AW137" s="11" t="s">
        <v>34</v>
      </c>
      <c r="AX137" s="11" t="s">
        <v>70</v>
      </c>
      <c r="AY137" s="156" t="s">
        <v>139</v>
      </c>
    </row>
    <row r="138" spans="2:51" s="12" customFormat="1" ht="22.5" customHeight="1">
      <c r="B138" s="162"/>
      <c r="D138" s="163" t="s">
        <v>147</v>
      </c>
      <c r="E138" s="164" t="s">
        <v>3</v>
      </c>
      <c r="F138" s="165" t="s">
        <v>150</v>
      </c>
      <c r="H138" s="166">
        <v>5.033</v>
      </c>
      <c r="L138" s="162"/>
      <c r="M138" s="167"/>
      <c r="N138" s="168"/>
      <c r="O138" s="168"/>
      <c r="P138" s="168"/>
      <c r="Q138" s="168"/>
      <c r="R138" s="168"/>
      <c r="S138" s="168"/>
      <c r="T138" s="169"/>
      <c r="AT138" s="183" t="s">
        <v>147</v>
      </c>
      <c r="AU138" s="183" t="s">
        <v>78</v>
      </c>
      <c r="AV138" s="12" t="s">
        <v>145</v>
      </c>
      <c r="AW138" s="12" t="s">
        <v>34</v>
      </c>
      <c r="AX138" s="12" t="s">
        <v>20</v>
      </c>
      <c r="AY138" s="183" t="s">
        <v>139</v>
      </c>
    </row>
    <row r="139" spans="2:65" s="1" customFormat="1" ht="22.5" customHeight="1">
      <c r="B139" s="142"/>
      <c r="C139" s="143" t="s">
        <v>9</v>
      </c>
      <c r="D139" s="143" t="s">
        <v>141</v>
      </c>
      <c r="E139" s="144" t="s">
        <v>2894</v>
      </c>
      <c r="F139" s="145" t="s">
        <v>2895</v>
      </c>
      <c r="G139" s="146" t="s">
        <v>144</v>
      </c>
      <c r="H139" s="147">
        <v>28.696</v>
      </c>
      <c r="I139" s="148"/>
      <c r="J139" s="148">
        <f>ROUND(I139*H139,2)</f>
        <v>0</v>
      </c>
      <c r="K139" s="145" t="s">
        <v>3</v>
      </c>
      <c r="L139" s="30"/>
      <c r="M139" s="149" t="s">
        <v>3</v>
      </c>
      <c r="N139" s="150" t="s">
        <v>41</v>
      </c>
      <c r="O139" s="151">
        <v>0</v>
      </c>
      <c r="P139" s="151">
        <f>O139*H139</f>
        <v>0</v>
      </c>
      <c r="Q139" s="151">
        <v>0</v>
      </c>
      <c r="R139" s="151">
        <f>Q139*H139</f>
        <v>0</v>
      </c>
      <c r="S139" s="151">
        <v>0</v>
      </c>
      <c r="T139" s="152">
        <f>S139*H139</f>
        <v>0</v>
      </c>
      <c r="AR139" s="16" t="s">
        <v>145</v>
      </c>
      <c r="AT139" s="16" t="s">
        <v>141</v>
      </c>
      <c r="AU139" s="16" t="s">
        <v>78</v>
      </c>
      <c r="AY139" s="16" t="s">
        <v>139</v>
      </c>
      <c r="BE139" s="153">
        <f>IF(N139="základní",J139,0)</f>
        <v>0</v>
      </c>
      <c r="BF139" s="153">
        <f>IF(N139="snížená",J139,0)</f>
        <v>0</v>
      </c>
      <c r="BG139" s="153">
        <f>IF(N139="zákl. přenesená",J139,0)</f>
        <v>0</v>
      </c>
      <c r="BH139" s="153">
        <f>IF(N139="sníž. přenesená",J139,0)</f>
        <v>0</v>
      </c>
      <c r="BI139" s="153">
        <f>IF(N139="nulová",J139,0)</f>
        <v>0</v>
      </c>
      <c r="BJ139" s="16" t="s">
        <v>20</v>
      </c>
      <c r="BK139" s="153">
        <f>ROUND(I139*H139,2)</f>
        <v>0</v>
      </c>
      <c r="BL139" s="16" t="s">
        <v>145</v>
      </c>
      <c r="BM139" s="16" t="s">
        <v>2896</v>
      </c>
    </row>
    <row r="140" spans="2:51" s="11" customFormat="1" ht="22.5" customHeight="1">
      <c r="B140" s="154"/>
      <c r="D140" s="155" t="s">
        <v>147</v>
      </c>
      <c r="E140" s="156" t="s">
        <v>3</v>
      </c>
      <c r="F140" s="157" t="s">
        <v>2897</v>
      </c>
      <c r="H140" s="158">
        <v>4.242</v>
      </c>
      <c r="L140" s="154"/>
      <c r="M140" s="159"/>
      <c r="N140" s="160"/>
      <c r="O140" s="160"/>
      <c r="P140" s="160"/>
      <c r="Q140" s="160"/>
      <c r="R140" s="160"/>
      <c r="S140" s="160"/>
      <c r="T140" s="161"/>
      <c r="AT140" s="156" t="s">
        <v>147</v>
      </c>
      <c r="AU140" s="156" t="s">
        <v>78</v>
      </c>
      <c r="AV140" s="11" t="s">
        <v>78</v>
      </c>
      <c r="AW140" s="11" t="s">
        <v>34</v>
      </c>
      <c r="AX140" s="11" t="s">
        <v>70</v>
      </c>
      <c r="AY140" s="156" t="s">
        <v>139</v>
      </c>
    </row>
    <row r="141" spans="2:51" s="11" customFormat="1" ht="22.5" customHeight="1">
      <c r="B141" s="154"/>
      <c r="D141" s="155" t="s">
        <v>147</v>
      </c>
      <c r="E141" s="156" t="s">
        <v>3</v>
      </c>
      <c r="F141" s="157" t="s">
        <v>2898</v>
      </c>
      <c r="H141" s="158">
        <v>20.123</v>
      </c>
      <c r="L141" s="154"/>
      <c r="M141" s="159"/>
      <c r="N141" s="160"/>
      <c r="O141" s="160"/>
      <c r="P141" s="160"/>
      <c r="Q141" s="160"/>
      <c r="R141" s="160"/>
      <c r="S141" s="160"/>
      <c r="T141" s="161"/>
      <c r="AT141" s="156" t="s">
        <v>147</v>
      </c>
      <c r="AU141" s="156" t="s">
        <v>78</v>
      </c>
      <c r="AV141" s="11" t="s">
        <v>78</v>
      </c>
      <c r="AW141" s="11" t="s">
        <v>34</v>
      </c>
      <c r="AX141" s="11" t="s">
        <v>70</v>
      </c>
      <c r="AY141" s="156" t="s">
        <v>139</v>
      </c>
    </row>
    <row r="142" spans="2:51" s="11" customFormat="1" ht="22.5" customHeight="1">
      <c r="B142" s="154"/>
      <c r="D142" s="155" t="s">
        <v>147</v>
      </c>
      <c r="E142" s="156" t="s">
        <v>3</v>
      </c>
      <c r="F142" s="157" t="s">
        <v>2899</v>
      </c>
      <c r="H142" s="158">
        <v>3.993</v>
      </c>
      <c r="L142" s="154"/>
      <c r="M142" s="159"/>
      <c r="N142" s="160"/>
      <c r="O142" s="160"/>
      <c r="P142" s="160"/>
      <c r="Q142" s="160"/>
      <c r="R142" s="160"/>
      <c r="S142" s="160"/>
      <c r="T142" s="161"/>
      <c r="AT142" s="156" t="s">
        <v>147</v>
      </c>
      <c r="AU142" s="156" t="s">
        <v>78</v>
      </c>
      <c r="AV142" s="11" t="s">
        <v>78</v>
      </c>
      <c r="AW142" s="11" t="s">
        <v>34</v>
      </c>
      <c r="AX142" s="11" t="s">
        <v>70</v>
      </c>
      <c r="AY142" s="156" t="s">
        <v>139</v>
      </c>
    </row>
    <row r="143" spans="2:51" s="11" customFormat="1" ht="22.5" customHeight="1">
      <c r="B143" s="154"/>
      <c r="D143" s="155" t="s">
        <v>147</v>
      </c>
      <c r="E143" s="156" t="s">
        <v>3</v>
      </c>
      <c r="F143" s="157" t="s">
        <v>2900</v>
      </c>
      <c r="H143" s="158">
        <v>0.338</v>
      </c>
      <c r="L143" s="154"/>
      <c r="M143" s="159"/>
      <c r="N143" s="160"/>
      <c r="O143" s="160"/>
      <c r="P143" s="160"/>
      <c r="Q143" s="160"/>
      <c r="R143" s="160"/>
      <c r="S143" s="160"/>
      <c r="T143" s="161"/>
      <c r="AT143" s="156" t="s">
        <v>147</v>
      </c>
      <c r="AU143" s="156" t="s">
        <v>78</v>
      </c>
      <c r="AV143" s="11" t="s">
        <v>78</v>
      </c>
      <c r="AW143" s="11" t="s">
        <v>34</v>
      </c>
      <c r="AX143" s="11" t="s">
        <v>70</v>
      </c>
      <c r="AY143" s="156" t="s">
        <v>139</v>
      </c>
    </row>
    <row r="144" spans="2:51" s="12" customFormat="1" ht="22.5" customHeight="1">
      <c r="B144" s="162"/>
      <c r="D144" s="163" t="s">
        <v>147</v>
      </c>
      <c r="E144" s="164" t="s">
        <v>3</v>
      </c>
      <c r="F144" s="165" t="s">
        <v>150</v>
      </c>
      <c r="H144" s="166">
        <v>28.696</v>
      </c>
      <c r="L144" s="162"/>
      <c r="M144" s="167"/>
      <c r="N144" s="168"/>
      <c r="O144" s="168"/>
      <c r="P144" s="168"/>
      <c r="Q144" s="168"/>
      <c r="R144" s="168"/>
      <c r="S144" s="168"/>
      <c r="T144" s="169"/>
      <c r="AT144" s="183" t="s">
        <v>147</v>
      </c>
      <c r="AU144" s="183" t="s">
        <v>78</v>
      </c>
      <c r="AV144" s="12" t="s">
        <v>145</v>
      </c>
      <c r="AW144" s="12" t="s">
        <v>34</v>
      </c>
      <c r="AX144" s="12" t="s">
        <v>20</v>
      </c>
      <c r="AY144" s="183" t="s">
        <v>139</v>
      </c>
    </row>
    <row r="145" spans="2:65" s="1" customFormat="1" ht="22.5" customHeight="1">
      <c r="B145" s="142"/>
      <c r="C145" s="143" t="s">
        <v>221</v>
      </c>
      <c r="D145" s="143" t="s">
        <v>141</v>
      </c>
      <c r="E145" s="144" t="s">
        <v>2901</v>
      </c>
      <c r="F145" s="145" t="s">
        <v>2902</v>
      </c>
      <c r="G145" s="146" t="s">
        <v>168</v>
      </c>
      <c r="H145" s="147">
        <v>81.848</v>
      </c>
      <c r="I145" s="148"/>
      <c r="J145" s="148">
        <f>ROUND(I145*H145,2)</f>
        <v>0</v>
      </c>
      <c r="K145" s="145" t="s">
        <v>3</v>
      </c>
      <c r="L145" s="30"/>
      <c r="M145" s="149" t="s">
        <v>3</v>
      </c>
      <c r="N145" s="150" t="s">
        <v>41</v>
      </c>
      <c r="O145" s="151">
        <v>0.364</v>
      </c>
      <c r="P145" s="151">
        <f>O145*H145</f>
        <v>29.792672</v>
      </c>
      <c r="Q145" s="151">
        <v>0.00103</v>
      </c>
      <c r="R145" s="151">
        <f>Q145*H145</f>
        <v>0.08430344000000001</v>
      </c>
      <c r="S145" s="151">
        <v>0</v>
      </c>
      <c r="T145" s="152">
        <f>S145*H145</f>
        <v>0</v>
      </c>
      <c r="AR145" s="16" t="s">
        <v>145</v>
      </c>
      <c r="AT145" s="16" t="s">
        <v>141</v>
      </c>
      <c r="AU145" s="16" t="s">
        <v>78</v>
      </c>
      <c r="AY145" s="16" t="s">
        <v>139</v>
      </c>
      <c r="BE145" s="153">
        <f>IF(N145="základní",J145,0)</f>
        <v>0</v>
      </c>
      <c r="BF145" s="153">
        <f>IF(N145="snížená",J145,0)</f>
        <v>0</v>
      </c>
      <c r="BG145" s="153">
        <f>IF(N145="zákl. přenesená",J145,0)</f>
        <v>0</v>
      </c>
      <c r="BH145" s="153">
        <f>IF(N145="sníž. přenesená",J145,0)</f>
        <v>0</v>
      </c>
      <c r="BI145" s="153">
        <f>IF(N145="nulová",J145,0)</f>
        <v>0</v>
      </c>
      <c r="BJ145" s="16" t="s">
        <v>20</v>
      </c>
      <c r="BK145" s="153">
        <f>ROUND(I145*H145,2)</f>
        <v>0</v>
      </c>
      <c r="BL145" s="16" t="s">
        <v>145</v>
      </c>
      <c r="BM145" s="16" t="s">
        <v>2903</v>
      </c>
    </row>
    <row r="146" spans="2:51" s="11" customFormat="1" ht="22.5" customHeight="1">
      <c r="B146" s="154"/>
      <c r="D146" s="155" t="s">
        <v>147</v>
      </c>
      <c r="E146" s="156" t="s">
        <v>3</v>
      </c>
      <c r="F146" s="157" t="s">
        <v>2904</v>
      </c>
      <c r="H146" s="158">
        <v>1.432</v>
      </c>
      <c r="L146" s="154"/>
      <c r="M146" s="159"/>
      <c r="N146" s="160"/>
      <c r="O146" s="160"/>
      <c r="P146" s="160"/>
      <c r="Q146" s="160"/>
      <c r="R146" s="160"/>
      <c r="S146" s="160"/>
      <c r="T146" s="161"/>
      <c r="AT146" s="156" t="s">
        <v>147</v>
      </c>
      <c r="AU146" s="156" t="s">
        <v>78</v>
      </c>
      <c r="AV146" s="11" t="s">
        <v>78</v>
      </c>
      <c r="AW146" s="11" t="s">
        <v>34</v>
      </c>
      <c r="AX146" s="11" t="s">
        <v>70</v>
      </c>
      <c r="AY146" s="156" t="s">
        <v>139</v>
      </c>
    </row>
    <row r="147" spans="2:51" s="11" customFormat="1" ht="22.5" customHeight="1">
      <c r="B147" s="154"/>
      <c r="D147" s="155" t="s">
        <v>147</v>
      </c>
      <c r="E147" s="156" t="s">
        <v>3</v>
      </c>
      <c r="F147" s="157" t="s">
        <v>2905</v>
      </c>
      <c r="H147" s="158">
        <v>11.168</v>
      </c>
      <c r="L147" s="154"/>
      <c r="M147" s="159"/>
      <c r="N147" s="160"/>
      <c r="O147" s="160"/>
      <c r="P147" s="160"/>
      <c r="Q147" s="160"/>
      <c r="R147" s="160"/>
      <c r="S147" s="160"/>
      <c r="T147" s="161"/>
      <c r="AT147" s="156" t="s">
        <v>147</v>
      </c>
      <c r="AU147" s="156" t="s">
        <v>78</v>
      </c>
      <c r="AV147" s="11" t="s">
        <v>78</v>
      </c>
      <c r="AW147" s="11" t="s">
        <v>34</v>
      </c>
      <c r="AX147" s="11" t="s">
        <v>70</v>
      </c>
      <c r="AY147" s="156" t="s">
        <v>139</v>
      </c>
    </row>
    <row r="148" spans="2:51" s="11" customFormat="1" ht="22.5" customHeight="1">
      <c r="B148" s="154"/>
      <c r="D148" s="155" t="s">
        <v>147</v>
      </c>
      <c r="E148" s="156" t="s">
        <v>3</v>
      </c>
      <c r="F148" s="157" t="s">
        <v>2906</v>
      </c>
      <c r="H148" s="158">
        <v>56.368</v>
      </c>
      <c r="L148" s="154"/>
      <c r="M148" s="159"/>
      <c r="N148" s="160"/>
      <c r="O148" s="160"/>
      <c r="P148" s="160"/>
      <c r="Q148" s="160"/>
      <c r="R148" s="160"/>
      <c r="S148" s="160"/>
      <c r="T148" s="161"/>
      <c r="AT148" s="156" t="s">
        <v>147</v>
      </c>
      <c r="AU148" s="156" t="s">
        <v>78</v>
      </c>
      <c r="AV148" s="11" t="s">
        <v>78</v>
      </c>
      <c r="AW148" s="11" t="s">
        <v>34</v>
      </c>
      <c r="AX148" s="11" t="s">
        <v>70</v>
      </c>
      <c r="AY148" s="156" t="s">
        <v>139</v>
      </c>
    </row>
    <row r="149" spans="2:51" s="11" customFormat="1" ht="22.5" customHeight="1">
      <c r="B149" s="154"/>
      <c r="D149" s="155" t="s">
        <v>147</v>
      </c>
      <c r="E149" s="156" t="s">
        <v>3</v>
      </c>
      <c r="F149" s="157" t="s">
        <v>2907</v>
      </c>
      <c r="H149" s="158">
        <v>12.88</v>
      </c>
      <c r="L149" s="154"/>
      <c r="M149" s="159"/>
      <c r="N149" s="160"/>
      <c r="O149" s="160"/>
      <c r="P149" s="160"/>
      <c r="Q149" s="160"/>
      <c r="R149" s="160"/>
      <c r="S149" s="160"/>
      <c r="T149" s="161"/>
      <c r="AT149" s="156" t="s">
        <v>147</v>
      </c>
      <c r="AU149" s="156" t="s">
        <v>78</v>
      </c>
      <c r="AV149" s="11" t="s">
        <v>78</v>
      </c>
      <c r="AW149" s="11" t="s">
        <v>34</v>
      </c>
      <c r="AX149" s="11" t="s">
        <v>70</v>
      </c>
      <c r="AY149" s="156" t="s">
        <v>139</v>
      </c>
    </row>
    <row r="150" spans="2:51" s="12" customFormat="1" ht="22.5" customHeight="1">
      <c r="B150" s="162"/>
      <c r="D150" s="163" t="s">
        <v>147</v>
      </c>
      <c r="E150" s="164" t="s">
        <v>3</v>
      </c>
      <c r="F150" s="165" t="s">
        <v>150</v>
      </c>
      <c r="H150" s="166">
        <v>81.848</v>
      </c>
      <c r="L150" s="162"/>
      <c r="M150" s="167"/>
      <c r="N150" s="168"/>
      <c r="O150" s="168"/>
      <c r="P150" s="168"/>
      <c r="Q150" s="168"/>
      <c r="R150" s="168"/>
      <c r="S150" s="168"/>
      <c r="T150" s="169"/>
      <c r="AT150" s="183" t="s">
        <v>147</v>
      </c>
      <c r="AU150" s="183" t="s">
        <v>78</v>
      </c>
      <c r="AV150" s="12" t="s">
        <v>145</v>
      </c>
      <c r="AW150" s="12" t="s">
        <v>34</v>
      </c>
      <c r="AX150" s="12" t="s">
        <v>20</v>
      </c>
      <c r="AY150" s="183" t="s">
        <v>139</v>
      </c>
    </row>
    <row r="151" spans="2:65" s="1" customFormat="1" ht="22.5" customHeight="1">
      <c r="B151" s="142"/>
      <c r="C151" s="143" t="s">
        <v>229</v>
      </c>
      <c r="D151" s="143" t="s">
        <v>141</v>
      </c>
      <c r="E151" s="144" t="s">
        <v>2908</v>
      </c>
      <c r="F151" s="145" t="s">
        <v>2909</v>
      </c>
      <c r="G151" s="146" t="s">
        <v>168</v>
      </c>
      <c r="H151" s="147">
        <v>81.848</v>
      </c>
      <c r="I151" s="148"/>
      <c r="J151" s="148">
        <f>ROUND(I151*H151,2)</f>
        <v>0</v>
      </c>
      <c r="K151" s="145" t="s">
        <v>3</v>
      </c>
      <c r="L151" s="30"/>
      <c r="M151" s="149" t="s">
        <v>3</v>
      </c>
      <c r="N151" s="150" t="s">
        <v>41</v>
      </c>
      <c r="O151" s="151">
        <v>0.201</v>
      </c>
      <c r="P151" s="151">
        <f>O151*H151</f>
        <v>16.451448</v>
      </c>
      <c r="Q151" s="151">
        <v>0</v>
      </c>
      <c r="R151" s="151">
        <f>Q151*H151</f>
        <v>0</v>
      </c>
      <c r="S151" s="151">
        <v>0</v>
      </c>
      <c r="T151" s="152">
        <f>S151*H151</f>
        <v>0</v>
      </c>
      <c r="AR151" s="16" t="s">
        <v>145</v>
      </c>
      <c r="AT151" s="16" t="s">
        <v>141</v>
      </c>
      <c r="AU151" s="16" t="s">
        <v>78</v>
      </c>
      <c r="AY151" s="16" t="s">
        <v>139</v>
      </c>
      <c r="BE151" s="153">
        <f>IF(N151="základní",J151,0)</f>
        <v>0</v>
      </c>
      <c r="BF151" s="153">
        <f>IF(N151="snížená",J151,0)</f>
        <v>0</v>
      </c>
      <c r="BG151" s="153">
        <f>IF(N151="zákl. přenesená",J151,0)</f>
        <v>0</v>
      </c>
      <c r="BH151" s="153">
        <f>IF(N151="sníž. přenesená",J151,0)</f>
        <v>0</v>
      </c>
      <c r="BI151" s="153">
        <f>IF(N151="nulová",J151,0)</f>
        <v>0</v>
      </c>
      <c r="BJ151" s="16" t="s">
        <v>20</v>
      </c>
      <c r="BK151" s="153">
        <f>ROUND(I151*H151,2)</f>
        <v>0</v>
      </c>
      <c r="BL151" s="16" t="s">
        <v>145</v>
      </c>
      <c r="BM151" s="16" t="s">
        <v>2910</v>
      </c>
    </row>
    <row r="152" spans="2:65" s="1" customFormat="1" ht="22.5" customHeight="1">
      <c r="B152" s="142"/>
      <c r="C152" s="143" t="s">
        <v>234</v>
      </c>
      <c r="D152" s="143" t="s">
        <v>141</v>
      </c>
      <c r="E152" s="144" t="s">
        <v>2911</v>
      </c>
      <c r="F152" s="145" t="s">
        <v>2912</v>
      </c>
      <c r="G152" s="146" t="s">
        <v>197</v>
      </c>
      <c r="H152" s="147">
        <v>0.217</v>
      </c>
      <c r="I152" s="148"/>
      <c r="J152" s="148">
        <f>ROUND(I152*H152,2)</f>
        <v>0</v>
      </c>
      <c r="K152" s="145" t="s">
        <v>3</v>
      </c>
      <c r="L152" s="30"/>
      <c r="M152" s="149" t="s">
        <v>3</v>
      </c>
      <c r="N152" s="150" t="s">
        <v>41</v>
      </c>
      <c r="O152" s="151">
        <v>32.821</v>
      </c>
      <c r="P152" s="151">
        <f>O152*H152</f>
        <v>7.122157</v>
      </c>
      <c r="Q152" s="151">
        <v>1.06017</v>
      </c>
      <c r="R152" s="151">
        <f>Q152*H152</f>
        <v>0.23005689</v>
      </c>
      <c r="S152" s="151">
        <v>0</v>
      </c>
      <c r="T152" s="152">
        <f>S152*H152</f>
        <v>0</v>
      </c>
      <c r="AR152" s="16" t="s">
        <v>145</v>
      </c>
      <c r="AT152" s="16" t="s">
        <v>141</v>
      </c>
      <c r="AU152" s="16" t="s">
        <v>78</v>
      </c>
      <c r="AY152" s="16" t="s">
        <v>139</v>
      </c>
      <c r="BE152" s="153">
        <f>IF(N152="základní",J152,0)</f>
        <v>0</v>
      </c>
      <c r="BF152" s="153">
        <f>IF(N152="snížená",J152,0)</f>
        <v>0</v>
      </c>
      <c r="BG152" s="153">
        <f>IF(N152="zákl. přenesená",J152,0)</f>
        <v>0</v>
      </c>
      <c r="BH152" s="153">
        <f>IF(N152="sníž. přenesená",J152,0)</f>
        <v>0</v>
      </c>
      <c r="BI152" s="153">
        <f>IF(N152="nulová",J152,0)</f>
        <v>0</v>
      </c>
      <c r="BJ152" s="16" t="s">
        <v>20</v>
      </c>
      <c r="BK152" s="153">
        <f>ROUND(I152*H152,2)</f>
        <v>0</v>
      </c>
      <c r="BL152" s="16" t="s">
        <v>145</v>
      </c>
      <c r="BM152" s="16" t="s">
        <v>2913</v>
      </c>
    </row>
    <row r="153" spans="2:51" s="11" customFormat="1" ht="22.5" customHeight="1">
      <c r="B153" s="154"/>
      <c r="D153" s="155" t="s">
        <v>147</v>
      </c>
      <c r="E153" s="156" t="s">
        <v>3</v>
      </c>
      <c r="F153" s="157" t="s">
        <v>2914</v>
      </c>
      <c r="H153" s="158">
        <v>0.017</v>
      </c>
      <c r="L153" s="154"/>
      <c r="M153" s="159"/>
      <c r="N153" s="160"/>
      <c r="O153" s="160"/>
      <c r="P153" s="160"/>
      <c r="Q153" s="160"/>
      <c r="R153" s="160"/>
      <c r="S153" s="160"/>
      <c r="T153" s="161"/>
      <c r="AT153" s="156" t="s">
        <v>147</v>
      </c>
      <c r="AU153" s="156" t="s">
        <v>78</v>
      </c>
      <c r="AV153" s="11" t="s">
        <v>78</v>
      </c>
      <c r="AW153" s="11" t="s">
        <v>34</v>
      </c>
      <c r="AX153" s="11" t="s">
        <v>70</v>
      </c>
      <c r="AY153" s="156" t="s">
        <v>139</v>
      </c>
    </row>
    <row r="154" spans="2:51" s="11" customFormat="1" ht="22.5" customHeight="1">
      <c r="B154" s="154"/>
      <c r="D154" s="155" t="s">
        <v>147</v>
      </c>
      <c r="E154" s="156" t="s">
        <v>3</v>
      </c>
      <c r="F154" s="157" t="s">
        <v>2915</v>
      </c>
      <c r="H154" s="158">
        <v>0.026</v>
      </c>
      <c r="L154" s="154"/>
      <c r="M154" s="159"/>
      <c r="N154" s="160"/>
      <c r="O154" s="160"/>
      <c r="P154" s="160"/>
      <c r="Q154" s="160"/>
      <c r="R154" s="160"/>
      <c r="S154" s="160"/>
      <c r="T154" s="161"/>
      <c r="AT154" s="156" t="s">
        <v>147</v>
      </c>
      <c r="AU154" s="156" t="s">
        <v>78</v>
      </c>
      <c r="AV154" s="11" t="s">
        <v>78</v>
      </c>
      <c r="AW154" s="11" t="s">
        <v>34</v>
      </c>
      <c r="AX154" s="11" t="s">
        <v>70</v>
      </c>
      <c r="AY154" s="156" t="s">
        <v>139</v>
      </c>
    </row>
    <row r="155" spans="2:51" s="11" customFormat="1" ht="22.5" customHeight="1">
      <c r="B155" s="154"/>
      <c r="D155" s="155" t="s">
        <v>147</v>
      </c>
      <c r="E155" s="156" t="s">
        <v>3</v>
      </c>
      <c r="F155" s="157" t="s">
        <v>2916</v>
      </c>
      <c r="H155" s="158">
        <v>0.085</v>
      </c>
      <c r="L155" s="154"/>
      <c r="M155" s="159"/>
      <c r="N155" s="160"/>
      <c r="O155" s="160"/>
      <c r="P155" s="160"/>
      <c r="Q155" s="160"/>
      <c r="R155" s="160"/>
      <c r="S155" s="160"/>
      <c r="T155" s="161"/>
      <c r="AT155" s="156" t="s">
        <v>147</v>
      </c>
      <c r="AU155" s="156" t="s">
        <v>78</v>
      </c>
      <c r="AV155" s="11" t="s">
        <v>78</v>
      </c>
      <c r="AW155" s="11" t="s">
        <v>34</v>
      </c>
      <c r="AX155" s="11" t="s">
        <v>70</v>
      </c>
      <c r="AY155" s="156" t="s">
        <v>139</v>
      </c>
    </row>
    <row r="156" spans="2:51" s="11" customFormat="1" ht="22.5" customHeight="1">
      <c r="B156" s="154"/>
      <c r="D156" s="155" t="s">
        <v>147</v>
      </c>
      <c r="E156" s="156" t="s">
        <v>3</v>
      </c>
      <c r="F156" s="157" t="s">
        <v>2917</v>
      </c>
      <c r="H156" s="158">
        <v>0.043</v>
      </c>
      <c r="L156" s="154"/>
      <c r="M156" s="159"/>
      <c r="N156" s="160"/>
      <c r="O156" s="160"/>
      <c r="P156" s="160"/>
      <c r="Q156" s="160"/>
      <c r="R156" s="160"/>
      <c r="S156" s="160"/>
      <c r="T156" s="161"/>
      <c r="AT156" s="156" t="s">
        <v>147</v>
      </c>
      <c r="AU156" s="156" t="s">
        <v>78</v>
      </c>
      <c r="AV156" s="11" t="s">
        <v>78</v>
      </c>
      <c r="AW156" s="11" t="s">
        <v>34</v>
      </c>
      <c r="AX156" s="11" t="s">
        <v>70</v>
      </c>
      <c r="AY156" s="156" t="s">
        <v>139</v>
      </c>
    </row>
    <row r="157" spans="2:51" s="11" customFormat="1" ht="22.5" customHeight="1">
      <c r="B157" s="154"/>
      <c r="D157" s="155" t="s">
        <v>147</v>
      </c>
      <c r="E157" s="156" t="s">
        <v>3</v>
      </c>
      <c r="F157" s="157" t="s">
        <v>2918</v>
      </c>
      <c r="H157" s="158">
        <v>0.016</v>
      </c>
      <c r="L157" s="154"/>
      <c r="M157" s="159"/>
      <c r="N157" s="160"/>
      <c r="O157" s="160"/>
      <c r="P157" s="160"/>
      <c r="Q157" s="160"/>
      <c r="R157" s="160"/>
      <c r="S157" s="160"/>
      <c r="T157" s="161"/>
      <c r="AT157" s="156" t="s">
        <v>147</v>
      </c>
      <c r="AU157" s="156" t="s">
        <v>78</v>
      </c>
      <c r="AV157" s="11" t="s">
        <v>78</v>
      </c>
      <c r="AW157" s="11" t="s">
        <v>34</v>
      </c>
      <c r="AX157" s="11" t="s">
        <v>70</v>
      </c>
      <c r="AY157" s="156" t="s">
        <v>139</v>
      </c>
    </row>
    <row r="158" spans="2:51" s="11" customFormat="1" ht="22.5" customHeight="1">
      <c r="B158" s="154"/>
      <c r="D158" s="155" t="s">
        <v>147</v>
      </c>
      <c r="E158" s="156" t="s">
        <v>3</v>
      </c>
      <c r="F158" s="157" t="s">
        <v>2919</v>
      </c>
      <c r="H158" s="158">
        <v>0.024</v>
      </c>
      <c r="L158" s="154"/>
      <c r="M158" s="159"/>
      <c r="N158" s="160"/>
      <c r="O158" s="160"/>
      <c r="P158" s="160"/>
      <c r="Q158" s="160"/>
      <c r="R158" s="160"/>
      <c r="S158" s="160"/>
      <c r="T158" s="161"/>
      <c r="AT158" s="156" t="s">
        <v>147</v>
      </c>
      <c r="AU158" s="156" t="s">
        <v>78</v>
      </c>
      <c r="AV158" s="11" t="s">
        <v>78</v>
      </c>
      <c r="AW158" s="11" t="s">
        <v>34</v>
      </c>
      <c r="AX158" s="11" t="s">
        <v>70</v>
      </c>
      <c r="AY158" s="156" t="s">
        <v>139</v>
      </c>
    </row>
    <row r="159" spans="2:51" s="11" customFormat="1" ht="22.5" customHeight="1">
      <c r="B159" s="154"/>
      <c r="D159" s="155" t="s">
        <v>147</v>
      </c>
      <c r="E159" s="156" t="s">
        <v>3</v>
      </c>
      <c r="F159" s="157" t="s">
        <v>2920</v>
      </c>
      <c r="H159" s="158">
        <v>0.002</v>
      </c>
      <c r="L159" s="154"/>
      <c r="M159" s="159"/>
      <c r="N159" s="160"/>
      <c r="O159" s="160"/>
      <c r="P159" s="160"/>
      <c r="Q159" s="160"/>
      <c r="R159" s="160"/>
      <c r="S159" s="160"/>
      <c r="T159" s="161"/>
      <c r="AT159" s="156" t="s">
        <v>147</v>
      </c>
      <c r="AU159" s="156" t="s">
        <v>78</v>
      </c>
      <c r="AV159" s="11" t="s">
        <v>78</v>
      </c>
      <c r="AW159" s="11" t="s">
        <v>34</v>
      </c>
      <c r="AX159" s="11" t="s">
        <v>70</v>
      </c>
      <c r="AY159" s="156" t="s">
        <v>139</v>
      </c>
    </row>
    <row r="160" spans="2:51" s="11" customFormat="1" ht="22.5" customHeight="1">
      <c r="B160" s="154"/>
      <c r="D160" s="155" t="s">
        <v>147</v>
      </c>
      <c r="E160" s="156" t="s">
        <v>3</v>
      </c>
      <c r="F160" s="157" t="s">
        <v>2921</v>
      </c>
      <c r="H160" s="158">
        <v>0.004</v>
      </c>
      <c r="L160" s="154"/>
      <c r="M160" s="159"/>
      <c r="N160" s="160"/>
      <c r="O160" s="160"/>
      <c r="P160" s="160"/>
      <c r="Q160" s="160"/>
      <c r="R160" s="160"/>
      <c r="S160" s="160"/>
      <c r="T160" s="161"/>
      <c r="AT160" s="156" t="s">
        <v>147</v>
      </c>
      <c r="AU160" s="156" t="s">
        <v>78</v>
      </c>
      <c r="AV160" s="11" t="s">
        <v>78</v>
      </c>
      <c r="AW160" s="11" t="s">
        <v>34</v>
      </c>
      <c r="AX160" s="11" t="s">
        <v>70</v>
      </c>
      <c r="AY160" s="156" t="s">
        <v>139</v>
      </c>
    </row>
    <row r="161" spans="2:51" s="12" customFormat="1" ht="22.5" customHeight="1">
      <c r="B161" s="162"/>
      <c r="D161" s="155" t="s">
        <v>147</v>
      </c>
      <c r="E161" s="183" t="s">
        <v>3</v>
      </c>
      <c r="F161" s="184" t="s">
        <v>150</v>
      </c>
      <c r="H161" s="185">
        <v>0.217</v>
      </c>
      <c r="L161" s="162"/>
      <c r="M161" s="167"/>
      <c r="N161" s="168"/>
      <c r="O161" s="168"/>
      <c r="P161" s="168"/>
      <c r="Q161" s="168"/>
      <c r="R161" s="168"/>
      <c r="S161" s="168"/>
      <c r="T161" s="169"/>
      <c r="AT161" s="183" t="s">
        <v>147</v>
      </c>
      <c r="AU161" s="183" t="s">
        <v>78</v>
      </c>
      <c r="AV161" s="12" t="s">
        <v>145</v>
      </c>
      <c r="AW161" s="12" t="s">
        <v>34</v>
      </c>
      <c r="AX161" s="12" t="s">
        <v>20</v>
      </c>
      <c r="AY161" s="183" t="s">
        <v>139</v>
      </c>
    </row>
    <row r="162" spans="2:63" s="10" customFormat="1" ht="29.25" customHeight="1">
      <c r="B162" s="129"/>
      <c r="D162" s="139" t="s">
        <v>69</v>
      </c>
      <c r="E162" s="140" t="s">
        <v>154</v>
      </c>
      <c r="F162" s="140" t="s">
        <v>2922</v>
      </c>
      <c r="J162" s="141">
        <f>BK162</f>
        <v>0</v>
      </c>
      <c r="L162" s="129"/>
      <c r="M162" s="133"/>
      <c r="N162" s="134"/>
      <c r="O162" s="134"/>
      <c r="P162" s="135">
        <f>SUM(P163:P165)</f>
        <v>228.38816</v>
      </c>
      <c r="Q162" s="134"/>
      <c r="R162" s="135">
        <f>SUM(R163:R165)</f>
        <v>2.234232</v>
      </c>
      <c r="S162" s="134"/>
      <c r="T162" s="136">
        <f>SUM(T163:T165)</f>
        <v>0.95202</v>
      </c>
      <c r="AR162" s="130" t="s">
        <v>20</v>
      </c>
      <c r="AT162" s="137" t="s">
        <v>69</v>
      </c>
      <c r="AU162" s="137" t="s">
        <v>20</v>
      </c>
      <c r="AY162" s="130" t="s">
        <v>139</v>
      </c>
      <c r="BK162" s="138">
        <f>SUM(BK163:BK165)</f>
        <v>0</v>
      </c>
    </row>
    <row r="163" spans="2:65" s="1" customFormat="1" ht="22.5" customHeight="1">
      <c r="B163" s="142"/>
      <c r="C163" s="642" t="s">
        <v>247</v>
      </c>
      <c r="D163" s="642" t="s">
        <v>141</v>
      </c>
      <c r="E163" s="643" t="s">
        <v>2923</v>
      </c>
      <c r="F163" s="644" t="s">
        <v>2924</v>
      </c>
      <c r="G163" s="645" t="s">
        <v>2925</v>
      </c>
      <c r="H163" s="646">
        <v>12</v>
      </c>
      <c r="I163" s="647"/>
      <c r="J163" s="647">
        <f>ROUND(I163*H163,2)</f>
        <v>0</v>
      </c>
      <c r="K163" s="644" t="s">
        <v>3</v>
      </c>
      <c r="L163" s="30"/>
      <c r="M163" s="149" t="s">
        <v>3</v>
      </c>
      <c r="N163" s="150" t="s">
        <v>41</v>
      </c>
      <c r="O163" s="151">
        <v>0</v>
      </c>
      <c r="P163" s="151">
        <f>O163*H163</f>
        <v>0</v>
      </c>
      <c r="Q163" s="151">
        <v>0</v>
      </c>
      <c r="R163" s="151">
        <f>Q163*H163</f>
        <v>0</v>
      </c>
      <c r="S163" s="151">
        <v>0</v>
      </c>
      <c r="T163" s="152">
        <f>S163*H163</f>
        <v>0</v>
      </c>
      <c r="AR163" s="16" t="s">
        <v>145</v>
      </c>
      <c r="AT163" s="16" t="s">
        <v>141</v>
      </c>
      <c r="AU163" s="16" t="s">
        <v>78</v>
      </c>
      <c r="AY163" s="16" t="s">
        <v>139</v>
      </c>
      <c r="BE163" s="153">
        <f>IF(N163="základní",J163,0)</f>
        <v>0</v>
      </c>
      <c r="BF163" s="153">
        <f>IF(N163="snížená",J163,0)</f>
        <v>0</v>
      </c>
      <c r="BG163" s="153">
        <f>IF(N163="zákl. přenesená",J163,0)</f>
        <v>0</v>
      </c>
      <c r="BH163" s="153">
        <f>IF(N163="sníž. přenesená",J163,0)</f>
        <v>0</v>
      </c>
      <c r="BI163" s="153">
        <f>IF(N163="nulová",J163,0)</f>
        <v>0</v>
      </c>
      <c r="BJ163" s="16" t="s">
        <v>20</v>
      </c>
      <c r="BK163" s="153">
        <f>ROUND(I163*H163,2)</f>
        <v>0</v>
      </c>
      <c r="BL163" s="16" t="s">
        <v>145</v>
      </c>
      <c r="BM163" s="16" t="s">
        <v>2926</v>
      </c>
    </row>
    <row r="164" spans="2:65" s="1" customFormat="1" ht="31.5" customHeight="1">
      <c r="B164" s="142"/>
      <c r="C164" s="143" t="s">
        <v>254</v>
      </c>
      <c r="D164" s="143" t="s">
        <v>141</v>
      </c>
      <c r="E164" s="144" t="s">
        <v>2927</v>
      </c>
      <c r="F164" s="145" t="s">
        <v>2928</v>
      </c>
      <c r="G164" s="146" t="s">
        <v>168</v>
      </c>
      <c r="H164" s="147">
        <v>142.468</v>
      </c>
      <c r="I164" s="148"/>
      <c r="J164" s="148">
        <f>ROUND(I164*H164,2)</f>
        <v>0</v>
      </c>
      <c r="K164" s="145" t="s">
        <v>3</v>
      </c>
      <c r="L164" s="30"/>
      <c r="M164" s="149" t="s">
        <v>3</v>
      </c>
      <c r="N164" s="150" t="s">
        <v>41</v>
      </c>
      <c r="O164" s="151">
        <v>0.92</v>
      </c>
      <c r="P164" s="151">
        <f>O164*H164</f>
        <v>131.07056</v>
      </c>
      <c r="Q164" s="151">
        <v>0.009</v>
      </c>
      <c r="R164" s="151">
        <f>Q164*H164</f>
        <v>1.282212</v>
      </c>
      <c r="S164" s="151">
        <v>0</v>
      </c>
      <c r="T164" s="152">
        <f>S164*H164</f>
        <v>0</v>
      </c>
      <c r="AR164" s="16" t="s">
        <v>145</v>
      </c>
      <c r="AT164" s="16" t="s">
        <v>141</v>
      </c>
      <c r="AU164" s="16" t="s">
        <v>78</v>
      </c>
      <c r="AY164" s="16" t="s">
        <v>139</v>
      </c>
      <c r="BE164" s="153">
        <f>IF(N164="základní",J164,0)</f>
        <v>0</v>
      </c>
      <c r="BF164" s="153">
        <f>IF(N164="snížená",J164,0)</f>
        <v>0</v>
      </c>
      <c r="BG164" s="153">
        <f>IF(N164="zákl. přenesená",J164,0)</f>
        <v>0</v>
      </c>
      <c r="BH164" s="153">
        <f>IF(N164="sníž. přenesená",J164,0)</f>
        <v>0</v>
      </c>
      <c r="BI164" s="153">
        <f>IF(N164="nulová",J164,0)</f>
        <v>0</v>
      </c>
      <c r="BJ164" s="16" t="s">
        <v>20</v>
      </c>
      <c r="BK164" s="153">
        <f>ROUND(I164*H164,2)</f>
        <v>0</v>
      </c>
      <c r="BL164" s="16" t="s">
        <v>145</v>
      </c>
      <c r="BM164" s="16" t="s">
        <v>2929</v>
      </c>
    </row>
    <row r="165" spans="2:65" s="1" customFormat="1" ht="22.5" customHeight="1">
      <c r="B165" s="142"/>
      <c r="C165" s="143" t="s">
        <v>8</v>
      </c>
      <c r="D165" s="143" t="s">
        <v>141</v>
      </c>
      <c r="E165" s="144" t="s">
        <v>2930</v>
      </c>
      <c r="F165" s="145" t="s">
        <v>2931</v>
      </c>
      <c r="G165" s="146" t="s">
        <v>168</v>
      </c>
      <c r="H165" s="147">
        <v>105.78</v>
      </c>
      <c r="I165" s="148"/>
      <c r="J165" s="148">
        <f>ROUND(I165*H165,2)</f>
        <v>0</v>
      </c>
      <c r="K165" s="145" t="s">
        <v>3</v>
      </c>
      <c r="L165" s="30"/>
      <c r="M165" s="149" t="s">
        <v>3</v>
      </c>
      <c r="N165" s="150" t="s">
        <v>41</v>
      </c>
      <c r="O165" s="151">
        <v>0.92</v>
      </c>
      <c r="P165" s="151">
        <f>O165*H165</f>
        <v>97.3176</v>
      </c>
      <c r="Q165" s="151">
        <v>0.009</v>
      </c>
      <c r="R165" s="151">
        <f>Q165*H165</f>
        <v>0.95202</v>
      </c>
      <c r="S165" s="151">
        <v>0.009</v>
      </c>
      <c r="T165" s="152">
        <f>S165*H165</f>
        <v>0.95202</v>
      </c>
      <c r="AR165" s="16" t="s">
        <v>145</v>
      </c>
      <c r="AT165" s="16" t="s">
        <v>141</v>
      </c>
      <c r="AU165" s="16" t="s">
        <v>78</v>
      </c>
      <c r="AY165" s="16" t="s">
        <v>139</v>
      </c>
      <c r="BE165" s="153">
        <f>IF(N165="základní",J165,0)</f>
        <v>0</v>
      </c>
      <c r="BF165" s="153">
        <f>IF(N165="snížená",J165,0)</f>
        <v>0</v>
      </c>
      <c r="BG165" s="153">
        <f>IF(N165="zákl. přenesená",J165,0)</f>
        <v>0</v>
      </c>
      <c r="BH165" s="153">
        <f>IF(N165="sníž. přenesená",J165,0)</f>
        <v>0</v>
      </c>
      <c r="BI165" s="153">
        <f>IF(N165="nulová",J165,0)</f>
        <v>0</v>
      </c>
      <c r="BJ165" s="16" t="s">
        <v>20</v>
      </c>
      <c r="BK165" s="153">
        <f>ROUND(I165*H165,2)</f>
        <v>0</v>
      </c>
      <c r="BL165" s="16" t="s">
        <v>145</v>
      </c>
      <c r="BM165" s="16" t="s">
        <v>2932</v>
      </c>
    </row>
    <row r="166" spans="2:63" s="10" customFormat="1" ht="29.25" customHeight="1">
      <c r="B166" s="129"/>
      <c r="D166" s="139" t="s">
        <v>69</v>
      </c>
      <c r="E166" s="140" t="s">
        <v>165</v>
      </c>
      <c r="F166" s="140" t="s">
        <v>2933</v>
      </c>
      <c r="J166" s="141">
        <f>BK166</f>
        <v>0</v>
      </c>
      <c r="L166" s="129"/>
      <c r="M166" s="133"/>
      <c r="N166" s="134"/>
      <c r="O166" s="134"/>
      <c r="P166" s="135">
        <f>SUM(P167:P171)</f>
        <v>0.7909160000000001</v>
      </c>
      <c r="Q166" s="134"/>
      <c r="R166" s="135">
        <f>SUM(R167:R171)</f>
        <v>0</v>
      </c>
      <c r="S166" s="134"/>
      <c r="T166" s="136">
        <f>SUM(T167:T171)</f>
        <v>0</v>
      </c>
      <c r="AR166" s="130" t="s">
        <v>20</v>
      </c>
      <c r="AT166" s="137" t="s">
        <v>69</v>
      </c>
      <c r="AU166" s="137" t="s">
        <v>20</v>
      </c>
      <c r="AY166" s="130" t="s">
        <v>139</v>
      </c>
      <c r="BK166" s="138">
        <f>SUM(BK167:BK171)</f>
        <v>0</v>
      </c>
    </row>
    <row r="167" spans="2:65" s="1" customFormat="1" ht="22.5" customHeight="1">
      <c r="B167" s="142"/>
      <c r="C167" s="143" t="s">
        <v>268</v>
      </c>
      <c r="D167" s="143" t="s">
        <v>141</v>
      </c>
      <c r="E167" s="144" t="s">
        <v>2934</v>
      </c>
      <c r="F167" s="145" t="s">
        <v>2935</v>
      </c>
      <c r="G167" s="146" t="s">
        <v>168</v>
      </c>
      <c r="H167" s="147">
        <v>28.247</v>
      </c>
      <c r="I167" s="148"/>
      <c r="J167" s="148">
        <f>ROUND(I167*H167,2)</f>
        <v>0</v>
      </c>
      <c r="K167" s="145" t="s">
        <v>3</v>
      </c>
      <c r="L167" s="30"/>
      <c r="M167" s="149" t="s">
        <v>3</v>
      </c>
      <c r="N167" s="150" t="s">
        <v>41</v>
      </c>
      <c r="O167" s="151">
        <v>0.028</v>
      </c>
      <c r="P167" s="151">
        <f>O167*H167</f>
        <v>0.7909160000000001</v>
      </c>
      <c r="Q167" s="151">
        <v>0</v>
      </c>
      <c r="R167" s="151">
        <f>Q167*H167</f>
        <v>0</v>
      </c>
      <c r="S167" s="151">
        <v>0</v>
      </c>
      <c r="T167" s="152">
        <f>S167*H167</f>
        <v>0</v>
      </c>
      <c r="AR167" s="16" t="s">
        <v>145</v>
      </c>
      <c r="AT167" s="16" t="s">
        <v>141</v>
      </c>
      <c r="AU167" s="16" t="s">
        <v>78</v>
      </c>
      <c r="AY167" s="16" t="s">
        <v>139</v>
      </c>
      <c r="BE167" s="153">
        <f>IF(N167="základní",J167,0)</f>
        <v>0</v>
      </c>
      <c r="BF167" s="153">
        <f>IF(N167="snížená",J167,0)</f>
        <v>0</v>
      </c>
      <c r="BG167" s="153">
        <f>IF(N167="zákl. přenesená",J167,0)</f>
        <v>0</v>
      </c>
      <c r="BH167" s="153">
        <f>IF(N167="sníž. přenesená",J167,0)</f>
        <v>0</v>
      </c>
      <c r="BI167" s="153">
        <f>IF(N167="nulová",J167,0)</f>
        <v>0</v>
      </c>
      <c r="BJ167" s="16" t="s">
        <v>20</v>
      </c>
      <c r="BK167" s="153">
        <f>ROUND(I167*H167,2)</f>
        <v>0</v>
      </c>
      <c r="BL167" s="16" t="s">
        <v>145</v>
      </c>
      <c r="BM167" s="16" t="s">
        <v>2936</v>
      </c>
    </row>
    <row r="168" spans="2:51" s="11" customFormat="1" ht="22.5" customHeight="1">
      <c r="B168" s="154"/>
      <c r="D168" s="155" t="s">
        <v>147</v>
      </c>
      <c r="E168" s="156" t="s">
        <v>3</v>
      </c>
      <c r="F168" s="157" t="s">
        <v>2843</v>
      </c>
      <c r="H168" s="158">
        <v>28.247</v>
      </c>
      <c r="L168" s="154"/>
      <c r="M168" s="159"/>
      <c r="N168" s="160"/>
      <c r="O168" s="160"/>
      <c r="P168" s="160"/>
      <c r="Q168" s="160"/>
      <c r="R168" s="160"/>
      <c r="S168" s="160"/>
      <c r="T168" s="161"/>
      <c r="AT168" s="156" t="s">
        <v>147</v>
      </c>
      <c r="AU168" s="156" t="s">
        <v>78</v>
      </c>
      <c r="AV168" s="11" t="s">
        <v>78</v>
      </c>
      <c r="AW168" s="11" t="s">
        <v>34</v>
      </c>
      <c r="AX168" s="11" t="s">
        <v>70</v>
      </c>
      <c r="AY168" s="156" t="s">
        <v>139</v>
      </c>
    </row>
    <row r="169" spans="2:51" s="12" customFormat="1" ht="22.5" customHeight="1">
      <c r="B169" s="162"/>
      <c r="D169" s="163" t="s">
        <v>147</v>
      </c>
      <c r="E169" s="164" t="s">
        <v>3</v>
      </c>
      <c r="F169" s="165" t="s">
        <v>150</v>
      </c>
      <c r="H169" s="166">
        <v>28.247</v>
      </c>
      <c r="L169" s="162"/>
      <c r="M169" s="167"/>
      <c r="N169" s="168"/>
      <c r="O169" s="168"/>
      <c r="P169" s="168"/>
      <c r="Q169" s="168"/>
      <c r="R169" s="168"/>
      <c r="S169" s="168"/>
      <c r="T169" s="169"/>
      <c r="AT169" s="183" t="s">
        <v>147</v>
      </c>
      <c r="AU169" s="183" t="s">
        <v>78</v>
      </c>
      <c r="AV169" s="12" t="s">
        <v>145</v>
      </c>
      <c r="AW169" s="12" t="s">
        <v>34</v>
      </c>
      <c r="AX169" s="12" t="s">
        <v>20</v>
      </c>
      <c r="AY169" s="183" t="s">
        <v>139</v>
      </c>
    </row>
    <row r="170" spans="2:65" s="1" customFormat="1" ht="22.5" customHeight="1">
      <c r="B170" s="142"/>
      <c r="C170" s="143" t="s">
        <v>275</v>
      </c>
      <c r="D170" s="143" t="s">
        <v>141</v>
      </c>
      <c r="E170" s="144" t="s">
        <v>2937</v>
      </c>
      <c r="F170" s="145" t="s">
        <v>2938</v>
      </c>
      <c r="G170" s="146" t="s">
        <v>168</v>
      </c>
      <c r="H170" s="147">
        <v>28.247</v>
      </c>
      <c r="I170" s="148"/>
      <c r="J170" s="148">
        <f>ROUND(I170*H170,2)</f>
        <v>0</v>
      </c>
      <c r="K170" s="145" t="s">
        <v>3</v>
      </c>
      <c r="L170" s="30"/>
      <c r="M170" s="149" t="s">
        <v>3</v>
      </c>
      <c r="N170" s="150" t="s">
        <v>41</v>
      </c>
      <c r="O170" s="151">
        <v>0</v>
      </c>
      <c r="P170" s="151">
        <f>O170*H170</f>
        <v>0</v>
      </c>
      <c r="Q170" s="151">
        <v>0</v>
      </c>
      <c r="R170" s="151">
        <f>Q170*H170</f>
        <v>0</v>
      </c>
      <c r="S170" s="151">
        <v>0</v>
      </c>
      <c r="T170" s="152">
        <f>S170*H170</f>
        <v>0</v>
      </c>
      <c r="AR170" s="16" t="s">
        <v>145</v>
      </c>
      <c r="AT170" s="16" t="s">
        <v>141</v>
      </c>
      <c r="AU170" s="16" t="s">
        <v>78</v>
      </c>
      <c r="AY170" s="16" t="s">
        <v>139</v>
      </c>
      <c r="BE170" s="153">
        <f>IF(N170="základní",J170,0)</f>
        <v>0</v>
      </c>
      <c r="BF170" s="153">
        <f>IF(N170="snížená",J170,0)</f>
        <v>0</v>
      </c>
      <c r="BG170" s="153">
        <f>IF(N170="zákl. přenesená",J170,0)</f>
        <v>0</v>
      </c>
      <c r="BH170" s="153">
        <f>IF(N170="sníž. přenesená",J170,0)</f>
        <v>0</v>
      </c>
      <c r="BI170" s="153">
        <f>IF(N170="nulová",J170,0)</f>
        <v>0</v>
      </c>
      <c r="BJ170" s="16" t="s">
        <v>20</v>
      </c>
      <c r="BK170" s="153">
        <f>ROUND(I170*H170,2)</f>
        <v>0</v>
      </c>
      <c r="BL170" s="16" t="s">
        <v>145</v>
      </c>
      <c r="BM170" s="16" t="s">
        <v>2939</v>
      </c>
    </row>
    <row r="171" spans="2:65" s="1" customFormat="1" ht="22.5" customHeight="1">
      <c r="B171" s="142"/>
      <c r="C171" s="143" t="s">
        <v>280</v>
      </c>
      <c r="D171" s="143" t="s">
        <v>141</v>
      </c>
      <c r="E171" s="144" t="s">
        <v>2940</v>
      </c>
      <c r="F171" s="145" t="s">
        <v>2941</v>
      </c>
      <c r="G171" s="146" t="s">
        <v>168</v>
      </c>
      <c r="H171" s="147">
        <v>28.247</v>
      </c>
      <c r="I171" s="148"/>
      <c r="J171" s="148">
        <f>ROUND(I171*H171,2)</f>
        <v>0</v>
      </c>
      <c r="K171" s="145" t="s">
        <v>3</v>
      </c>
      <c r="L171" s="30"/>
      <c r="M171" s="149" t="s">
        <v>3</v>
      </c>
      <c r="N171" s="150" t="s">
        <v>41</v>
      </c>
      <c r="O171" s="151">
        <v>0</v>
      </c>
      <c r="P171" s="151">
        <f>O171*H171</f>
        <v>0</v>
      </c>
      <c r="Q171" s="151">
        <v>0</v>
      </c>
      <c r="R171" s="151">
        <f>Q171*H171</f>
        <v>0</v>
      </c>
      <c r="S171" s="151">
        <v>0</v>
      </c>
      <c r="T171" s="152">
        <f>S171*H171</f>
        <v>0</v>
      </c>
      <c r="AR171" s="16" t="s">
        <v>145</v>
      </c>
      <c r="AT171" s="16" t="s">
        <v>141</v>
      </c>
      <c r="AU171" s="16" t="s">
        <v>78</v>
      </c>
      <c r="AY171" s="16" t="s">
        <v>139</v>
      </c>
      <c r="BE171" s="153">
        <f>IF(N171="základní",J171,0)</f>
        <v>0</v>
      </c>
      <c r="BF171" s="153">
        <f>IF(N171="snížená",J171,0)</f>
        <v>0</v>
      </c>
      <c r="BG171" s="153">
        <f>IF(N171="zákl. přenesená",J171,0)</f>
        <v>0</v>
      </c>
      <c r="BH171" s="153">
        <f>IF(N171="sníž. přenesená",J171,0)</f>
        <v>0</v>
      </c>
      <c r="BI171" s="153">
        <f>IF(N171="nulová",J171,0)</f>
        <v>0</v>
      </c>
      <c r="BJ171" s="16" t="s">
        <v>20</v>
      </c>
      <c r="BK171" s="153">
        <f>ROUND(I171*H171,2)</f>
        <v>0</v>
      </c>
      <c r="BL171" s="16" t="s">
        <v>145</v>
      </c>
      <c r="BM171" s="16" t="s">
        <v>2942</v>
      </c>
    </row>
    <row r="172" spans="2:63" s="10" customFormat="1" ht="29.25" customHeight="1">
      <c r="B172" s="129"/>
      <c r="D172" s="139" t="s">
        <v>69</v>
      </c>
      <c r="E172" s="140" t="s">
        <v>187</v>
      </c>
      <c r="F172" s="140" t="s">
        <v>2943</v>
      </c>
      <c r="J172" s="141">
        <f>BK172</f>
        <v>0</v>
      </c>
      <c r="L172" s="129"/>
      <c r="M172" s="133"/>
      <c r="N172" s="134"/>
      <c r="O172" s="134"/>
      <c r="P172" s="135">
        <f>SUM(P173:P185)</f>
        <v>167.427176</v>
      </c>
      <c r="Q172" s="134"/>
      <c r="R172" s="135">
        <f>SUM(R173:R185)</f>
        <v>0</v>
      </c>
      <c r="S172" s="134"/>
      <c r="T172" s="136">
        <f>SUM(T173:T185)</f>
        <v>0</v>
      </c>
      <c r="AR172" s="130" t="s">
        <v>20</v>
      </c>
      <c r="AT172" s="137" t="s">
        <v>69</v>
      </c>
      <c r="AU172" s="137" t="s">
        <v>20</v>
      </c>
      <c r="AY172" s="130" t="s">
        <v>139</v>
      </c>
      <c r="BK172" s="138">
        <f>SUM(BK173:BK185)</f>
        <v>0</v>
      </c>
    </row>
    <row r="173" spans="2:65" s="1" customFormat="1" ht="22.5" customHeight="1">
      <c r="B173" s="142"/>
      <c r="C173" s="143" t="s">
        <v>284</v>
      </c>
      <c r="D173" s="143" t="s">
        <v>141</v>
      </c>
      <c r="E173" s="144" t="s">
        <v>2944</v>
      </c>
      <c r="F173" s="145" t="s">
        <v>2945</v>
      </c>
      <c r="G173" s="146" t="s">
        <v>250</v>
      </c>
      <c r="H173" s="147">
        <v>83.052</v>
      </c>
      <c r="I173" s="148"/>
      <c r="J173" s="148">
        <f>ROUND(I173*H173,2)</f>
        <v>0</v>
      </c>
      <c r="K173" s="145" t="s">
        <v>3</v>
      </c>
      <c r="L173" s="30"/>
      <c r="M173" s="149" t="s">
        <v>3</v>
      </c>
      <c r="N173" s="150" t="s">
        <v>41</v>
      </c>
      <c r="O173" s="151">
        <v>0</v>
      </c>
      <c r="P173" s="151">
        <f>O173*H173</f>
        <v>0</v>
      </c>
      <c r="Q173" s="151">
        <v>0</v>
      </c>
      <c r="R173" s="151">
        <f>Q173*H173</f>
        <v>0</v>
      </c>
      <c r="S173" s="151">
        <v>0</v>
      </c>
      <c r="T173" s="152">
        <f>S173*H173</f>
        <v>0</v>
      </c>
      <c r="AR173" s="16" t="s">
        <v>145</v>
      </c>
      <c r="AT173" s="16" t="s">
        <v>141</v>
      </c>
      <c r="AU173" s="16" t="s">
        <v>78</v>
      </c>
      <c r="AY173" s="16" t="s">
        <v>139</v>
      </c>
      <c r="BE173" s="153">
        <f>IF(N173="základní",J173,0)</f>
        <v>0</v>
      </c>
      <c r="BF173" s="153">
        <f>IF(N173="snížená",J173,0)</f>
        <v>0</v>
      </c>
      <c r="BG173" s="153">
        <f>IF(N173="zákl. přenesená",J173,0)</f>
        <v>0</v>
      </c>
      <c r="BH173" s="153">
        <f>IF(N173="sníž. přenesená",J173,0)</f>
        <v>0</v>
      </c>
      <c r="BI173" s="153">
        <f>IF(N173="nulová",J173,0)</f>
        <v>0</v>
      </c>
      <c r="BJ173" s="16" t="s">
        <v>20</v>
      </c>
      <c r="BK173" s="153">
        <f>ROUND(I173*H173,2)</f>
        <v>0</v>
      </c>
      <c r="BL173" s="16" t="s">
        <v>145</v>
      </c>
      <c r="BM173" s="16" t="s">
        <v>2946</v>
      </c>
    </row>
    <row r="174" spans="2:51" s="11" customFormat="1" ht="22.5" customHeight="1">
      <c r="B174" s="154"/>
      <c r="D174" s="155" t="s">
        <v>147</v>
      </c>
      <c r="E174" s="156" t="s">
        <v>3</v>
      </c>
      <c r="F174" s="157" t="s">
        <v>2947</v>
      </c>
      <c r="H174" s="158">
        <v>83.052</v>
      </c>
      <c r="L174" s="154"/>
      <c r="M174" s="159"/>
      <c r="N174" s="160"/>
      <c r="O174" s="160"/>
      <c r="P174" s="160"/>
      <c r="Q174" s="160"/>
      <c r="R174" s="160"/>
      <c r="S174" s="160"/>
      <c r="T174" s="161"/>
      <c r="AT174" s="156" t="s">
        <v>147</v>
      </c>
      <c r="AU174" s="156" t="s">
        <v>78</v>
      </c>
      <c r="AV174" s="11" t="s">
        <v>78</v>
      </c>
      <c r="AW174" s="11" t="s">
        <v>34</v>
      </c>
      <c r="AX174" s="11" t="s">
        <v>70</v>
      </c>
      <c r="AY174" s="156" t="s">
        <v>139</v>
      </c>
    </row>
    <row r="175" spans="2:51" s="12" customFormat="1" ht="22.5" customHeight="1">
      <c r="B175" s="162"/>
      <c r="D175" s="163" t="s">
        <v>147</v>
      </c>
      <c r="E175" s="164" t="s">
        <v>3</v>
      </c>
      <c r="F175" s="165" t="s">
        <v>150</v>
      </c>
      <c r="H175" s="166">
        <v>83.052</v>
      </c>
      <c r="L175" s="162"/>
      <c r="M175" s="167"/>
      <c r="N175" s="168"/>
      <c r="O175" s="168"/>
      <c r="P175" s="168"/>
      <c r="Q175" s="168"/>
      <c r="R175" s="168"/>
      <c r="S175" s="168"/>
      <c r="T175" s="169"/>
      <c r="AT175" s="183" t="s">
        <v>147</v>
      </c>
      <c r="AU175" s="183" t="s">
        <v>78</v>
      </c>
      <c r="AV175" s="12" t="s">
        <v>145</v>
      </c>
      <c r="AW175" s="12" t="s">
        <v>34</v>
      </c>
      <c r="AX175" s="12" t="s">
        <v>20</v>
      </c>
      <c r="AY175" s="183" t="s">
        <v>139</v>
      </c>
    </row>
    <row r="176" spans="2:65" s="1" customFormat="1" ht="22.5" customHeight="1">
      <c r="B176" s="142"/>
      <c r="C176" s="143" t="s">
        <v>288</v>
      </c>
      <c r="D176" s="143" t="s">
        <v>141</v>
      </c>
      <c r="E176" s="144" t="s">
        <v>2948</v>
      </c>
      <c r="F176" s="145" t="s">
        <v>2949</v>
      </c>
      <c r="G176" s="146" t="s">
        <v>250</v>
      </c>
      <c r="H176" s="147">
        <v>83.052</v>
      </c>
      <c r="I176" s="148"/>
      <c r="J176" s="148">
        <f>ROUND(I176*H176,2)</f>
        <v>0</v>
      </c>
      <c r="K176" s="145" t="s">
        <v>3</v>
      </c>
      <c r="L176" s="30"/>
      <c r="M176" s="149" t="s">
        <v>3</v>
      </c>
      <c r="N176" s="150" t="s">
        <v>41</v>
      </c>
      <c r="O176" s="151">
        <v>0</v>
      </c>
      <c r="P176" s="151">
        <f>O176*H176</f>
        <v>0</v>
      </c>
      <c r="Q176" s="151">
        <v>0</v>
      </c>
      <c r="R176" s="151">
        <f>Q176*H176</f>
        <v>0</v>
      </c>
      <c r="S176" s="151">
        <v>0</v>
      </c>
      <c r="T176" s="152">
        <f>S176*H176</f>
        <v>0</v>
      </c>
      <c r="AR176" s="16" t="s">
        <v>145</v>
      </c>
      <c r="AT176" s="16" t="s">
        <v>141</v>
      </c>
      <c r="AU176" s="16" t="s">
        <v>78</v>
      </c>
      <c r="AY176" s="16" t="s">
        <v>139</v>
      </c>
      <c r="BE176" s="153">
        <f>IF(N176="základní",J176,0)</f>
        <v>0</v>
      </c>
      <c r="BF176" s="153">
        <f>IF(N176="snížená",J176,0)</f>
        <v>0</v>
      </c>
      <c r="BG176" s="153">
        <f>IF(N176="zákl. přenesená",J176,0)</f>
        <v>0</v>
      </c>
      <c r="BH176" s="153">
        <f>IF(N176="sníž. přenesená",J176,0)</f>
        <v>0</v>
      </c>
      <c r="BI176" s="153">
        <f>IF(N176="nulová",J176,0)</f>
        <v>0</v>
      </c>
      <c r="BJ176" s="16" t="s">
        <v>20</v>
      </c>
      <c r="BK176" s="153">
        <f>ROUND(I176*H176,2)</f>
        <v>0</v>
      </c>
      <c r="BL176" s="16" t="s">
        <v>145</v>
      </c>
      <c r="BM176" s="16" t="s">
        <v>2950</v>
      </c>
    </row>
    <row r="177" spans="2:65" s="1" customFormat="1" ht="22.5" customHeight="1">
      <c r="B177" s="142"/>
      <c r="C177" s="143" t="s">
        <v>292</v>
      </c>
      <c r="D177" s="143" t="s">
        <v>141</v>
      </c>
      <c r="E177" s="144" t="s">
        <v>2951</v>
      </c>
      <c r="F177" s="145" t="s">
        <v>2952</v>
      </c>
      <c r="G177" s="146" t="s">
        <v>304</v>
      </c>
      <c r="H177" s="147">
        <v>6</v>
      </c>
      <c r="I177" s="148"/>
      <c r="J177" s="148">
        <f>ROUND(I177*H177,2)</f>
        <v>0</v>
      </c>
      <c r="K177" s="145" t="s">
        <v>3</v>
      </c>
      <c r="L177" s="30"/>
      <c r="M177" s="149" t="s">
        <v>3</v>
      </c>
      <c r="N177" s="150" t="s">
        <v>41</v>
      </c>
      <c r="O177" s="151">
        <v>0.35</v>
      </c>
      <c r="P177" s="151">
        <f>O177*H177</f>
        <v>2.0999999999999996</v>
      </c>
      <c r="Q177" s="151">
        <v>0</v>
      </c>
      <c r="R177" s="151">
        <f>Q177*H177</f>
        <v>0</v>
      </c>
      <c r="S177" s="151">
        <v>0</v>
      </c>
      <c r="T177" s="152">
        <f>S177*H177</f>
        <v>0</v>
      </c>
      <c r="AR177" s="16" t="s">
        <v>145</v>
      </c>
      <c r="AT177" s="16" t="s">
        <v>141</v>
      </c>
      <c r="AU177" s="16" t="s">
        <v>78</v>
      </c>
      <c r="AY177" s="16" t="s">
        <v>139</v>
      </c>
      <c r="BE177" s="153">
        <f>IF(N177="základní",J177,0)</f>
        <v>0</v>
      </c>
      <c r="BF177" s="153">
        <f>IF(N177="snížená",J177,0)</f>
        <v>0</v>
      </c>
      <c r="BG177" s="153">
        <f>IF(N177="zákl. přenesená",J177,0)</f>
        <v>0</v>
      </c>
      <c r="BH177" s="153">
        <f>IF(N177="sníž. přenesená",J177,0)</f>
        <v>0</v>
      </c>
      <c r="BI177" s="153">
        <f>IF(N177="nulová",J177,0)</f>
        <v>0</v>
      </c>
      <c r="BJ177" s="16" t="s">
        <v>20</v>
      </c>
      <c r="BK177" s="153">
        <f>ROUND(I177*H177,2)</f>
        <v>0</v>
      </c>
      <c r="BL177" s="16" t="s">
        <v>145</v>
      </c>
      <c r="BM177" s="16" t="s">
        <v>2953</v>
      </c>
    </row>
    <row r="178" spans="2:65" s="1" customFormat="1" ht="22.5" customHeight="1">
      <c r="B178" s="142"/>
      <c r="C178" s="174" t="s">
        <v>296</v>
      </c>
      <c r="D178" s="174" t="s">
        <v>269</v>
      </c>
      <c r="E178" s="175" t="s">
        <v>2954</v>
      </c>
      <c r="F178" s="176" t="s">
        <v>2955</v>
      </c>
      <c r="G178" s="177" t="s">
        <v>304</v>
      </c>
      <c r="H178" s="178">
        <v>6</v>
      </c>
      <c r="I178" s="179"/>
      <c r="J178" s="179">
        <f>ROUND(I178*H178,2)</f>
        <v>0</v>
      </c>
      <c r="K178" s="176" t="s">
        <v>3</v>
      </c>
      <c r="L178" s="180"/>
      <c r="M178" s="181" t="s">
        <v>3</v>
      </c>
      <c r="N178" s="182" t="s">
        <v>41</v>
      </c>
      <c r="O178" s="151">
        <v>0</v>
      </c>
      <c r="P178" s="151">
        <f>O178*H178</f>
        <v>0</v>
      </c>
      <c r="Q178" s="151">
        <v>0</v>
      </c>
      <c r="R178" s="151">
        <f>Q178*H178</f>
        <v>0</v>
      </c>
      <c r="S178" s="151">
        <v>0</v>
      </c>
      <c r="T178" s="152">
        <f>S178*H178</f>
        <v>0</v>
      </c>
      <c r="AR178" s="16" t="s">
        <v>183</v>
      </c>
      <c r="AT178" s="16" t="s">
        <v>269</v>
      </c>
      <c r="AU178" s="16" t="s">
        <v>78</v>
      </c>
      <c r="AY178" s="16" t="s">
        <v>139</v>
      </c>
      <c r="BE178" s="153">
        <f>IF(N178="základní",J178,0)</f>
        <v>0</v>
      </c>
      <c r="BF178" s="153">
        <f>IF(N178="snížená",J178,0)</f>
        <v>0</v>
      </c>
      <c r="BG178" s="153">
        <f>IF(N178="zákl. přenesená",J178,0)</f>
        <v>0</v>
      </c>
      <c r="BH178" s="153">
        <f>IF(N178="sníž. přenesená",J178,0)</f>
        <v>0</v>
      </c>
      <c r="BI178" s="153">
        <f>IF(N178="nulová",J178,0)</f>
        <v>0</v>
      </c>
      <c r="BJ178" s="16" t="s">
        <v>20</v>
      </c>
      <c r="BK178" s="153">
        <f>ROUND(I178*H178,2)</f>
        <v>0</v>
      </c>
      <c r="BL178" s="16" t="s">
        <v>145</v>
      </c>
      <c r="BM178" s="16" t="s">
        <v>2956</v>
      </c>
    </row>
    <row r="179" spans="2:65" s="1" customFormat="1" ht="31.5" customHeight="1">
      <c r="B179" s="142"/>
      <c r="C179" s="143" t="s">
        <v>301</v>
      </c>
      <c r="D179" s="143" t="s">
        <v>141</v>
      </c>
      <c r="E179" s="144" t="s">
        <v>544</v>
      </c>
      <c r="F179" s="145" t="s">
        <v>545</v>
      </c>
      <c r="G179" s="146" t="s">
        <v>168</v>
      </c>
      <c r="H179" s="147">
        <v>323.209</v>
      </c>
      <c r="I179" s="148"/>
      <c r="J179" s="148">
        <f>ROUND(I179*H179,2)</f>
        <v>0</v>
      </c>
      <c r="K179" s="145" t="s">
        <v>3</v>
      </c>
      <c r="L179" s="30"/>
      <c r="M179" s="149" t="s">
        <v>3</v>
      </c>
      <c r="N179" s="150" t="s">
        <v>41</v>
      </c>
      <c r="O179" s="151">
        <v>0.162</v>
      </c>
      <c r="P179" s="151">
        <f>O179*H179</f>
        <v>52.359858</v>
      </c>
      <c r="Q179" s="151">
        <v>0</v>
      </c>
      <c r="R179" s="151">
        <f>Q179*H179</f>
        <v>0</v>
      </c>
      <c r="S179" s="151">
        <v>0</v>
      </c>
      <c r="T179" s="152">
        <f>S179*H179</f>
        <v>0</v>
      </c>
      <c r="AR179" s="16" t="s">
        <v>145</v>
      </c>
      <c r="AT179" s="16" t="s">
        <v>141</v>
      </c>
      <c r="AU179" s="16" t="s">
        <v>78</v>
      </c>
      <c r="AY179" s="16" t="s">
        <v>139</v>
      </c>
      <c r="BE179" s="153">
        <f>IF(N179="základní",J179,0)</f>
        <v>0</v>
      </c>
      <c r="BF179" s="153">
        <f>IF(N179="snížená",J179,0)</f>
        <v>0</v>
      </c>
      <c r="BG179" s="153">
        <f>IF(N179="zákl. přenesená",J179,0)</f>
        <v>0</v>
      </c>
      <c r="BH179" s="153">
        <f>IF(N179="sníž. přenesená",J179,0)</f>
        <v>0</v>
      </c>
      <c r="BI179" s="153">
        <f>IF(N179="nulová",J179,0)</f>
        <v>0</v>
      </c>
      <c r="BJ179" s="16" t="s">
        <v>20</v>
      </c>
      <c r="BK179" s="153">
        <f>ROUND(I179*H179,2)</f>
        <v>0</v>
      </c>
      <c r="BL179" s="16" t="s">
        <v>145</v>
      </c>
      <c r="BM179" s="16" t="s">
        <v>2957</v>
      </c>
    </row>
    <row r="180" spans="2:51" s="11" customFormat="1" ht="22.5" customHeight="1">
      <c r="B180" s="154"/>
      <c r="D180" s="163" t="s">
        <v>147</v>
      </c>
      <c r="E180" s="171" t="s">
        <v>3</v>
      </c>
      <c r="F180" s="172" t="s">
        <v>2958</v>
      </c>
      <c r="H180" s="173">
        <v>323.209</v>
      </c>
      <c r="L180" s="154"/>
      <c r="M180" s="159"/>
      <c r="N180" s="160"/>
      <c r="O180" s="160"/>
      <c r="P180" s="160"/>
      <c r="Q180" s="160"/>
      <c r="R180" s="160"/>
      <c r="S180" s="160"/>
      <c r="T180" s="161"/>
      <c r="AT180" s="156" t="s">
        <v>147</v>
      </c>
      <c r="AU180" s="156" t="s">
        <v>78</v>
      </c>
      <c r="AV180" s="11" t="s">
        <v>78</v>
      </c>
      <c r="AW180" s="11" t="s">
        <v>34</v>
      </c>
      <c r="AX180" s="11" t="s">
        <v>20</v>
      </c>
      <c r="AY180" s="156" t="s">
        <v>139</v>
      </c>
    </row>
    <row r="181" spans="2:65" s="1" customFormat="1" ht="31.5" customHeight="1">
      <c r="B181" s="142"/>
      <c r="C181" s="143" t="s">
        <v>309</v>
      </c>
      <c r="D181" s="143" t="s">
        <v>141</v>
      </c>
      <c r="E181" s="144" t="s">
        <v>552</v>
      </c>
      <c r="F181" s="145" t="s">
        <v>553</v>
      </c>
      <c r="G181" s="146" t="s">
        <v>168</v>
      </c>
      <c r="H181" s="147">
        <v>9696.27</v>
      </c>
      <c r="I181" s="148"/>
      <c r="J181" s="148">
        <f>ROUND(I181*H181,2)</f>
        <v>0</v>
      </c>
      <c r="K181" s="145" t="s">
        <v>3</v>
      </c>
      <c r="L181" s="30"/>
      <c r="M181" s="149" t="s">
        <v>3</v>
      </c>
      <c r="N181" s="150" t="s">
        <v>41</v>
      </c>
      <c r="O181" s="151">
        <v>0</v>
      </c>
      <c r="P181" s="151">
        <f>O181*H181</f>
        <v>0</v>
      </c>
      <c r="Q181" s="151">
        <v>0</v>
      </c>
      <c r="R181" s="151">
        <f>Q181*H181</f>
        <v>0</v>
      </c>
      <c r="S181" s="151">
        <v>0</v>
      </c>
      <c r="T181" s="152">
        <f>S181*H181</f>
        <v>0</v>
      </c>
      <c r="AR181" s="16" t="s">
        <v>145</v>
      </c>
      <c r="AT181" s="16" t="s">
        <v>141</v>
      </c>
      <c r="AU181" s="16" t="s">
        <v>78</v>
      </c>
      <c r="AY181" s="16" t="s">
        <v>139</v>
      </c>
      <c r="BE181" s="153">
        <f>IF(N181="základní",J181,0)</f>
        <v>0</v>
      </c>
      <c r="BF181" s="153">
        <f>IF(N181="snížená",J181,0)</f>
        <v>0</v>
      </c>
      <c r="BG181" s="153">
        <f>IF(N181="zákl. přenesená",J181,0)</f>
        <v>0</v>
      </c>
      <c r="BH181" s="153">
        <f>IF(N181="sníž. přenesená",J181,0)</f>
        <v>0</v>
      </c>
      <c r="BI181" s="153">
        <f>IF(N181="nulová",J181,0)</f>
        <v>0</v>
      </c>
      <c r="BJ181" s="16" t="s">
        <v>20</v>
      </c>
      <c r="BK181" s="153">
        <f>ROUND(I181*H181,2)</f>
        <v>0</v>
      </c>
      <c r="BL181" s="16" t="s">
        <v>145</v>
      </c>
      <c r="BM181" s="16" t="s">
        <v>2959</v>
      </c>
    </row>
    <row r="182" spans="2:51" s="11" customFormat="1" ht="22.5" customHeight="1">
      <c r="B182" s="154"/>
      <c r="D182" s="163" t="s">
        <v>147</v>
      </c>
      <c r="E182" s="171" t="s">
        <v>3</v>
      </c>
      <c r="F182" s="172" t="s">
        <v>2960</v>
      </c>
      <c r="H182" s="173">
        <v>9696.27</v>
      </c>
      <c r="L182" s="154"/>
      <c r="M182" s="159"/>
      <c r="N182" s="160"/>
      <c r="O182" s="160"/>
      <c r="P182" s="160"/>
      <c r="Q182" s="160"/>
      <c r="R182" s="160"/>
      <c r="S182" s="160"/>
      <c r="T182" s="161"/>
      <c r="AT182" s="156" t="s">
        <v>147</v>
      </c>
      <c r="AU182" s="156" t="s">
        <v>78</v>
      </c>
      <c r="AV182" s="11" t="s">
        <v>78</v>
      </c>
      <c r="AW182" s="11" t="s">
        <v>34</v>
      </c>
      <c r="AX182" s="11" t="s">
        <v>20</v>
      </c>
      <c r="AY182" s="156" t="s">
        <v>139</v>
      </c>
    </row>
    <row r="183" spans="2:65" s="1" customFormat="1" ht="31.5" customHeight="1">
      <c r="B183" s="142"/>
      <c r="C183" s="143" t="s">
        <v>313</v>
      </c>
      <c r="D183" s="143" t="s">
        <v>141</v>
      </c>
      <c r="E183" s="144" t="s">
        <v>557</v>
      </c>
      <c r="F183" s="145" t="s">
        <v>558</v>
      </c>
      <c r="G183" s="146" t="s">
        <v>168</v>
      </c>
      <c r="H183" s="147">
        <v>323.209</v>
      </c>
      <c r="I183" s="148"/>
      <c r="J183" s="148">
        <f>ROUND(I183*H183,2)</f>
        <v>0</v>
      </c>
      <c r="K183" s="145" t="s">
        <v>3</v>
      </c>
      <c r="L183" s="30"/>
      <c r="M183" s="149" t="s">
        <v>3</v>
      </c>
      <c r="N183" s="150" t="s">
        <v>41</v>
      </c>
      <c r="O183" s="151">
        <v>0.102</v>
      </c>
      <c r="P183" s="151">
        <f>O183*H183</f>
        <v>32.967318</v>
      </c>
      <c r="Q183" s="151">
        <v>0</v>
      </c>
      <c r="R183" s="151">
        <f>Q183*H183</f>
        <v>0</v>
      </c>
      <c r="S183" s="151">
        <v>0</v>
      </c>
      <c r="T183" s="152">
        <f>S183*H183</f>
        <v>0</v>
      </c>
      <c r="AR183" s="16" t="s">
        <v>145</v>
      </c>
      <c r="AT183" s="16" t="s">
        <v>141</v>
      </c>
      <c r="AU183" s="16" t="s">
        <v>78</v>
      </c>
      <c r="AY183" s="16" t="s">
        <v>139</v>
      </c>
      <c r="BE183" s="153">
        <f>IF(N183="základní",J183,0)</f>
        <v>0</v>
      </c>
      <c r="BF183" s="153">
        <f>IF(N183="snížená",J183,0)</f>
        <v>0</v>
      </c>
      <c r="BG183" s="153">
        <f>IF(N183="zákl. přenesená",J183,0)</f>
        <v>0</v>
      </c>
      <c r="BH183" s="153">
        <f>IF(N183="sníž. přenesená",J183,0)</f>
        <v>0</v>
      </c>
      <c r="BI183" s="153">
        <f>IF(N183="nulová",J183,0)</f>
        <v>0</v>
      </c>
      <c r="BJ183" s="16" t="s">
        <v>20</v>
      </c>
      <c r="BK183" s="153">
        <f>ROUND(I183*H183,2)</f>
        <v>0</v>
      </c>
      <c r="BL183" s="16" t="s">
        <v>145</v>
      </c>
      <c r="BM183" s="16" t="s">
        <v>2961</v>
      </c>
    </row>
    <row r="184" spans="2:65" s="1" customFormat="1" ht="22.5" customHeight="1">
      <c r="B184" s="142"/>
      <c r="C184" s="143" t="s">
        <v>319</v>
      </c>
      <c r="D184" s="143" t="s">
        <v>141</v>
      </c>
      <c r="E184" s="144" t="s">
        <v>2962</v>
      </c>
      <c r="F184" s="145" t="s">
        <v>2963</v>
      </c>
      <c r="G184" s="146" t="s">
        <v>2192</v>
      </c>
      <c r="H184" s="147">
        <v>40</v>
      </c>
      <c r="I184" s="148"/>
      <c r="J184" s="148">
        <f>ROUND(I184*H184,2)</f>
        <v>0</v>
      </c>
      <c r="K184" s="145" t="s">
        <v>3</v>
      </c>
      <c r="L184" s="30"/>
      <c r="M184" s="149" t="s">
        <v>3</v>
      </c>
      <c r="N184" s="150" t="s">
        <v>41</v>
      </c>
      <c r="O184" s="151">
        <v>2</v>
      </c>
      <c r="P184" s="151">
        <f>O184*H184</f>
        <v>80</v>
      </c>
      <c r="Q184" s="151">
        <v>0</v>
      </c>
      <c r="R184" s="151">
        <f>Q184*H184</f>
        <v>0</v>
      </c>
      <c r="S184" s="151">
        <v>0</v>
      </c>
      <c r="T184" s="152">
        <f>S184*H184</f>
        <v>0</v>
      </c>
      <c r="AR184" s="16" t="s">
        <v>145</v>
      </c>
      <c r="AT184" s="16" t="s">
        <v>141</v>
      </c>
      <c r="AU184" s="16" t="s">
        <v>78</v>
      </c>
      <c r="AY184" s="16" t="s">
        <v>139</v>
      </c>
      <c r="BE184" s="153">
        <f>IF(N184="základní",J184,0)</f>
        <v>0</v>
      </c>
      <c r="BF184" s="153">
        <f>IF(N184="snížená",J184,0)</f>
        <v>0</v>
      </c>
      <c r="BG184" s="153">
        <f>IF(N184="zákl. přenesená",J184,0)</f>
        <v>0</v>
      </c>
      <c r="BH184" s="153">
        <f>IF(N184="sníž. přenesená",J184,0)</f>
        <v>0</v>
      </c>
      <c r="BI184" s="153">
        <f>IF(N184="nulová",J184,0)</f>
        <v>0</v>
      </c>
      <c r="BJ184" s="16" t="s">
        <v>20</v>
      </c>
      <c r="BK184" s="153">
        <f>ROUND(I184*H184,2)</f>
        <v>0</v>
      </c>
      <c r="BL184" s="16" t="s">
        <v>145</v>
      </c>
      <c r="BM184" s="16" t="s">
        <v>2964</v>
      </c>
    </row>
    <row r="185" spans="2:51" s="11" customFormat="1" ht="22.5" customHeight="1">
      <c r="B185" s="154"/>
      <c r="D185" s="155" t="s">
        <v>147</v>
      </c>
      <c r="E185" s="156" t="s">
        <v>3</v>
      </c>
      <c r="F185" s="157" t="s">
        <v>2965</v>
      </c>
      <c r="H185" s="158">
        <v>40</v>
      </c>
      <c r="L185" s="154"/>
      <c r="M185" s="159"/>
      <c r="N185" s="160"/>
      <c r="O185" s="160"/>
      <c r="P185" s="160"/>
      <c r="Q185" s="160"/>
      <c r="R185" s="160"/>
      <c r="S185" s="160"/>
      <c r="T185" s="161"/>
      <c r="AT185" s="156" t="s">
        <v>147</v>
      </c>
      <c r="AU185" s="156" t="s">
        <v>78</v>
      </c>
      <c r="AV185" s="11" t="s">
        <v>78</v>
      </c>
      <c r="AW185" s="11" t="s">
        <v>34</v>
      </c>
      <c r="AX185" s="11" t="s">
        <v>20</v>
      </c>
      <c r="AY185" s="156" t="s">
        <v>139</v>
      </c>
    </row>
    <row r="186" spans="2:63" s="10" customFormat="1" ht="29.25" customHeight="1">
      <c r="B186" s="129"/>
      <c r="D186" s="139" t="s">
        <v>69</v>
      </c>
      <c r="E186" s="140" t="s">
        <v>752</v>
      </c>
      <c r="F186" s="140" t="s">
        <v>2966</v>
      </c>
      <c r="J186" s="141">
        <f>BK186</f>
        <v>0</v>
      </c>
      <c r="L186" s="129"/>
      <c r="M186" s="133"/>
      <c r="N186" s="134"/>
      <c r="O186" s="134"/>
      <c r="P186" s="135">
        <f>SUM(P187:P192)</f>
        <v>0</v>
      </c>
      <c r="Q186" s="134"/>
      <c r="R186" s="135">
        <f>SUM(R187:R192)</f>
        <v>0</v>
      </c>
      <c r="S186" s="134"/>
      <c r="T186" s="136">
        <f>SUM(T187:T192)</f>
        <v>0</v>
      </c>
      <c r="AR186" s="130" t="s">
        <v>20</v>
      </c>
      <c r="AT186" s="137" t="s">
        <v>69</v>
      </c>
      <c r="AU186" s="137" t="s">
        <v>20</v>
      </c>
      <c r="AY186" s="130" t="s">
        <v>139</v>
      </c>
      <c r="BK186" s="138">
        <f>SUM(BK187:BK192)</f>
        <v>0</v>
      </c>
    </row>
    <row r="187" spans="2:65" s="1" customFormat="1" ht="31.5" customHeight="1">
      <c r="B187" s="142"/>
      <c r="C187" s="143" t="s">
        <v>324</v>
      </c>
      <c r="D187" s="143" t="s">
        <v>141</v>
      </c>
      <c r="E187" s="144" t="s">
        <v>755</v>
      </c>
      <c r="F187" s="145" t="s">
        <v>756</v>
      </c>
      <c r="G187" s="146" t="s">
        <v>197</v>
      </c>
      <c r="H187" s="147">
        <v>10.338</v>
      </c>
      <c r="I187" s="148"/>
      <c r="J187" s="148">
        <f>ROUND(I187*H187,2)</f>
        <v>0</v>
      </c>
      <c r="K187" s="145" t="s">
        <v>3</v>
      </c>
      <c r="L187" s="30"/>
      <c r="M187" s="149" t="s">
        <v>3</v>
      </c>
      <c r="N187" s="150" t="s">
        <v>41</v>
      </c>
      <c r="O187" s="151">
        <v>0</v>
      </c>
      <c r="P187" s="151">
        <f>O187*H187</f>
        <v>0</v>
      </c>
      <c r="Q187" s="151">
        <v>0</v>
      </c>
      <c r="R187" s="151">
        <f>Q187*H187</f>
        <v>0</v>
      </c>
      <c r="S187" s="151">
        <v>0</v>
      </c>
      <c r="T187" s="152">
        <f>S187*H187</f>
        <v>0</v>
      </c>
      <c r="AR187" s="16" t="s">
        <v>145</v>
      </c>
      <c r="AT187" s="16" t="s">
        <v>141</v>
      </c>
      <c r="AU187" s="16" t="s">
        <v>78</v>
      </c>
      <c r="AY187" s="16" t="s">
        <v>139</v>
      </c>
      <c r="BE187" s="153">
        <f>IF(N187="základní",J187,0)</f>
        <v>0</v>
      </c>
      <c r="BF187" s="153">
        <f>IF(N187="snížená",J187,0)</f>
        <v>0</v>
      </c>
      <c r="BG187" s="153">
        <f>IF(N187="zákl. přenesená",J187,0)</f>
        <v>0</v>
      </c>
      <c r="BH187" s="153">
        <f>IF(N187="sníž. přenesená",J187,0)</f>
        <v>0</v>
      </c>
      <c r="BI187" s="153">
        <f>IF(N187="nulová",J187,0)</f>
        <v>0</v>
      </c>
      <c r="BJ187" s="16" t="s">
        <v>20</v>
      </c>
      <c r="BK187" s="153">
        <f>ROUND(I187*H187,2)</f>
        <v>0</v>
      </c>
      <c r="BL187" s="16" t="s">
        <v>145</v>
      </c>
      <c r="BM187" s="16" t="s">
        <v>2967</v>
      </c>
    </row>
    <row r="188" spans="2:65" s="1" customFormat="1" ht="22.5" customHeight="1">
      <c r="B188" s="142"/>
      <c r="C188" s="143" t="s">
        <v>329</v>
      </c>
      <c r="D188" s="143" t="s">
        <v>141</v>
      </c>
      <c r="E188" s="144" t="s">
        <v>759</v>
      </c>
      <c r="F188" s="145" t="s">
        <v>760</v>
      </c>
      <c r="G188" s="146" t="s">
        <v>197</v>
      </c>
      <c r="H188" s="147">
        <v>10.338</v>
      </c>
      <c r="I188" s="148"/>
      <c r="J188" s="148">
        <f>ROUND(I188*H188,2)</f>
        <v>0</v>
      </c>
      <c r="K188" s="145" t="s">
        <v>3</v>
      </c>
      <c r="L188" s="30"/>
      <c r="M188" s="149" t="s">
        <v>3</v>
      </c>
      <c r="N188" s="150" t="s">
        <v>41</v>
      </c>
      <c r="O188" s="151">
        <v>0</v>
      </c>
      <c r="P188" s="151">
        <f>O188*H188</f>
        <v>0</v>
      </c>
      <c r="Q188" s="151">
        <v>0</v>
      </c>
      <c r="R188" s="151">
        <f>Q188*H188</f>
        <v>0</v>
      </c>
      <c r="S188" s="151">
        <v>0</v>
      </c>
      <c r="T188" s="152">
        <f>S188*H188</f>
        <v>0</v>
      </c>
      <c r="AR188" s="16" t="s">
        <v>145</v>
      </c>
      <c r="AT188" s="16" t="s">
        <v>141</v>
      </c>
      <c r="AU188" s="16" t="s">
        <v>78</v>
      </c>
      <c r="AY188" s="16" t="s">
        <v>139</v>
      </c>
      <c r="BE188" s="153">
        <f>IF(N188="základní",J188,0)</f>
        <v>0</v>
      </c>
      <c r="BF188" s="153">
        <f>IF(N188="snížená",J188,0)</f>
        <v>0</v>
      </c>
      <c r="BG188" s="153">
        <f>IF(N188="zákl. přenesená",J188,0)</f>
        <v>0</v>
      </c>
      <c r="BH188" s="153">
        <f>IF(N188="sníž. přenesená",J188,0)</f>
        <v>0</v>
      </c>
      <c r="BI188" s="153">
        <f>IF(N188="nulová",J188,0)</f>
        <v>0</v>
      </c>
      <c r="BJ188" s="16" t="s">
        <v>20</v>
      </c>
      <c r="BK188" s="153">
        <f>ROUND(I188*H188,2)</f>
        <v>0</v>
      </c>
      <c r="BL188" s="16" t="s">
        <v>145</v>
      </c>
      <c r="BM188" s="16" t="s">
        <v>2968</v>
      </c>
    </row>
    <row r="189" spans="2:65" s="1" customFormat="1" ht="22.5" customHeight="1">
      <c r="B189" s="142"/>
      <c r="C189" s="143" t="s">
        <v>335</v>
      </c>
      <c r="D189" s="143" t="s">
        <v>141</v>
      </c>
      <c r="E189" s="144" t="s">
        <v>763</v>
      </c>
      <c r="F189" s="145" t="s">
        <v>764</v>
      </c>
      <c r="G189" s="146" t="s">
        <v>197</v>
      </c>
      <c r="H189" s="147">
        <v>93.042</v>
      </c>
      <c r="I189" s="148"/>
      <c r="J189" s="148">
        <f>ROUND(I189*H189,2)</f>
        <v>0</v>
      </c>
      <c r="K189" s="145" t="s">
        <v>3</v>
      </c>
      <c r="L189" s="30"/>
      <c r="M189" s="149" t="s">
        <v>3</v>
      </c>
      <c r="N189" s="150" t="s">
        <v>41</v>
      </c>
      <c r="O189" s="151">
        <v>0</v>
      </c>
      <c r="P189" s="151">
        <f>O189*H189</f>
        <v>0</v>
      </c>
      <c r="Q189" s="151">
        <v>0</v>
      </c>
      <c r="R189" s="151">
        <f>Q189*H189</f>
        <v>0</v>
      </c>
      <c r="S189" s="151">
        <v>0</v>
      </c>
      <c r="T189" s="152">
        <f>S189*H189</f>
        <v>0</v>
      </c>
      <c r="AR189" s="16" t="s">
        <v>145</v>
      </c>
      <c r="AT189" s="16" t="s">
        <v>141</v>
      </c>
      <c r="AU189" s="16" t="s">
        <v>78</v>
      </c>
      <c r="AY189" s="16" t="s">
        <v>139</v>
      </c>
      <c r="BE189" s="153">
        <f>IF(N189="základní",J189,0)</f>
        <v>0</v>
      </c>
      <c r="BF189" s="153">
        <f>IF(N189="snížená",J189,0)</f>
        <v>0</v>
      </c>
      <c r="BG189" s="153">
        <f>IF(N189="zákl. přenesená",J189,0)</f>
        <v>0</v>
      </c>
      <c r="BH189" s="153">
        <f>IF(N189="sníž. přenesená",J189,0)</f>
        <v>0</v>
      </c>
      <c r="BI189" s="153">
        <f>IF(N189="nulová",J189,0)</f>
        <v>0</v>
      </c>
      <c r="BJ189" s="16" t="s">
        <v>20</v>
      </c>
      <c r="BK189" s="153">
        <f>ROUND(I189*H189,2)</f>
        <v>0</v>
      </c>
      <c r="BL189" s="16" t="s">
        <v>145</v>
      </c>
      <c r="BM189" s="16" t="s">
        <v>2969</v>
      </c>
    </row>
    <row r="190" spans="2:51" s="11" customFormat="1" ht="22.5" customHeight="1">
      <c r="B190" s="154"/>
      <c r="D190" s="155" t="s">
        <v>147</v>
      </c>
      <c r="E190" s="156" t="s">
        <v>3</v>
      </c>
      <c r="F190" s="157" t="s">
        <v>2970</v>
      </c>
      <c r="H190" s="158">
        <v>93.042</v>
      </c>
      <c r="L190" s="154"/>
      <c r="M190" s="159"/>
      <c r="N190" s="160"/>
      <c r="O190" s="160"/>
      <c r="P190" s="160"/>
      <c r="Q190" s="160"/>
      <c r="R190" s="160"/>
      <c r="S190" s="160"/>
      <c r="T190" s="161"/>
      <c r="AT190" s="156" t="s">
        <v>147</v>
      </c>
      <c r="AU190" s="156" t="s">
        <v>78</v>
      </c>
      <c r="AV190" s="11" t="s">
        <v>78</v>
      </c>
      <c r="AW190" s="11" t="s">
        <v>34</v>
      </c>
      <c r="AX190" s="11" t="s">
        <v>70</v>
      </c>
      <c r="AY190" s="156" t="s">
        <v>139</v>
      </c>
    </row>
    <row r="191" spans="2:51" s="12" customFormat="1" ht="22.5" customHeight="1">
      <c r="B191" s="162"/>
      <c r="D191" s="163" t="s">
        <v>147</v>
      </c>
      <c r="E191" s="164" t="s">
        <v>3</v>
      </c>
      <c r="F191" s="165" t="s">
        <v>150</v>
      </c>
      <c r="H191" s="166">
        <v>93.042</v>
      </c>
      <c r="L191" s="162"/>
      <c r="M191" s="167"/>
      <c r="N191" s="168"/>
      <c r="O191" s="168"/>
      <c r="P191" s="168"/>
      <c r="Q191" s="168"/>
      <c r="R191" s="168"/>
      <c r="S191" s="168"/>
      <c r="T191" s="169"/>
      <c r="AT191" s="183" t="s">
        <v>147</v>
      </c>
      <c r="AU191" s="183" t="s">
        <v>78</v>
      </c>
      <c r="AV191" s="12" t="s">
        <v>145</v>
      </c>
      <c r="AW191" s="12" t="s">
        <v>34</v>
      </c>
      <c r="AX191" s="12" t="s">
        <v>20</v>
      </c>
      <c r="AY191" s="183" t="s">
        <v>139</v>
      </c>
    </row>
    <row r="192" spans="2:65" s="1" customFormat="1" ht="22.5" customHeight="1">
      <c r="B192" s="142"/>
      <c r="C192" s="143" t="s">
        <v>341</v>
      </c>
      <c r="D192" s="143" t="s">
        <v>141</v>
      </c>
      <c r="E192" s="144" t="s">
        <v>772</v>
      </c>
      <c r="F192" s="145" t="s">
        <v>773</v>
      </c>
      <c r="G192" s="146" t="s">
        <v>197</v>
      </c>
      <c r="H192" s="147">
        <v>10.338</v>
      </c>
      <c r="I192" s="148"/>
      <c r="J192" s="148">
        <f>ROUND(I192*H192,2)</f>
        <v>0</v>
      </c>
      <c r="K192" s="145" t="s">
        <v>3</v>
      </c>
      <c r="L192" s="30"/>
      <c r="M192" s="149" t="s">
        <v>3</v>
      </c>
      <c r="N192" s="150" t="s">
        <v>41</v>
      </c>
      <c r="O192" s="151">
        <v>0</v>
      </c>
      <c r="P192" s="151">
        <f>O192*H192</f>
        <v>0</v>
      </c>
      <c r="Q192" s="151">
        <v>0</v>
      </c>
      <c r="R192" s="151">
        <f>Q192*H192</f>
        <v>0</v>
      </c>
      <c r="S192" s="151">
        <v>0</v>
      </c>
      <c r="T192" s="152">
        <f>S192*H192</f>
        <v>0</v>
      </c>
      <c r="AR192" s="16" t="s">
        <v>145</v>
      </c>
      <c r="AT192" s="16" t="s">
        <v>141</v>
      </c>
      <c r="AU192" s="16" t="s">
        <v>78</v>
      </c>
      <c r="AY192" s="16" t="s">
        <v>139</v>
      </c>
      <c r="BE192" s="153">
        <f>IF(N192="základní",J192,0)</f>
        <v>0</v>
      </c>
      <c r="BF192" s="153">
        <f>IF(N192="snížená",J192,0)</f>
        <v>0</v>
      </c>
      <c r="BG192" s="153">
        <f>IF(N192="zákl. přenesená",J192,0)</f>
        <v>0</v>
      </c>
      <c r="BH192" s="153">
        <f>IF(N192="sníž. přenesená",J192,0)</f>
        <v>0</v>
      </c>
      <c r="BI192" s="153">
        <f>IF(N192="nulová",J192,0)</f>
        <v>0</v>
      </c>
      <c r="BJ192" s="16" t="s">
        <v>20</v>
      </c>
      <c r="BK192" s="153">
        <f>ROUND(I192*H192,2)</f>
        <v>0</v>
      </c>
      <c r="BL192" s="16" t="s">
        <v>145</v>
      </c>
      <c r="BM192" s="16" t="s">
        <v>2971</v>
      </c>
    </row>
    <row r="193" spans="2:63" s="10" customFormat="1" ht="29.25" customHeight="1">
      <c r="B193" s="129"/>
      <c r="D193" s="139" t="s">
        <v>69</v>
      </c>
      <c r="E193" s="140" t="s">
        <v>775</v>
      </c>
      <c r="F193" s="140" t="s">
        <v>2972</v>
      </c>
      <c r="J193" s="141">
        <f>BK193</f>
        <v>0</v>
      </c>
      <c r="L193" s="129"/>
      <c r="M193" s="133"/>
      <c r="N193" s="134"/>
      <c r="O193" s="134"/>
      <c r="P193" s="135">
        <f>P194</f>
        <v>1.716504</v>
      </c>
      <c r="Q193" s="134"/>
      <c r="R193" s="135">
        <f>R194</f>
        <v>0</v>
      </c>
      <c r="S193" s="134"/>
      <c r="T193" s="136">
        <f>T194</f>
        <v>0</v>
      </c>
      <c r="AR193" s="130" t="s">
        <v>20</v>
      </c>
      <c r="AT193" s="137" t="s">
        <v>69</v>
      </c>
      <c r="AU193" s="137" t="s">
        <v>20</v>
      </c>
      <c r="AY193" s="130" t="s">
        <v>139</v>
      </c>
      <c r="BK193" s="138">
        <f>BK194</f>
        <v>0</v>
      </c>
    </row>
    <row r="194" spans="2:65" s="1" customFormat="1" ht="22.5" customHeight="1">
      <c r="B194" s="142"/>
      <c r="C194" s="143" t="s">
        <v>346</v>
      </c>
      <c r="D194" s="143" t="s">
        <v>141</v>
      </c>
      <c r="E194" s="144" t="s">
        <v>2973</v>
      </c>
      <c r="F194" s="145" t="s">
        <v>2974</v>
      </c>
      <c r="G194" s="146" t="s">
        <v>197</v>
      </c>
      <c r="H194" s="147">
        <v>15.464</v>
      </c>
      <c r="I194" s="148"/>
      <c r="J194" s="148">
        <f>ROUND(I194*H194,2)</f>
        <v>0</v>
      </c>
      <c r="K194" s="145" t="s">
        <v>3</v>
      </c>
      <c r="L194" s="30"/>
      <c r="M194" s="149" t="s">
        <v>3</v>
      </c>
      <c r="N194" s="150" t="s">
        <v>41</v>
      </c>
      <c r="O194" s="151">
        <v>0.111</v>
      </c>
      <c r="P194" s="151">
        <f>O194*H194</f>
        <v>1.716504</v>
      </c>
      <c r="Q194" s="151">
        <v>0</v>
      </c>
      <c r="R194" s="151">
        <f>Q194*H194</f>
        <v>0</v>
      </c>
      <c r="S194" s="151">
        <v>0</v>
      </c>
      <c r="T194" s="152">
        <f>S194*H194</f>
        <v>0</v>
      </c>
      <c r="AR194" s="16" t="s">
        <v>145</v>
      </c>
      <c r="AT194" s="16" t="s">
        <v>141</v>
      </c>
      <c r="AU194" s="16" t="s">
        <v>78</v>
      </c>
      <c r="AY194" s="16" t="s">
        <v>139</v>
      </c>
      <c r="BE194" s="153">
        <f>IF(N194="základní",J194,0)</f>
        <v>0</v>
      </c>
      <c r="BF194" s="153">
        <f>IF(N194="snížená",J194,0)</f>
        <v>0</v>
      </c>
      <c r="BG194" s="153">
        <f>IF(N194="zákl. přenesená",J194,0)</f>
        <v>0</v>
      </c>
      <c r="BH194" s="153">
        <f>IF(N194="sníž. přenesená",J194,0)</f>
        <v>0</v>
      </c>
      <c r="BI194" s="153">
        <f>IF(N194="nulová",J194,0)</f>
        <v>0</v>
      </c>
      <c r="BJ194" s="16" t="s">
        <v>20</v>
      </c>
      <c r="BK194" s="153">
        <f>ROUND(I194*H194,2)</f>
        <v>0</v>
      </c>
      <c r="BL194" s="16" t="s">
        <v>145</v>
      </c>
      <c r="BM194" s="16" t="s">
        <v>2975</v>
      </c>
    </row>
    <row r="195" spans="2:63" s="10" customFormat="1" ht="36.75" customHeight="1">
      <c r="B195" s="129"/>
      <c r="D195" s="130" t="s">
        <v>69</v>
      </c>
      <c r="E195" s="131" t="s">
        <v>782</v>
      </c>
      <c r="F195" s="131" t="s">
        <v>2976</v>
      </c>
      <c r="J195" s="132">
        <f>BK195</f>
        <v>0</v>
      </c>
      <c r="L195" s="129"/>
      <c r="M195" s="133"/>
      <c r="N195" s="134"/>
      <c r="O195" s="134"/>
      <c r="P195" s="135">
        <f>P196+P198+P201</f>
        <v>10.2606</v>
      </c>
      <c r="Q195" s="134"/>
      <c r="R195" s="135">
        <f>R196+R198+R201</f>
        <v>5.9728762500000006</v>
      </c>
      <c r="S195" s="134"/>
      <c r="T195" s="136">
        <f>T196+T198+T201</f>
        <v>0</v>
      </c>
      <c r="AR195" s="130" t="s">
        <v>78</v>
      </c>
      <c r="AT195" s="137" t="s">
        <v>69</v>
      </c>
      <c r="AU195" s="137" t="s">
        <v>70</v>
      </c>
      <c r="AY195" s="130" t="s">
        <v>139</v>
      </c>
      <c r="BK195" s="138">
        <f>BK196+BK198+BK201</f>
        <v>0</v>
      </c>
    </row>
    <row r="196" spans="2:63" s="10" customFormat="1" ht="19.5" customHeight="1">
      <c r="B196" s="129"/>
      <c r="D196" s="139" t="s">
        <v>69</v>
      </c>
      <c r="E196" s="140" t="s">
        <v>930</v>
      </c>
      <c r="F196" s="140" t="s">
        <v>2977</v>
      </c>
      <c r="J196" s="141">
        <f>BK196</f>
        <v>0</v>
      </c>
      <c r="L196" s="129"/>
      <c r="M196" s="133"/>
      <c r="N196" s="134"/>
      <c r="O196" s="134"/>
      <c r="P196" s="135">
        <f>P197</f>
        <v>0</v>
      </c>
      <c r="Q196" s="134"/>
      <c r="R196" s="135">
        <f>R197</f>
        <v>0</v>
      </c>
      <c r="S196" s="134"/>
      <c r="T196" s="136">
        <f>T197</f>
        <v>0</v>
      </c>
      <c r="AR196" s="130" t="s">
        <v>78</v>
      </c>
      <c r="AT196" s="137" t="s">
        <v>69</v>
      </c>
      <c r="AU196" s="137" t="s">
        <v>20</v>
      </c>
      <c r="AY196" s="130" t="s">
        <v>139</v>
      </c>
      <c r="BK196" s="138">
        <f>BK197</f>
        <v>0</v>
      </c>
    </row>
    <row r="197" spans="2:65" s="1" customFormat="1" ht="22.5" customHeight="1">
      <c r="B197" s="142"/>
      <c r="C197" s="143" t="s">
        <v>360</v>
      </c>
      <c r="D197" s="143" t="s">
        <v>141</v>
      </c>
      <c r="E197" s="144" t="s">
        <v>933</v>
      </c>
      <c r="F197" s="145" t="s">
        <v>2978</v>
      </c>
      <c r="G197" s="146" t="s">
        <v>2979</v>
      </c>
      <c r="H197" s="147">
        <v>1</v>
      </c>
      <c r="I197" s="148"/>
      <c r="J197" s="148">
        <f>ROUND(I197*H197,2)</f>
        <v>0</v>
      </c>
      <c r="K197" s="145" t="s">
        <v>3</v>
      </c>
      <c r="L197" s="30"/>
      <c r="M197" s="149" t="s">
        <v>3</v>
      </c>
      <c r="N197" s="150" t="s">
        <v>41</v>
      </c>
      <c r="O197" s="151">
        <v>0</v>
      </c>
      <c r="P197" s="151">
        <f>O197*H197</f>
        <v>0</v>
      </c>
      <c r="Q197" s="151">
        <v>0</v>
      </c>
      <c r="R197" s="151">
        <f>Q197*H197</f>
        <v>0</v>
      </c>
      <c r="S197" s="151">
        <v>0</v>
      </c>
      <c r="T197" s="152">
        <f>S197*H197</f>
        <v>0</v>
      </c>
      <c r="AR197" s="16" t="s">
        <v>221</v>
      </c>
      <c r="AT197" s="16" t="s">
        <v>141</v>
      </c>
      <c r="AU197" s="16" t="s">
        <v>78</v>
      </c>
      <c r="AY197" s="16" t="s">
        <v>139</v>
      </c>
      <c r="BE197" s="153">
        <f>IF(N197="základní",J197,0)</f>
        <v>0</v>
      </c>
      <c r="BF197" s="153">
        <f>IF(N197="snížená",J197,0)</f>
        <v>0</v>
      </c>
      <c r="BG197" s="153">
        <f>IF(N197="zákl. přenesená",J197,0)</f>
        <v>0</v>
      </c>
      <c r="BH197" s="153">
        <f>IF(N197="sníž. přenesená",J197,0)</f>
        <v>0</v>
      </c>
      <c r="BI197" s="153">
        <f>IF(N197="nulová",J197,0)</f>
        <v>0</v>
      </c>
      <c r="BJ197" s="16" t="s">
        <v>20</v>
      </c>
      <c r="BK197" s="153">
        <f>ROUND(I197*H197,2)</f>
        <v>0</v>
      </c>
      <c r="BL197" s="16" t="s">
        <v>221</v>
      </c>
      <c r="BM197" s="16" t="s">
        <v>2980</v>
      </c>
    </row>
    <row r="198" spans="2:63" s="10" customFormat="1" ht="29.25" customHeight="1">
      <c r="B198" s="129"/>
      <c r="D198" s="139" t="s">
        <v>69</v>
      </c>
      <c r="E198" s="140" t="s">
        <v>2981</v>
      </c>
      <c r="F198" s="140" t="s">
        <v>2982</v>
      </c>
      <c r="J198" s="141">
        <f>BK198</f>
        <v>0</v>
      </c>
      <c r="L198" s="129"/>
      <c r="M198" s="133"/>
      <c r="N198" s="134"/>
      <c r="O198" s="134"/>
      <c r="P198" s="135">
        <f>SUM(P199:P200)</f>
        <v>0</v>
      </c>
      <c r="Q198" s="134"/>
      <c r="R198" s="135">
        <f>SUM(R199:R200)</f>
        <v>0</v>
      </c>
      <c r="S198" s="134"/>
      <c r="T198" s="136">
        <f>SUM(T199:T200)</f>
        <v>0</v>
      </c>
      <c r="AR198" s="130" t="s">
        <v>78</v>
      </c>
      <c r="AT198" s="137" t="s">
        <v>69</v>
      </c>
      <c r="AU198" s="137" t="s">
        <v>20</v>
      </c>
      <c r="AY198" s="130" t="s">
        <v>139</v>
      </c>
      <c r="BK198" s="138">
        <f>SUM(BK199:BK200)</f>
        <v>0</v>
      </c>
    </row>
    <row r="199" spans="2:65" s="1" customFormat="1" ht="22.5" customHeight="1">
      <c r="B199" s="142"/>
      <c r="C199" s="143" t="s">
        <v>365</v>
      </c>
      <c r="D199" s="143" t="s">
        <v>141</v>
      </c>
      <c r="E199" s="144" t="s">
        <v>2983</v>
      </c>
      <c r="F199" s="145" t="s">
        <v>2984</v>
      </c>
      <c r="G199" s="146" t="s">
        <v>2979</v>
      </c>
      <c r="H199" s="147">
        <v>1</v>
      </c>
      <c r="I199" s="148"/>
      <c r="J199" s="148">
        <f>ROUND(I199*H199,2)</f>
        <v>0</v>
      </c>
      <c r="K199" s="145" t="s">
        <v>3</v>
      </c>
      <c r="L199" s="30"/>
      <c r="M199" s="149" t="s">
        <v>3</v>
      </c>
      <c r="N199" s="150" t="s">
        <v>41</v>
      </c>
      <c r="O199" s="151">
        <v>0</v>
      </c>
      <c r="P199" s="151">
        <f>O199*H199</f>
        <v>0</v>
      </c>
      <c r="Q199" s="151">
        <v>0</v>
      </c>
      <c r="R199" s="151">
        <f>Q199*H199</f>
        <v>0</v>
      </c>
      <c r="S199" s="151">
        <v>0</v>
      </c>
      <c r="T199" s="152">
        <f>S199*H199</f>
        <v>0</v>
      </c>
      <c r="AR199" s="16" t="s">
        <v>221</v>
      </c>
      <c r="AT199" s="16" t="s">
        <v>141</v>
      </c>
      <c r="AU199" s="16" t="s">
        <v>78</v>
      </c>
      <c r="AY199" s="16" t="s">
        <v>139</v>
      </c>
      <c r="BE199" s="153">
        <f>IF(N199="základní",J199,0)</f>
        <v>0</v>
      </c>
      <c r="BF199" s="153">
        <f>IF(N199="snížená",J199,0)</f>
        <v>0</v>
      </c>
      <c r="BG199" s="153">
        <f>IF(N199="zákl. přenesená",J199,0)</f>
        <v>0</v>
      </c>
      <c r="BH199" s="153">
        <f>IF(N199="sníž. přenesená",J199,0)</f>
        <v>0</v>
      </c>
      <c r="BI199" s="153">
        <f>IF(N199="nulová",J199,0)</f>
        <v>0</v>
      </c>
      <c r="BJ199" s="16" t="s">
        <v>20</v>
      </c>
      <c r="BK199" s="153">
        <f>ROUND(I199*H199,2)</f>
        <v>0</v>
      </c>
      <c r="BL199" s="16" t="s">
        <v>221</v>
      </c>
      <c r="BM199" s="16" t="s">
        <v>2985</v>
      </c>
    </row>
    <row r="200" spans="2:65" s="1" customFormat="1" ht="22.5" customHeight="1">
      <c r="B200" s="142"/>
      <c r="C200" s="143" t="s">
        <v>370</v>
      </c>
      <c r="D200" s="143" t="s">
        <v>141</v>
      </c>
      <c r="E200" s="144" t="s">
        <v>2986</v>
      </c>
      <c r="F200" s="145" t="s">
        <v>2987</v>
      </c>
      <c r="G200" s="146" t="s">
        <v>2979</v>
      </c>
      <c r="H200" s="147">
        <v>1</v>
      </c>
      <c r="I200" s="148"/>
      <c r="J200" s="148">
        <f>ROUND(I200*H200,2)</f>
        <v>0</v>
      </c>
      <c r="K200" s="145" t="s">
        <v>3</v>
      </c>
      <c r="L200" s="30"/>
      <c r="M200" s="149" t="s">
        <v>3</v>
      </c>
      <c r="N200" s="150" t="s">
        <v>41</v>
      </c>
      <c r="O200" s="151">
        <v>0</v>
      </c>
      <c r="P200" s="151">
        <f>O200*H200</f>
        <v>0</v>
      </c>
      <c r="Q200" s="151">
        <v>0</v>
      </c>
      <c r="R200" s="151">
        <f>Q200*H200</f>
        <v>0</v>
      </c>
      <c r="S200" s="151">
        <v>0</v>
      </c>
      <c r="T200" s="152">
        <f>S200*H200</f>
        <v>0</v>
      </c>
      <c r="AR200" s="16" t="s">
        <v>221</v>
      </c>
      <c r="AT200" s="16" t="s">
        <v>141</v>
      </c>
      <c r="AU200" s="16" t="s">
        <v>78</v>
      </c>
      <c r="AY200" s="16" t="s">
        <v>139</v>
      </c>
      <c r="BE200" s="153">
        <f>IF(N200="základní",J200,0)</f>
        <v>0</v>
      </c>
      <c r="BF200" s="153">
        <f>IF(N200="snížená",J200,0)</f>
        <v>0</v>
      </c>
      <c r="BG200" s="153">
        <f>IF(N200="zákl. přenesená",J200,0)</f>
        <v>0</v>
      </c>
      <c r="BH200" s="153">
        <f>IF(N200="sníž. přenesená",J200,0)</f>
        <v>0</v>
      </c>
      <c r="BI200" s="153">
        <f>IF(N200="nulová",J200,0)</f>
        <v>0</v>
      </c>
      <c r="BJ200" s="16" t="s">
        <v>20</v>
      </c>
      <c r="BK200" s="153">
        <f>ROUND(I200*H200,2)</f>
        <v>0</v>
      </c>
      <c r="BL200" s="16" t="s">
        <v>221</v>
      </c>
      <c r="BM200" s="16" t="s">
        <v>2988</v>
      </c>
    </row>
    <row r="201" spans="2:63" s="10" customFormat="1" ht="29.25" customHeight="1">
      <c r="B201" s="129"/>
      <c r="D201" s="139" t="s">
        <v>69</v>
      </c>
      <c r="E201" s="140" t="s">
        <v>1247</v>
      </c>
      <c r="F201" s="140" t="s">
        <v>2989</v>
      </c>
      <c r="J201" s="141">
        <f>BK201</f>
        <v>0</v>
      </c>
      <c r="L201" s="129"/>
      <c r="M201" s="133"/>
      <c r="N201" s="134"/>
      <c r="O201" s="134"/>
      <c r="P201" s="135">
        <f>SUM(P202:P248)</f>
        <v>10.2606</v>
      </c>
      <c r="Q201" s="134"/>
      <c r="R201" s="135">
        <f>SUM(R202:R248)</f>
        <v>5.9728762500000006</v>
      </c>
      <c r="S201" s="134"/>
      <c r="T201" s="136">
        <f>SUM(T202:T248)</f>
        <v>0</v>
      </c>
      <c r="AR201" s="130" t="s">
        <v>78</v>
      </c>
      <c r="AT201" s="137" t="s">
        <v>69</v>
      </c>
      <c r="AU201" s="137" t="s">
        <v>20</v>
      </c>
      <c r="AY201" s="130" t="s">
        <v>139</v>
      </c>
      <c r="BK201" s="138">
        <f>SUM(BK202:BK248)</f>
        <v>0</v>
      </c>
    </row>
    <row r="202" spans="2:65" s="1" customFormat="1" ht="31.5" customHeight="1">
      <c r="B202" s="142"/>
      <c r="C202" s="143" t="s">
        <v>386</v>
      </c>
      <c r="D202" s="143" t="s">
        <v>141</v>
      </c>
      <c r="E202" s="144" t="s">
        <v>1250</v>
      </c>
      <c r="F202" s="145" t="s">
        <v>2990</v>
      </c>
      <c r="G202" s="146" t="s">
        <v>2047</v>
      </c>
      <c r="H202" s="147">
        <v>18087.84</v>
      </c>
      <c r="I202" s="148"/>
      <c r="J202" s="148">
        <f>ROUND(I202*H202,2)</f>
        <v>0</v>
      </c>
      <c r="K202" s="145" t="s">
        <v>3</v>
      </c>
      <c r="L202" s="30"/>
      <c r="M202" s="149" t="s">
        <v>3</v>
      </c>
      <c r="N202" s="150" t="s">
        <v>41</v>
      </c>
      <c r="O202" s="151">
        <v>0</v>
      </c>
      <c r="P202" s="151">
        <f>O202*H202</f>
        <v>0</v>
      </c>
      <c r="Q202" s="151">
        <v>0</v>
      </c>
      <c r="R202" s="151">
        <f>Q202*H202</f>
        <v>0</v>
      </c>
      <c r="S202" s="151">
        <v>0</v>
      </c>
      <c r="T202" s="152">
        <f>S202*H202</f>
        <v>0</v>
      </c>
      <c r="AR202" s="16" t="s">
        <v>221</v>
      </c>
      <c r="AT202" s="16" t="s">
        <v>141</v>
      </c>
      <c r="AU202" s="16" t="s">
        <v>78</v>
      </c>
      <c r="AY202" s="16" t="s">
        <v>139</v>
      </c>
      <c r="BE202" s="153">
        <f>IF(N202="základní",J202,0)</f>
        <v>0</v>
      </c>
      <c r="BF202" s="153">
        <f>IF(N202="snížená",J202,0)</f>
        <v>0</v>
      </c>
      <c r="BG202" s="153">
        <f>IF(N202="zákl. přenesená",J202,0)</f>
        <v>0</v>
      </c>
      <c r="BH202" s="153">
        <f>IF(N202="sníž. přenesená",J202,0)</f>
        <v>0</v>
      </c>
      <c r="BI202" s="153">
        <f>IF(N202="nulová",J202,0)</f>
        <v>0</v>
      </c>
      <c r="BJ202" s="16" t="s">
        <v>20</v>
      </c>
      <c r="BK202" s="153">
        <f>ROUND(I202*H202,2)</f>
        <v>0</v>
      </c>
      <c r="BL202" s="16" t="s">
        <v>221</v>
      </c>
      <c r="BM202" s="16" t="s">
        <v>2991</v>
      </c>
    </row>
    <row r="203" spans="2:51" s="11" customFormat="1" ht="22.5" customHeight="1">
      <c r="B203" s="154"/>
      <c r="D203" s="155" t="s">
        <v>147</v>
      </c>
      <c r="E203" s="156" t="s">
        <v>3</v>
      </c>
      <c r="F203" s="157" t="s">
        <v>2992</v>
      </c>
      <c r="H203" s="158">
        <v>18087.84</v>
      </c>
      <c r="L203" s="154"/>
      <c r="M203" s="159"/>
      <c r="N203" s="160"/>
      <c r="O203" s="160"/>
      <c r="P203" s="160"/>
      <c r="Q203" s="160"/>
      <c r="R203" s="160"/>
      <c r="S203" s="160"/>
      <c r="T203" s="161"/>
      <c r="AT203" s="156" t="s">
        <v>147</v>
      </c>
      <c r="AU203" s="156" t="s">
        <v>78</v>
      </c>
      <c r="AV203" s="11" t="s">
        <v>78</v>
      </c>
      <c r="AW203" s="11" t="s">
        <v>34</v>
      </c>
      <c r="AX203" s="11" t="s">
        <v>70</v>
      </c>
      <c r="AY203" s="156" t="s">
        <v>139</v>
      </c>
    </row>
    <row r="204" spans="2:51" s="12" customFormat="1" ht="22.5" customHeight="1">
      <c r="B204" s="162"/>
      <c r="D204" s="163" t="s">
        <v>147</v>
      </c>
      <c r="E204" s="164" t="s">
        <v>3</v>
      </c>
      <c r="F204" s="165" t="s">
        <v>150</v>
      </c>
      <c r="H204" s="166">
        <v>18087.84</v>
      </c>
      <c r="L204" s="162"/>
      <c r="M204" s="167"/>
      <c r="N204" s="168"/>
      <c r="O204" s="168"/>
      <c r="P204" s="168"/>
      <c r="Q204" s="168"/>
      <c r="R204" s="168"/>
      <c r="S204" s="168"/>
      <c r="T204" s="169"/>
      <c r="AT204" s="183" t="s">
        <v>147</v>
      </c>
      <c r="AU204" s="183" t="s">
        <v>78</v>
      </c>
      <c r="AV204" s="12" t="s">
        <v>145</v>
      </c>
      <c r="AW204" s="12" t="s">
        <v>34</v>
      </c>
      <c r="AX204" s="12" t="s">
        <v>20</v>
      </c>
      <c r="AY204" s="183" t="s">
        <v>139</v>
      </c>
    </row>
    <row r="205" spans="2:65" s="1" customFormat="1" ht="22.5" customHeight="1">
      <c r="B205" s="142"/>
      <c r="C205" s="174" t="s">
        <v>391</v>
      </c>
      <c r="D205" s="174" t="s">
        <v>269</v>
      </c>
      <c r="E205" s="175" t="s">
        <v>2993</v>
      </c>
      <c r="F205" s="176" t="s">
        <v>2994</v>
      </c>
      <c r="G205" s="177" t="s">
        <v>2047</v>
      </c>
      <c r="H205" s="178">
        <v>18087.84</v>
      </c>
      <c r="I205" s="179"/>
      <c r="J205" s="179">
        <f>ROUND(I205*H205,2)</f>
        <v>0</v>
      </c>
      <c r="K205" s="176" t="s">
        <v>3</v>
      </c>
      <c r="L205" s="180"/>
      <c r="M205" s="181" t="s">
        <v>3</v>
      </c>
      <c r="N205" s="182" t="s">
        <v>41</v>
      </c>
      <c r="O205" s="151">
        <v>0</v>
      </c>
      <c r="P205" s="151">
        <f>O205*H205</f>
        <v>0</v>
      </c>
      <c r="Q205" s="151">
        <v>0</v>
      </c>
      <c r="R205" s="151">
        <f>Q205*H205</f>
        <v>0</v>
      </c>
      <c r="S205" s="151">
        <v>0</v>
      </c>
      <c r="T205" s="152">
        <f>S205*H205</f>
        <v>0</v>
      </c>
      <c r="AR205" s="16" t="s">
        <v>319</v>
      </c>
      <c r="AT205" s="16" t="s">
        <v>269</v>
      </c>
      <c r="AU205" s="16" t="s">
        <v>78</v>
      </c>
      <c r="AY205" s="16" t="s">
        <v>139</v>
      </c>
      <c r="BE205" s="153">
        <f>IF(N205="základní",J205,0)</f>
        <v>0</v>
      </c>
      <c r="BF205" s="153">
        <f>IF(N205="snížená",J205,0)</f>
        <v>0</v>
      </c>
      <c r="BG205" s="153">
        <f>IF(N205="zákl. přenesená",J205,0)</f>
        <v>0</v>
      </c>
      <c r="BH205" s="153">
        <f>IF(N205="sníž. přenesená",J205,0)</f>
        <v>0</v>
      </c>
      <c r="BI205" s="153">
        <f>IF(N205="nulová",J205,0)</f>
        <v>0</v>
      </c>
      <c r="BJ205" s="16" t="s">
        <v>20</v>
      </c>
      <c r="BK205" s="153">
        <f>ROUND(I205*H205,2)</f>
        <v>0</v>
      </c>
      <c r="BL205" s="16" t="s">
        <v>221</v>
      </c>
      <c r="BM205" s="16" t="s">
        <v>2995</v>
      </c>
    </row>
    <row r="206" spans="2:65" s="1" customFormat="1" ht="22.5" customHeight="1">
      <c r="B206" s="142"/>
      <c r="C206" s="143" t="s">
        <v>398</v>
      </c>
      <c r="D206" s="143" t="s">
        <v>141</v>
      </c>
      <c r="E206" s="144" t="s">
        <v>2996</v>
      </c>
      <c r="F206" s="145" t="s">
        <v>2997</v>
      </c>
      <c r="G206" s="146" t="s">
        <v>2047</v>
      </c>
      <c r="H206" s="147">
        <v>18087.84</v>
      </c>
      <c r="I206" s="148"/>
      <c r="J206" s="148">
        <f>ROUND(I206*H206,2)</f>
        <v>0</v>
      </c>
      <c r="K206" s="145" t="s">
        <v>3</v>
      </c>
      <c r="L206" s="30"/>
      <c r="M206" s="149" t="s">
        <v>3</v>
      </c>
      <c r="N206" s="150" t="s">
        <v>41</v>
      </c>
      <c r="O206" s="151">
        <v>0</v>
      </c>
      <c r="P206" s="151">
        <f>O206*H206</f>
        <v>0</v>
      </c>
      <c r="Q206" s="151">
        <v>0</v>
      </c>
      <c r="R206" s="151">
        <f>Q206*H206</f>
        <v>0</v>
      </c>
      <c r="S206" s="151">
        <v>0</v>
      </c>
      <c r="T206" s="152">
        <f>S206*H206</f>
        <v>0</v>
      </c>
      <c r="AR206" s="16" t="s">
        <v>221</v>
      </c>
      <c r="AT206" s="16" t="s">
        <v>141</v>
      </c>
      <c r="AU206" s="16" t="s">
        <v>78</v>
      </c>
      <c r="AY206" s="16" t="s">
        <v>139</v>
      </c>
      <c r="BE206" s="153">
        <f>IF(N206="základní",J206,0)</f>
        <v>0</v>
      </c>
      <c r="BF206" s="153">
        <f>IF(N206="snížená",J206,0)</f>
        <v>0</v>
      </c>
      <c r="BG206" s="153">
        <f>IF(N206="zákl. přenesená",J206,0)</f>
        <v>0</v>
      </c>
      <c r="BH206" s="153">
        <f>IF(N206="sníž. přenesená",J206,0)</f>
        <v>0</v>
      </c>
      <c r="BI206" s="153">
        <f>IF(N206="nulová",J206,0)</f>
        <v>0</v>
      </c>
      <c r="BJ206" s="16" t="s">
        <v>20</v>
      </c>
      <c r="BK206" s="153">
        <f>ROUND(I206*H206,2)</f>
        <v>0</v>
      </c>
      <c r="BL206" s="16" t="s">
        <v>221</v>
      </c>
      <c r="BM206" s="16" t="s">
        <v>2998</v>
      </c>
    </row>
    <row r="207" spans="2:65" s="1" customFormat="1" ht="22.5" customHeight="1">
      <c r="B207" s="142"/>
      <c r="C207" s="143" t="s">
        <v>403</v>
      </c>
      <c r="D207" s="143" t="s">
        <v>141</v>
      </c>
      <c r="E207" s="144" t="s">
        <v>1260</v>
      </c>
      <c r="F207" s="145" t="s">
        <v>2999</v>
      </c>
      <c r="G207" s="146" t="s">
        <v>2047</v>
      </c>
      <c r="H207" s="147">
        <v>705.439</v>
      </c>
      <c r="I207" s="148"/>
      <c r="J207" s="148">
        <f>ROUND(I207*H207,2)</f>
        <v>0</v>
      </c>
      <c r="K207" s="145" t="s">
        <v>3</v>
      </c>
      <c r="L207" s="30"/>
      <c r="M207" s="149" t="s">
        <v>3</v>
      </c>
      <c r="N207" s="150" t="s">
        <v>41</v>
      </c>
      <c r="O207" s="151">
        <v>0</v>
      </c>
      <c r="P207" s="151">
        <f>O207*H207</f>
        <v>0</v>
      </c>
      <c r="Q207" s="151">
        <v>0</v>
      </c>
      <c r="R207" s="151">
        <f>Q207*H207</f>
        <v>0</v>
      </c>
      <c r="S207" s="151">
        <v>0</v>
      </c>
      <c r="T207" s="152">
        <f>S207*H207</f>
        <v>0</v>
      </c>
      <c r="AR207" s="16" t="s">
        <v>221</v>
      </c>
      <c r="AT207" s="16" t="s">
        <v>141</v>
      </c>
      <c r="AU207" s="16" t="s">
        <v>78</v>
      </c>
      <c r="AY207" s="16" t="s">
        <v>139</v>
      </c>
      <c r="BE207" s="153">
        <f>IF(N207="základní",J207,0)</f>
        <v>0</v>
      </c>
      <c r="BF207" s="153">
        <f>IF(N207="snížená",J207,0)</f>
        <v>0</v>
      </c>
      <c r="BG207" s="153">
        <f>IF(N207="zákl. přenesená",J207,0)</f>
        <v>0</v>
      </c>
      <c r="BH207" s="153">
        <f>IF(N207="sníž. přenesená",J207,0)</f>
        <v>0</v>
      </c>
      <c r="BI207" s="153">
        <f>IF(N207="nulová",J207,0)</f>
        <v>0</v>
      </c>
      <c r="BJ207" s="16" t="s">
        <v>20</v>
      </c>
      <c r="BK207" s="153">
        <f>ROUND(I207*H207,2)</f>
        <v>0</v>
      </c>
      <c r="BL207" s="16" t="s">
        <v>221</v>
      </c>
      <c r="BM207" s="16" t="s">
        <v>3000</v>
      </c>
    </row>
    <row r="208" spans="2:51" s="635" customFormat="1" ht="22.5" customHeight="1">
      <c r="B208" s="636"/>
      <c r="D208" s="155" t="s">
        <v>147</v>
      </c>
      <c r="E208" s="637" t="s">
        <v>3</v>
      </c>
      <c r="F208" s="638" t="s">
        <v>3001</v>
      </c>
      <c r="H208" s="637" t="s">
        <v>3</v>
      </c>
      <c r="L208" s="636"/>
      <c r="M208" s="639"/>
      <c r="N208" s="640"/>
      <c r="O208" s="640"/>
      <c r="P208" s="640"/>
      <c r="Q208" s="640"/>
      <c r="R208" s="640"/>
      <c r="S208" s="640"/>
      <c r="T208" s="641"/>
      <c r="AT208" s="637" t="s">
        <v>147</v>
      </c>
      <c r="AU208" s="637" t="s">
        <v>78</v>
      </c>
      <c r="AV208" s="635" t="s">
        <v>20</v>
      </c>
      <c r="AW208" s="635" t="s">
        <v>34</v>
      </c>
      <c r="AX208" s="635" t="s">
        <v>70</v>
      </c>
      <c r="AY208" s="637" t="s">
        <v>139</v>
      </c>
    </row>
    <row r="209" spans="2:51" s="11" customFormat="1" ht="22.5" customHeight="1">
      <c r="B209" s="154"/>
      <c r="D209" s="163" t="s">
        <v>147</v>
      </c>
      <c r="E209" s="171" t="s">
        <v>3</v>
      </c>
      <c r="F209" s="172" t="s">
        <v>3002</v>
      </c>
      <c r="H209" s="173">
        <v>705.439</v>
      </c>
      <c r="L209" s="154"/>
      <c r="M209" s="159"/>
      <c r="N209" s="160"/>
      <c r="O209" s="160"/>
      <c r="P209" s="160"/>
      <c r="Q209" s="160"/>
      <c r="R209" s="160"/>
      <c r="S209" s="160"/>
      <c r="T209" s="161"/>
      <c r="AT209" s="156" t="s">
        <v>147</v>
      </c>
      <c r="AU209" s="156" t="s">
        <v>78</v>
      </c>
      <c r="AV209" s="11" t="s">
        <v>78</v>
      </c>
      <c r="AW209" s="11" t="s">
        <v>34</v>
      </c>
      <c r="AX209" s="11" t="s">
        <v>20</v>
      </c>
      <c r="AY209" s="156" t="s">
        <v>139</v>
      </c>
    </row>
    <row r="210" spans="2:65" s="1" customFormat="1" ht="22.5" customHeight="1">
      <c r="B210" s="142"/>
      <c r="C210" s="143" t="s">
        <v>409</v>
      </c>
      <c r="D210" s="143" t="s">
        <v>141</v>
      </c>
      <c r="E210" s="144" t="s">
        <v>1265</v>
      </c>
      <c r="F210" s="145" t="s">
        <v>3003</v>
      </c>
      <c r="G210" s="146" t="s">
        <v>2047</v>
      </c>
      <c r="H210" s="147">
        <v>4276.358</v>
      </c>
      <c r="I210" s="148"/>
      <c r="J210" s="148">
        <f>ROUND(I210*H210,2)</f>
        <v>0</v>
      </c>
      <c r="K210" s="145" t="s">
        <v>3</v>
      </c>
      <c r="L210" s="30"/>
      <c r="M210" s="149" t="s">
        <v>3</v>
      </c>
      <c r="N210" s="150" t="s">
        <v>41</v>
      </c>
      <c r="O210" s="151">
        <v>0</v>
      </c>
      <c r="P210" s="151">
        <f>O210*H210</f>
        <v>0</v>
      </c>
      <c r="Q210" s="151">
        <v>0</v>
      </c>
      <c r="R210" s="151">
        <f>Q210*H210</f>
        <v>0</v>
      </c>
      <c r="S210" s="151">
        <v>0</v>
      </c>
      <c r="T210" s="152">
        <f>S210*H210</f>
        <v>0</v>
      </c>
      <c r="AR210" s="16" t="s">
        <v>221</v>
      </c>
      <c r="AT210" s="16" t="s">
        <v>141</v>
      </c>
      <c r="AU210" s="16" t="s">
        <v>78</v>
      </c>
      <c r="AY210" s="16" t="s">
        <v>139</v>
      </c>
      <c r="BE210" s="153">
        <f>IF(N210="základní",J210,0)</f>
        <v>0</v>
      </c>
      <c r="BF210" s="153">
        <f>IF(N210="snížená",J210,0)</f>
        <v>0</v>
      </c>
      <c r="BG210" s="153">
        <f>IF(N210="zákl. přenesená",J210,0)</f>
        <v>0</v>
      </c>
      <c r="BH210" s="153">
        <f>IF(N210="sníž. přenesená",J210,0)</f>
        <v>0</v>
      </c>
      <c r="BI210" s="153">
        <f>IF(N210="nulová",J210,0)</f>
        <v>0</v>
      </c>
      <c r="BJ210" s="16" t="s">
        <v>20</v>
      </c>
      <c r="BK210" s="153">
        <f>ROUND(I210*H210,2)</f>
        <v>0</v>
      </c>
      <c r="BL210" s="16" t="s">
        <v>221</v>
      </c>
      <c r="BM210" s="16" t="s">
        <v>3004</v>
      </c>
    </row>
    <row r="211" spans="2:51" s="635" customFormat="1" ht="22.5" customHeight="1">
      <c r="B211" s="636"/>
      <c r="D211" s="155" t="s">
        <v>147</v>
      </c>
      <c r="E211" s="637" t="s">
        <v>3</v>
      </c>
      <c r="F211" s="638" t="s">
        <v>3005</v>
      </c>
      <c r="H211" s="637" t="s">
        <v>3</v>
      </c>
      <c r="L211" s="636"/>
      <c r="M211" s="639"/>
      <c r="N211" s="640"/>
      <c r="O211" s="640"/>
      <c r="P211" s="640"/>
      <c r="Q211" s="640"/>
      <c r="R211" s="640"/>
      <c r="S211" s="640"/>
      <c r="T211" s="641"/>
      <c r="AT211" s="637" t="s">
        <v>147</v>
      </c>
      <c r="AU211" s="637" t="s">
        <v>78</v>
      </c>
      <c r="AV211" s="635" t="s">
        <v>20</v>
      </c>
      <c r="AW211" s="635" t="s">
        <v>34</v>
      </c>
      <c r="AX211" s="635" t="s">
        <v>70</v>
      </c>
      <c r="AY211" s="637" t="s">
        <v>139</v>
      </c>
    </row>
    <row r="212" spans="2:51" s="11" customFormat="1" ht="22.5" customHeight="1">
      <c r="B212" s="154"/>
      <c r="D212" s="155" t="s">
        <v>147</v>
      </c>
      <c r="E212" s="156" t="s">
        <v>3</v>
      </c>
      <c r="F212" s="157" t="s">
        <v>3006</v>
      </c>
      <c r="H212" s="158">
        <v>279.114</v>
      </c>
      <c r="L212" s="154"/>
      <c r="M212" s="159"/>
      <c r="N212" s="160"/>
      <c r="O212" s="160"/>
      <c r="P212" s="160"/>
      <c r="Q212" s="160"/>
      <c r="R212" s="160"/>
      <c r="S212" s="160"/>
      <c r="T212" s="161"/>
      <c r="AT212" s="156" t="s">
        <v>147</v>
      </c>
      <c r="AU212" s="156" t="s">
        <v>78</v>
      </c>
      <c r="AV212" s="11" t="s">
        <v>78</v>
      </c>
      <c r="AW212" s="11" t="s">
        <v>34</v>
      </c>
      <c r="AX212" s="11" t="s">
        <v>70</v>
      </c>
      <c r="AY212" s="156" t="s">
        <v>139</v>
      </c>
    </row>
    <row r="213" spans="2:51" s="11" customFormat="1" ht="22.5" customHeight="1">
      <c r="B213" s="154"/>
      <c r="D213" s="155" t="s">
        <v>147</v>
      </c>
      <c r="E213" s="156" t="s">
        <v>3</v>
      </c>
      <c r="F213" s="157" t="s">
        <v>3007</v>
      </c>
      <c r="H213" s="158">
        <v>316.071</v>
      </c>
      <c r="L213" s="154"/>
      <c r="M213" s="159"/>
      <c r="N213" s="160"/>
      <c r="O213" s="160"/>
      <c r="P213" s="160"/>
      <c r="Q213" s="160"/>
      <c r="R213" s="160"/>
      <c r="S213" s="160"/>
      <c r="T213" s="161"/>
      <c r="AT213" s="156" t="s">
        <v>147</v>
      </c>
      <c r="AU213" s="156" t="s">
        <v>78</v>
      </c>
      <c r="AV213" s="11" t="s">
        <v>78</v>
      </c>
      <c r="AW213" s="11" t="s">
        <v>34</v>
      </c>
      <c r="AX213" s="11" t="s">
        <v>70</v>
      </c>
      <c r="AY213" s="156" t="s">
        <v>139</v>
      </c>
    </row>
    <row r="214" spans="2:51" s="11" customFormat="1" ht="22.5" customHeight="1">
      <c r="B214" s="154"/>
      <c r="D214" s="155" t="s">
        <v>147</v>
      </c>
      <c r="E214" s="156" t="s">
        <v>3</v>
      </c>
      <c r="F214" s="157" t="s">
        <v>3008</v>
      </c>
      <c r="H214" s="158">
        <v>17.599</v>
      </c>
      <c r="L214" s="154"/>
      <c r="M214" s="159"/>
      <c r="N214" s="160"/>
      <c r="O214" s="160"/>
      <c r="P214" s="160"/>
      <c r="Q214" s="160"/>
      <c r="R214" s="160"/>
      <c r="S214" s="160"/>
      <c r="T214" s="161"/>
      <c r="AT214" s="156" t="s">
        <v>147</v>
      </c>
      <c r="AU214" s="156" t="s">
        <v>78</v>
      </c>
      <c r="AV214" s="11" t="s">
        <v>78</v>
      </c>
      <c r="AW214" s="11" t="s">
        <v>34</v>
      </c>
      <c r="AX214" s="11" t="s">
        <v>70</v>
      </c>
      <c r="AY214" s="156" t="s">
        <v>139</v>
      </c>
    </row>
    <row r="215" spans="2:51" s="635" customFormat="1" ht="22.5" customHeight="1">
      <c r="B215" s="636"/>
      <c r="D215" s="155" t="s">
        <v>147</v>
      </c>
      <c r="E215" s="637" t="s">
        <v>3</v>
      </c>
      <c r="F215" s="638" t="s">
        <v>3009</v>
      </c>
      <c r="H215" s="637" t="s">
        <v>3</v>
      </c>
      <c r="L215" s="636"/>
      <c r="M215" s="639"/>
      <c r="N215" s="640"/>
      <c r="O215" s="640"/>
      <c r="P215" s="640"/>
      <c r="Q215" s="640"/>
      <c r="R215" s="640"/>
      <c r="S215" s="640"/>
      <c r="T215" s="641"/>
      <c r="AT215" s="637" t="s">
        <v>147</v>
      </c>
      <c r="AU215" s="637" t="s">
        <v>78</v>
      </c>
      <c r="AV215" s="635" t="s">
        <v>20</v>
      </c>
      <c r="AW215" s="635" t="s">
        <v>34</v>
      </c>
      <c r="AX215" s="635" t="s">
        <v>70</v>
      </c>
      <c r="AY215" s="637" t="s">
        <v>139</v>
      </c>
    </row>
    <row r="216" spans="2:51" s="11" customFormat="1" ht="22.5" customHeight="1">
      <c r="B216" s="154"/>
      <c r="D216" s="155" t="s">
        <v>147</v>
      </c>
      <c r="E216" s="156" t="s">
        <v>3</v>
      </c>
      <c r="F216" s="157" t="s">
        <v>3010</v>
      </c>
      <c r="H216" s="158">
        <v>70.413</v>
      </c>
      <c r="L216" s="154"/>
      <c r="M216" s="159"/>
      <c r="N216" s="160"/>
      <c r="O216" s="160"/>
      <c r="P216" s="160"/>
      <c r="Q216" s="160"/>
      <c r="R216" s="160"/>
      <c r="S216" s="160"/>
      <c r="T216" s="161"/>
      <c r="AT216" s="156" t="s">
        <v>147</v>
      </c>
      <c r="AU216" s="156" t="s">
        <v>78</v>
      </c>
      <c r="AV216" s="11" t="s">
        <v>78</v>
      </c>
      <c r="AW216" s="11" t="s">
        <v>34</v>
      </c>
      <c r="AX216" s="11" t="s">
        <v>70</v>
      </c>
      <c r="AY216" s="156" t="s">
        <v>139</v>
      </c>
    </row>
    <row r="217" spans="2:51" s="11" customFormat="1" ht="22.5" customHeight="1">
      <c r="B217" s="154"/>
      <c r="D217" s="155" t="s">
        <v>147</v>
      </c>
      <c r="E217" s="156" t="s">
        <v>3</v>
      </c>
      <c r="F217" s="157" t="s">
        <v>3011</v>
      </c>
      <c r="H217" s="158">
        <v>60.511</v>
      </c>
      <c r="L217" s="154"/>
      <c r="M217" s="159"/>
      <c r="N217" s="160"/>
      <c r="O217" s="160"/>
      <c r="P217" s="160"/>
      <c r="Q217" s="160"/>
      <c r="R217" s="160"/>
      <c r="S217" s="160"/>
      <c r="T217" s="161"/>
      <c r="AT217" s="156" t="s">
        <v>147</v>
      </c>
      <c r="AU217" s="156" t="s">
        <v>78</v>
      </c>
      <c r="AV217" s="11" t="s">
        <v>78</v>
      </c>
      <c r="AW217" s="11" t="s">
        <v>34</v>
      </c>
      <c r="AX217" s="11" t="s">
        <v>70</v>
      </c>
      <c r="AY217" s="156" t="s">
        <v>139</v>
      </c>
    </row>
    <row r="218" spans="2:51" s="635" customFormat="1" ht="22.5" customHeight="1">
      <c r="B218" s="636"/>
      <c r="D218" s="155" t="s">
        <v>147</v>
      </c>
      <c r="E218" s="637" t="s">
        <v>3</v>
      </c>
      <c r="F218" s="638" t="s">
        <v>3012</v>
      </c>
      <c r="H218" s="637" t="s">
        <v>3</v>
      </c>
      <c r="L218" s="636"/>
      <c r="M218" s="639"/>
      <c r="N218" s="640"/>
      <c r="O218" s="640"/>
      <c r="P218" s="640"/>
      <c r="Q218" s="640"/>
      <c r="R218" s="640"/>
      <c r="S218" s="640"/>
      <c r="T218" s="641"/>
      <c r="AT218" s="637" t="s">
        <v>147</v>
      </c>
      <c r="AU218" s="637" t="s">
        <v>78</v>
      </c>
      <c r="AV218" s="635" t="s">
        <v>20</v>
      </c>
      <c r="AW218" s="635" t="s">
        <v>34</v>
      </c>
      <c r="AX218" s="635" t="s">
        <v>70</v>
      </c>
      <c r="AY218" s="637" t="s">
        <v>139</v>
      </c>
    </row>
    <row r="219" spans="2:51" s="11" customFormat="1" ht="22.5" customHeight="1">
      <c r="B219" s="154"/>
      <c r="D219" s="155" t="s">
        <v>147</v>
      </c>
      <c r="E219" s="156" t="s">
        <v>3</v>
      </c>
      <c r="F219" s="157" t="s">
        <v>3013</v>
      </c>
      <c r="H219" s="158">
        <v>58.164</v>
      </c>
      <c r="L219" s="154"/>
      <c r="M219" s="159"/>
      <c r="N219" s="160"/>
      <c r="O219" s="160"/>
      <c r="P219" s="160"/>
      <c r="Q219" s="160"/>
      <c r="R219" s="160"/>
      <c r="S219" s="160"/>
      <c r="T219" s="161"/>
      <c r="AT219" s="156" t="s">
        <v>147</v>
      </c>
      <c r="AU219" s="156" t="s">
        <v>78</v>
      </c>
      <c r="AV219" s="11" t="s">
        <v>78</v>
      </c>
      <c r="AW219" s="11" t="s">
        <v>34</v>
      </c>
      <c r="AX219" s="11" t="s">
        <v>70</v>
      </c>
      <c r="AY219" s="156" t="s">
        <v>139</v>
      </c>
    </row>
    <row r="220" spans="2:51" s="11" customFormat="1" ht="22.5" customHeight="1">
      <c r="B220" s="154"/>
      <c r="D220" s="155" t="s">
        <v>147</v>
      </c>
      <c r="E220" s="156" t="s">
        <v>3</v>
      </c>
      <c r="F220" s="157" t="s">
        <v>3014</v>
      </c>
      <c r="H220" s="158">
        <v>81.959</v>
      </c>
      <c r="L220" s="154"/>
      <c r="M220" s="159"/>
      <c r="N220" s="160"/>
      <c r="O220" s="160"/>
      <c r="P220" s="160"/>
      <c r="Q220" s="160"/>
      <c r="R220" s="160"/>
      <c r="S220" s="160"/>
      <c r="T220" s="161"/>
      <c r="AT220" s="156" t="s">
        <v>147</v>
      </c>
      <c r="AU220" s="156" t="s">
        <v>78</v>
      </c>
      <c r="AV220" s="11" t="s">
        <v>78</v>
      </c>
      <c r="AW220" s="11" t="s">
        <v>34</v>
      </c>
      <c r="AX220" s="11" t="s">
        <v>70</v>
      </c>
      <c r="AY220" s="156" t="s">
        <v>139</v>
      </c>
    </row>
    <row r="221" spans="2:51" s="11" customFormat="1" ht="22.5" customHeight="1">
      <c r="B221" s="154"/>
      <c r="D221" s="155" t="s">
        <v>147</v>
      </c>
      <c r="E221" s="156" t="s">
        <v>3</v>
      </c>
      <c r="F221" s="157" t="s">
        <v>3015</v>
      </c>
      <c r="H221" s="158">
        <v>142.767</v>
      </c>
      <c r="L221" s="154"/>
      <c r="M221" s="159"/>
      <c r="N221" s="160"/>
      <c r="O221" s="160"/>
      <c r="P221" s="160"/>
      <c r="Q221" s="160"/>
      <c r="R221" s="160"/>
      <c r="S221" s="160"/>
      <c r="T221" s="161"/>
      <c r="AT221" s="156" t="s">
        <v>147</v>
      </c>
      <c r="AU221" s="156" t="s">
        <v>78</v>
      </c>
      <c r="AV221" s="11" t="s">
        <v>78</v>
      </c>
      <c r="AW221" s="11" t="s">
        <v>34</v>
      </c>
      <c r="AX221" s="11" t="s">
        <v>70</v>
      </c>
      <c r="AY221" s="156" t="s">
        <v>139</v>
      </c>
    </row>
    <row r="222" spans="2:51" s="635" customFormat="1" ht="22.5" customHeight="1">
      <c r="B222" s="636"/>
      <c r="D222" s="155" t="s">
        <v>147</v>
      </c>
      <c r="E222" s="637" t="s">
        <v>3</v>
      </c>
      <c r="F222" s="638" t="s">
        <v>3016</v>
      </c>
      <c r="H222" s="637" t="s">
        <v>3</v>
      </c>
      <c r="L222" s="636"/>
      <c r="M222" s="639"/>
      <c r="N222" s="640"/>
      <c r="O222" s="640"/>
      <c r="P222" s="640"/>
      <c r="Q222" s="640"/>
      <c r="R222" s="640"/>
      <c r="S222" s="640"/>
      <c r="T222" s="641"/>
      <c r="AT222" s="637" t="s">
        <v>147</v>
      </c>
      <c r="AU222" s="637" t="s">
        <v>78</v>
      </c>
      <c r="AV222" s="635" t="s">
        <v>20</v>
      </c>
      <c r="AW222" s="635" t="s">
        <v>34</v>
      </c>
      <c r="AX222" s="635" t="s">
        <v>70</v>
      </c>
      <c r="AY222" s="637" t="s">
        <v>139</v>
      </c>
    </row>
    <row r="223" spans="2:51" s="11" customFormat="1" ht="22.5" customHeight="1">
      <c r="B223" s="154"/>
      <c r="D223" s="155" t="s">
        <v>147</v>
      </c>
      <c r="E223" s="156" t="s">
        <v>3</v>
      </c>
      <c r="F223" s="157" t="s">
        <v>3017</v>
      </c>
      <c r="H223" s="158">
        <v>353.29</v>
      </c>
      <c r="L223" s="154"/>
      <c r="M223" s="159"/>
      <c r="N223" s="160"/>
      <c r="O223" s="160"/>
      <c r="P223" s="160"/>
      <c r="Q223" s="160"/>
      <c r="R223" s="160"/>
      <c r="S223" s="160"/>
      <c r="T223" s="161"/>
      <c r="AT223" s="156" t="s">
        <v>147</v>
      </c>
      <c r="AU223" s="156" t="s">
        <v>78</v>
      </c>
      <c r="AV223" s="11" t="s">
        <v>78</v>
      </c>
      <c r="AW223" s="11" t="s">
        <v>34</v>
      </c>
      <c r="AX223" s="11" t="s">
        <v>70</v>
      </c>
      <c r="AY223" s="156" t="s">
        <v>139</v>
      </c>
    </row>
    <row r="224" spans="2:51" s="635" customFormat="1" ht="22.5" customHeight="1">
      <c r="B224" s="636"/>
      <c r="D224" s="155" t="s">
        <v>147</v>
      </c>
      <c r="E224" s="637" t="s">
        <v>3</v>
      </c>
      <c r="F224" s="638" t="s">
        <v>3018</v>
      </c>
      <c r="H224" s="637" t="s">
        <v>3</v>
      </c>
      <c r="L224" s="636"/>
      <c r="M224" s="639"/>
      <c r="N224" s="640"/>
      <c r="O224" s="640"/>
      <c r="P224" s="640"/>
      <c r="Q224" s="640"/>
      <c r="R224" s="640"/>
      <c r="S224" s="640"/>
      <c r="T224" s="641"/>
      <c r="AT224" s="637" t="s">
        <v>147</v>
      </c>
      <c r="AU224" s="637" t="s">
        <v>78</v>
      </c>
      <c r="AV224" s="635" t="s">
        <v>20</v>
      </c>
      <c r="AW224" s="635" t="s">
        <v>34</v>
      </c>
      <c r="AX224" s="635" t="s">
        <v>70</v>
      </c>
      <c r="AY224" s="637" t="s">
        <v>139</v>
      </c>
    </row>
    <row r="225" spans="2:51" s="11" customFormat="1" ht="22.5" customHeight="1">
      <c r="B225" s="154"/>
      <c r="D225" s="155" t="s">
        <v>147</v>
      </c>
      <c r="E225" s="156" t="s">
        <v>3</v>
      </c>
      <c r="F225" s="157" t="s">
        <v>3019</v>
      </c>
      <c r="H225" s="158">
        <v>136.166</v>
      </c>
      <c r="L225" s="154"/>
      <c r="M225" s="159"/>
      <c r="N225" s="160"/>
      <c r="O225" s="160"/>
      <c r="P225" s="160"/>
      <c r="Q225" s="160"/>
      <c r="R225" s="160"/>
      <c r="S225" s="160"/>
      <c r="T225" s="161"/>
      <c r="AT225" s="156" t="s">
        <v>147</v>
      </c>
      <c r="AU225" s="156" t="s">
        <v>78</v>
      </c>
      <c r="AV225" s="11" t="s">
        <v>78</v>
      </c>
      <c r="AW225" s="11" t="s">
        <v>34</v>
      </c>
      <c r="AX225" s="11" t="s">
        <v>70</v>
      </c>
      <c r="AY225" s="156" t="s">
        <v>139</v>
      </c>
    </row>
    <row r="226" spans="2:51" s="11" customFormat="1" ht="22.5" customHeight="1">
      <c r="B226" s="154"/>
      <c r="D226" s="155" t="s">
        <v>147</v>
      </c>
      <c r="E226" s="156" t="s">
        <v>3</v>
      </c>
      <c r="F226" s="157" t="s">
        <v>3020</v>
      </c>
      <c r="H226" s="158">
        <v>117.018</v>
      </c>
      <c r="L226" s="154"/>
      <c r="M226" s="159"/>
      <c r="N226" s="160"/>
      <c r="O226" s="160"/>
      <c r="P226" s="160"/>
      <c r="Q226" s="160"/>
      <c r="R226" s="160"/>
      <c r="S226" s="160"/>
      <c r="T226" s="161"/>
      <c r="AT226" s="156" t="s">
        <v>147</v>
      </c>
      <c r="AU226" s="156" t="s">
        <v>78</v>
      </c>
      <c r="AV226" s="11" t="s">
        <v>78</v>
      </c>
      <c r="AW226" s="11" t="s">
        <v>34</v>
      </c>
      <c r="AX226" s="11" t="s">
        <v>70</v>
      </c>
      <c r="AY226" s="156" t="s">
        <v>139</v>
      </c>
    </row>
    <row r="227" spans="2:51" s="11" customFormat="1" ht="22.5" customHeight="1">
      <c r="B227" s="154"/>
      <c r="D227" s="155" t="s">
        <v>147</v>
      </c>
      <c r="E227" s="156" t="s">
        <v>3</v>
      </c>
      <c r="F227" s="157" t="s">
        <v>3021</v>
      </c>
      <c r="H227" s="158">
        <v>23.404</v>
      </c>
      <c r="L227" s="154"/>
      <c r="M227" s="159"/>
      <c r="N227" s="160"/>
      <c r="O227" s="160"/>
      <c r="P227" s="160"/>
      <c r="Q227" s="160"/>
      <c r="R227" s="160"/>
      <c r="S227" s="160"/>
      <c r="T227" s="161"/>
      <c r="AT227" s="156" t="s">
        <v>147</v>
      </c>
      <c r="AU227" s="156" t="s">
        <v>78</v>
      </c>
      <c r="AV227" s="11" t="s">
        <v>78</v>
      </c>
      <c r="AW227" s="11" t="s">
        <v>34</v>
      </c>
      <c r="AX227" s="11" t="s">
        <v>70</v>
      </c>
      <c r="AY227" s="156" t="s">
        <v>139</v>
      </c>
    </row>
    <row r="228" spans="2:51" s="635" customFormat="1" ht="22.5" customHeight="1">
      <c r="B228" s="636"/>
      <c r="D228" s="155" t="s">
        <v>147</v>
      </c>
      <c r="E228" s="637" t="s">
        <v>3</v>
      </c>
      <c r="F228" s="638" t="s">
        <v>3022</v>
      </c>
      <c r="H228" s="637" t="s">
        <v>3</v>
      </c>
      <c r="L228" s="636"/>
      <c r="M228" s="639"/>
      <c r="N228" s="640"/>
      <c r="O228" s="640"/>
      <c r="P228" s="640"/>
      <c r="Q228" s="640"/>
      <c r="R228" s="640"/>
      <c r="S228" s="640"/>
      <c r="T228" s="641"/>
      <c r="AT228" s="637" t="s">
        <v>147</v>
      </c>
      <c r="AU228" s="637" t="s">
        <v>78</v>
      </c>
      <c r="AV228" s="635" t="s">
        <v>20</v>
      </c>
      <c r="AW228" s="635" t="s">
        <v>34</v>
      </c>
      <c r="AX228" s="635" t="s">
        <v>70</v>
      </c>
      <c r="AY228" s="637" t="s">
        <v>139</v>
      </c>
    </row>
    <row r="229" spans="2:51" s="11" customFormat="1" ht="22.5" customHeight="1">
      <c r="B229" s="154"/>
      <c r="D229" s="155" t="s">
        <v>147</v>
      </c>
      <c r="E229" s="156" t="s">
        <v>3</v>
      </c>
      <c r="F229" s="157" t="s">
        <v>3023</v>
      </c>
      <c r="H229" s="158">
        <v>65.462</v>
      </c>
      <c r="L229" s="154"/>
      <c r="M229" s="159"/>
      <c r="N229" s="160"/>
      <c r="O229" s="160"/>
      <c r="P229" s="160"/>
      <c r="Q229" s="160"/>
      <c r="R229" s="160"/>
      <c r="S229" s="160"/>
      <c r="T229" s="161"/>
      <c r="AT229" s="156" t="s">
        <v>147</v>
      </c>
      <c r="AU229" s="156" t="s">
        <v>78</v>
      </c>
      <c r="AV229" s="11" t="s">
        <v>78</v>
      </c>
      <c r="AW229" s="11" t="s">
        <v>34</v>
      </c>
      <c r="AX229" s="11" t="s">
        <v>70</v>
      </c>
      <c r="AY229" s="156" t="s">
        <v>139</v>
      </c>
    </row>
    <row r="230" spans="2:51" s="11" customFormat="1" ht="22.5" customHeight="1">
      <c r="B230" s="154"/>
      <c r="D230" s="155" t="s">
        <v>147</v>
      </c>
      <c r="E230" s="156" t="s">
        <v>3</v>
      </c>
      <c r="F230" s="157" t="s">
        <v>3024</v>
      </c>
      <c r="H230" s="158">
        <v>152.798</v>
      </c>
      <c r="L230" s="154"/>
      <c r="M230" s="159"/>
      <c r="N230" s="160"/>
      <c r="O230" s="160"/>
      <c r="P230" s="160"/>
      <c r="Q230" s="160"/>
      <c r="R230" s="160"/>
      <c r="S230" s="160"/>
      <c r="T230" s="161"/>
      <c r="AT230" s="156" t="s">
        <v>147</v>
      </c>
      <c r="AU230" s="156" t="s">
        <v>78</v>
      </c>
      <c r="AV230" s="11" t="s">
        <v>78</v>
      </c>
      <c r="AW230" s="11" t="s">
        <v>34</v>
      </c>
      <c r="AX230" s="11" t="s">
        <v>70</v>
      </c>
      <c r="AY230" s="156" t="s">
        <v>139</v>
      </c>
    </row>
    <row r="231" spans="2:51" s="635" customFormat="1" ht="22.5" customHeight="1">
      <c r="B231" s="636"/>
      <c r="D231" s="155" t="s">
        <v>147</v>
      </c>
      <c r="E231" s="637" t="s">
        <v>3</v>
      </c>
      <c r="F231" s="638" t="s">
        <v>3025</v>
      </c>
      <c r="H231" s="637" t="s">
        <v>3</v>
      </c>
      <c r="L231" s="636"/>
      <c r="M231" s="639"/>
      <c r="N231" s="640"/>
      <c r="O231" s="640"/>
      <c r="P231" s="640"/>
      <c r="Q231" s="640"/>
      <c r="R231" s="640"/>
      <c r="S231" s="640"/>
      <c r="T231" s="641"/>
      <c r="AT231" s="637" t="s">
        <v>147</v>
      </c>
      <c r="AU231" s="637" t="s">
        <v>78</v>
      </c>
      <c r="AV231" s="635" t="s">
        <v>20</v>
      </c>
      <c r="AW231" s="635" t="s">
        <v>34</v>
      </c>
      <c r="AX231" s="635" t="s">
        <v>70</v>
      </c>
      <c r="AY231" s="637" t="s">
        <v>139</v>
      </c>
    </row>
    <row r="232" spans="2:51" s="11" customFormat="1" ht="22.5" customHeight="1">
      <c r="B232" s="154"/>
      <c r="D232" s="155" t="s">
        <v>147</v>
      </c>
      <c r="E232" s="156" t="s">
        <v>3</v>
      </c>
      <c r="F232" s="157" t="s">
        <v>3026</v>
      </c>
      <c r="H232" s="158">
        <v>51.123</v>
      </c>
      <c r="L232" s="154"/>
      <c r="M232" s="159"/>
      <c r="N232" s="160"/>
      <c r="O232" s="160"/>
      <c r="P232" s="160"/>
      <c r="Q232" s="160"/>
      <c r="R232" s="160"/>
      <c r="S232" s="160"/>
      <c r="T232" s="161"/>
      <c r="AT232" s="156" t="s">
        <v>147</v>
      </c>
      <c r="AU232" s="156" t="s">
        <v>78</v>
      </c>
      <c r="AV232" s="11" t="s">
        <v>78</v>
      </c>
      <c r="AW232" s="11" t="s">
        <v>34</v>
      </c>
      <c r="AX232" s="11" t="s">
        <v>70</v>
      </c>
      <c r="AY232" s="156" t="s">
        <v>139</v>
      </c>
    </row>
    <row r="233" spans="2:51" s="11" customFormat="1" ht="22.5" customHeight="1">
      <c r="B233" s="154"/>
      <c r="D233" s="155" t="s">
        <v>147</v>
      </c>
      <c r="E233" s="156" t="s">
        <v>3</v>
      </c>
      <c r="F233" s="157" t="s">
        <v>3027</v>
      </c>
      <c r="H233" s="158">
        <v>164.731</v>
      </c>
      <c r="L233" s="154"/>
      <c r="M233" s="159"/>
      <c r="N233" s="160"/>
      <c r="O233" s="160"/>
      <c r="P233" s="160"/>
      <c r="Q233" s="160"/>
      <c r="R233" s="160"/>
      <c r="S233" s="160"/>
      <c r="T233" s="161"/>
      <c r="AT233" s="156" t="s">
        <v>147</v>
      </c>
      <c r="AU233" s="156" t="s">
        <v>78</v>
      </c>
      <c r="AV233" s="11" t="s">
        <v>78</v>
      </c>
      <c r="AW233" s="11" t="s">
        <v>34</v>
      </c>
      <c r="AX233" s="11" t="s">
        <v>70</v>
      </c>
      <c r="AY233" s="156" t="s">
        <v>139</v>
      </c>
    </row>
    <row r="234" spans="2:51" s="635" customFormat="1" ht="22.5" customHeight="1">
      <c r="B234" s="636"/>
      <c r="D234" s="155" t="s">
        <v>147</v>
      </c>
      <c r="E234" s="637" t="s">
        <v>3</v>
      </c>
      <c r="F234" s="638" t="s">
        <v>3028</v>
      </c>
      <c r="H234" s="637" t="s">
        <v>3</v>
      </c>
      <c r="L234" s="636"/>
      <c r="M234" s="639"/>
      <c r="N234" s="640"/>
      <c r="O234" s="640"/>
      <c r="P234" s="640"/>
      <c r="Q234" s="640"/>
      <c r="R234" s="640"/>
      <c r="S234" s="640"/>
      <c r="T234" s="641"/>
      <c r="AT234" s="637" t="s">
        <v>147</v>
      </c>
      <c r="AU234" s="637" t="s">
        <v>78</v>
      </c>
      <c r="AV234" s="635" t="s">
        <v>20</v>
      </c>
      <c r="AW234" s="635" t="s">
        <v>34</v>
      </c>
      <c r="AX234" s="635" t="s">
        <v>70</v>
      </c>
      <c r="AY234" s="637" t="s">
        <v>139</v>
      </c>
    </row>
    <row r="235" spans="2:51" s="11" customFormat="1" ht="22.5" customHeight="1">
      <c r="B235" s="154"/>
      <c r="D235" s="155" t="s">
        <v>147</v>
      </c>
      <c r="E235" s="156" t="s">
        <v>3</v>
      </c>
      <c r="F235" s="157" t="s">
        <v>3029</v>
      </c>
      <c r="H235" s="158">
        <v>47.589</v>
      </c>
      <c r="L235" s="154"/>
      <c r="M235" s="159"/>
      <c r="N235" s="160"/>
      <c r="O235" s="160"/>
      <c r="P235" s="160"/>
      <c r="Q235" s="160"/>
      <c r="R235" s="160"/>
      <c r="S235" s="160"/>
      <c r="T235" s="161"/>
      <c r="AT235" s="156" t="s">
        <v>147</v>
      </c>
      <c r="AU235" s="156" t="s">
        <v>78</v>
      </c>
      <c r="AV235" s="11" t="s">
        <v>78</v>
      </c>
      <c r="AW235" s="11" t="s">
        <v>34</v>
      </c>
      <c r="AX235" s="11" t="s">
        <v>70</v>
      </c>
      <c r="AY235" s="156" t="s">
        <v>139</v>
      </c>
    </row>
    <row r="236" spans="2:51" s="12" customFormat="1" ht="22.5" customHeight="1">
      <c r="B236" s="162"/>
      <c r="D236" s="155" t="s">
        <v>147</v>
      </c>
      <c r="E236" s="183" t="s">
        <v>3</v>
      </c>
      <c r="F236" s="184" t="s">
        <v>150</v>
      </c>
      <c r="H236" s="185">
        <v>2138.179</v>
      </c>
      <c r="L236" s="162"/>
      <c r="M236" s="167"/>
      <c r="N236" s="168"/>
      <c r="O236" s="168"/>
      <c r="P236" s="168"/>
      <c r="Q236" s="168"/>
      <c r="R236" s="168"/>
      <c r="S236" s="168"/>
      <c r="T236" s="169"/>
      <c r="AT236" s="183" t="s">
        <v>147</v>
      </c>
      <c r="AU236" s="183" t="s">
        <v>78</v>
      </c>
      <c r="AV236" s="12" t="s">
        <v>145</v>
      </c>
      <c r="AW236" s="12" t="s">
        <v>34</v>
      </c>
      <c r="AX236" s="12" t="s">
        <v>70</v>
      </c>
      <c r="AY236" s="183" t="s">
        <v>139</v>
      </c>
    </row>
    <row r="237" spans="2:51" s="11" customFormat="1" ht="22.5" customHeight="1">
      <c r="B237" s="154"/>
      <c r="D237" s="163" t="s">
        <v>147</v>
      </c>
      <c r="E237" s="171" t="s">
        <v>3</v>
      </c>
      <c r="F237" s="172" t="s">
        <v>3030</v>
      </c>
      <c r="H237" s="173">
        <v>4276.358</v>
      </c>
      <c r="L237" s="154"/>
      <c r="M237" s="159"/>
      <c r="N237" s="160"/>
      <c r="O237" s="160"/>
      <c r="P237" s="160"/>
      <c r="Q237" s="160"/>
      <c r="R237" s="160"/>
      <c r="S237" s="160"/>
      <c r="T237" s="161"/>
      <c r="AT237" s="156" t="s">
        <v>147</v>
      </c>
      <c r="AU237" s="156" t="s">
        <v>78</v>
      </c>
      <c r="AV237" s="11" t="s">
        <v>78</v>
      </c>
      <c r="AW237" s="11" t="s">
        <v>34</v>
      </c>
      <c r="AX237" s="11" t="s">
        <v>20</v>
      </c>
      <c r="AY237" s="156" t="s">
        <v>139</v>
      </c>
    </row>
    <row r="238" spans="2:65" s="1" customFormat="1" ht="22.5" customHeight="1">
      <c r="B238" s="142"/>
      <c r="C238" s="174" t="s">
        <v>414</v>
      </c>
      <c r="D238" s="174" t="s">
        <v>269</v>
      </c>
      <c r="E238" s="175" t="s">
        <v>3031</v>
      </c>
      <c r="F238" s="176" t="s">
        <v>3032</v>
      </c>
      <c r="G238" s="177" t="s">
        <v>2047</v>
      </c>
      <c r="H238" s="178">
        <v>4276.358</v>
      </c>
      <c r="I238" s="179"/>
      <c r="J238" s="179">
        <f>ROUND(I238*H238,2)</f>
        <v>0</v>
      </c>
      <c r="K238" s="176" t="s">
        <v>3</v>
      </c>
      <c r="L238" s="180"/>
      <c r="M238" s="181" t="s">
        <v>3</v>
      </c>
      <c r="N238" s="182" t="s">
        <v>41</v>
      </c>
      <c r="O238" s="151">
        <v>0</v>
      </c>
      <c r="P238" s="151">
        <f>O238*H238</f>
        <v>0</v>
      </c>
      <c r="Q238" s="151">
        <v>0</v>
      </c>
      <c r="R238" s="151">
        <f>Q238*H238</f>
        <v>0</v>
      </c>
      <c r="S238" s="151">
        <v>0</v>
      </c>
      <c r="T238" s="152">
        <f>S238*H238</f>
        <v>0</v>
      </c>
      <c r="AR238" s="16" t="s">
        <v>319</v>
      </c>
      <c r="AT238" s="16" t="s">
        <v>269</v>
      </c>
      <c r="AU238" s="16" t="s">
        <v>78</v>
      </c>
      <c r="AY238" s="16" t="s">
        <v>139</v>
      </c>
      <c r="BE238" s="153">
        <f>IF(N238="základní",J238,0)</f>
        <v>0</v>
      </c>
      <c r="BF238" s="153">
        <f>IF(N238="snížená",J238,0)</f>
        <v>0</v>
      </c>
      <c r="BG238" s="153">
        <f>IF(N238="zákl. přenesená",J238,0)</f>
        <v>0</v>
      </c>
      <c r="BH238" s="153">
        <f>IF(N238="sníž. přenesená",J238,0)</f>
        <v>0</v>
      </c>
      <c r="BI238" s="153">
        <f>IF(N238="nulová",J238,0)</f>
        <v>0</v>
      </c>
      <c r="BJ238" s="16" t="s">
        <v>20</v>
      </c>
      <c r="BK238" s="153">
        <f>ROUND(I238*H238,2)</f>
        <v>0</v>
      </c>
      <c r="BL238" s="16" t="s">
        <v>221</v>
      </c>
      <c r="BM238" s="16" t="s">
        <v>3033</v>
      </c>
    </row>
    <row r="239" spans="2:65" s="1" customFormat="1" ht="22.5" customHeight="1">
      <c r="B239" s="142"/>
      <c r="C239" s="143" t="s">
        <v>420</v>
      </c>
      <c r="D239" s="143" t="s">
        <v>141</v>
      </c>
      <c r="E239" s="144" t="s">
        <v>3034</v>
      </c>
      <c r="F239" s="145" t="s">
        <v>2997</v>
      </c>
      <c r="G239" s="146" t="s">
        <v>2047</v>
      </c>
      <c r="H239" s="147">
        <v>4276.358</v>
      </c>
      <c r="I239" s="148"/>
      <c r="J239" s="148">
        <f>ROUND(I239*H239,2)</f>
        <v>0</v>
      </c>
      <c r="K239" s="145" t="s">
        <v>3</v>
      </c>
      <c r="L239" s="30"/>
      <c r="M239" s="149" t="s">
        <v>3</v>
      </c>
      <c r="N239" s="150" t="s">
        <v>41</v>
      </c>
      <c r="O239" s="151">
        <v>0</v>
      </c>
      <c r="P239" s="151">
        <f>O239*H239</f>
        <v>0</v>
      </c>
      <c r="Q239" s="151">
        <v>0</v>
      </c>
      <c r="R239" s="151">
        <f>Q239*H239</f>
        <v>0</v>
      </c>
      <c r="S239" s="151">
        <v>0</v>
      </c>
      <c r="T239" s="152">
        <f>S239*H239</f>
        <v>0</v>
      </c>
      <c r="AR239" s="16" t="s">
        <v>221</v>
      </c>
      <c r="AT239" s="16" t="s">
        <v>141</v>
      </c>
      <c r="AU239" s="16" t="s">
        <v>78</v>
      </c>
      <c r="AY239" s="16" t="s">
        <v>139</v>
      </c>
      <c r="BE239" s="153">
        <f>IF(N239="základní",J239,0)</f>
        <v>0</v>
      </c>
      <c r="BF239" s="153">
        <f>IF(N239="snížená",J239,0)</f>
        <v>0</v>
      </c>
      <c r="BG239" s="153">
        <f>IF(N239="zákl. přenesená",J239,0)</f>
        <v>0</v>
      </c>
      <c r="BH239" s="153">
        <f>IF(N239="sníž. přenesená",J239,0)</f>
        <v>0</v>
      </c>
      <c r="BI239" s="153">
        <f>IF(N239="nulová",J239,0)</f>
        <v>0</v>
      </c>
      <c r="BJ239" s="16" t="s">
        <v>20</v>
      </c>
      <c r="BK239" s="153">
        <f>ROUND(I239*H239,2)</f>
        <v>0</v>
      </c>
      <c r="BL239" s="16" t="s">
        <v>221</v>
      </c>
      <c r="BM239" s="16" t="s">
        <v>3035</v>
      </c>
    </row>
    <row r="240" spans="2:65" s="1" customFormat="1" ht="22.5" customHeight="1">
      <c r="B240" s="142"/>
      <c r="C240" s="143" t="s">
        <v>426</v>
      </c>
      <c r="D240" s="143" t="s">
        <v>141</v>
      </c>
      <c r="E240" s="144" t="s">
        <v>3036</v>
      </c>
      <c r="F240" s="145" t="s">
        <v>3037</v>
      </c>
      <c r="G240" s="146" t="s">
        <v>304</v>
      </c>
      <c r="H240" s="147">
        <v>24</v>
      </c>
      <c r="I240" s="148"/>
      <c r="J240" s="148">
        <f>ROUND(I240*H240,2)</f>
        <v>0</v>
      </c>
      <c r="K240" s="145" t="s">
        <v>3</v>
      </c>
      <c r="L240" s="30"/>
      <c r="M240" s="149" t="s">
        <v>3</v>
      </c>
      <c r="N240" s="150" t="s">
        <v>41</v>
      </c>
      <c r="O240" s="151">
        <v>0.25</v>
      </c>
      <c r="P240" s="151">
        <f>O240*H240</f>
        <v>6</v>
      </c>
      <c r="Q240" s="151">
        <v>0</v>
      </c>
      <c r="R240" s="151">
        <f>Q240*H240</f>
        <v>0</v>
      </c>
      <c r="S240" s="151">
        <v>0</v>
      </c>
      <c r="T240" s="152">
        <f>S240*H240</f>
        <v>0</v>
      </c>
      <c r="AR240" s="16" t="s">
        <v>221</v>
      </c>
      <c r="AT240" s="16" t="s">
        <v>141</v>
      </c>
      <c r="AU240" s="16" t="s">
        <v>78</v>
      </c>
      <c r="AY240" s="16" t="s">
        <v>139</v>
      </c>
      <c r="BE240" s="153">
        <f>IF(N240="základní",J240,0)</f>
        <v>0</v>
      </c>
      <c r="BF240" s="153">
        <f>IF(N240="snížená",J240,0)</f>
        <v>0</v>
      </c>
      <c r="BG240" s="153">
        <f>IF(N240="zákl. přenesená",J240,0)</f>
        <v>0</v>
      </c>
      <c r="BH240" s="153">
        <f>IF(N240="sníž. přenesená",J240,0)</f>
        <v>0</v>
      </c>
      <c r="BI240" s="153">
        <f>IF(N240="nulová",J240,0)</f>
        <v>0</v>
      </c>
      <c r="BJ240" s="16" t="s">
        <v>20</v>
      </c>
      <c r="BK240" s="153">
        <f>ROUND(I240*H240,2)</f>
        <v>0</v>
      </c>
      <c r="BL240" s="16" t="s">
        <v>221</v>
      </c>
      <c r="BM240" s="16" t="s">
        <v>3038</v>
      </c>
    </row>
    <row r="241" spans="2:51" s="11" customFormat="1" ht="22.5" customHeight="1">
      <c r="B241" s="154"/>
      <c r="D241" s="163" t="s">
        <v>147</v>
      </c>
      <c r="E241" s="171" t="s">
        <v>3</v>
      </c>
      <c r="F241" s="172" t="s">
        <v>3039</v>
      </c>
      <c r="H241" s="173">
        <v>24</v>
      </c>
      <c r="L241" s="154"/>
      <c r="M241" s="159"/>
      <c r="N241" s="160"/>
      <c r="O241" s="160"/>
      <c r="P241" s="160"/>
      <c r="Q241" s="160"/>
      <c r="R241" s="160"/>
      <c r="S241" s="160"/>
      <c r="T241" s="161"/>
      <c r="AT241" s="156" t="s">
        <v>147</v>
      </c>
      <c r="AU241" s="156" t="s">
        <v>78</v>
      </c>
      <c r="AV241" s="11" t="s">
        <v>78</v>
      </c>
      <c r="AW241" s="11" t="s">
        <v>34</v>
      </c>
      <c r="AX241" s="11" t="s">
        <v>20</v>
      </c>
      <c r="AY241" s="156" t="s">
        <v>139</v>
      </c>
    </row>
    <row r="242" spans="2:65" s="1" customFormat="1" ht="22.5" customHeight="1">
      <c r="B242" s="142"/>
      <c r="C242" s="174" t="s">
        <v>430</v>
      </c>
      <c r="D242" s="174" t="s">
        <v>269</v>
      </c>
      <c r="E242" s="175" t="s">
        <v>3040</v>
      </c>
      <c r="F242" s="176" t="s">
        <v>3041</v>
      </c>
      <c r="G242" s="177" t="s">
        <v>304</v>
      </c>
      <c r="H242" s="178">
        <v>24</v>
      </c>
      <c r="I242" s="179"/>
      <c r="J242" s="179">
        <f>ROUND(I242*H242,2)</f>
        <v>0</v>
      </c>
      <c r="K242" s="176" t="s">
        <v>3</v>
      </c>
      <c r="L242" s="180"/>
      <c r="M242" s="181" t="s">
        <v>3</v>
      </c>
      <c r="N242" s="182" t="s">
        <v>41</v>
      </c>
      <c r="O242" s="151">
        <v>0</v>
      </c>
      <c r="P242" s="151">
        <f>O242*H242</f>
        <v>0</v>
      </c>
      <c r="Q242" s="151">
        <v>0.0118</v>
      </c>
      <c r="R242" s="151">
        <f>Q242*H242</f>
        <v>0.2832</v>
      </c>
      <c r="S242" s="151">
        <v>0</v>
      </c>
      <c r="T242" s="152">
        <f>S242*H242</f>
        <v>0</v>
      </c>
      <c r="AR242" s="16" t="s">
        <v>319</v>
      </c>
      <c r="AT242" s="16" t="s">
        <v>269</v>
      </c>
      <c r="AU242" s="16" t="s">
        <v>78</v>
      </c>
      <c r="AY242" s="16" t="s">
        <v>139</v>
      </c>
      <c r="BE242" s="153">
        <f>IF(N242="základní",J242,0)</f>
        <v>0</v>
      </c>
      <c r="BF242" s="153">
        <f>IF(N242="snížená",J242,0)</f>
        <v>0</v>
      </c>
      <c r="BG242" s="153">
        <f>IF(N242="zákl. přenesená",J242,0)</f>
        <v>0</v>
      </c>
      <c r="BH242" s="153">
        <f>IF(N242="sníž. přenesená",J242,0)</f>
        <v>0</v>
      </c>
      <c r="BI242" s="153">
        <f>IF(N242="nulová",J242,0)</f>
        <v>0</v>
      </c>
      <c r="BJ242" s="16" t="s">
        <v>20</v>
      </c>
      <c r="BK242" s="153">
        <f>ROUND(I242*H242,2)</f>
        <v>0</v>
      </c>
      <c r="BL242" s="16" t="s">
        <v>221</v>
      </c>
      <c r="BM242" s="16" t="s">
        <v>3042</v>
      </c>
    </row>
    <row r="243" spans="2:65" s="1" customFormat="1" ht="22.5" customHeight="1">
      <c r="B243" s="142"/>
      <c r="C243" s="143" t="s">
        <v>434</v>
      </c>
      <c r="D243" s="143" t="s">
        <v>141</v>
      </c>
      <c r="E243" s="144" t="s">
        <v>3043</v>
      </c>
      <c r="F243" s="145" t="s">
        <v>3044</v>
      </c>
      <c r="G243" s="146" t="s">
        <v>2047</v>
      </c>
      <c r="H243" s="147">
        <v>177.525</v>
      </c>
      <c r="I243" s="148"/>
      <c r="J243" s="148">
        <f>ROUND(I243*H243,2)</f>
        <v>0</v>
      </c>
      <c r="K243" s="145" t="s">
        <v>3</v>
      </c>
      <c r="L243" s="30"/>
      <c r="M243" s="149" t="s">
        <v>3</v>
      </c>
      <c r="N243" s="150" t="s">
        <v>41</v>
      </c>
      <c r="O243" s="151">
        <v>0.024</v>
      </c>
      <c r="P243" s="151">
        <f>O243*H243</f>
        <v>4.2606</v>
      </c>
      <c r="Q243" s="151">
        <v>5E-05</v>
      </c>
      <c r="R243" s="151">
        <f>Q243*H243</f>
        <v>0.00887625</v>
      </c>
      <c r="S243" s="151">
        <v>0</v>
      </c>
      <c r="T243" s="152">
        <f>S243*H243</f>
        <v>0</v>
      </c>
      <c r="AR243" s="16" t="s">
        <v>221</v>
      </c>
      <c r="AT243" s="16" t="s">
        <v>141</v>
      </c>
      <c r="AU243" s="16" t="s">
        <v>78</v>
      </c>
      <c r="AY243" s="16" t="s">
        <v>139</v>
      </c>
      <c r="BE243" s="153">
        <f>IF(N243="základní",J243,0)</f>
        <v>0</v>
      </c>
      <c r="BF243" s="153">
        <f>IF(N243="snížená",J243,0)</f>
        <v>0</v>
      </c>
      <c r="BG243" s="153">
        <f>IF(N243="zákl. přenesená",J243,0)</f>
        <v>0</v>
      </c>
      <c r="BH243" s="153">
        <f>IF(N243="sníž. přenesená",J243,0)</f>
        <v>0</v>
      </c>
      <c r="BI243" s="153">
        <f>IF(N243="nulová",J243,0)</f>
        <v>0</v>
      </c>
      <c r="BJ243" s="16" t="s">
        <v>20</v>
      </c>
      <c r="BK243" s="153">
        <f>ROUND(I243*H243,2)</f>
        <v>0</v>
      </c>
      <c r="BL243" s="16" t="s">
        <v>221</v>
      </c>
      <c r="BM243" s="16" t="s">
        <v>3045</v>
      </c>
    </row>
    <row r="244" spans="2:51" s="11" customFormat="1" ht="22.5" customHeight="1">
      <c r="B244" s="154"/>
      <c r="D244" s="155" t="s">
        <v>147</v>
      </c>
      <c r="E244" s="156" t="s">
        <v>3</v>
      </c>
      <c r="F244" s="157" t="s">
        <v>3046</v>
      </c>
      <c r="H244" s="158">
        <v>93.15</v>
      </c>
      <c r="L244" s="154"/>
      <c r="M244" s="159"/>
      <c r="N244" s="160"/>
      <c r="O244" s="160"/>
      <c r="P244" s="160"/>
      <c r="Q244" s="160"/>
      <c r="R244" s="160"/>
      <c r="S244" s="160"/>
      <c r="T244" s="161"/>
      <c r="AT244" s="156" t="s">
        <v>147</v>
      </c>
      <c r="AU244" s="156" t="s">
        <v>78</v>
      </c>
      <c r="AV244" s="11" t="s">
        <v>78</v>
      </c>
      <c r="AW244" s="11" t="s">
        <v>34</v>
      </c>
      <c r="AX244" s="11" t="s">
        <v>70</v>
      </c>
      <c r="AY244" s="156" t="s">
        <v>139</v>
      </c>
    </row>
    <row r="245" spans="2:51" s="11" customFormat="1" ht="22.5" customHeight="1">
      <c r="B245" s="154"/>
      <c r="D245" s="155" t="s">
        <v>147</v>
      </c>
      <c r="E245" s="156" t="s">
        <v>3</v>
      </c>
      <c r="F245" s="157" t="s">
        <v>3047</v>
      </c>
      <c r="H245" s="158">
        <v>84.375</v>
      </c>
      <c r="L245" s="154"/>
      <c r="M245" s="159"/>
      <c r="N245" s="160"/>
      <c r="O245" s="160"/>
      <c r="P245" s="160"/>
      <c r="Q245" s="160"/>
      <c r="R245" s="160"/>
      <c r="S245" s="160"/>
      <c r="T245" s="161"/>
      <c r="AT245" s="156" t="s">
        <v>147</v>
      </c>
      <c r="AU245" s="156" t="s">
        <v>78</v>
      </c>
      <c r="AV245" s="11" t="s">
        <v>78</v>
      </c>
      <c r="AW245" s="11" t="s">
        <v>34</v>
      </c>
      <c r="AX245" s="11" t="s">
        <v>70</v>
      </c>
      <c r="AY245" s="156" t="s">
        <v>139</v>
      </c>
    </row>
    <row r="246" spans="2:51" s="12" customFormat="1" ht="22.5" customHeight="1">
      <c r="B246" s="162"/>
      <c r="D246" s="163" t="s">
        <v>147</v>
      </c>
      <c r="E246" s="164" t="s">
        <v>3</v>
      </c>
      <c r="F246" s="165" t="s">
        <v>150</v>
      </c>
      <c r="H246" s="166">
        <v>177.525</v>
      </c>
      <c r="L246" s="162"/>
      <c r="M246" s="167"/>
      <c r="N246" s="168"/>
      <c r="O246" s="168"/>
      <c r="P246" s="168"/>
      <c r="Q246" s="168"/>
      <c r="R246" s="168"/>
      <c r="S246" s="168"/>
      <c r="T246" s="169"/>
      <c r="AT246" s="183" t="s">
        <v>147</v>
      </c>
      <c r="AU246" s="183" t="s">
        <v>78</v>
      </c>
      <c r="AV246" s="12" t="s">
        <v>145</v>
      </c>
      <c r="AW246" s="12" t="s">
        <v>34</v>
      </c>
      <c r="AX246" s="12" t="s">
        <v>20</v>
      </c>
      <c r="AY246" s="183" t="s">
        <v>139</v>
      </c>
    </row>
    <row r="247" spans="2:65" s="1" customFormat="1" ht="22.5" customHeight="1">
      <c r="B247" s="142"/>
      <c r="C247" s="174" t="s">
        <v>436</v>
      </c>
      <c r="D247" s="174" t="s">
        <v>269</v>
      </c>
      <c r="E247" s="175" t="s">
        <v>3048</v>
      </c>
      <c r="F247" s="176" t="s">
        <v>3049</v>
      </c>
      <c r="G247" s="177" t="s">
        <v>2047</v>
      </c>
      <c r="H247" s="178">
        <v>177.525</v>
      </c>
      <c r="I247" s="179"/>
      <c r="J247" s="179">
        <f>ROUND(I247*H247,2)</f>
        <v>0</v>
      </c>
      <c r="K247" s="176" t="s">
        <v>3</v>
      </c>
      <c r="L247" s="180"/>
      <c r="M247" s="181" t="s">
        <v>3</v>
      </c>
      <c r="N247" s="182" t="s">
        <v>41</v>
      </c>
      <c r="O247" s="151">
        <v>0</v>
      </c>
      <c r="P247" s="151">
        <f>O247*H247</f>
        <v>0</v>
      </c>
      <c r="Q247" s="151">
        <v>0.032</v>
      </c>
      <c r="R247" s="151">
        <f>Q247*H247</f>
        <v>5.6808000000000005</v>
      </c>
      <c r="S247" s="151">
        <v>0</v>
      </c>
      <c r="T247" s="152">
        <f>S247*H247</f>
        <v>0</v>
      </c>
      <c r="AR247" s="16" t="s">
        <v>319</v>
      </c>
      <c r="AT247" s="16" t="s">
        <v>269</v>
      </c>
      <c r="AU247" s="16" t="s">
        <v>78</v>
      </c>
      <c r="AY247" s="16" t="s">
        <v>139</v>
      </c>
      <c r="BE247" s="153">
        <f>IF(N247="základní",J247,0)</f>
        <v>0</v>
      </c>
      <c r="BF247" s="153">
        <f>IF(N247="snížená",J247,0)</f>
        <v>0</v>
      </c>
      <c r="BG247" s="153">
        <f>IF(N247="zákl. přenesená",J247,0)</f>
        <v>0</v>
      </c>
      <c r="BH247" s="153">
        <f>IF(N247="sníž. přenesená",J247,0)</f>
        <v>0</v>
      </c>
      <c r="BI247" s="153">
        <f>IF(N247="nulová",J247,0)</f>
        <v>0</v>
      </c>
      <c r="BJ247" s="16" t="s">
        <v>20</v>
      </c>
      <c r="BK247" s="153">
        <f>ROUND(I247*H247,2)</f>
        <v>0</v>
      </c>
      <c r="BL247" s="16" t="s">
        <v>221</v>
      </c>
      <c r="BM247" s="16" t="s">
        <v>3050</v>
      </c>
    </row>
    <row r="248" spans="2:65" s="1" customFormat="1" ht="22.5" customHeight="1">
      <c r="B248" s="142"/>
      <c r="C248" s="143" t="s">
        <v>442</v>
      </c>
      <c r="D248" s="143" t="s">
        <v>141</v>
      </c>
      <c r="E248" s="144" t="s">
        <v>1290</v>
      </c>
      <c r="F248" s="145" t="s">
        <v>1291</v>
      </c>
      <c r="G248" s="146" t="s">
        <v>1134</v>
      </c>
      <c r="H248" s="147">
        <v>13722.788</v>
      </c>
      <c r="I248" s="148"/>
      <c r="J248" s="148">
        <f>ROUND(I248*H248,2)</f>
        <v>0</v>
      </c>
      <c r="K248" s="145" t="s">
        <v>3</v>
      </c>
      <c r="L248" s="30"/>
      <c r="M248" s="149" t="s">
        <v>3</v>
      </c>
      <c r="N248" s="150" t="s">
        <v>41</v>
      </c>
      <c r="O248" s="151">
        <v>0</v>
      </c>
      <c r="P248" s="151">
        <f>O248*H248</f>
        <v>0</v>
      </c>
      <c r="Q248" s="151">
        <v>0</v>
      </c>
      <c r="R248" s="151">
        <f>Q248*H248</f>
        <v>0</v>
      </c>
      <c r="S248" s="151">
        <v>0</v>
      </c>
      <c r="T248" s="152">
        <f>S248*H248</f>
        <v>0</v>
      </c>
      <c r="AR248" s="16" t="s">
        <v>221</v>
      </c>
      <c r="AT248" s="16" t="s">
        <v>141</v>
      </c>
      <c r="AU248" s="16" t="s">
        <v>78</v>
      </c>
      <c r="AY248" s="16" t="s">
        <v>139</v>
      </c>
      <c r="BE248" s="153">
        <f>IF(N248="základní",J248,0)</f>
        <v>0</v>
      </c>
      <c r="BF248" s="153">
        <f>IF(N248="snížená",J248,0)</f>
        <v>0</v>
      </c>
      <c r="BG248" s="153">
        <f>IF(N248="zákl. přenesená",J248,0)</f>
        <v>0</v>
      </c>
      <c r="BH248" s="153">
        <f>IF(N248="sníž. přenesená",J248,0)</f>
        <v>0</v>
      </c>
      <c r="BI248" s="153">
        <f>IF(N248="nulová",J248,0)</f>
        <v>0</v>
      </c>
      <c r="BJ248" s="16" t="s">
        <v>20</v>
      </c>
      <c r="BK248" s="153">
        <f>ROUND(I248*H248,2)</f>
        <v>0</v>
      </c>
      <c r="BL248" s="16" t="s">
        <v>221</v>
      </c>
      <c r="BM248" s="16" t="s">
        <v>3051</v>
      </c>
    </row>
    <row r="249" spans="2:63" s="10" customFormat="1" ht="36.75" customHeight="1">
      <c r="B249" s="129"/>
      <c r="D249" s="130" t="s">
        <v>69</v>
      </c>
      <c r="E249" s="131" t="s">
        <v>1483</v>
      </c>
      <c r="F249" s="131" t="s">
        <v>3052</v>
      </c>
      <c r="J249" s="132">
        <f>BK249</f>
        <v>0</v>
      </c>
      <c r="L249" s="129"/>
      <c r="M249" s="133"/>
      <c r="N249" s="134"/>
      <c r="O249" s="134"/>
      <c r="P249" s="135">
        <f>P250+P255</f>
        <v>0</v>
      </c>
      <c r="Q249" s="134"/>
      <c r="R249" s="135">
        <f>R250+R255</f>
        <v>0</v>
      </c>
      <c r="S249" s="134"/>
      <c r="T249" s="136">
        <f>T250+T255</f>
        <v>0</v>
      </c>
      <c r="AR249" s="130" t="s">
        <v>165</v>
      </c>
      <c r="AT249" s="137" t="s">
        <v>69</v>
      </c>
      <c r="AU249" s="137" t="s">
        <v>70</v>
      </c>
      <c r="AY249" s="130" t="s">
        <v>139</v>
      </c>
      <c r="BK249" s="138">
        <f>BK250+BK255</f>
        <v>0</v>
      </c>
    </row>
    <row r="250" spans="2:63" s="10" customFormat="1" ht="19.5" customHeight="1">
      <c r="B250" s="129"/>
      <c r="D250" s="139" t="s">
        <v>69</v>
      </c>
      <c r="E250" s="140" t="s">
        <v>1485</v>
      </c>
      <c r="F250" s="140" t="s">
        <v>3053</v>
      </c>
      <c r="J250" s="141">
        <f>BK250</f>
        <v>0</v>
      </c>
      <c r="L250" s="129"/>
      <c r="M250" s="133"/>
      <c r="N250" s="134"/>
      <c r="O250" s="134"/>
      <c r="P250" s="135">
        <f>SUM(P251:P254)</f>
        <v>0</v>
      </c>
      <c r="Q250" s="134"/>
      <c r="R250" s="135">
        <f>SUM(R251:R254)</f>
        <v>0</v>
      </c>
      <c r="S250" s="134"/>
      <c r="T250" s="136">
        <f>SUM(T251:T254)</f>
        <v>0</v>
      </c>
      <c r="AR250" s="130" t="s">
        <v>165</v>
      </c>
      <c r="AT250" s="137" t="s">
        <v>69</v>
      </c>
      <c r="AU250" s="137" t="s">
        <v>20</v>
      </c>
      <c r="AY250" s="130" t="s">
        <v>139</v>
      </c>
      <c r="BK250" s="138">
        <f>SUM(BK251:BK254)</f>
        <v>0</v>
      </c>
    </row>
    <row r="251" spans="2:65" s="1" customFormat="1" ht="22.5" customHeight="1">
      <c r="B251" s="142"/>
      <c r="C251" s="143" t="s">
        <v>446</v>
      </c>
      <c r="D251" s="143" t="s">
        <v>141</v>
      </c>
      <c r="E251" s="144" t="s">
        <v>3054</v>
      </c>
      <c r="F251" s="145" t="s">
        <v>3055</v>
      </c>
      <c r="G251" s="146" t="s">
        <v>3056</v>
      </c>
      <c r="H251" s="147">
        <v>1</v>
      </c>
      <c r="I251" s="148"/>
      <c r="J251" s="148">
        <f>ROUND(I251*H251,2)</f>
        <v>0</v>
      </c>
      <c r="K251" s="145" t="s">
        <v>3</v>
      </c>
      <c r="L251" s="30"/>
      <c r="M251" s="149" t="s">
        <v>3</v>
      </c>
      <c r="N251" s="150" t="s">
        <v>41</v>
      </c>
      <c r="O251" s="151">
        <v>0</v>
      </c>
      <c r="P251" s="151">
        <f>O251*H251</f>
        <v>0</v>
      </c>
      <c r="Q251" s="151">
        <v>0</v>
      </c>
      <c r="R251" s="151">
        <f>Q251*H251</f>
        <v>0</v>
      </c>
      <c r="S251" s="151">
        <v>0</v>
      </c>
      <c r="T251" s="152">
        <f>S251*H251</f>
        <v>0</v>
      </c>
      <c r="AR251" s="16" t="s">
        <v>1491</v>
      </c>
      <c r="AT251" s="16" t="s">
        <v>141</v>
      </c>
      <c r="AU251" s="16" t="s">
        <v>78</v>
      </c>
      <c r="AY251" s="16" t="s">
        <v>139</v>
      </c>
      <c r="BE251" s="153">
        <f>IF(N251="základní",J251,0)</f>
        <v>0</v>
      </c>
      <c r="BF251" s="153">
        <f>IF(N251="snížená",J251,0)</f>
        <v>0</v>
      </c>
      <c r="BG251" s="153">
        <f>IF(N251="zákl. přenesená",J251,0)</f>
        <v>0</v>
      </c>
      <c r="BH251" s="153">
        <f>IF(N251="sníž. přenesená",J251,0)</f>
        <v>0</v>
      </c>
      <c r="BI251" s="153">
        <f>IF(N251="nulová",J251,0)</f>
        <v>0</v>
      </c>
      <c r="BJ251" s="16" t="s">
        <v>20</v>
      </c>
      <c r="BK251" s="153">
        <f>ROUND(I251*H251,2)</f>
        <v>0</v>
      </c>
      <c r="BL251" s="16" t="s">
        <v>1491</v>
      </c>
      <c r="BM251" s="16" t="s">
        <v>3057</v>
      </c>
    </row>
    <row r="252" spans="2:65" s="1" customFormat="1" ht="22.5" customHeight="1">
      <c r="B252" s="142"/>
      <c r="C252" s="143" t="s">
        <v>451</v>
      </c>
      <c r="D252" s="143" t="s">
        <v>141</v>
      </c>
      <c r="E252" s="144" t="s">
        <v>3058</v>
      </c>
      <c r="F252" s="145" t="s">
        <v>3059</v>
      </c>
      <c r="G252" s="146" t="s">
        <v>3056</v>
      </c>
      <c r="H252" s="147">
        <v>1</v>
      </c>
      <c r="I252" s="148"/>
      <c r="J252" s="148">
        <f>ROUND(I252*H252,2)</f>
        <v>0</v>
      </c>
      <c r="K252" s="145" t="s">
        <v>3</v>
      </c>
      <c r="L252" s="30"/>
      <c r="M252" s="149" t="s">
        <v>3</v>
      </c>
      <c r="N252" s="150" t="s">
        <v>41</v>
      </c>
      <c r="O252" s="151">
        <v>0</v>
      </c>
      <c r="P252" s="151">
        <f>O252*H252</f>
        <v>0</v>
      </c>
      <c r="Q252" s="151">
        <v>0</v>
      </c>
      <c r="R252" s="151">
        <f>Q252*H252</f>
        <v>0</v>
      </c>
      <c r="S252" s="151">
        <v>0</v>
      </c>
      <c r="T252" s="152">
        <f>S252*H252</f>
        <v>0</v>
      </c>
      <c r="AR252" s="16" t="s">
        <v>1491</v>
      </c>
      <c r="AT252" s="16" t="s">
        <v>141</v>
      </c>
      <c r="AU252" s="16" t="s">
        <v>78</v>
      </c>
      <c r="AY252" s="16" t="s">
        <v>139</v>
      </c>
      <c r="BE252" s="153">
        <f>IF(N252="základní",J252,0)</f>
        <v>0</v>
      </c>
      <c r="BF252" s="153">
        <f>IF(N252="snížená",J252,0)</f>
        <v>0</v>
      </c>
      <c r="BG252" s="153">
        <f>IF(N252="zákl. přenesená",J252,0)</f>
        <v>0</v>
      </c>
      <c r="BH252" s="153">
        <f>IF(N252="sníž. přenesená",J252,0)</f>
        <v>0</v>
      </c>
      <c r="BI252" s="153">
        <f>IF(N252="nulová",J252,0)</f>
        <v>0</v>
      </c>
      <c r="BJ252" s="16" t="s">
        <v>20</v>
      </c>
      <c r="BK252" s="153">
        <f>ROUND(I252*H252,2)</f>
        <v>0</v>
      </c>
      <c r="BL252" s="16" t="s">
        <v>1491</v>
      </c>
      <c r="BM252" s="16" t="s">
        <v>3060</v>
      </c>
    </row>
    <row r="253" spans="2:65" s="1" customFormat="1" ht="22.5" customHeight="1">
      <c r="B253" s="142"/>
      <c r="C253" s="143" t="s">
        <v>455</v>
      </c>
      <c r="D253" s="143" t="s">
        <v>141</v>
      </c>
      <c r="E253" s="144" t="s">
        <v>3061</v>
      </c>
      <c r="F253" s="145" t="s">
        <v>3062</v>
      </c>
      <c r="G253" s="146" t="s">
        <v>3056</v>
      </c>
      <c r="H253" s="147">
        <v>1</v>
      </c>
      <c r="I253" s="148"/>
      <c r="J253" s="148">
        <f>ROUND(I253*H253,2)</f>
        <v>0</v>
      </c>
      <c r="K253" s="145" t="s">
        <v>3</v>
      </c>
      <c r="L253" s="30"/>
      <c r="M253" s="149" t="s">
        <v>3</v>
      </c>
      <c r="N253" s="150" t="s">
        <v>41</v>
      </c>
      <c r="O253" s="151">
        <v>0</v>
      </c>
      <c r="P253" s="151">
        <f>O253*H253</f>
        <v>0</v>
      </c>
      <c r="Q253" s="151">
        <v>0</v>
      </c>
      <c r="R253" s="151">
        <f>Q253*H253</f>
        <v>0</v>
      </c>
      <c r="S253" s="151">
        <v>0</v>
      </c>
      <c r="T253" s="152">
        <f>S253*H253</f>
        <v>0</v>
      </c>
      <c r="AR253" s="16" t="s">
        <v>1491</v>
      </c>
      <c r="AT253" s="16" t="s">
        <v>141</v>
      </c>
      <c r="AU253" s="16" t="s">
        <v>78</v>
      </c>
      <c r="AY253" s="16" t="s">
        <v>139</v>
      </c>
      <c r="BE253" s="153">
        <f>IF(N253="základní",J253,0)</f>
        <v>0</v>
      </c>
      <c r="BF253" s="153">
        <f>IF(N253="snížená",J253,0)</f>
        <v>0</v>
      </c>
      <c r="BG253" s="153">
        <f>IF(N253="zákl. přenesená",J253,0)</f>
        <v>0</v>
      </c>
      <c r="BH253" s="153">
        <f>IF(N253="sníž. přenesená",J253,0)</f>
        <v>0</v>
      </c>
      <c r="BI253" s="153">
        <f>IF(N253="nulová",J253,0)</f>
        <v>0</v>
      </c>
      <c r="BJ253" s="16" t="s">
        <v>20</v>
      </c>
      <c r="BK253" s="153">
        <f>ROUND(I253*H253,2)</f>
        <v>0</v>
      </c>
      <c r="BL253" s="16" t="s">
        <v>1491</v>
      </c>
      <c r="BM253" s="16" t="s">
        <v>3063</v>
      </c>
    </row>
    <row r="254" spans="2:65" s="1" customFormat="1" ht="22.5" customHeight="1">
      <c r="B254" s="142"/>
      <c r="C254" s="143" t="s">
        <v>460</v>
      </c>
      <c r="D254" s="143" t="s">
        <v>141</v>
      </c>
      <c r="E254" s="144" t="s">
        <v>3064</v>
      </c>
      <c r="F254" s="145" t="s">
        <v>3065</v>
      </c>
      <c r="G254" s="146" t="s">
        <v>3056</v>
      </c>
      <c r="H254" s="147">
        <v>1</v>
      </c>
      <c r="I254" s="148"/>
      <c r="J254" s="148">
        <f>ROUND(I254*H254,2)</f>
        <v>0</v>
      </c>
      <c r="K254" s="145" t="s">
        <v>3</v>
      </c>
      <c r="L254" s="30"/>
      <c r="M254" s="149" t="s">
        <v>3</v>
      </c>
      <c r="N254" s="150" t="s">
        <v>41</v>
      </c>
      <c r="O254" s="151">
        <v>0</v>
      </c>
      <c r="P254" s="151">
        <f>O254*H254</f>
        <v>0</v>
      </c>
      <c r="Q254" s="151">
        <v>0</v>
      </c>
      <c r="R254" s="151">
        <f>Q254*H254</f>
        <v>0</v>
      </c>
      <c r="S254" s="151">
        <v>0</v>
      </c>
      <c r="T254" s="152">
        <f>S254*H254</f>
        <v>0</v>
      </c>
      <c r="AR254" s="16" t="s">
        <v>1491</v>
      </c>
      <c r="AT254" s="16" t="s">
        <v>141</v>
      </c>
      <c r="AU254" s="16" t="s">
        <v>78</v>
      </c>
      <c r="AY254" s="16" t="s">
        <v>139</v>
      </c>
      <c r="BE254" s="153">
        <f>IF(N254="základní",J254,0)</f>
        <v>0</v>
      </c>
      <c r="BF254" s="153">
        <f>IF(N254="snížená",J254,0)</f>
        <v>0</v>
      </c>
      <c r="BG254" s="153">
        <f>IF(N254="zákl. přenesená",J254,0)</f>
        <v>0</v>
      </c>
      <c r="BH254" s="153">
        <f>IF(N254="sníž. přenesená",J254,0)</f>
        <v>0</v>
      </c>
      <c r="BI254" s="153">
        <f>IF(N254="nulová",J254,0)</f>
        <v>0</v>
      </c>
      <c r="BJ254" s="16" t="s">
        <v>20</v>
      </c>
      <c r="BK254" s="153">
        <f>ROUND(I254*H254,2)</f>
        <v>0</v>
      </c>
      <c r="BL254" s="16" t="s">
        <v>1491</v>
      </c>
      <c r="BM254" s="16" t="s">
        <v>3066</v>
      </c>
    </row>
    <row r="255" spans="2:63" s="10" customFormat="1" ht="29.25" customHeight="1">
      <c r="B255" s="129"/>
      <c r="D255" s="139" t="s">
        <v>69</v>
      </c>
      <c r="E255" s="140" t="s">
        <v>1493</v>
      </c>
      <c r="F255" s="140" t="s">
        <v>3067</v>
      </c>
      <c r="J255" s="141">
        <f>BK255</f>
        <v>0</v>
      </c>
      <c r="L255" s="129"/>
      <c r="M255" s="133"/>
      <c r="N255" s="134"/>
      <c r="O255" s="134"/>
      <c r="P255" s="135">
        <f>SUM(P256:P260)</f>
        <v>0</v>
      </c>
      <c r="Q255" s="134"/>
      <c r="R255" s="135">
        <f>SUM(R256:R260)</f>
        <v>0</v>
      </c>
      <c r="S255" s="134"/>
      <c r="T255" s="136">
        <f>SUM(T256:T260)</f>
        <v>0</v>
      </c>
      <c r="AR255" s="130" t="s">
        <v>165</v>
      </c>
      <c r="AT255" s="137" t="s">
        <v>69</v>
      </c>
      <c r="AU255" s="137" t="s">
        <v>20</v>
      </c>
      <c r="AY255" s="130" t="s">
        <v>139</v>
      </c>
      <c r="BK255" s="138">
        <f>SUM(BK256:BK260)</f>
        <v>0</v>
      </c>
    </row>
    <row r="256" spans="2:65" s="1" customFormat="1" ht="22.5" customHeight="1">
      <c r="B256" s="142"/>
      <c r="C256" s="143" t="s">
        <v>465</v>
      </c>
      <c r="D256" s="143" t="s">
        <v>141</v>
      </c>
      <c r="E256" s="144" t="s">
        <v>3068</v>
      </c>
      <c r="F256" s="145" t="s">
        <v>3069</v>
      </c>
      <c r="G256" s="146" t="s">
        <v>3070</v>
      </c>
      <c r="H256" s="147">
        <v>1</v>
      </c>
      <c r="I256" s="148"/>
      <c r="J256" s="148">
        <f>ROUND(I256*H256,2)</f>
        <v>0</v>
      </c>
      <c r="K256" s="145" t="s">
        <v>3</v>
      </c>
      <c r="L256" s="30"/>
      <c r="M256" s="149" t="s">
        <v>3</v>
      </c>
      <c r="N256" s="150" t="s">
        <v>41</v>
      </c>
      <c r="O256" s="151">
        <v>0</v>
      </c>
      <c r="P256" s="151">
        <f>O256*H256</f>
        <v>0</v>
      </c>
      <c r="Q256" s="151">
        <v>0</v>
      </c>
      <c r="R256" s="151">
        <f>Q256*H256</f>
        <v>0</v>
      </c>
      <c r="S256" s="151">
        <v>0</v>
      </c>
      <c r="T256" s="152">
        <f>S256*H256</f>
        <v>0</v>
      </c>
      <c r="AR256" s="16" t="s">
        <v>1491</v>
      </c>
      <c r="AT256" s="16" t="s">
        <v>141</v>
      </c>
      <c r="AU256" s="16" t="s">
        <v>78</v>
      </c>
      <c r="AY256" s="16" t="s">
        <v>139</v>
      </c>
      <c r="BE256" s="153">
        <f>IF(N256="základní",J256,0)</f>
        <v>0</v>
      </c>
      <c r="BF256" s="153">
        <f>IF(N256="snížená",J256,0)</f>
        <v>0</v>
      </c>
      <c r="BG256" s="153">
        <f>IF(N256="zákl. přenesená",J256,0)</f>
        <v>0</v>
      </c>
      <c r="BH256" s="153">
        <f>IF(N256="sníž. přenesená",J256,0)</f>
        <v>0</v>
      </c>
      <c r="BI256" s="153">
        <f>IF(N256="nulová",J256,0)</f>
        <v>0</v>
      </c>
      <c r="BJ256" s="16" t="s">
        <v>20</v>
      </c>
      <c r="BK256" s="153">
        <f>ROUND(I256*H256,2)</f>
        <v>0</v>
      </c>
      <c r="BL256" s="16" t="s">
        <v>1491</v>
      </c>
      <c r="BM256" s="16" t="s">
        <v>3071</v>
      </c>
    </row>
    <row r="257" spans="2:65" s="1" customFormat="1" ht="22.5" customHeight="1">
      <c r="B257" s="142"/>
      <c r="C257" s="143" t="s">
        <v>471</v>
      </c>
      <c r="D257" s="143" t="s">
        <v>141</v>
      </c>
      <c r="E257" s="144" t="s">
        <v>3072</v>
      </c>
      <c r="F257" s="145" t="s">
        <v>3073</v>
      </c>
      <c r="G257" s="146" t="s">
        <v>3056</v>
      </c>
      <c r="H257" s="147">
        <v>1</v>
      </c>
      <c r="I257" s="148"/>
      <c r="J257" s="148">
        <f>ROUND(I257*H257,2)</f>
        <v>0</v>
      </c>
      <c r="K257" s="145" t="s">
        <v>3</v>
      </c>
      <c r="L257" s="30"/>
      <c r="M257" s="149" t="s">
        <v>3</v>
      </c>
      <c r="N257" s="150" t="s">
        <v>41</v>
      </c>
      <c r="O257" s="151">
        <v>0</v>
      </c>
      <c r="P257" s="151">
        <f>O257*H257</f>
        <v>0</v>
      </c>
      <c r="Q257" s="151">
        <v>0</v>
      </c>
      <c r="R257" s="151">
        <f>Q257*H257</f>
        <v>0</v>
      </c>
      <c r="S257" s="151">
        <v>0</v>
      </c>
      <c r="T257" s="152">
        <f>S257*H257</f>
        <v>0</v>
      </c>
      <c r="AR257" s="16" t="s">
        <v>1491</v>
      </c>
      <c r="AT257" s="16" t="s">
        <v>141</v>
      </c>
      <c r="AU257" s="16" t="s">
        <v>78</v>
      </c>
      <c r="AY257" s="16" t="s">
        <v>139</v>
      </c>
      <c r="BE257" s="153">
        <f>IF(N257="základní",J257,0)</f>
        <v>0</v>
      </c>
      <c r="BF257" s="153">
        <f>IF(N257="snížená",J257,0)</f>
        <v>0</v>
      </c>
      <c r="BG257" s="153">
        <f>IF(N257="zákl. přenesená",J257,0)</f>
        <v>0</v>
      </c>
      <c r="BH257" s="153">
        <f>IF(N257="sníž. přenesená",J257,0)</f>
        <v>0</v>
      </c>
      <c r="BI257" s="153">
        <f>IF(N257="nulová",J257,0)</f>
        <v>0</v>
      </c>
      <c r="BJ257" s="16" t="s">
        <v>20</v>
      </c>
      <c r="BK257" s="153">
        <f>ROUND(I257*H257,2)</f>
        <v>0</v>
      </c>
      <c r="BL257" s="16" t="s">
        <v>1491</v>
      </c>
      <c r="BM257" s="16" t="s">
        <v>3074</v>
      </c>
    </row>
    <row r="258" spans="2:65" s="1" customFormat="1" ht="22.5" customHeight="1">
      <c r="B258" s="142"/>
      <c r="C258" s="143" t="s">
        <v>476</v>
      </c>
      <c r="D258" s="143" t="s">
        <v>141</v>
      </c>
      <c r="E258" s="144" t="s">
        <v>3075</v>
      </c>
      <c r="F258" s="145" t="s">
        <v>3076</v>
      </c>
      <c r="G258" s="146" t="s">
        <v>3056</v>
      </c>
      <c r="H258" s="147">
        <v>1</v>
      </c>
      <c r="I258" s="148"/>
      <c r="J258" s="148">
        <f>ROUND(I258*H258,2)</f>
        <v>0</v>
      </c>
      <c r="K258" s="145" t="s">
        <v>3</v>
      </c>
      <c r="L258" s="30"/>
      <c r="M258" s="149" t="s">
        <v>3</v>
      </c>
      <c r="N258" s="150" t="s">
        <v>41</v>
      </c>
      <c r="O258" s="151">
        <v>0</v>
      </c>
      <c r="P258" s="151">
        <f>O258*H258</f>
        <v>0</v>
      </c>
      <c r="Q258" s="151">
        <v>0</v>
      </c>
      <c r="R258" s="151">
        <f>Q258*H258</f>
        <v>0</v>
      </c>
      <c r="S258" s="151">
        <v>0</v>
      </c>
      <c r="T258" s="152">
        <f>S258*H258</f>
        <v>0</v>
      </c>
      <c r="AR258" s="16" t="s">
        <v>1491</v>
      </c>
      <c r="AT258" s="16" t="s">
        <v>141</v>
      </c>
      <c r="AU258" s="16" t="s">
        <v>78</v>
      </c>
      <c r="AY258" s="16" t="s">
        <v>139</v>
      </c>
      <c r="BE258" s="153">
        <f>IF(N258="základní",J258,0)</f>
        <v>0</v>
      </c>
      <c r="BF258" s="153">
        <f>IF(N258="snížená",J258,0)</f>
        <v>0</v>
      </c>
      <c r="BG258" s="153">
        <f>IF(N258="zákl. přenesená",J258,0)</f>
        <v>0</v>
      </c>
      <c r="BH258" s="153">
        <f>IF(N258="sníž. přenesená",J258,0)</f>
        <v>0</v>
      </c>
      <c r="BI258" s="153">
        <f>IF(N258="nulová",J258,0)</f>
        <v>0</v>
      </c>
      <c r="BJ258" s="16" t="s">
        <v>20</v>
      </c>
      <c r="BK258" s="153">
        <f>ROUND(I258*H258,2)</f>
        <v>0</v>
      </c>
      <c r="BL258" s="16" t="s">
        <v>1491</v>
      </c>
      <c r="BM258" s="16" t="s">
        <v>3077</v>
      </c>
    </row>
    <row r="259" spans="2:65" s="1" customFormat="1" ht="22.5" customHeight="1">
      <c r="B259" s="142"/>
      <c r="C259" s="143" t="s">
        <v>481</v>
      </c>
      <c r="D259" s="143" t="s">
        <v>141</v>
      </c>
      <c r="E259" s="144" t="s">
        <v>3078</v>
      </c>
      <c r="F259" s="145" t="s">
        <v>3079</v>
      </c>
      <c r="G259" s="146" t="s">
        <v>3056</v>
      </c>
      <c r="H259" s="147">
        <v>1</v>
      </c>
      <c r="I259" s="148"/>
      <c r="J259" s="148">
        <f>ROUND(I259*H259,2)</f>
        <v>0</v>
      </c>
      <c r="K259" s="145" t="s">
        <v>3</v>
      </c>
      <c r="L259" s="30"/>
      <c r="M259" s="149" t="s">
        <v>3</v>
      </c>
      <c r="N259" s="150" t="s">
        <v>41</v>
      </c>
      <c r="O259" s="151">
        <v>0</v>
      </c>
      <c r="P259" s="151">
        <f>O259*H259</f>
        <v>0</v>
      </c>
      <c r="Q259" s="151">
        <v>0</v>
      </c>
      <c r="R259" s="151">
        <f>Q259*H259</f>
        <v>0</v>
      </c>
      <c r="S259" s="151">
        <v>0</v>
      </c>
      <c r="T259" s="152">
        <f>S259*H259</f>
        <v>0</v>
      </c>
      <c r="AR259" s="16" t="s">
        <v>1491</v>
      </c>
      <c r="AT259" s="16" t="s">
        <v>141</v>
      </c>
      <c r="AU259" s="16" t="s">
        <v>78</v>
      </c>
      <c r="AY259" s="16" t="s">
        <v>139</v>
      </c>
      <c r="BE259" s="153">
        <f>IF(N259="základní",J259,0)</f>
        <v>0</v>
      </c>
      <c r="BF259" s="153">
        <f>IF(N259="snížená",J259,0)</f>
        <v>0</v>
      </c>
      <c r="BG259" s="153">
        <f>IF(N259="zákl. přenesená",J259,0)</f>
        <v>0</v>
      </c>
      <c r="BH259" s="153">
        <f>IF(N259="sníž. přenesená",J259,0)</f>
        <v>0</v>
      </c>
      <c r="BI259" s="153">
        <f>IF(N259="nulová",J259,0)</f>
        <v>0</v>
      </c>
      <c r="BJ259" s="16" t="s">
        <v>20</v>
      </c>
      <c r="BK259" s="153">
        <f>ROUND(I259*H259,2)</f>
        <v>0</v>
      </c>
      <c r="BL259" s="16" t="s">
        <v>1491</v>
      </c>
      <c r="BM259" s="16" t="s">
        <v>3080</v>
      </c>
    </row>
    <row r="260" spans="2:65" s="1" customFormat="1" ht="22.5" customHeight="1">
      <c r="B260" s="142"/>
      <c r="C260" s="143" t="s">
        <v>485</v>
      </c>
      <c r="D260" s="143" t="s">
        <v>141</v>
      </c>
      <c r="E260" s="144" t="s">
        <v>3081</v>
      </c>
      <c r="F260" s="145" t="s">
        <v>3082</v>
      </c>
      <c r="G260" s="146" t="s">
        <v>3056</v>
      </c>
      <c r="H260" s="147">
        <v>1</v>
      </c>
      <c r="I260" s="148"/>
      <c r="J260" s="148">
        <f>ROUND(I260*H260,2)</f>
        <v>0</v>
      </c>
      <c r="K260" s="145" t="s">
        <v>3</v>
      </c>
      <c r="L260" s="30"/>
      <c r="M260" s="149" t="s">
        <v>3</v>
      </c>
      <c r="N260" s="186" t="s">
        <v>41</v>
      </c>
      <c r="O260" s="187">
        <v>0</v>
      </c>
      <c r="P260" s="187">
        <f>O260*H260</f>
        <v>0</v>
      </c>
      <c r="Q260" s="187">
        <v>0</v>
      </c>
      <c r="R260" s="187">
        <f>Q260*H260</f>
        <v>0</v>
      </c>
      <c r="S260" s="187">
        <v>0</v>
      </c>
      <c r="T260" s="188">
        <f>S260*H260</f>
        <v>0</v>
      </c>
      <c r="AR260" s="16" t="s">
        <v>1491</v>
      </c>
      <c r="AT260" s="16" t="s">
        <v>141</v>
      </c>
      <c r="AU260" s="16" t="s">
        <v>78</v>
      </c>
      <c r="AY260" s="16" t="s">
        <v>139</v>
      </c>
      <c r="BE260" s="153">
        <f>IF(N260="základní",J260,0)</f>
        <v>0</v>
      </c>
      <c r="BF260" s="153">
        <f>IF(N260="snížená",J260,0)</f>
        <v>0</v>
      </c>
      <c r="BG260" s="153">
        <f>IF(N260="zákl. přenesená",J260,0)</f>
        <v>0</v>
      </c>
      <c r="BH260" s="153">
        <f>IF(N260="sníž. přenesená",J260,0)</f>
        <v>0</v>
      </c>
      <c r="BI260" s="153">
        <f>IF(N260="nulová",J260,0)</f>
        <v>0</v>
      </c>
      <c r="BJ260" s="16" t="s">
        <v>20</v>
      </c>
      <c r="BK260" s="153">
        <f>ROUND(I260*H260,2)</f>
        <v>0</v>
      </c>
      <c r="BL260" s="16" t="s">
        <v>1491</v>
      </c>
      <c r="BM260" s="16" t="s">
        <v>3083</v>
      </c>
    </row>
    <row r="261" spans="2:12" s="1" customFormat="1" ht="6.75" customHeight="1">
      <c r="B261" s="45"/>
      <c r="C261" s="46"/>
      <c r="D261" s="46"/>
      <c r="E261" s="46"/>
      <c r="F261" s="46"/>
      <c r="G261" s="46"/>
      <c r="H261" s="46"/>
      <c r="I261" s="46"/>
      <c r="J261" s="46"/>
      <c r="K261" s="46"/>
      <c r="L261" s="30"/>
    </row>
    <row r="262" ht="13.5">
      <c r="AT262" s="189"/>
    </row>
  </sheetData>
  <sheetProtection/>
  <mergeCells count="9">
    <mergeCell ref="E47:H47"/>
    <mergeCell ref="E81:H81"/>
    <mergeCell ref="E83:H83"/>
    <mergeCell ref="G1:H1"/>
    <mergeCell ref="L2:V2"/>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90" tooltip="Soupis prací" display="3) Soupis prací"/>
    <hyperlink ref="L1:V1" location="'Rekapitulace stavby'!C2" tooltip="Rekapitulace stavby" display="Rekapitulace stavby"/>
  </hyperlinks>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CM55"/>
  <sheetViews>
    <sheetView showGridLines="0" zoomScalePageLayoutView="0" workbookViewId="0" topLeftCell="A1">
      <pane ySplit="1" topLeftCell="A61" activePane="bottomLeft" state="frozen"/>
      <selection pane="topLeft" activeCell="A1" sqref="A1"/>
      <selection pane="bottomLeft" activeCell="S58" sqref="S58"/>
    </sheetView>
  </sheetViews>
  <sheetFormatPr defaultColWidth="9.28125" defaultRowHeight="13.5"/>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52" width="21.7109375" style="0" hidden="1" customWidth="1"/>
    <col min="53" max="53" width="19.140625" style="0" hidden="1" customWidth="1"/>
    <col min="54" max="54" width="25.00390625" style="0" hidden="1" customWidth="1"/>
    <col min="55" max="56" width="19.140625" style="0" hidden="1" customWidth="1"/>
    <col min="57" max="57" width="66.421875" style="0" customWidth="1"/>
    <col min="58" max="70" width="9.28125" style="0" customWidth="1"/>
    <col min="71" max="91" width="0" style="0" hidden="1" customWidth="1"/>
  </cols>
  <sheetData>
    <row r="1" spans="1:74" ht="21" customHeight="1">
      <c r="A1" s="192" t="s">
        <v>0</v>
      </c>
      <c r="B1" s="193"/>
      <c r="C1" s="193"/>
      <c r="D1" s="194" t="s">
        <v>1</v>
      </c>
      <c r="E1" s="193"/>
      <c r="F1" s="193"/>
      <c r="G1" s="193"/>
      <c r="H1" s="193"/>
      <c r="I1" s="193"/>
      <c r="J1" s="193"/>
      <c r="K1" s="195" t="s">
        <v>1563</v>
      </c>
      <c r="L1" s="195"/>
      <c r="M1" s="195"/>
      <c r="N1" s="195"/>
      <c r="O1" s="195"/>
      <c r="P1" s="195"/>
      <c r="Q1" s="195"/>
      <c r="R1" s="195"/>
      <c r="S1" s="195"/>
      <c r="T1" s="193"/>
      <c r="U1" s="193"/>
      <c r="V1" s="193"/>
      <c r="W1" s="195" t="s">
        <v>1564</v>
      </c>
      <c r="X1" s="195"/>
      <c r="Y1" s="195"/>
      <c r="Z1" s="195"/>
      <c r="AA1" s="195"/>
      <c r="AB1" s="195"/>
      <c r="AC1" s="195"/>
      <c r="AD1" s="195"/>
      <c r="AE1" s="195"/>
      <c r="AF1" s="195"/>
      <c r="AG1" s="195"/>
      <c r="AH1" s="195"/>
      <c r="AI1" s="190"/>
      <c r="AJ1" s="14"/>
      <c r="AK1" s="14"/>
      <c r="AL1" s="14"/>
      <c r="AM1" s="14"/>
      <c r="AN1" s="14"/>
      <c r="AO1" s="14"/>
      <c r="AP1" s="14"/>
      <c r="AQ1" s="14"/>
      <c r="AR1" s="14"/>
      <c r="AS1" s="14"/>
      <c r="AT1" s="14"/>
      <c r="AU1" s="14"/>
      <c r="AV1" s="14"/>
      <c r="AW1" s="14"/>
      <c r="AX1" s="14"/>
      <c r="AY1" s="14"/>
      <c r="AZ1" s="14"/>
      <c r="BA1" s="13" t="s">
        <v>2</v>
      </c>
      <c r="BB1" s="13" t="s">
        <v>3</v>
      </c>
      <c r="BC1" s="14"/>
      <c r="BD1" s="14"/>
      <c r="BE1" s="14"/>
      <c r="BF1" s="14"/>
      <c r="BG1" s="14"/>
      <c r="BH1" s="14"/>
      <c r="BI1" s="14"/>
      <c r="BJ1" s="14"/>
      <c r="BK1" s="14"/>
      <c r="BL1" s="14"/>
      <c r="BM1" s="14"/>
      <c r="BN1" s="14"/>
      <c r="BO1" s="14"/>
      <c r="BP1" s="14"/>
      <c r="BQ1" s="14"/>
      <c r="BR1" s="14"/>
      <c r="BT1" s="15" t="s">
        <v>4</v>
      </c>
      <c r="BU1" s="15" t="s">
        <v>4</v>
      </c>
      <c r="BV1" s="15" t="s">
        <v>5</v>
      </c>
    </row>
    <row r="2" spans="3:72" ht="36.75" customHeight="1">
      <c r="AR2" s="666" t="s">
        <v>6</v>
      </c>
      <c r="AS2" s="667"/>
      <c r="AT2" s="667"/>
      <c r="AU2" s="667"/>
      <c r="AV2" s="667"/>
      <c r="AW2" s="667"/>
      <c r="AX2" s="667"/>
      <c r="AY2" s="667"/>
      <c r="AZ2" s="667"/>
      <c r="BA2" s="667"/>
      <c r="BB2" s="667"/>
      <c r="BC2" s="667"/>
      <c r="BD2" s="667"/>
      <c r="BE2" s="667"/>
      <c r="BS2" s="16" t="s">
        <v>7</v>
      </c>
      <c r="BT2" s="16" t="s">
        <v>8</v>
      </c>
    </row>
    <row r="3" spans="2:72" ht="6.7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BS3" s="16" t="s">
        <v>7</v>
      </c>
      <c r="BT3" s="16" t="s">
        <v>9</v>
      </c>
    </row>
    <row r="4" spans="2:71" ht="36.75" customHeight="1">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3"/>
      <c r="AS4" s="24" t="s">
        <v>11</v>
      </c>
      <c r="BS4" s="16" t="s">
        <v>12</v>
      </c>
    </row>
    <row r="5" spans="2:71" ht="14.25" customHeight="1">
      <c r="B5" s="20"/>
      <c r="C5" s="21"/>
      <c r="D5" s="25" t="s">
        <v>13</v>
      </c>
      <c r="E5" s="21"/>
      <c r="F5" s="21"/>
      <c r="G5" s="21"/>
      <c r="H5" s="21"/>
      <c r="I5" s="21"/>
      <c r="J5" s="21"/>
      <c r="K5" s="668" t="s">
        <v>14</v>
      </c>
      <c r="L5" s="669"/>
      <c r="M5" s="669"/>
      <c r="N5" s="669"/>
      <c r="O5" s="669"/>
      <c r="P5" s="669"/>
      <c r="Q5" s="669"/>
      <c r="R5" s="669"/>
      <c r="S5" s="669"/>
      <c r="T5" s="669"/>
      <c r="U5" s="669"/>
      <c r="V5" s="669"/>
      <c r="W5" s="669"/>
      <c r="X5" s="669"/>
      <c r="Y5" s="669"/>
      <c r="Z5" s="669"/>
      <c r="AA5" s="669"/>
      <c r="AB5" s="669"/>
      <c r="AC5" s="669"/>
      <c r="AD5" s="669"/>
      <c r="AE5" s="669"/>
      <c r="AF5" s="669"/>
      <c r="AG5" s="669"/>
      <c r="AH5" s="669"/>
      <c r="AI5" s="669"/>
      <c r="AJ5" s="669"/>
      <c r="AK5" s="669"/>
      <c r="AL5" s="669"/>
      <c r="AM5" s="669"/>
      <c r="AN5" s="669"/>
      <c r="AO5" s="669"/>
      <c r="AP5" s="21"/>
      <c r="AQ5" s="23"/>
      <c r="BS5" s="16" t="s">
        <v>7</v>
      </c>
    </row>
    <row r="6" spans="2:71" ht="36.75" customHeight="1">
      <c r="B6" s="20"/>
      <c r="C6" s="21"/>
      <c r="D6" s="27" t="s">
        <v>15</v>
      </c>
      <c r="E6" s="21"/>
      <c r="F6" s="21"/>
      <c r="G6" s="21"/>
      <c r="H6" s="21"/>
      <c r="I6" s="21"/>
      <c r="J6" s="21"/>
      <c r="K6" s="670" t="s">
        <v>16</v>
      </c>
      <c r="L6" s="669"/>
      <c r="M6" s="669"/>
      <c r="N6" s="669"/>
      <c r="O6" s="669"/>
      <c r="P6" s="669"/>
      <c r="Q6" s="669"/>
      <c r="R6" s="669"/>
      <c r="S6" s="669"/>
      <c r="T6" s="669"/>
      <c r="U6" s="669"/>
      <c r="V6" s="669"/>
      <c r="W6" s="669"/>
      <c r="X6" s="669"/>
      <c r="Y6" s="669"/>
      <c r="Z6" s="669"/>
      <c r="AA6" s="669"/>
      <c r="AB6" s="669"/>
      <c r="AC6" s="669"/>
      <c r="AD6" s="669"/>
      <c r="AE6" s="669"/>
      <c r="AF6" s="669"/>
      <c r="AG6" s="669"/>
      <c r="AH6" s="669"/>
      <c r="AI6" s="669"/>
      <c r="AJ6" s="669"/>
      <c r="AK6" s="669"/>
      <c r="AL6" s="669"/>
      <c r="AM6" s="669"/>
      <c r="AN6" s="669"/>
      <c r="AO6" s="669"/>
      <c r="AP6" s="21"/>
      <c r="AQ6" s="23"/>
      <c r="BS6" s="16" t="s">
        <v>17</v>
      </c>
    </row>
    <row r="7" spans="2:71" ht="14.25" customHeight="1">
      <c r="B7" s="20"/>
      <c r="C7" s="21"/>
      <c r="D7" s="28" t="s">
        <v>18</v>
      </c>
      <c r="E7" s="21"/>
      <c r="F7" s="21"/>
      <c r="G7" s="21"/>
      <c r="H7" s="21"/>
      <c r="I7" s="21"/>
      <c r="J7" s="21"/>
      <c r="K7" s="26" t="s">
        <v>3</v>
      </c>
      <c r="L7" s="21"/>
      <c r="M7" s="21"/>
      <c r="N7" s="21"/>
      <c r="O7" s="21"/>
      <c r="P7" s="21"/>
      <c r="Q7" s="21"/>
      <c r="R7" s="21"/>
      <c r="S7" s="21"/>
      <c r="T7" s="21"/>
      <c r="U7" s="21"/>
      <c r="V7" s="21"/>
      <c r="W7" s="21"/>
      <c r="X7" s="21"/>
      <c r="Y7" s="21"/>
      <c r="Z7" s="21"/>
      <c r="AA7" s="21"/>
      <c r="AB7" s="21"/>
      <c r="AC7" s="21"/>
      <c r="AD7" s="21"/>
      <c r="AE7" s="21"/>
      <c r="AF7" s="21"/>
      <c r="AG7" s="21"/>
      <c r="AH7" s="21"/>
      <c r="AI7" s="21"/>
      <c r="AJ7" s="21"/>
      <c r="AK7" s="28" t="s">
        <v>19</v>
      </c>
      <c r="AL7" s="21"/>
      <c r="AM7" s="21"/>
      <c r="AN7" s="26" t="s">
        <v>3</v>
      </c>
      <c r="AO7" s="21"/>
      <c r="AP7" s="21"/>
      <c r="AQ7" s="23"/>
      <c r="BS7" s="16" t="s">
        <v>20</v>
      </c>
    </row>
    <row r="8" spans="2:71" ht="14.25"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6" t="s">
        <v>24</v>
      </c>
      <c r="AO8" s="21"/>
      <c r="AP8" s="21"/>
      <c r="AQ8" s="23"/>
      <c r="BS8" s="16" t="s">
        <v>25</v>
      </c>
    </row>
    <row r="9" spans="2:71" ht="14.2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3"/>
      <c r="BS9" s="16" t="s">
        <v>26</v>
      </c>
    </row>
    <row r="10" spans="2:71" ht="14.25" customHeight="1">
      <c r="B10" s="20"/>
      <c r="C10" s="21"/>
      <c r="D10" s="28" t="s">
        <v>27</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28</v>
      </c>
      <c r="AL10" s="21"/>
      <c r="AM10" s="21"/>
      <c r="AN10" s="26" t="s">
        <v>3</v>
      </c>
      <c r="AO10" s="21"/>
      <c r="AP10" s="21"/>
      <c r="AQ10" s="23"/>
      <c r="BS10" s="16" t="s">
        <v>17</v>
      </c>
    </row>
    <row r="11" spans="2:71" ht="18" customHeight="1">
      <c r="B11" s="20"/>
      <c r="C11" s="21"/>
      <c r="D11" s="21"/>
      <c r="E11" s="26" t="s">
        <v>22</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29</v>
      </c>
      <c r="AL11" s="21"/>
      <c r="AM11" s="21"/>
      <c r="AN11" s="26" t="s">
        <v>3</v>
      </c>
      <c r="AO11" s="21"/>
      <c r="AP11" s="21"/>
      <c r="AQ11" s="23"/>
      <c r="BS11" s="16" t="s">
        <v>17</v>
      </c>
    </row>
    <row r="12" spans="2:71" ht="6.7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3"/>
      <c r="BS12" s="16" t="s">
        <v>17</v>
      </c>
    </row>
    <row r="13" spans="2:71" ht="14.25" customHeight="1">
      <c r="B13" s="20"/>
      <c r="C13" s="21"/>
      <c r="D13" s="28"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28</v>
      </c>
      <c r="AL13" s="21"/>
      <c r="AM13" s="21"/>
      <c r="AN13" s="26" t="s">
        <v>3</v>
      </c>
      <c r="AO13" s="21"/>
      <c r="AP13" s="21"/>
      <c r="AQ13" s="23"/>
      <c r="BS13" s="16" t="s">
        <v>17</v>
      </c>
    </row>
    <row r="14" spans="2:71" ht="15">
      <c r="B14" s="20"/>
      <c r="C14" s="21"/>
      <c r="D14" s="21"/>
      <c r="E14" s="26" t="s">
        <v>31</v>
      </c>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8" t="s">
        <v>29</v>
      </c>
      <c r="AL14" s="21"/>
      <c r="AM14" s="21"/>
      <c r="AN14" s="26" t="s">
        <v>3</v>
      </c>
      <c r="AO14" s="21"/>
      <c r="AP14" s="21"/>
      <c r="AQ14" s="23"/>
      <c r="BS14" s="16" t="s">
        <v>17</v>
      </c>
    </row>
    <row r="15" spans="2:71" ht="6.7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3"/>
      <c r="BS15" s="16" t="s">
        <v>4</v>
      </c>
    </row>
    <row r="16" spans="2:71" ht="14.25" customHeight="1">
      <c r="B16" s="20"/>
      <c r="C16" s="21"/>
      <c r="D16" s="28"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28</v>
      </c>
      <c r="AL16" s="21"/>
      <c r="AM16" s="21"/>
      <c r="AN16" s="26" t="s">
        <v>3</v>
      </c>
      <c r="AO16" s="21"/>
      <c r="AP16" s="21"/>
      <c r="AQ16" s="23"/>
      <c r="BS16" s="16" t="s">
        <v>4</v>
      </c>
    </row>
    <row r="17" spans="2:71" ht="18"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29</v>
      </c>
      <c r="AL17" s="21"/>
      <c r="AM17" s="21"/>
      <c r="AN17" s="26" t="s">
        <v>3</v>
      </c>
      <c r="AO17" s="21"/>
      <c r="AP17" s="21"/>
      <c r="AQ17" s="23"/>
      <c r="BS17" s="16" t="s">
        <v>34</v>
      </c>
    </row>
    <row r="18" spans="2:71" ht="6.7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3"/>
      <c r="BS18" s="16" t="s">
        <v>7</v>
      </c>
    </row>
    <row r="19" spans="2:71" ht="14.25" customHeight="1">
      <c r="B19" s="20"/>
      <c r="C19" s="21"/>
      <c r="D19" s="28"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3"/>
      <c r="BS19" s="16" t="s">
        <v>7</v>
      </c>
    </row>
    <row r="20" spans="2:71" ht="22.5" customHeight="1">
      <c r="B20" s="20"/>
      <c r="C20" s="21"/>
      <c r="D20" s="21"/>
      <c r="E20" s="671" t="s">
        <v>3</v>
      </c>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669"/>
      <c r="AN20" s="669"/>
      <c r="AO20" s="21"/>
      <c r="AP20" s="21"/>
      <c r="AQ20" s="23"/>
      <c r="BS20" s="16" t="s">
        <v>34</v>
      </c>
    </row>
    <row r="21" spans="2:43" ht="6.7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3"/>
    </row>
    <row r="22" spans="2:43" ht="6.75" customHeight="1">
      <c r="B22" s="20"/>
      <c r="C22" s="21"/>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1"/>
      <c r="AQ22" s="23"/>
    </row>
    <row r="23" spans="2:43" s="1" customFormat="1" ht="25.5" customHeight="1">
      <c r="B23" s="30"/>
      <c r="C23" s="31"/>
      <c r="D23" s="32" t="s">
        <v>36</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672">
        <f>ROUND(AG51,2)</f>
        <v>0</v>
      </c>
      <c r="AL23" s="673"/>
      <c r="AM23" s="673"/>
      <c r="AN23" s="673"/>
      <c r="AO23" s="673"/>
      <c r="AP23" s="31"/>
      <c r="AQ23" s="34"/>
    </row>
    <row r="24" spans="2:43" s="1" customFormat="1" ht="6.75" customHeight="1">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4"/>
    </row>
    <row r="25" spans="2:43" s="1" customFormat="1" ht="13.5">
      <c r="B25" s="30"/>
      <c r="C25" s="31"/>
      <c r="D25" s="31"/>
      <c r="E25" s="31"/>
      <c r="F25" s="31"/>
      <c r="G25" s="31"/>
      <c r="H25" s="31"/>
      <c r="I25" s="31"/>
      <c r="J25" s="31"/>
      <c r="K25" s="31"/>
      <c r="L25" s="674" t="s">
        <v>37</v>
      </c>
      <c r="M25" s="675"/>
      <c r="N25" s="675"/>
      <c r="O25" s="675"/>
      <c r="P25" s="31"/>
      <c r="Q25" s="31"/>
      <c r="R25" s="31"/>
      <c r="S25" s="31"/>
      <c r="T25" s="31"/>
      <c r="U25" s="31"/>
      <c r="V25" s="31"/>
      <c r="W25" s="674" t="s">
        <v>38</v>
      </c>
      <c r="X25" s="675"/>
      <c r="Y25" s="675"/>
      <c r="Z25" s="675"/>
      <c r="AA25" s="675"/>
      <c r="AB25" s="675"/>
      <c r="AC25" s="675"/>
      <c r="AD25" s="675"/>
      <c r="AE25" s="675"/>
      <c r="AF25" s="31"/>
      <c r="AG25" s="31"/>
      <c r="AH25" s="31"/>
      <c r="AI25" s="31"/>
      <c r="AJ25" s="31"/>
      <c r="AK25" s="674" t="s">
        <v>39</v>
      </c>
      <c r="AL25" s="675"/>
      <c r="AM25" s="675"/>
      <c r="AN25" s="675"/>
      <c r="AO25" s="675"/>
      <c r="AP25" s="31"/>
      <c r="AQ25" s="34"/>
    </row>
    <row r="26" spans="2:43" s="2" customFormat="1" ht="14.25" customHeight="1">
      <c r="B26" s="36"/>
      <c r="C26" s="37"/>
      <c r="D26" s="38" t="s">
        <v>40</v>
      </c>
      <c r="E26" s="37"/>
      <c r="F26" s="38" t="s">
        <v>41</v>
      </c>
      <c r="G26" s="37"/>
      <c r="H26" s="37"/>
      <c r="I26" s="37"/>
      <c r="J26" s="37"/>
      <c r="K26" s="37"/>
      <c r="L26" s="676">
        <v>0.21</v>
      </c>
      <c r="M26" s="677"/>
      <c r="N26" s="677"/>
      <c r="O26" s="677"/>
      <c r="P26" s="37"/>
      <c r="Q26" s="37"/>
      <c r="R26" s="37"/>
      <c r="S26" s="37"/>
      <c r="T26" s="37"/>
      <c r="U26" s="37"/>
      <c r="V26" s="37"/>
      <c r="W26" s="678">
        <f>ROUND(AZ51,2)</f>
        <v>0</v>
      </c>
      <c r="X26" s="677"/>
      <c r="Y26" s="677"/>
      <c r="Z26" s="677"/>
      <c r="AA26" s="677"/>
      <c r="AB26" s="677"/>
      <c r="AC26" s="677"/>
      <c r="AD26" s="677"/>
      <c r="AE26" s="677"/>
      <c r="AF26" s="37"/>
      <c r="AG26" s="37"/>
      <c r="AH26" s="37"/>
      <c r="AI26" s="37"/>
      <c r="AJ26" s="37"/>
      <c r="AK26" s="678">
        <f>ROUND(AV51,2)</f>
        <v>0</v>
      </c>
      <c r="AL26" s="677"/>
      <c r="AM26" s="677"/>
      <c r="AN26" s="677"/>
      <c r="AO26" s="677"/>
      <c r="AP26" s="37"/>
      <c r="AQ26" s="39"/>
    </row>
    <row r="27" spans="2:43" s="2" customFormat="1" ht="14.25" customHeight="1">
      <c r="B27" s="36"/>
      <c r="C27" s="37"/>
      <c r="D27" s="37"/>
      <c r="E27" s="37"/>
      <c r="F27" s="38" t="s">
        <v>42</v>
      </c>
      <c r="G27" s="37"/>
      <c r="H27" s="37"/>
      <c r="I27" s="37"/>
      <c r="J27" s="37"/>
      <c r="K27" s="37"/>
      <c r="L27" s="676">
        <v>0.15</v>
      </c>
      <c r="M27" s="677"/>
      <c r="N27" s="677"/>
      <c r="O27" s="677"/>
      <c r="P27" s="37"/>
      <c r="Q27" s="37"/>
      <c r="R27" s="37"/>
      <c r="S27" s="37"/>
      <c r="T27" s="37"/>
      <c r="U27" s="37"/>
      <c r="V27" s="37"/>
      <c r="W27" s="678">
        <f>ROUND(BA51,2)</f>
        <v>0</v>
      </c>
      <c r="X27" s="677"/>
      <c r="Y27" s="677"/>
      <c r="Z27" s="677"/>
      <c r="AA27" s="677"/>
      <c r="AB27" s="677"/>
      <c r="AC27" s="677"/>
      <c r="AD27" s="677"/>
      <c r="AE27" s="677"/>
      <c r="AF27" s="37"/>
      <c r="AG27" s="37"/>
      <c r="AH27" s="37"/>
      <c r="AI27" s="37"/>
      <c r="AJ27" s="37"/>
      <c r="AK27" s="678">
        <f>ROUND(AW51,2)</f>
        <v>0</v>
      </c>
      <c r="AL27" s="677"/>
      <c r="AM27" s="677"/>
      <c r="AN27" s="677"/>
      <c r="AO27" s="677"/>
      <c r="AP27" s="37"/>
      <c r="AQ27" s="39"/>
    </row>
    <row r="28" spans="2:43" s="2" customFormat="1" ht="14.25" customHeight="1" hidden="1">
      <c r="B28" s="36"/>
      <c r="C28" s="37"/>
      <c r="D28" s="37"/>
      <c r="E28" s="37"/>
      <c r="F28" s="38" t="s">
        <v>43</v>
      </c>
      <c r="G28" s="37"/>
      <c r="H28" s="37"/>
      <c r="I28" s="37"/>
      <c r="J28" s="37"/>
      <c r="K28" s="37"/>
      <c r="L28" s="676">
        <v>0.21</v>
      </c>
      <c r="M28" s="677"/>
      <c r="N28" s="677"/>
      <c r="O28" s="677"/>
      <c r="P28" s="37"/>
      <c r="Q28" s="37"/>
      <c r="R28" s="37"/>
      <c r="S28" s="37"/>
      <c r="T28" s="37"/>
      <c r="U28" s="37"/>
      <c r="V28" s="37"/>
      <c r="W28" s="678">
        <f>ROUND(BB51,2)</f>
        <v>0</v>
      </c>
      <c r="X28" s="677"/>
      <c r="Y28" s="677"/>
      <c r="Z28" s="677"/>
      <c r="AA28" s="677"/>
      <c r="AB28" s="677"/>
      <c r="AC28" s="677"/>
      <c r="AD28" s="677"/>
      <c r="AE28" s="677"/>
      <c r="AF28" s="37"/>
      <c r="AG28" s="37"/>
      <c r="AH28" s="37"/>
      <c r="AI28" s="37"/>
      <c r="AJ28" s="37"/>
      <c r="AK28" s="678">
        <v>0</v>
      </c>
      <c r="AL28" s="677"/>
      <c r="AM28" s="677"/>
      <c r="AN28" s="677"/>
      <c r="AO28" s="677"/>
      <c r="AP28" s="37"/>
      <c r="AQ28" s="39"/>
    </row>
    <row r="29" spans="2:43" s="2" customFormat="1" ht="14.25" customHeight="1" hidden="1">
      <c r="B29" s="36"/>
      <c r="C29" s="37"/>
      <c r="D29" s="37"/>
      <c r="E29" s="37"/>
      <c r="F29" s="38" t="s">
        <v>44</v>
      </c>
      <c r="G29" s="37"/>
      <c r="H29" s="37"/>
      <c r="I29" s="37"/>
      <c r="J29" s="37"/>
      <c r="K29" s="37"/>
      <c r="L29" s="676">
        <v>0.15</v>
      </c>
      <c r="M29" s="677"/>
      <c r="N29" s="677"/>
      <c r="O29" s="677"/>
      <c r="P29" s="37"/>
      <c r="Q29" s="37"/>
      <c r="R29" s="37"/>
      <c r="S29" s="37"/>
      <c r="T29" s="37"/>
      <c r="U29" s="37"/>
      <c r="V29" s="37"/>
      <c r="W29" s="678">
        <f>ROUND(BC51,2)</f>
        <v>0</v>
      </c>
      <c r="X29" s="677"/>
      <c r="Y29" s="677"/>
      <c r="Z29" s="677"/>
      <c r="AA29" s="677"/>
      <c r="AB29" s="677"/>
      <c r="AC29" s="677"/>
      <c r="AD29" s="677"/>
      <c r="AE29" s="677"/>
      <c r="AF29" s="37"/>
      <c r="AG29" s="37"/>
      <c r="AH29" s="37"/>
      <c r="AI29" s="37"/>
      <c r="AJ29" s="37"/>
      <c r="AK29" s="678">
        <v>0</v>
      </c>
      <c r="AL29" s="677"/>
      <c r="AM29" s="677"/>
      <c r="AN29" s="677"/>
      <c r="AO29" s="677"/>
      <c r="AP29" s="37"/>
      <c r="AQ29" s="39"/>
    </row>
    <row r="30" spans="2:43" s="2" customFormat="1" ht="14.25" customHeight="1" hidden="1">
      <c r="B30" s="36"/>
      <c r="C30" s="37"/>
      <c r="D30" s="37"/>
      <c r="E30" s="37"/>
      <c r="F30" s="38" t="s">
        <v>45</v>
      </c>
      <c r="G30" s="37"/>
      <c r="H30" s="37"/>
      <c r="I30" s="37"/>
      <c r="J30" s="37"/>
      <c r="K30" s="37"/>
      <c r="L30" s="676">
        <v>0</v>
      </c>
      <c r="M30" s="677"/>
      <c r="N30" s="677"/>
      <c r="O30" s="677"/>
      <c r="P30" s="37"/>
      <c r="Q30" s="37"/>
      <c r="R30" s="37"/>
      <c r="S30" s="37"/>
      <c r="T30" s="37"/>
      <c r="U30" s="37"/>
      <c r="V30" s="37"/>
      <c r="W30" s="678">
        <f>ROUND(BD51,2)</f>
        <v>0</v>
      </c>
      <c r="X30" s="677"/>
      <c r="Y30" s="677"/>
      <c r="Z30" s="677"/>
      <c r="AA30" s="677"/>
      <c r="AB30" s="677"/>
      <c r="AC30" s="677"/>
      <c r="AD30" s="677"/>
      <c r="AE30" s="677"/>
      <c r="AF30" s="37"/>
      <c r="AG30" s="37"/>
      <c r="AH30" s="37"/>
      <c r="AI30" s="37"/>
      <c r="AJ30" s="37"/>
      <c r="AK30" s="678">
        <v>0</v>
      </c>
      <c r="AL30" s="677"/>
      <c r="AM30" s="677"/>
      <c r="AN30" s="677"/>
      <c r="AO30" s="677"/>
      <c r="AP30" s="37"/>
      <c r="AQ30" s="39"/>
    </row>
    <row r="31" spans="2:43" s="1" customFormat="1" ht="6.75" customHeight="1">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4"/>
    </row>
    <row r="32" spans="2:43" s="1" customFormat="1" ht="25.5" customHeight="1">
      <c r="B32" s="30"/>
      <c r="C32" s="40"/>
      <c r="D32" s="41" t="s">
        <v>46</v>
      </c>
      <c r="E32" s="42"/>
      <c r="F32" s="42"/>
      <c r="G32" s="42"/>
      <c r="H32" s="42"/>
      <c r="I32" s="42"/>
      <c r="J32" s="42"/>
      <c r="K32" s="42"/>
      <c r="L32" s="42"/>
      <c r="M32" s="42"/>
      <c r="N32" s="42"/>
      <c r="O32" s="42"/>
      <c r="P32" s="42"/>
      <c r="Q32" s="42"/>
      <c r="R32" s="42"/>
      <c r="S32" s="42"/>
      <c r="T32" s="43" t="s">
        <v>47</v>
      </c>
      <c r="U32" s="42"/>
      <c r="V32" s="42"/>
      <c r="W32" s="42"/>
      <c r="X32" s="679" t="s">
        <v>48</v>
      </c>
      <c r="Y32" s="680"/>
      <c r="Z32" s="680"/>
      <c r="AA32" s="680"/>
      <c r="AB32" s="680"/>
      <c r="AC32" s="42"/>
      <c r="AD32" s="42"/>
      <c r="AE32" s="42"/>
      <c r="AF32" s="42"/>
      <c r="AG32" s="42"/>
      <c r="AH32" s="42"/>
      <c r="AI32" s="42"/>
      <c r="AJ32" s="42"/>
      <c r="AK32" s="681">
        <f>SUM(AK23:AK30)</f>
        <v>0</v>
      </c>
      <c r="AL32" s="680"/>
      <c r="AM32" s="680"/>
      <c r="AN32" s="680"/>
      <c r="AO32" s="682"/>
      <c r="AP32" s="40"/>
      <c r="AQ32" s="44"/>
    </row>
    <row r="33" spans="2:43" s="1" customFormat="1" ht="6.75" customHeight="1">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4"/>
    </row>
    <row r="34" spans="2:43" s="1" customFormat="1" ht="6.75" customHeight="1">
      <c r="B34" s="45"/>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row>
    <row r="38" spans="2:44" s="1" customFormat="1" ht="6.75" customHeight="1">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30"/>
    </row>
    <row r="39" spans="2:44" s="1" customFormat="1" ht="36.75" customHeight="1">
      <c r="B39" s="30"/>
      <c r="C39" s="50" t="s">
        <v>49</v>
      </c>
      <c r="AR39" s="30"/>
    </row>
    <row r="40" spans="2:44" s="1" customFormat="1" ht="6.75" customHeight="1">
      <c r="B40" s="30"/>
      <c r="AR40" s="30"/>
    </row>
    <row r="41" spans="2:44" s="3" customFormat="1" ht="14.25" customHeight="1">
      <c r="B41" s="51"/>
      <c r="C41" s="52" t="s">
        <v>13</v>
      </c>
      <c r="L41" s="3" t="str">
        <f>K5</f>
        <v>507</v>
      </c>
      <c r="AR41" s="51"/>
    </row>
    <row r="42" spans="2:44" s="4" customFormat="1" ht="36.75" customHeight="1">
      <c r="B42" s="53"/>
      <c r="C42" s="54" t="s">
        <v>15</v>
      </c>
      <c r="L42" s="683" t="str">
        <f>K6</f>
        <v>Řešení ambulantních prostor rehabilitace</v>
      </c>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4"/>
      <c r="AJ42" s="684"/>
      <c r="AK42" s="684"/>
      <c r="AL42" s="684"/>
      <c r="AM42" s="684"/>
      <c r="AN42" s="684"/>
      <c r="AO42" s="684"/>
      <c r="AR42" s="53"/>
    </row>
    <row r="43" spans="2:44" s="1" customFormat="1" ht="6.75" customHeight="1">
      <c r="B43" s="30"/>
      <c r="AR43" s="30"/>
    </row>
    <row r="44" spans="2:44" s="1" customFormat="1" ht="15">
      <c r="B44" s="30"/>
      <c r="C44" s="52" t="s">
        <v>21</v>
      </c>
      <c r="L44" s="55" t="str">
        <f>IF(K8="","",K8)</f>
        <v>ON Náchod a.s.</v>
      </c>
      <c r="AI44" s="52" t="s">
        <v>23</v>
      </c>
      <c r="AM44" s="685" t="str">
        <f>IF(AN8="","",AN8)</f>
        <v>10.8.2016</v>
      </c>
      <c r="AN44" s="686"/>
      <c r="AR44" s="30"/>
    </row>
    <row r="45" spans="2:44" s="1" customFormat="1" ht="6.75" customHeight="1">
      <c r="B45" s="30"/>
      <c r="AR45" s="30"/>
    </row>
    <row r="46" spans="2:56" s="1" customFormat="1" ht="15">
      <c r="B46" s="30"/>
      <c r="C46" s="52" t="s">
        <v>27</v>
      </c>
      <c r="L46" s="3" t="str">
        <f>IF(E11="","",E11)</f>
        <v>ON Náchod a.s.</v>
      </c>
      <c r="AI46" s="52" t="s">
        <v>32</v>
      </c>
      <c r="AM46" s="687" t="str">
        <f>IF(E17="","",E17)</f>
        <v>JIKA CZ</v>
      </c>
      <c r="AN46" s="686"/>
      <c r="AO46" s="686"/>
      <c r="AP46" s="686"/>
      <c r="AR46" s="30"/>
      <c r="AS46" s="688" t="s">
        <v>50</v>
      </c>
      <c r="AT46" s="689"/>
      <c r="AU46" s="57"/>
      <c r="AV46" s="57"/>
      <c r="AW46" s="57"/>
      <c r="AX46" s="57"/>
      <c r="AY46" s="57"/>
      <c r="AZ46" s="57"/>
      <c r="BA46" s="57"/>
      <c r="BB46" s="57"/>
      <c r="BC46" s="57"/>
      <c r="BD46" s="58"/>
    </row>
    <row r="47" spans="2:56" s="1" customFormat="1" ht="15">
      <c r="B47" s="30"/>
      <c r="C47" s="52" t="s">
        <v>30</v>
      </c>
      <c r="L47" s="3" t="str">
        <f>IF(E14="","",E14)</f>
        <v>Kontrolní rozpočet</v>
      </c>
      <c r="AR47" s="30"/>
      <c r="AS47" s="690"/>
      <c r="AT47" s="675"/>
      <c r="AU47" s="31"/>
      <c r="AV47" s="31"/>
      <c r="AW47" s="31"/>
      <c r="AX47" s="31"/>
      <c r="AY47" s="31"/>
      <c r="AZ47" s="31"/>
      <c r="BA47" s="31"/>
      <c r="BB47" s="31"/>
      <c r="BC47" s="31"/>
      <c r="BD47" s="59"/>
    </row>
    <row r="48" spans="2:56" s="1" customFormat="1" ht="10.5" customHeight="1">
      <c r="B48" s="30"/>
      <c r="AR48" s="30"/>
      <c r="AS48" s="690"/>
      <c r="AT48" s="675"/>
      <c r="AU48" s="31"/>
      <c r="AV48" s="31"/>
      <c r="AW48" s="31"/>
      <c r="AX48" s="31"/>
      <c r="AY48" s="31"/>
      <c r="AZ48" s="31"/>
      <c r="BA48" s="31"/>
      <c r="BB48" s="31"/>
      <c r="BC48" s="31"/>
      <c r="BD48" s="59"/>
    </row>
    <row r="49" spans="2:56" s="1" customFormat="1" ht="29.25" customHeight="1">
      <c r="B49" s="30"/>
      <c r="C49" s="691" t="s">
        <v>51</v>
      </c>
      <c r="D49" s="692"/>
      <c r="E49" s="692"/>
      <c r="F49" s="692"/>
      <c r="G49" s="692"/>
      <c r="H49" s="60"/>
      <c r="I49" s="693" t="s">
        <v>52</v>
      </c>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4" t="s">
        <v>53</v>
      </c>
      <c r="AH49" s="692"/>
      <c r="AI49" s="692"/>
      <c r="AJ49" s="692"/>
      <c r="AK49" s="692"/>
      <c r="AL49" s="692"/>
      <c r="AM49" s="692"/>
      <c r="AN49" s="693" t="s">
        <v>54</v>
      </c>
      <c r="AO49" s="692"/>
      <c r="AP49" s="692"/>
      <c r="AQ49" s="61" t="s">
        <v>55</v>
      </c>
      <c r="AR49" s="30"/>
      <c r="AS49" s="62" t="s">
        <v>56</v>
      </c>
      <c r="AT49" s="63" t="s">
        <v>57</v>
      </c>
      <c r="AU49" s="63" t="s">
        <v>58</v>
      </c>
      <c r="AV49" s="63" t="s">
        <v>59</v>
      </c>
      <c r="AW49" s="63" t="s">
        <v>60</v>
      </c>
      <c r="AX49" s="63" t="s">
        <v>61</v>
      </c>
      <c r="AY49" s="63" t="s">
        <v>62</v>
      </c>
      <c r="AZ49" s="63" t="s">
        <v>63</v>
      </c>
      <c r="BA49" s="63" t="s">
        <v>64</v>
      </c>
      <c r="BB49" s="63" t="s">
        <v>65</v>
      </c>
      <c r="BC49" s="63" t="s">
        <v>66</v>
      </c>
      <c r="BD49" s="64" t="s">
        <v>67</v>
      </c>
    </row>
    <row r="50" spans="2:56" s="1" customFormat="1" ht="10.5" customHeight="1">
      <c r="B50" s="30"/>
      <c r="AR50" s="30"/>
      <c r="AS50" s="65"/>
      <c r="AT50" s="57"/>
      <c r="AU50" s="57"/>
      <c r="AV50" s="57"/>
      <c r="AW50" s="57"/>
      <c r="AX50" s="57"/>
      <c r="AY50" s="57"/>
      <c r="AZ50" s="57"/>
      <c r="BA50" s="57"/>
      <c r="BB50" s="57"/>
      <c r="BC50" s="57"/>
      <c r="BD50" s="58"/>
    </row>
    <row r="51" spans="2:90" s="4" customFormat="1" ht="32.25" customHeight="1">
      <c r="B51" s="53"/>
      <c r="C51" s="66" t="s">
        <v>68</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95">
        <f>ROUND(SUM(AG52:AG53),2)</f>
        <v>0</v>
      </c>
      <c r="AH51" s="695"/>
      <c r="AI51" s="695"/>
      <c r="AJ51" s="695"/>
      <c r="AK51" s="695"/>
      <c r="AL51" s="695"/>
      <c r="AM51" s="695"/>
      <c r="AN51" s="696">
        <f>SUM(AG51,AT51)</f>
        <v>0</v>
      </c>
      <c r="AO51" s="696"/>
      <c r="AP51" s="696"/>
      <c r="AQ51" s="68" t="s">
        <v>3</v>
      </c>
      <c r="AR51" s="53"/>
      <c r="AS51" s="69">
        <f>ROUND(SUM(AS52:AS53),2)</f>
        <v>0</v>
      </c>
      <c r="AT51" s="70">
        <f>ROUND(SUM(AV51:AW51),2)</f>
        <v>0</v>
      </c>
      <c r="AU51" s="71">
        <f>ROUND(SUM(AU52:AU53),5)</f>
        <v>4271.11316</v>
      </c>
      <c r="AV51" s="70">
        <f>ROUND(AZ51*L26,2)</f>
        <v>0</v>
      </c>
      <c r="AW51" s="70">
        <f>ROUND(BA51*L27,2)</f>
        <v>0</v>
      </c>
      <c r="AX51" s="70">
        <f>ROUND(BB51*L26,2)</f>
        <v>0</v>
      </c>
      <c r="AY51" s="70">
        <f>ROUND(BC51*L27,2)</f>
        <v>0</v>
      </c>
      <c r="AZ51" s="70">
        <f>ROUND(SUM(AZ52:AZ53),2)</f>
        <v>0</v>
      </c>
      <c r="BA51" s="70">
        <f>ROUND(SUM(BA52:BA53),2)</f>
        <v>0</v>
      </c>
      <c r="BB51" s="70">
        <f>ROUND(SUM(BB52:BB53),2)</f>
        <v>0</v>
      </c>
      <c r="BC51" s="70">
        <f>ROUND(SUM(BC52:BC53),2)</f>
        <v>0</v>
      </c>
      <c r="BD51" s="72">
        <f>ROUND(SUM(BD52:BD53),2)</f>
        <v>0</v>
      </c>
      <c r="BS51" s="54" t="s">
        <v>69</v>
      </c>
      <c r="BT51" s="54" t="s">
        <v>70</v>
      </c>
      <c r="BU51" s="73" t="s">
        <v>71</v>
      </c>
      <c r="BV51" s="54" t="s">
        <v>72</v>
      </c>
      <c r="BW51" s="54" t="s">
        <v>5</v>
      </c>
      <c r="BX51" s="54" t="s">
        <v>73</v>
      </c>
      <c r="CL51" s="54" t="s">
        <v>3</v>
      </c>
    </row>
    <row r="52" spans="1:91" s="5" customFormat="1" ht="27" customHeight="1">
      <c r="A52" s="191" t="s">
        <v>1565</v>
      </c>
      <c r="B52" s="74"/>
      <c r="C52" s="75"/>
      <c r="D52" s="697" t="s">
        <v>74</v>
      </c>
      <c r="E52" s="698"/>
      <c r="F52" s="698"/>
      <c r="G52" s="698"/>
      <c r="H52" s="698"/>
      <c r="I52" s="76"/>
      <c r="J52" s="697" t="s">
        <v>75</v>
      </c>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9">
        <f>'507-1 - SO-01-Stavební úp...'!J27</f>
        <v>0</v>
      </c>
      <c r="AH52" s="698"/>
      <c r="AI52" s="698"/>
      <c r="AJ52" s="698"/>
      <c r="AK52" s="698"/>
      <c r="AL52" s="698"/>
      <c r="AM52" s="698"/>
      <c r="AN52" s="699">
        <f>SUM(AG52,AT52)</f>
        <v>0</v>
      </c>
      <c r="AO52" s="698"/>
      <c r="AP52" s="698"/>
      <c r="AQ52" s="77" t="s">
        <v>76</v>
      </c>
      <c r="AR52" s="74"/>
      <c r="AS52" s="78">
        <v>0</v>
      </c>
      <c r="AT52" s="79">
        <f>ROUND(SUM(AV52:AW52),2)</f>
        <v>0</v>
      </c>
      <c r="AU52" s="80">
        <f>'507-1 - SO-01-Stavební úp...'!P109</f>
        <v>4271.113162000001</v>
      </c>
      <c r="AV52" s="79">
        <f>'507-1 - SO-01-Stavební úp...'!J30</f>
        <v>0</v>
      </c>
      <c r="AW52" s="79">
        <f>'507-1 - SO-01-Stavební úp...'!J31</f>
        <v>0</v>
      </c>
      <c r="AX52" s="79">
        <f>'507-1 - SO-01-Stavební úp...'!J32</f>
        <v>0</v>
      </c>
      <c r="AY52" s="79">
        <f>'507-1 - SO-01-Stavební úp...'!J33</f>
        <v>0</v>
      </c>
      <c r="AZ52" s="79">
        <f>'507-1 - SO-01-Stavební úp...'!F30</f>
        <v>0</v>
      </c>
      <c r="BA52" s="79">
        <f>'507-1 - SO-01-Stavební úp...'!F31</f>
        <v>0</v>
      </c>
      <c r="BB52" s="79">
        <f>'507-1 - SO-01-Stavební úp...'!F32</f>
        <v>0</v>
      </c>
      <c r="BC52" s="79">
        <f>'507-1 - SO-01-Stavební úp...'!F33</f>
        <v>0</v>
      </c>
      <c r="BD52" s="81">
        <f>'507-1 - SO-01-Stavební úp...'!F34</f>
        <v>0</v>
      </c>
      <c r="BT52" s="82" t="s">
        <v>20</v>
      </c>
      <c r="BV52" s="82" t="s">
        <v>72</v>
      </c>
      <c r="BW52" s="82" t="s">
        <v>77</v>
      </c>
      <c r="BX52" s="82" t="s">
        <v>5</v>
      </c>
      <c r="CL52" s="82" t="s">
        <v>3</v>
      </c>
      <c r="CM52" s="82" t="s">
        <v>78</v>
      </c>
    </row>
    <row r="53" spans="1:91" s="5" customFormat="1" ht="27" customHeight="1">
      <c r="A53" s="191" t="s">
        <v>1565</v>
      </c>
      <c r="B53" s="74"/>
      <c r="C53" s="75"/>
      <c r="D53" s="697" t="s">
        <v>79</v>
      </c>
      <c r="E53" s="698"/>
      <c r="F53" s="698"/>
      <c r="G53" s="698"/>
      <c r="H53" s="698"/>
      <c r="I53" s="76"/>
      <c r="J53" s="697" t="s">
        <v>1771</v>
      </c>
      <c r="K53" s="698"/>
      <c r="L53" s="698"/>
      <c r="M53" s="698"/>
      <c r="N53" s="698"/>
      <c r="O53" s="698"/>
      <c r="P53" s="698"/>
      <c r="Q53" s="698"/>
      <c r="R53" s="698"/>
      <c r="S53" s="698"/>
      <c r="T53" s="698"/>
      <c r="U53" s="698"/>
      <c r="V53" s="698"/>
      <c r="W53" s="698"/>
      <c r="X53" s="698"/>
      <c r="Y53" s="698"/>
      <c r="Z53" s="698"/>
      <c r="AA53" s="698"/>
      <c r="AB53" s="698"/>
      <c r="AC53" s="698"/>
      <c r="AD53" s="698"/>
      <c r="AE53" s="698"/>
      <c r="AF53" s="698"/>
      <c r="AG53" s="699">
        <f>'507-2 - SO-02-Dodávky prvků '!J27</f>
        <v>0</v>
      </c>
      <c r="AH53" s="698"/>
      <c r="AI53" s="698"/>
      <c r="AJ53" s="698"/>
      <c r="AK53" s="698"/>
      <c r="AL53" s="698"/>
      <c r="AM53" s="698"/>
      <c r="AN53" s="699">
        <f>SUM(AG53,AT53)</f>
        <v>0</v>
      </c>
      <c r="AO53" s="698"/>
      <c r="AP53" s="698"/>
      <c r="AQ53" s="77" t="s">
        <v>76</v>
      </c>
      <c r="AR53" s="74"/>
      <c r="AS53" s="83">
        <v>0</v>
      </c>
      <c r="AT53" s="84">
        <f>ROUND(SUM(AV53:AW53),2)</f>
        <v>0</v>
      </c>
      <c r="AU53" s="85">
        <f>'507-2 - SO-02-Dodávky prvků '!P83</f>
        <v>0</v>
      </c>
      <c r="AV53" s="84">
        <f>'507-2 - SO-02-Dodávky prvků '!J30</f>
        <v>0</v>
      </c>
      <c r="AW53" s="84">
        <f>'507-2 - SO-02-Dodávky prvků '!J31</f>
        <v>0</v>
      </c>
      <c r="AX53" s="84">
        <f>'507-2 - SO-02-Dodávky prvků '!J32</f>
        <v>0</v>
      </c>
      <c r="AY53" s="84">
        <f>'507-2 - SO-02-Dodávky prvků '!J33</f>
        <v>0</v>
      </c>
      <c r="AZ53" s="84">
        <f>'507-2 - SO-02-Dodávky prvků '!F30</f>
        <v>0</v>
      </c>
      <c r="BA53" s="84">
        <f>'507-2 - SO-02-Dodávky prvků '!F31</f>
        <v>0</v>
      </c>
      <c r="BB53" s="84">
        <f>'507-2 - SO-02-Dodávky prvků '!F32</f>
        <v>0</v>
      </c>
      <c r="BC53" s="84">
        <f>'507-2 - SO-02-Dodávky prvků '!F33</f>
        <v>0</v>
      </c>
      <c r="BD53" s="86">
        <f>'507-2 - SO-02-Dodávky prvků '!F34</f>
        <v>0</v>
      </c>
      <c r="BT53" s="82" t="s">
        <v>20</v>
      </c>
      <c r="BV53" s="82" t="s">
        <v>72</v>
      </c>
      <c r="BW53" s="82" t="s">
        <v>80</v>
      </c>
      <c r="BX53" s="82" t="s">
        <v>5</v>
      </c>
      <c r="CL53" s="82" t="s">
        <v>3</v>
      </c>
      <c r="CM53" s="82" t="s">
        <v>78</v>
      </c>
    </row>
    <row r="54" spans="2:44" s="1" customFormat="1" ht="30" customHeight="1">
      <c r="B54" s="30"/>
      <c r="AR54" s="30"/>
    </row>
    <row r="55" spans="2:44" s="1" customFormat="1" ht="6.75" customHeight="1">
      <c r="B55" s="45"/>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30"/>
    </row>
  </sheetData>
  <sheetProtection/>
  <mergeCells count="43">
    <mergeCell ref="AG51:AM51"/>
    <mergeCell ref="AN51:AP51"/>
    <mergeCell ref="AR2:BE2"/>
    <mergeCell ref="AN52:AP52"/>
    <mergeCell ref="AG52:AM52"/>
    <mergeCell ref="D52:H52"/>
    <mergeCell ref="J52:AF52"/>
    <mergeCell ref="AS46:AT48"/>
    <mergeCell ref="L30:O30"/>
    <mergeCell ref="W30:AE30"/>
    <mergeCell ref="AN53:AP53"/>
    <mergeCell ref="AG53:AM53"/>
    <mergeCell ref="D53:H53"/>
    <mergeCell ref="J53:AF53"/>
    <mergeCell ref="AM44:AN44"/>
    <mergeCell ref="AM46:AP46"/>
    <mergeCell ref="C49:G49"/>
    <mergeCell ref="I49:AF49"/>
    <mergeCell ref="AG49:AM49"/>
    <mergeCell ref="AN49:AP49"/>
    <mergeCell ref="AK30:AO30"/>
    <mergeCell ref="X32:AB32"/>
    <mergeCell ref="AK32:AO32"/>
    <mergeCell ref="L42:AO42"/>
    <mergeCell ref="L28:O28"/>
    <mergeCell ref="W28:AE28"/>
    <mergeCell ref="AK28:AO28"/>
    <mergeCell ref="L29:O29"/>
    <mergeCell ref="W29:AE29"/>
    <mergeCell ref="AK29:AO29"/>
    <mergeCell ref="L26:O26"/>
    <mergeCell ref="W26:AE26"/>
    <mergeCell ref="AK26:AO26"/>
    <mergeCell ref="L27:O27"/>
    <mergeCell ref="W27:AE27"/>
    <mergeCell ref="AK27:AO27"/>
    <mergeCell ref="K5:AO5"/>
    <mergeCell ref="K6:AO6"/>
    <mergeCell ref="E20:AN20"/>
    <mergeCell ref="AK23:AO23"/>
    <mergeCell ref="L25:O25"/>
    <mergeCell ref="W25:AE25"/>
    <mergeCell ref="AK25:AO25"/>
  </mergeCells>
  <hyperlinks>
    <hyperlink ref="K1:S1" location="C2" tooltip="Rekapitulace stavby" display="1) Rekapitulace stavby"/>
    <hyperlink ref="W1:AI1" location="C51" tooltip="Rekapitulace objektů stavby a soupisů prací" display="2) Rekapitulace objektů stavby a soupisů prací"/>
    <hyperlink ref="A52" location="'507-1 - SO-01-Stavební úp...'!C2" tooltip="507-1 - SO-01-Stavební úp..." display="/"/>
    <hyperlink ref="A53" location="'507-2 - SO-02-Dodávky prvků '!C2" tooltip="507-2 - SO-02-Dodávky prvků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798"/>
  <sheetViews>
    <sheetView showGridLines="0" zoomScalePageLayoutView="0" workbookViewId="0" topLeftCell="A1">
      <pane ySplit="1" topLeftCell="A632" activePane="bottomLeft" state="frozen"/>
      <selection pane="topLeft" activeCell="A1" sqref="A1"/>
      <selection pane="bottomLeft" activeCell="H640" sqref="H640"/>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0"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96"/>
      <c r="B1" s="193"/>
      <c r="C1" s="193"/>
      <c r="D1" s="194" t="s">
        <v>1</v>
      </c>
      <c r="E1" s="193"/>
      <c r="F1" s="195" t="s">
        <v>1566</v>
      </c>
      <c r="G1" s="702" t="s">
        <v>1567</v>
      </c>
      <c r="H1" s="702"/>
      <c r="I1" s="193"/>
      <c r="J1" s="195" t="s">
        <v>1568</v>
      </c>
      <c r="K1" s="194" t="s">
        <v>81</v>
      </c>
      <c r="L1" s="195" t="s">
        <v>1569</v>
      </c>
      <c r="M1" s="195"/>
      <c r="N1" s="195"/>
      <c r="O1" s="195"/>
      <c r="P1" s="195"/>
      <c r="Q1" s="195"/>
      <c r="R1" s="195"/>
      <c r="S1" s="195"/>
      <c r="T1" s="195"/>
      <c r="U1" s="197"/>
      <c r="V1" s="197"/>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75" customHeight="1">
      <c r="L2" s="666" t="s">
        <v>6</v>
      </c>
      <c r="M2" s="667"/>
      <c r="N2" s="667"/>
      <c r="O2" s="667"/>
      <c r="P2" s="667"/>
      <c r="Q2" s="667"/>
      <c r="R2" s="667"/>
      <c r="S2" s="667"/>
      <c r="T2" s="667"/>
      <c r="U2" s="667"/>
      <c r="V2" s="667"/>
      <c r="AT2" s="16" t="s">
        <v>77</v>
      </c>
    </row>
    <row r="3" spans="2:46" ht="6.75" customHeight="1">
      <c r="B3" s="17"/>
      <c r="C3" s="18"/>
      <c r="D3" s="18"/>
      <c r="E3" s="18"/>
      <c r="F3" s="18"/>
      <c r="G3" s="18"/>
      <c r="H3" s="18"/>
      <c r="I3" s="18"/>
      <c r="J3" s="18"/>
      <c r="K3" s="19"/>
      <c r="AT3" s="16" t="s">
        <v>78</v>
      </c>
    </row>
    <row r="4" spans="2:46" ht="36.75" customHeight="1">
      <c r="B4" s="20"/>
      <c r="C4" s="21"/>
      <c r="D4" s="22" t="s">
        <v>82</v>
      </c>
      <c r="E4" s="21"/>
      <c r="F4" s="21"/>
      <c r="G4" s="21"/>
      <c r="H4" s="21"/>
      <c r="I4" s="21"/>
      <c r="J4" s="21"/>
      <c r="K4" s="23"/>
      <c r="M4" s="24" t="s">
        <v>11</v>
      </c>
      <c r="AT4" s="16" t="s">
        <v>4</v>
      </c>
    </row>
    <row r="5" spans="2:11" ht="6.75" customHeight="1">
      <c r="B5" s="20"/>
      <c r="C5" s="21"/>
      <c r="D5" s="21"/>
      <c r="E5" s="21"/>
      <c r="F5" s="21"/>
      <c r="G5" s="21"/>
      <c r="H5" s="21"/>
      <c r="I5" s="21"/>
      <c r="J5" s="21"/>
      <c r="K5" s="23"/>
    </row>
    <row r="6" spans="2:11" ht="15">
      <c r="B6" s="20"/>
      <c r="C6" s="21"/>
      <c r="D6" s="28" t="s">
        <v>15</v>
      </c>
      <c r="E6" s="21"/>
      <c r="F6" s="21"/>
      <c r="G6" s="21"/>
      <c r="H6" s="21"/>
      <c r="I6" s="21"/>
      <c r="J6" s="21"/>
      <c r="K6" s="23"/>
    </row>
    <row r="7" spans="2:11" ht="22.5" customHeight="1">
      <c r="B7" s="20"/>
      <c r="C7" s="21"/>
      <c r="D7" s="21"/>
      <c r="E7" s="703" t="str">
        <f>'Rekapitulace stavby SO01+SO02'!K6</f>
        <v>Řešení ambulantních prostor rehabilitace</v>
      </c>
      <c r="F7" s="669"/>
      <c r="G7" s="669"/>
      <c r="H7" s="669"/>
      <c r="I7" s="21"/>
      <c r="J7" s="21"/>
      <c r="K7" s="23"/>
    </row>
    <row r="8" spans="2:11" s="1" customFormat="1" ht="15">
      <c r="B8" s="30"/>
      <c r="C8" s="31"/>
      <c r="D8" s="28" t="s">
        <v>83</v>
      </c>
      <c r="E8" s="31"/>
      <c r="F8" s="31"/>
      <c r="G8" s="31"/>
      <c r="H8" s="31"/>
      <c r="I8" s="31"/>
      <c r="J8" s="31"/>
      <c r="K8" s="34"/>
    </row>
    <row r="9" spans="2:11" s="1" customFormat="1" ht="36.75" customHeight="1">
      <c r="B9" s="30"/>
      <c r="C9" s="31"/>
      <c r="D9" s="31"/>
      <c r="E9" s="700" t="s">
        <v>84</v>
      </c>
      <c r="F9" s="675"/>
      <c r="G9" s="675"/>
      <c r="H9" s="675"/>
      <c r="I9" s="31"/>
      <c r="J9" s="31"/>
      <c r="K9" s="34"/>
    </row>
    <row r="10" spans="2:11" s="1" customFormat="1" ht="13.5">
      <c r="B10" s="30"/>
      <c r="C10" s="31"/>
      <c r="D10" s="31"/>
      <c r="E10" s="31"/>
      <c r="F10" s="31"/>
      <c r="G10" s="31"/>
      <c r="H10" s="31"/>
      <c r="I10" s="31"/>
      <c r="J10" s="31"/>
      <c r="K10" s="34"/>
    </row>
    <row r="11" spans="2:11" s="1" customFormat="1" ht="14.25" customHeight="1">
      <c r="B11" s="30"/>
      <c r="C11" s="31"/>
      <c r="D11" s="28" t="s">
        <v>18</v>
      </c>
      <c r="E11" s="31"/>
      <c r="F11" s="26" t="s">
        <v>3</v>
      </c>
      <c r="G11" s="31"/>
      <c r="H11" s="31"/>
      <c r="I11" s="28" t="s">
        <v>19</v>
      </c>
      <c r="J11" s="26" t="s">
        <v>3</v>
      </c>
      <c r="K11" s="34"/>
    </row>
    <row r="12" spans="2:11" s="1" customFormat="1" ht="14.25" customHeight="1">
      <c r="B12" s="30"/>
      <c r="C12" s="31"/>
      <c r="D12" s="28" t="s">
        <v>21</v>
      </c>
      <c r="E12" s="31"/>
      <c r="F12" s="26" t="s">
        <v>22</v>
      </c>
      <c r="G12" s="31"/>
      <c r="H12" s="31"/>
      <c r="I12" s="28" t="s">
        <v>23</v>
      </c>
      <c r="J12" s="87" t="str">
        <f>'Rekapitulace stavby SO01+SO02'!AN8</f>
        <v>10.8.2016</v>
      </c>
      <c r="K12" s="34"/>
    </row>
    <row r="13" spans="2:11" s="1" customFormat="1" ht="10.5" customHeight="1">
      <c r="B13" s="30"/>
      <c r="C13" s="31"/>
      <c r="D13" s="31"/>
      <c r="E13" s="31"/>
      <c r="F13" s="31"/>
      <c r="G13" s="31"/>
      <c r="H13" s="31"/>
      <c r="I13" s="31"/>
      <c r="J13" s="31"/>
      <c r="K13" s="34"/>
    </row>
    <row r="14" spans="2:11" s="1" customFormat="1" ht="14.25" customHeight="1">
      <c r="B14" s="30"/>
      <c r="C14" s="31"/>
      <c r="D14" s="28" t="s">
        <v>27</v>
      </c>
      <c r="E14" s="31"/>
      <c r="F14" s="31"/>
      <c r="G14" s="31"/>
      <c r="H14" s="31"/>
      <c r="I14" s="28" t="s">
        <v>28</v>
      </c>
      <c r="J14" s="26" t="s">
        <v>3</v>
      </c>
      <c r="K14" s="34"/>
    </row>
    <row r="15" spans="2:11" s="1" customFormat="1" ht="18" customHeight="1">
      <c r="B15" s="30"/>
      <c r="C15" s="31"/>
      <c r="D15" s="31"/>
      <c r="E15" s="26" t="s">
        <v>22</v>
      </c>
      <c r="F15" s="31"/>
      <c r="G15" s="31"/>
      <c r="H15" s="31"/>
      <c r="I15" s="28" t="s">
        <v>29</v>
      </c>
      <c r="J15" s="26" t="s">
        <v>3</v>
      </c>
      <c r="K15" s="34"/>
    </row>
    <row r="16" spans="2:11" s="1" customFormat="1" ht="6.75" customHeight="1">
      <c r="B16" s="30"/>
      <c r="C16" s="31"/>
      <c r="D16" s="31"/>
      <c r="E16" s="31"/>
      <c r="F16" s="31"/>
      <c r="G16" s="31"/>
      <c r="H16" s="31"/>
      <c r="I16" s="31"/>
      <c r="J16" s="31"/>
      <c r="K16" s="34"/>
    </row>
    <row r="17" spans="2:11" s="1" customFormat="1" ht="14.25" customHeight="1">
      <c r="B17" s="30"/>
      <c r="C17" s="31"/>
      <c r="D17" s="28" t="s">
        <v>30</v>
      </c>
      <c r="E17" s="31"/>
      <c r="F17" s="31"/>
      <c r="G17" s="31"/>
      <c r="H17" s="31"/>
      <c r="I17" s="28" t="s">
        <v>28</v>
      </c>
      <c r="J17" s="26" t="s">
        <v>3</v>
      </c>
      <c r="K17" s="34"/>
    </row>
    <row r="18" spans="2:11" s="1" customFormat="1" ht="18" customHeight="1">
      <c r="B18" s="30"/>
      <c r="C18" s="31"/>
      <c r="D18" s="31"/>
      <c r="E18" s="26" t="s">
        <v>31</v>
      </c>
      <c r="F18" s="31"/>
      <c r="G18" s="31"/>
      <c r="H18" s="31"/>
      <c r="I18" s="28" t="s">
        <v>29</v>
      </c>
      <c r="J18" s="26" t="s">
        <v>3</v>
      </c>
      <c r="K18" s="34"/>
    </row>
    <row r="19" spans="2:11" s="1" customFormat="1" ht="6.75" customHeight="1">
      <c r="B19" s="30"/>
      <c r="C19" s="31"/>
      <c r="D19" s="31"/>
      <c r="E19" s="31"/>
      <c r="F19" s="31"/>
      <c r="G19" s="31"/>
      <c r="H19" s="31"/>
      <c r="I19" s="31"/>
      <c r="J19" s="31"/>
      <c r="K19" s="34"/>
    </row>
    <row r="20" spans="2:11" s="1" customFormat="1" ht="14.25" customHeight="1">
      <c r="B20" s="30"/>
      <c r="C20" s="31"/>
      <c r="D20" s="28" t="s">
        <v>32</v>
      </c>
      <c r="E20" s="31"/>
      <c r="F20" s="31"/>
      <c r="G20" s="31"/>
      <c r="H20" s="31"/>
      <c r="I20" s="28" t="s">
        <v>28</v>
      </c>
      <c r="J20" s="26" t="s">
        <v>3</v>
      </c>
      <c r="K20" s="34"/>
    </row>
    <row r="21" spans="2:11" s="1" customFormat="1" ht="18" customHeight="1">
      <c r="B21" s="30"/>
      <c r="C21" s="31"/>
      <c r="D21" s="31"/>
      <c r="E21" s="26" t="s">
        <v>33</v>
      </c>
      <c r="F21" s="31"/>
      <c r="G21" s="31"/>
      <c r="H21" s="31"/>
      <c r="I21" s="28" t="s">
        <v>29</v>
      </c>
      <c r="J21" s="26" t="s">
        <v>3</v>
      </c>
      <c r="K21" s="34"/>
    </row>
    <row r="22" spans="2:11" s="1" customFormat="1" ht="6.75" customHeight="1">
      <c r="B22" s="30"/>
      <c r="C22" s="31"/>
      <c r="D22" s="31"/>
      <c r="E22" s="31"/>
      <c r="F22" s="31"/>
      <c r="G22" s="31"/>
      <c r="H22" s="31"/>
      <c r="I22" s="31"/>
      <c r="J22" s="31"/>
      <c r="K22" s="34"/>
    </row>
    <row r="23" spans="2:11" s="1" customFormat="1" ht="14.25" customHeight="1">
      <c r="B23" s="30"/>
      <c r="C23" s="31"/>
      <c r="D23" s="28" t="s">
        <v>35</v>
      </c>
      <c r="E23" s="31"/>
      <c r="F23" s="31"/>
      <c r="G23" s="31"/>
      <c r="H23" s="31"/>
      <c r="I23" s="31"/>
      <c r="J23" s="31"/>
      <c r="K23" s="34"/>
    </row>
    <row r="24" spans="2:11" s="6" customFormat="1" ht="22.5" customHeight="1">
      <c r="B24" s="88"/>
      <c r="C24" s="89"/>
      <c r="D24" s="89"/>
      <c r="E24" s="671" t="s">
        <v>3</v>
      </c>
      <c r="F24" s="704"/>
      <c r="G24" s="704"/>
      <c r="H24" s="704"/>
      <c r="I24" s="89"/>
      <c r="J24" s="89"/>
      <c r="K24" s="90"/>
    </row>
    <row r="25" spans="2:11" s="1" customFormat="1" ht="6.75" customHeight="1">
      <c r="B25" s="30"/>
      <c r="C25" s="31"/>
      <c r="D25" s="31"/>
      <c r="E25" s="31"/>
      <c r="F25" s="31"/>
      <c r="G25" s="31"/>
      <c r="H25" s="31"/>
      <c r="I25" s="31"/>
      <c r="J25" s="31"/>
      <c r="K25" s="34"/>
    </row>
    <row r="26" spans="2:11" s="1" customFormat="1" ht="6.75" customHeight="1">
      <c r="B26" s="30"/>
      <c r="C26" s="31"/>
      <c r="D26" s="57"/>
      <c r="E26" s="57"/>
      <c r="F26" s="57"/>
      <c r="G26" s="57"/>
      <c r="H26" s="57"/>
      <c r="I26" s="57"/>
      <c r="J26" s="57"/>
      <c r="K26" s="91"/>
    </row>
    <row r="27" spans="2:11" s="1" customFormat="1" ht="24.75" customHeight="1">
      <c r="B27" s="30"/>
      <c r="C27" s="31"/>
      <c r="D27" s="92" t="s">
        <v>36</v>
      </c>
      <c r="E27" s="31"/>
      <c r="F27" s="31"/>
      <c r="G27" s="31"/>
      <c r="H27" s="31"/>
      <c r="I27" s="31"/>
      <c r="J27" s="93">
        <f>ROUND(J109,2)</f>
        <v>0</v>
      </c>
      <c r="K27" s="34"/>
    </row>
    <row r="28" spans="2:11" s="1" customFormat="1" ht="6.75" customHeight="1">
      <c r="B28" s="30"/>
      <c r="C28" s="31"/>
      <c r="D28" s="57"/>
      <c r="E28" s="57"/>
      <c r="F28" s="57"/>
      <c r="G28" s="57"/>
      <c r="H28" s="57"/>
      <c r="I28" s="57"/>
      <c r="J28" s="57"/>
      <c r="K28" s="91"/>
    </row>
    <row r="29" spans="2:11" s="1" customFormat="1" ht="14.25" customHeight="1">
      <c r="B29" s="30"/>
      <c r="C29" s="31"/>
      <c r="D29" s="31"/>
      <c r="E29" s="31"/>
      <c r="F29" s="35" t="s">
        <v>38</v>
      </c>
      <c r="G29" s="31"/>
      <c r="H29" s="31"/>
      <c r="I29" s="35" t="s">
        <v>37</v>
      </c>
      <c r="J29" s="35" t="s">
        <v>39</v>
      </c>
      <c r="K29" s="34"/>
    </row>
    <row r="30" spans="2:11" s="1" customFormat="1" ht="14.25" customHeight="1">
      <c r="B30" s="30"/>
      <c r="C30" s="31"/>
      <c r="D30" s="38" t="s">
        <v>40</v>
      </c>
      <c r="E30" s="38" t="s">
        <v>41</v>
      </c>
      <c r="F30" s="94">
        <f>ROUND(SUM(BE109:BE796),2)</f>
        <v>0</v>
      </c>
      <c r="G30" s="31"/>
      <c r="H30" s="31"/>
      <c r="I30" s="95">
        <v>0.21</v>
      </c>
      <c r="J30" s="94">
        <f>ROUND(ROUND((SUM(BE109:BE796)),2)*I30,2)</f>
        <v>0</v>
      </c>
      <c r="K30" s="34"/>
    </row>
    <row r="31" spans="2:11" s="1" customFormat="1" ht="14.25" customHeight="1">
      <c r="B31" s="30"/>
      <c r="C31" s="31"/>
      <c r="D31" s="31"/>
      <c r="E31" s="38" t="s">
        <v>42</v>
      </c>
      <c r="F31" s="94">
        <f>ROUND(SUM(BF109:BF796),2)</f>
        <v>0</v>
      </c>
      <c r="G31" s="31"/>
      <c r="H31" s="31"/>
      <c r="I31" s="95">
        <v>0.15</v>
      </c>
      <c r="J31" s="94">
        <f>ROUND(ROUND((SUM(BF109:BF796)),2)*I31,2)</f>
        <v>0</v>
      </c>
      <c r="K31" s="34"/>
    </row>
    <row r="32" spans="2:11" s="1" customFormat="1" ht="14.25" customHeight="1" hidden="1">
      <c r="B32" s="30"/>
      <c r="C32" s="31"/>
      <c r="D32" s="31"/>
      <c r="E32" s="38" t="s">
        <v>43</v>
      </c>
      <c r="F32" s="94">
        <f>ROUND(SUM(BG109:BG796),2)</f>
        <v>0</v>
      </c>
      <c r="G32" s="31"/>
      <c r="H32" s="31"/>
      <c r="I32" s="95">
        <v>0.21</v>
      </c>
      <c r="J32" s="94">
        <v>0</v>
      </c>
      <c r="K32" s="34"/>
    </row>
    <row r="33" spans="2:11" s="1" customFormat="1" ht="14.25" customHeight="1" hidden="1">
      <c r="B33" s="30"/>
      <c r="C33" s="31"/>
      <c r="D33" s="31"/>
      <c r="E33" s="38" t="s">
        <v>44</v>
      </c>
      <c r="F33" s="94">
        <f>ROUND(SUM(BH109:BH796),2)</f>
        <v>0</v>
      </c>
      <c r="G33" s="31"/>
      <c r="H33" s="31"/>
      <c r="I33" s="95">
        <v>0.15</v>
      </c>
      <c r="J33" s="94">
        <v>0</v>
      </c>
      <c r="K33" s="34"/>
    </row>
    <row r="34" spans="2:11" s="1" customFormat="1" ht="14.25" customHeight="1" hidden="1">
      <c r="B34" s="30"/>
      <c r="C34" s="31"/>
      <c r="D34" s="31"/>
      <c r="E34" s="38" t="s">
        <v>45</v>
      </c>
      <c r="F34" s="94">
        <f>ROUND(SUM(BI109:BI796),2)</f>
        <v>0</v>
      </c>
      <c r="G34" s="31"/>
      <c r="H34" s="31"/>
      <c r="I34" s="95">
        <v>0</v>
      </c>
      <c r="J34" s="94">
        <v>0</v>
      </c>
      <c r="K34" s="34"/>
    </row>
    <row r="35" spans="2:11" s="1" customFormat="1" ht="6.75" customHeight="1">
      <c r="B35" s="30"/>
      <c r="C35" s="31"/>
      <c r="D35" s="31"/>
      <c r="E35" s="31"/>
      <c r="F35" s="31"/>
      <c r="G35" s="31"/>
      <c r="H35" s="31"/>
      <c r="I35" s="31"/>
      <c r="J35" s="31"/>
      <c r="K35" s="34"/>
    </row>
    <row r="36" spans="2:11" s="1" customFormat="1" ht="24.75" customHeight="1">
      <c r="B36" s="30"/>
      <c r="C36" s="96"/>
      <c r="D36" s="97" t="s">
        <v>46</v>
      </c>
      <c r="E36" s="60"/>
      <c r="F36" s="60"/>
      <c r="G36" s="98" t="s">
        <v>47</v>
      </c>
      <c r="H36" s="99" t="s">
        <v>48</v>
      </c>
      <c r="I36" s="60"/>
      <c r="J36" s="100">
        <f>SUM(J27:J34)</f>
        <v>0</v>
      </c>
      <c r="K36" s="101"/>
    </row>
    <row r="37" spans="2:11" s="1" customFormat="1" ht="14.25" customHeight="1">
      <c r="B37" s="45"/>
      <c r="C37" s="46"/>
      <c r="D37" s="46"/>
      <c r="E37" s="46"/>
      <c r="F37" s="46"/>
      <c r="G37" s="46"/>
      <c r="H37" s="46"/>
      <c r="I37" s="46"/>
      <c r="J37" s="46"/>
      <c r="K37" s="47"/>
    </row>
    <row r="41" spans="2:11" s="1" customFormat="1" ht="6.75" customHeight="1">
      <c r="B41" s="48"/>
      <c r="C41" s="49"/>
      <c r="D41" s="49"/>
      <c r="E41" s="49"/>
      <c r="F41" s="49"/>
      <c r="G41" s="49"/>
      <c r="H41" s="49"/>
      <c r="I41" s="49"/>
      <c r="J41" s="49"/>
      <c r="K41" s="102"/>
    </row>
    <row r="42" spans="2:11" s="1" customFormat="1" ht="36.75" customHeight="1">
      <c r="B42" s="30"/>
      <c r="C42" s="22" t="s">
        <v>85</v>
      </c>
      <c r="D42" s="31"/>
      <c r="E42" s="31"/>
      <c r="F42" s="31"/>
      <c r="G42" s="31"/>
      <c r="H42" s="31"/>
      <c r="I42" s="31"/>
      <c r="J42" s="31"/>
      <c r="K42" s="34"/>
    </row>
    <row r="43" spans="2:11" s="1" customFormat="1" ht="6.75" customHeight="1">
      <c r="B43" s="30"/>
      <c r="C43" s="31"/>
      <c r="D43" s="31"/>
      <c r="E43" s="31"/>
      <c r="F43" s="31"/>
      <c r="G43" s="31"/>
      <c r="H43" s="31"/>
      <c r="I43" s="31"/>
      <c r="J43" s="31"/>
      <c r="K43" s="34"/>
    </row>
    <row r="44" spans="2:11" s="1" customFormat="1" ht="14.25" customHeight="1">
      <c r="B44" s="30"/>
      <c r="C44" s="28" t="s">
        <v>15</v>
      </c>
      <c r="D44" s="31"/>
      <c r="E44" s="31"/>
      <c r="F44" s="31"/>
      <c r="G44" s="31"/>
      <c r="H44" s="31"/>
      <c r="I44" s="31"/>
      <c r="J44" s="31"/>
      <c r="K44" s="34"/>
    </row>
    <row r="45" spans="2:11" s="1" customFormat="1" ht="22.5" customHeight="1">
      <c r="B45" s="30"/>
      <c r="C45" s="31"/>
      <c r="D45" s="31"/>
      <c r="E45" s="703" t="str">
        <f>E7</f>
        <v>Řešení ambulantních prostor rehabilitace</v>
      </c>
      <c r="F45" s="675"/>
      <c r="G45" s="675"/>
      <c r="H45" s="675"/>
      <c r="I45" s="31"/>
      <c r="J45" s="31"/>
      <c r="K45" s="34"/>
    </row>
    <row r="46" spans="2:11" s="1" customFormat="1" ht="14.25" customHeight="1">
      <c r="B46" s="30"/>
      <c r="C46" s="28" t="s">
        <v>83</v>
      </c>
      <c r="D46" s="31"/>
      <c r="E46" s="31"/>
      <c r="F46" s="31"/>
      <c r="G46" s="31"/>
      <c r="H46" s="31"/>
      <c r="I46" s="31"/>
      <c r="J46" s="31"/>
      <c r="K46" s="34"/>
    </row>
    <row r="47" spans="2:11" s="1" customFormat="1" ht="23.25" customHeight="1">
      <c r="B47" s="30"/>
      <c r="C47" s="31"/>
      <c r="D47" s="31"/>
      <c r="E47" s="700" t="str">
        <f>E9</f>
        <v>507-1 - SO-01-Stavební úpravy vč. přístavby </v>
      </c>
      <c r="F47" s="675"/>
      <c r="G47" s="675"/>
      <c r="H47" s="675"/>
      <c r="I47" s="31"/>
      <c r="J47" s="31"/>
      <c r="K47" s="34"/>
    </row>
    <row r="48" spans="2:11" s="1" customFormat="1" ht="6.75" customHeight="1">
      <c r="B48" s="30"/>
      <c r="C48" s="31"/>
      <c r="D48" s="31"/>
      <c r="E48" s="31"/>
      <c r="F48" s="31"/>
      <c r="G48" s="31"/>
      <c r="H48" s="31"/>
      <c r="I48" s="31"/>
      <c r="J48" s="31"/>
      <c r="K48" s="34"/>
    </row>
    <row r="49" spans="2:11" s="1" customFormat="1" ht="18" customHeight="1">
      <c r="B49" s="30"/>
      <c r="C49" s="28" t="s">
        <v>21</v>
      </c>
      <c r="D49" s="31"/>
      <c r="E49" s="31"/>
      <c r="F49" s="26" t="str">
        <f>F12</f>
        <v>ON Náchod a.s.</v>
      </c>
      <c r="G49" s="31"/>
      <c r="H49" s="31"/>
      <c r="I49" s="28" t="s">
        <v>23</v>
      </c>
      <c r="J49" s="87" t="str">
        <f>IF(J12="","",J12)</f>
        <v>10.8.2016</v>
      </c>
      <c r="K49" s="34"/>
    </row>
    <row r="50" spans="2:11" s="1" customFormat="1" ht="6.75" customHeight="1">
      <c r="B50" s="30"/>
      <c r="C50" s="31"/>
      <c r="D50" s="31"/>
      <c r="E50" s="31"/>
      <c r="F50" s="31"/>
      <c r="G50" s="31"/>
      <c r="H50" s="31"/>
      <c r="I50" s="31"/>
      <c r="J50" s="31"/>
      <c r="K50" s="34"/>
    </row>
    <row r="51" spans="2:11" s="1" customFormat="1" ht="15">
      <c r="B51" s="30"/>
      <c r="C51" s="28" t="s">
        <v>27</v>
      </c>
      <c r="D51" s="31"/>
      <c r="E51" s="31"/>
      <c r="F51" s="26" t="str">
        <f>E15</f>
        <v>ON Náchod a.s.</v>
      </c>
      <c r="G51" s="31"/>
      <c r="H51" s="31"/>
      <c r="I51" s="28" t="s">
        <v>32</v>
      </c>
      <c r="J51" s="26" t="str">
        <f>E21</f>
        <v>JIKA CZ</v>
      </c>
      <c r="K51" s="34"/>
    </row>
    <row r="52" spans="2:11" s="1" customFormat="1" ht="14.25" customHeight="1">
      <c r="B52" s="30"/>
      <c r="C52" s="28" t="s">
        <v>30</v>
      </c>
      <c r="D52" s="31"/>
      <c r="E52" s="31"/>
      <c r="F52" s="26" t="str">
        <f>IF(E18="","",E18)</f>
        <v>Kontrolní rozpočet</v>
      </c>
      <c r="G52" s="31"/>
      <c r="H52" s="31"/>
      <c r="I52" s="31"/>
      <c r="J52" s="31"/>
      <c r="K52" s="34"/>
    </row>
    <row r="53" spans="2:11" s="1" customFormat="1" ht="9.75" customHeight="1">
      <c r="B53" s="30"/>
      <c r="C53" s="31"/>
      <c r="D53" s="31"/>
      <c r="E53" s="31"/>
      <c r="F53" s="31"/>
      <c r="G53" s="31"/>
      <c r="H53" s="31"/>
      <c r="I53" s="31"/>
      <c r="J53" s="31"/>
      <c r="K53" s="34"/>
    </row>
    <row r="54" spans="2:11" s="1" customFormat="1" ht="29.25" customHeight="1">
      <c r="B54" s="30"/>
      <c r="C54" s="103" t="s">
        <v>86</v>
      </c>
      <c r="D54" s="96"/>
      <c r="E54" s="96"/>
      <c r="F54" s="96"/>
      <c r="G54" s="96"/>
      <c r="H54" s="96"/>
      <c r="I54" s="96"/>
      <c r="J54" s="104" t="s">
        <v>87</v>
      </c>
      <c r="K54" s="105"/>
    </row>
    <row r="55" spans="2:11" s="1" customFormat="1" ht="9.75" customHeight="1">
      <c r="B55" s="30"/>
      <c r="C55" s="31"/>
      <c r="D55" s="31"/>
      <c r="E55" s="31"/>
      <c r="F55" s="31"/>
      <c r="G55" s="31"/>
      <c r="H55" s="31"/>
      <c r="I55" s="31"/>
      <c r="J55" s="31"/>
      <c r="K55" s="34"/>
    </row>
    <row r="56" spans="2:47" s="1" customFormat="1" ht="29.25" customHeight="1">
      <c r="B56" s="30"/>
      <c r="C56" s="106" t="s">
        <v>88</v>
      </c>
      <c r="D56" s="31"/>
      <c r="E56" s="31"/>
      <c r="F56" s="31"/>
      <c r="G56" s="31"/>
      <c r="H56" s="31"/>
      <c r="I56" s="31"/>
      <c r="J56" s="93">
        <f>J109</f>
        <v>0</v>
      </c>
      <c r="K56" s="34"/>
      <c r="AU56" s="16" t="s">
        <v>89</v>
      </c>
    </row>
    <row r="57" spans="2:11" s="7" customFormat="1" ht="24.75" customHeight="1">
      <c r="B57" s="107"/>
      <c r="C57" s="108"/>
      <c r="D57" s="109" t="s">
        <v>90</v>
      </c>
      <c r="E57" s="110"/>
      <c r="F57" s="110"/>
      <c r="G57" s="110"/>
      <c r="H57" s="110"/>
      <c r="I57" s="110"/>
      <c r="J57" s="111">
        <f>J110</f>
        <v>0</v>
      </c>
      <c r="K57" s="112"/>
    </row>
    <row r="58" spans="2:11" s="8" customFormat="1" ht="19.5" customHeight="1">
      <c r="B58" s="113"/>
      <c r="C58" s="114"/>
      <c r="D58" s="115" t="s">
        <v>91</v>
      </c>
      <c r="E58" s="116"/>
      <c r="F58" s="116"/>
      <c r="G58" s="116"/>
      <c r="H58" s="116"/>
      <c r="I58" s="116"/>
      <c r="J58" s="117">
        <f>J111</f>
        <v>0</v>
      </c>
      <c r="K58" s="118"/>
    </row>
    <row r="59" spans="2:11" s="8" customFormat="1" ht="19.5" customHeight="1">
      <c r="B59" s="113"/>
      <c r="C59" s="114"/>
      <c r="D59" s="115" t="s">
        <v>92</v>
      </c>
      <c r="E59" s="116"/>
      <c r="F59" s="116"/>
      <c r="G59" s="116"/>
      <c r="H59" s="116"/>
      <c r="I59" s="116"/>
      <c r="J59" s="117">
        <f>J141</f>
        <v>0</v>
      </c>
      <c r="K59" s="118"/>
    </row>
    <row r="60" spans="2:11" s="8" customFormat="1" ht="19.5" customHeight="1">
      <c r="B60" s="113"/>
      <c r="C60" s="114"/>
      <c r="D60" s="115" t="s">
        <v>93</v>
      </c>
      <c r="E60" s="116"/>
      <c r="F60" s="116"/>
      <c r="G60" s="116"/>
      <c r="H60" s="116"/>
      <c r="I60" s="116"/>
      <c r="J60" s="117">
        <f>J144</f>
        <v>0</v>
      </c>
      <c r="K60" s="118"/>
    </row>
    <row r="61" spans="2:11" s="8" customFormat="1" ht="19.5" customHeight="1">
      <c r="B61" s="113"/>
      <c r="C61" s="114"/>
      <c r="D61" s="115" t="s">
        <v>94</v>
      </c>
      <c r="E61" s="116"/>
      <c r="F61" s="116"/>
      <c r="G61" s="116"/>
      <c r="H61" s="116"/>
      <c r="I61" s="116"/>
      <c r="J61" s="117">
        <f>J185</f>
        <v>0</v>
      </c>
      <c r="K61" s="118"/>
    </row>
    <row r="62" spans="2:11" s="8" customFormat="1" ht="19.5" customHeight="1">
      <c r="B62" s="113"/>
      <c r="C62" s="114"/>
      <c r="D62" s="115" t="s">
        <v>95</v>
      </c>
      <c r="E62" s="116"/>
      <c r="F62" s="116"/>
      <c r="G62" s="116"/>
      <c r="H62" s="116"/>
      <c r="I62" s="116"/>
      <c r="J62" s="117">
        <f>J198</f>
        <v>0</v>
      </c>
      <c r="K62" s="118"/>
    </row>
    <row r="63" spans="2:11" s="8" customFormat="1" ht="19.5" customHeight="1">
      <c r="B63" s="113"/>
      <c r="C63" s="114"/>
      <c r="D63" s="115" t="s">
        <v>96</v>
      </c>
      <c r="E63" s="116"/>
      <c r="F63" s="116"/>
      <c r="G63" s="116"/>
      <c r="H63" s="116"/>
      <c r="I63" s="116"/>
      <c r="J63" s="117">
        <f>J312</f>
        <v>0</v>
      </c>
      <c r="K63" s="118"/>
    </row>
    <row r="64" spans="2:11" s="8" customFormat="1" ht="19.5" customHeight="1">
      <c r="B64" s="113"/>
      <c r="C64" s="114"/>
      <c r="D64" s="115" t="s">
        <v>97</v>
      </c>
      <c r="E64" s="116"/>
      <c r="F64" s="116"/>
      <c r="G64" s="116"/>
      <c r="H64" s="116"/>
      <c r="I64" s="116"/>
      <c r="J64" s="117">
        <f>J437</f>
        <v>0</v>
      </c>
      <c r="K64" s="118"/>
    </row>
    <row r="65" spans="2:11" s="8" customFormat="1" ht="19.5" customHeight="1">
      <c r="B65" s="113"/>
      <c r="C65" s="114"/>
      <c r="D65" s="115" t="s">
        <v>98</v>
      </c>
      <c r="E65" s="116"/>
      <c r="F65" s="116"/>
      <c r="G65" s="116"/>
      <c r="H65" s="116"/>
      <c r="I65" s="116"/>
      <c r="J65" s="117">
        <f>J444</f>
        <v>0</v>
      </c>
      <c r="K65" s="118"/>
    </row>
    <row r="66" spans="2:11" s="7" customFormat="1" ht="24.75" customHeight="1">
      <c r="B66" s="107"/>
      <c r="C66" s="108"/>
      <c r="D66" s="109" t="s">
        <v>99</v>
      </c>
      <c r="E66" s="110"/>
      <c r="F66" s="110"/>
      <c r="G66" s="110"/>
      <c r="H66" s="110"/>
      <c r="I66" s="110"/>
      <c r="J66" s="111">
        <f>J446</f>
        <v>0</v>
      </c>
      <c r="K66" s="112"/>
    </row>
    <row r="67" spans="2:11" s="8" customFormat="1" ht="19.5" customHeight="1">
      <c r="B67" s="113"/>
      <c r="C67" s="114"/>
      <c r="D67" s="115" t="s">
        <v>100</v>
      </c>
      <c r="E67" s="116"/>
      <c r="F67" s="116"/>
      <c r="G67" s="116"/>
      <c r="H67" s="116"/>
      <c r="I67" s="116"/>
      <c r="J67" s="117">
        <f>J447</f>
        <v>0</v>
      </c>
      <c r="K67" s="118"/>
    </row>
    <row r="68" spans="2:11" s="8" customFormat="1" ht="19.5" customHeight="1">
      <c r="B68" s="113"/>
      <c r="C68" s="114"/>
      <c r="D68" s="115" t="s">
        <v>101</v>
      </c>
      <c r="E68" s="116"/>
      <c r="F68" s="116"/>
      <c r="G68" s="116"/>
      <c r="H68" s="116"/>
      <c r="I68" s="116"/>
      <c r="J68" s="117">
        <f>J465</f>
        <v>0</v>
      </c>
      <c r="K68" s="118"/>
    </row>
    <row r="69" spans="2:11" s="8" customFormat="1" ht="19.5" customHeight="1">
      <c r="B69" s="113"/>
      <c r="C69" s="114"/>
      <c r="D69" s="115" t="s">
        <v>102</v>
      </c>
      <c r="E69" s="116"/>
      <c r="F69" s="116"/>
      <c r="G69" s="116"/>
      <c r="H69" s="116"/>
      <c r="I69" s="116"/>
      <c r="J69" s="117">
        <f>J475</f>
        <v>0</v>
      </c>
      <c r="K69" s="118"/>
    </row>
    <row r="70" spans="2:11" s="8" customFormat="1" ht="19.5" customHeight="1">
      <c r="B70" s="113"/>
      <c r="C70" s="114"/>
      <c r="D70" s="115" t="s">
        <v>103</v>
      </c>
      <c r="E70" s="116"/>
      <c r="F70" s="116"/>
      <c r="G70" s="116"/>
      <c r="H70" s="116"/>
      <c r="I70" s="116"/>
      <c r="J70" s="117">
        <f>J512</f>
        <v>0</v>
      </c>
      <c r="K70" s="118"/>
    </row>
    <row r="71" spans="2:11" s="8" customFormat="1" ht="19.5" customHeight="1">
      <c r="B71" s="113"/>
      <c r="C71" s="114"/>
      <c r="D71" s="115" t="s">
        <v>104</v>
      </c>
      <c r="E71" s="116"/>
      <c r="F71" s="116"/>
      <c r="G71" s="116"/>
      <c r="H71" s="116"/>
      <c r="I71" s="116"/>
      <c r="J71" s="117">
        <f>J514</f>
        <v>0</v>
      </c>
      <c r="K71" s="118"/>
    </row>
    <row r="72" spans="2:11" s="8" customFormat="1" ht="19.5" customHeight="1">
      <c r="B72" s="113"/>
      <c r="C72" s="114"/>
      <c r="D72" s="115" t="s">
        <v>105</v>
      </c>
      <c r="E72" s="116"/>
      <c r="F72" s="116"/>
      <c r="G72" s="116"/>
      <c r="H72" s="116"/>
      <c r="I72" s="116"/>
      <c r="J72" s="117">
        <f>J516</f>
        <v>0</v>
      </c>
      <c r="K72" s="118"/>
    </row>
    <row r="73" spans="2:11" s="8" customFormat="1" ht="19.5" customHeight="1">
      <c r="B73" s="113"/>
      <c r="C73" s="114"/>
      <c r="D73" s="115" t="s">
        <v>106</v>
      </c>
      <c r="E73" s="116"/>
      <c r="F73" s="116"/>
      <c r="G73" s="116"/>
      <c r="H73" s="116"/>
      <c r="I73" s="116"/>
      <c r="J73" s="117">
        <f>J521</f>
        <v>0</v>
      </c>
      <c r="K73" s="118"/>
    </row>
    <row r="74" spans="2:11" s="8" customFormat="1" ht="19.5" customHeight="1">
      <c r="B74" s="113"/>
      <c r="C74" s="114"/>
      <c r="D74" s="115" t="s">
        <v>107</v>
      </c>
      <c r="E74" s="116"/>
      <c r="F74" s="116"/>
      <c r="G74" s="116"/>
      <c r="H74" s="116"/>
      <c r="I74" s="116"/>
      <c r="J74" s="117">
        <f>J586</f>
        <v>0</v>
      </c>
      <c r="K74" s="118"/>
    </row>
    <row r="75" spans="2:11" s="8" customFormat="1" ht="19.5" customHeight="1">
      <c r="B75" s="113"/>
      <c r="C75" s="114"/>
      <c r="D75" s="115" t="s">
        <v>108</v>
      </c>
      <c r="E75" s="116"/>
      <c r="F75" s="116"/>
      <c r="G75" s="116"/>
      <c r="H75" s="116"/>
      <c r="I75" s="116"/>
      <c r="J75" s="117">
        <f>J620</f>
        <v>0</v>
      </c>
      <c r="K75" s="118"/>
    </row>
    <row r="76" spans="2:11" s="8" customFormat="1" ht="19.5" customHeight="1">
      <c r="B76" s="113"/>
      <c r="C76" s="114"/>
      <c r="D76" s="115" t="s">
        <v>109</v>
      </c>
      <c r="E76" s="116"/>
      <c r="F76" s="116"/>
      <c r="G76" s="116"/>
      <c r="H76" s="116"/>
      <c r="I76" s="116"/>
      <c r="J76" s="117">
        <f>J668</f>
        <v>0</v>
      </c>
      <c r="K76" s="118"/>
    </row>
    <row r="77" spans="2:11" s="8" customFormat="1" ht="19.5" customHeight="1">
      <c r="B77" s="113"/>
      <c r="C77" s="114"/>
      <c r="D77" s="115" t="s">
        <v>110</v>
      </c>
      <c r="E77" s="116"/>
      <c r="F77" s="116"/>
      <c r="G77" s="116"/>
      <c r="H77" s="116"/>
      <c r="I77" s="116"/>
      <c r="J77" s="117">
        <f>J689</f>
        <v>0</v>
      </c>
      <c r="K77" s="118"/>
    </row>
    <row r="78" spans="2:11" s="8" customFormat="1" ht="19.5" customHeight="1">
      <c r="B78" s="113"/>
      <c r="C78" s="114"/>
      <c r="D78" s="115" t="s">
        <v>111</v>
      </c>
      <c r="E78" s="116"/>
      <c r="F78" s="116"/>
      <c r="G78" s="116"/>
      <c r="H78" s="116"/>
      <c r="I78" s="116"/>
      <c r="J78" s="117">
        <f>J692</f>
        <v>0</v>
      </c>
      <c r="K78" s="118"/>
    </row>
    <row r="79" spans="2:11" s="8" customFormat="1" ht="19.5" customHeight="1">
      <c r="B79" s="113"/>
      <c r="C79" s="114"/>
      <c r="D79" s="115" t="s">
        <v>112</v>
      </c>
      <c r="E79" s="116"/>
      <c r="F79" s="116"/>
      <c r="G79" s="116"/>
      <c r="H79" s="116"/>
      <c r="I79" s="116"/>
      <c r="J79" s="117">
        <f>J729</f>
        <v>0</v>
      </c>
      <c r="K79" s="118"/>
    </row>
    <row r="80" spans="2:11" s="8" customFormat="1" ht="19.5" customHeight="1">
      <c r="B80" s="113"/>
      <c r="C80" s="114"/>
      <c r="D80" s="115" t="s">
        <v>113</v>
      </c>
      <c r="E80" s="116"/>
      <c r="F80" s="116"/>
      <c r="G80" s="116"/>
      <c r="H80" s="116"/>
      <c r="I80" s="116"/>
      <c r="J80" s="117">
        <f>J733</f>
        <v>0</v>
      </c>
      <c r="K80" s="118"/>
    </row>
    <row r="81" spans="2:11" s="8" customFormat="1" ht="19.5" customHeight="1">
      <c r="B81" s="113"/>
      <c r="C81" s="114"/>
      <c r="D81" s="115" t="s">
        <v>114</v>
      </c>
      <c r="E81" s="116"/>
      <c r="F81" s="116"/>
      <c r="G81" s="116"/>
      <c r="H81" s="116"/>
      <c r="I81" s="116"/>
      <c r="J81" s="117">
        <f>J769</f>
        <v>0</v>
      </c>
      <c r="K81" s="118"/>
    </row>
    <row r="82" spans="2:11" s="8" customFormat="1" ht="19.5" customHeight="1">
      <c r="B82" s="113"/>
      <c r="C82" s="114"/>
      <c r="D82" s="115" t="s">
        <v>115</v>
      </c>
      <c r="E82" s="116"/>
      <c r="F82" s="116"/>
      <c r="G82" s="116"/>
      <c r="H82" s="116"/>
      <c r="I82" s="116"/>
      <c r="J82" s="117">
        <f>J774</f>
        <v>0</v>
      </c>
      <c r="K82" s="118"/>
    </row>
    <row r="83" spans="2:11" s="7" customFormat="1" ht="24.75" customHeight="1">
      <c r="B83" s="107"/>
      <c r="C83" s="108"/>
      <c r="D83" s="109" t="s">
        <v>116</v>
      </c>
      <c r="E83" s="110"/>
      <c r="F83" s="110"/>
      <c r="G83" s="110"/>
      <c r="H83" s="110"/>
      <c r="I83" s="110"/>
      <c r="J83" s="111">
        <f>J785</f>
        <v>0</v>
      </c>
      <c r="K83" s="112"/>
    </row>
    <row r="84" spans="2:11" s="8" customFormat="1" ht="19.5" customHeight="1">
      <c r="B84" s="113"/>
      <c r="C84" s="114"/>
      <c r="D84" s="115" t="s">
        <v>117</v>
      </c>
      <c r="E84" s="116"/>
      <c r="F84" s="116"/>
      <c r="G84" s="116"/>
      <c r="H84" s="116"/>
      <c r="I84" s="116"/>
      <c r="J84" s="117">
        <f>J786</f>
        <v>0</v>
      </c>
      <c r="K84" s="118"/>
    </row>
    <row r="85" spans="2:11" s="8" customFormat="1" ht="19.5" customHeight="1">
      <c r="B85" s="113"/>
      <c r="C85" s="114"/>
      <c r="D85" s="115" t="s">
        <v>118</v>
      </c>
      <c r="E85" s="116"/>
      <c r="F85" s="116"/>
      <c r="G85" s="116"/>
      <c r="H85" s="116"/>
      <c r="I85" s="116"/>
      <c r="J85" s="117">
        <f>J788</f>
        <v>0</v>
      </c>
      <c r="K85" s="118"/>
    </row>
    <row r="86" spans="2:11" s="8" customFormat="1" ht="19.5" customHeight="1">
      <c r="B86" s="113"/>
      <c r="C86" s="114"/>
      <c r="D86" s="115" t="s">
        <v>119</v>
      </c>
      <c r="E86" s="116"/>
      <c r="F86" s="116"/>
      <c r="G86" s="116"/>
      <c r="H86" s="116"/>
      <c r="I86" s="116"/>
      <c r="J86" s="117">
        <f>J790</f>
        <v>0</v>
      </c>
      <c r="K86" s="118"/>
    </row>
    <row r="87" spans="2:11" s="7" customFormat="1" ht="24.75" customHeight="1">
      <c r="B87" s="107"/>
      <c r="C87" s="108"/>
      <c r="D87" s="109" t="s">
        <v>120</v>
      </c>
      <c r="E87" s="110"/>
      <c r="F87" s="110"/>
      <c r="G87" s="110"/>
      <c r="H87" s="110"/>
      <c r="I87" s="110"/>
      <c r="J87" s="111">
        <f>J792</f>
        <v>0</v>
      </c>
      <c r="K87" s="112"/>
    </row>
    <row r="88" spans="2:11" s="8" customFormat="1" ht="19.5" customHeight="1">
      <c r="B88" s="113"/>
      <c r="C88" s="114"/>
      <c r="D88" s="115" t="s">
        <v>121</v>
      </c>
      <c r="E88" s="116"/>
      <c r="F88" s="116"/>
      <c r="G88" s="116"/>
      <c r="H88" s="116"/>
      <c r="I88" s="116"/>
      <c r="J88" s="117">
        <f>J793</f>
        <v>0</v>
      </c>
      <c r="K88" s="118"/>
    </row>
    <row r="89" spans="2:11" s="8" customFormat="1" ht="19.5" customHeight="1">
      <c r="B89" s="113"/>
      <c r="C89" s="114"/>
      <c r="D89" s="115" t="s">
        <v>122</v>
      </c>
      <c r="E89" s="116"/>
      <c r="F89" s="116"/>
      <c r="G89" s="116"/>
      <c r="H89" s="116"/>
      <c r="I89" s="116"/>
      <c r="J89" s="117">
        <f>J795</f>
        <v>0</v>
      </c>
      <c r="K89" s="118"/>
    </row>
    <row r="90" spans="2:11" s="1" customFormat="1" ht="21.75" customHeight="1">
      <c r="B90" s="30"/>
      <c r="C90" s="31"/>
      <c r="D90" s="31"/>
      <c r="E90" s="31"/>
      <c r="F90" s="31"/>
      <c r="G90" s="31"/>
      <c r="H90" s="31"/>
      <c r="I90" s="31"/>
      <c r="J90" s="31"/>
      <c r="K90" s="34"/>
    </row>
    <row r="91" spans="2:11" s="1" customFormat="1" ht="6.75" customHeight="1">
      <c r="B91" s="45"/>
      <c r="C91" s="46"/>
      <c r="D91" s="46"/>
      <c r="E91" s="46"/>
      <c r="F91" s="46"/>
      <c r="G91" s="46"/>
      <c r="H91" s="46"/>
      <c r="I91" s="46"/>
      <c r="J91" s="46"/>
      <c r="K91" s="47"/>
    </row>
    <row r="95" spans="2:12" s="1" customFormat="1" ht="6.75" customHeight="1">
      <c r="B95" s="48"/>
      <c r="C95" s="49"/>
      <c r="D95" s="49"/>
      <c r="E95" s="49"/>
      <c r="F95" s="49"/>
      <c r="G95" s="49"/>
      <c r="H95" s="49"/>
      <c r="I95" s="49"/>
      <c r="J95" s="49"/>
      <c r="K95" s="49"/>
      <c r="L95" s="30"/>
    </row>
    <row r="96" spans="2:12" s="1" customFormat="1" ht="36.75" customHeight="1">
      <c r="B96" s="30"/>
      <c r="C96" s="50" t="s">
        <v>123</v>
      </c>
      <c r="L96" s="30"/>
    </row>
    <row r="97" spans="2:12" s="1" customFormat="1" ht="6.75" customHeight="1">
      <c r="B97" s="30"/>
      <c r="L97" s="30"/>
    </row>
    <row r="98" spans="2:12" s="1" customFormat="1" ht="14.25" customHeight="1">
      <c r="B98" s="30"/>
      <c r="C98" s="52" t="s">
        <v>15</v>
      </c>
      <c r="L98" s="30"/>
    </row>
    <row r="99" spans="2:12" s="1" customFormat="1" ht="22.5" customHeight="1">
      <c r="B99" s="30"/>
      <c r="E99" s="701" t="str">
        <f>E7</f>
        <v>Řešení ambulantních prostor rehabilitace</v>
      </c>
      <c r="F99" s="686"/>
      <c r="G99" s="686"/>
      <c r="H99" s="686"/>
      <c r="L99" s="30"/>
    </row>
    <row r="100" spans="2:12" s="1" customFormat="1" ht="14.25" customHeight="1">
      <c r="B100" s="30"/>
      <c r="C100" s="52" t="s">
        <v>83</v>
      </c>
      <c r="L100" s="30"/>
    </row>
    <row r="101" spans="2:12" s="1" customFormat="1" ht="23.25" customHeight="1">
      <c r="B101" s="30"/>
      <c r="E101" s="683" t="str">
        <f>E9</f>
        <v>507-1 - SO-01-Stavební úpravy vč. přístavby </v>
      </c>
      <c r="F101" s="686"/>
      <c r="G101" s="686"/>
      <c r="H101" s="686"/>
      <c r="L101" s="30"/>
    </row>
    <row r="102" spans="2:12" s="1" customFormat="1" ht="6.75" customHeight="1">
      <c r="B102" s="30"/>
      <c r="L102" s="30"/>
    </row>
    <row r="103" spans="2:12" s="1" customFormat="1" ht="18" customHeight="1">
      <c r="B103" s="30"/>
      <c r="C103" s="52" t="s">
        <v>21</v>
      </c>
      <c r="F103" s="119" t="str">
        <f>F12</f>
        <v>ON Náchod a.s.</v>
      </c>
      <c r="I103" s="52" t="s">
        <v>23</v>
      </c>
      <c r="J103" s="56" t="str">
        <f>IF(J12="","",J12)</f>
        <v>10.8.2016</v>
      </c>
      <c r="L103" s="30"/>
    </row>
    <row r="104" spans="2:12" s="1" customFormat="1" ht="6.75" customHeight="1">
      <c r="B104" s="30"/>
      <c r="L104" s="30"/>
    </row>
    <row r="105" spans="2:12" s="1" customFormat="1" ht="15">
      <c r="B105" s="30"/>
      <c r="C105" s="52" t="s">
        <v>27</v>
      </c>
      <c r="F105" s="119" t="str">
        <f>E15</f>
        <v>ON Náchod a.s.</v>
      </c>
      <c r="I105" s="52" t="s">
        <v>32</v>
      </c>
      <c r="J105" s="119" t="str">
        <f>E21</f>
        <v>JIKA CZ</v>
      </c>
      <c r="L105" s="30"/>
    </row>
    <row r="106" spans="2:12" s="1" customFormat="1" ht="14.25" customHeight="1">
      <c r="B106" s="30"/>
      <c r="C106" s="52" t="s">
        <v>30</v>
      </c>
      <c r="F106" s="119" t="str">
        <f>IF(E18="","",E18)</f>
        <v>Kontrolní rozpočet</v>
      </c>
      <c r="L106" s="30"/>
    </row>
    <row r="107" spans="2:12" s="1" customFormat="1" ht="9.75" customHeight="1">
      <c r="B107" s="30"/>
      <c r="L107" s="30"/>
    </row>
    <row r="108" spans="2:20" s="9" customFormat="1" ht="29.25" customHeight="1">
      <c r="B108" s="120"/>
      <c r="C108" s="121" t="s">
        <v>124</v>
      </c>
      <c r="D108" s="122" t="s">
        <v>55</v>
      </c>
      <c r="E108" s="122" t="s">
        <v>51</v>
      </c>
      <c r="F108" s="122" t="s">
        <v>125</v>
      </c>
      <c r="G108" s="122" t="s">
        <v>126</v>
      </c>
      <c r="H108" s="122" t="s">
        <v>127</v>
      </c>
      <c r="I108" s="123" t="s">
        <v>128</v>
      </c>
      <c r="J108" s="122" t="s">
        <v>87</v>
      </c>
      <c r="K108" s="124" t="s">
        <v>129</v>
      </c>
      <c r="L108" s="120"/>
      <c r="M108" s="62" t="s">
        <v>130</v>
      </c>
      <c r="N108" s="63" t="s">
        <v>40</v>
      </c>
      <c r="O108" s="63" t="s">
        <v>131</v>
      </c>
      <c r="P108" s="63" t="s">
        <v>132</v>
      </c>
      <c r="Q108" s="63" t="s">
        <v>133</v>
      </c>
      <c r="R108" s="63" t="s">
        <v>134</v>
      </c>
      <c r="S108" s="63" t="s">
        <v>135</v>
      </c>
      <c r="T108" s="64" t="s">
        <v>136</v>
      </c>
    </row>
    <row r="109" spans="2:63" s="1" customFormat="1" ht="29.25" customHeight="1">
      <c r="B109" s="30"/>
      <c r="C109" s="66" t="s">
        <v>88</v>
      </c>
      <c r="J109" s="125">
        <f>BK109</f>
        <v>0</v>
      </c>
      <c r="L109" s="30"/>
      <c r="M109" s="65"/>
      <c r="N109" s="57"/>
      <c r="O109" s="57"/>
      <c r="P109" s="126">
        <f>P110+P446+P785+P792</f>
        <v>4271.113162000001</v>
      </c>
      <c r="Q109" s="57"/>
      <c r="R109" s="126">
        <f>R110+R446+R785+R792</f>
        <v>346.37057814</v>
      </c>
      <c r="S109" s="57"/>
      <c r="T109" s="127">
        <f>T110+T446+T785+T792</f>
        <v>158.1215262</v>
      </c>
      <c r="AT109" s="16" t="s">
        <v>69</v>
      </c>
      <c r="AU109" s="16" t="s">
        <v>89</v>
      </c>
      <c r="BK109" s="128">
        <f>BK110+BK446+BK785+BK792</f>
        <v>0</v>
      </c>
    </row>
    <row r="110" spans="2:63" s="10" customFormat="1" ht="36.75" customHeight="1">
      <c r="B110" s="129"/>
      <c r="D110" s="130" t="s">
        <v>69</v>
      </c>
      <c r="E110" s="131" t="s">
        <v>137</v>
      </c>
      <c r="F110" s="131" t="s">
        <v>138</v>
      </c>
      <c r="J110" s="132">
        <f>BK110</f>
        <v>0</v>
      </c>
      <c r="L110" s="129"/>
      <c r="M110" s="133"/>
      <c r="N110" s="134"/>
      <c r="O110" s="134"/>
      <c r="P110" s="135">
        <f>P111+P141+P144+P185+P198+P312+P437+P444</f>
        <v>2807.166646</v>
      </c>
      <c r="Q110" s="134"/>
      <c r="R110" s="135">
        <f>R111+R141+R144+R185+R198+R312+R437+R444</f>
        <v>310.86480512</v>
      </c>
      <c r="S110" s="134"/>
      <c r="T110" s="136">
        <f>T111+T141+T144+T185+T198+T312+T437+T444</f>
        <v>152.549026</v>
      </c>
      <c r="AR110" s="130" t="s">
        <v>20</v>
      </c>
      <c r="AT110" s="137" t="s">
        <v>69</v>
      </c>
      <c r="AU110" s="137" t="s">
        <v>70</v>
      </c>
      <c r="AY110" s="130" t="s">
        <v>139</v>
      </c>
      <c r="BK110" s="138">
        <f>BK111+BK141+BK144+BK185+BK198+BK312+BK437+BK444</f>
        <v>0</v>
      </c>
    </row>
    <row r="111" spans="2:63" s="10" customFormat="1" ht="19.5" customHeight="1">
      <c r="B111" s="129"/>
      <c r="D111" s="139" t="s">
        <v>69</v>
      </c>
      <c r="E111" s="140" t="s">
        <v>20</v>
      </c>
      <c r="F111" s="140" t="s">
        <v>140</v>
      </c>
      <c r="J111" s="141">
        <f>BK111</f>
        <v>0</v>
      </c>
      <c r="L111" s="129"/>
      <c r="M111" s="133"/>
      <c r="N111" s="134"/>
      <c r="O111" s="134"/>
      <c r="P111" s="135">
        <f>SUM(P112:P140)</f>
        <v>374.23903700000005</v>
      </c>
      <c r="Q111" s="134"/>
      <c r="R111" s="135">
        <f>SUM(R112:R140)</f>
        <v>0.22905590000000003</v>
      </c>
      <c r="S111" s="134"/>
      <c r="T111" s="136">
        <f>SUM(T112:T140)</f>
        <v>0</v>
      </c>
      <c r="AR111" s="130" t="s">
        <v>20</v>
      </c>
      <c r="AT111" s="137" t="s">
        <v>69</v>
      </c>
      <c r="AU111" s="137" t="s">
        <v>20</v>
      </c>
      <c r="AY111" s="130" t="s">
        <v>139</v>
      </c>
      <c r="BK111" s="138">
        <f>SUM(BK112:BK140)</f>
        <v>0</v>
      </c>
    </row>
    <row r="112" spans="2:65" s="1" customFormat="1" ht="22.5" customHeight="1">
      <c r="B112" s="142"/>
      <c r="C112" s="143" t="s">
        <v>20</v>
      </c>
      <c r="D112" s="143" t="s">
        <v>141</v>
      </c>
      <c r="E112" s="144" t="s">
        <v>142</v>
      </c>
      <c r="F112" s="145" t="s">
        <v>143</v>
      </c>
      <c r="G112" s="146" t="s">
        <v>144</v>
      </c>
      <c r="H112" s="147">
        <v>31.049</v>
      </c>
      <c r="I112" s="148"/>
      <c r="J112" s="148">
        <f>ROUND(I112*H112,2)</f>
        <v>0</v>
      </c>
      <c r="K112" s="145" t="s">
        <v>3</v>
      </c>
      <c r="L112" s="30"/>
      <c r="M112" s="149" t="s">
        <v>3</v>
      </c>
      <c r="N112" s="150" t="s">
        <v>41</v>
      </c>
      <c r="O112" s="151">
        <v>0.368</v>
      </c>
      <c r="P112" s="151">
        <f>O112*H112</f>
        <v>11.426032</v>
      </c>
      <c r="Q112" s="151">
        <v>0</v>
      </c>
      <c r="R112" s="151">
        <f>Q112*H112</f>
        <v>0</v>
      </c>
      <c r="S112" s="151">
        <v>0</v>
      </c>
      <c r="T112" s="152">
        <f>S112*H112</f>
        <v>0</v>
      </c>
      <c r="AR112" s="16" t="s">
        <v>145</v>
      </c>
      <c r="AT112" s="16" t="s">
        <v>141</v>
      </c>
      <c r="AU112" s="16" t="s">
        <v>78</v>
      </c>
      <c r="AY112" s="16" t="s">
        <v>139</v>
      </c>
      <c r="BE112" s="153">
        <f>IF(N112="základní",J112,0)</f>
        <v>0</v>
      </c>
      <c r="BF112" s="153">
        <f>IF(N112="snížená",J112,0)</f>
        <v>0</v>
      </c>
      <c r="BG112" s="153">
        <f>IF(N112="zákl. přenesená",J112,0)</f>
        <v>0</v>
      </c>
      <c r="BH112" s="153">
        <f>IF(N112="sníž. přenesená",J112,0)</f>
        <v>0</v>
      </c>
      <c r="BI112" s="153">
        <f>IF(N112="nulová",J112,0)</f>
        <v>0</v>
      </c>
      <c r="BJ112" s="16" t="s">
        <v>20</v>
      </c>
      <c r="BK112" s="153">
        <f>ROUND(I112*H112,2)</f>
        <v>0</v>
      </c>
      <c r="BL112" s="16" t="s">
        <v>145</v>
      </c>
      <c r="BM112" s="16" t="s">
        <v>146</v>
      </c>
    </row>
    <row r="113" spans="2:51" s="11" customFormat="1" ht="22.5" customHeight="1">
      <c r="B113" s="154"/>
      <c r="D113" s="155" t="s">
        <v>147</v>
      </c>
      <c r="E113" s="156" t="s">
        <v>3</v>
      </c>
      <c r="F113" s="157" t="s">
        <v>148</v>
      </c>
      <c r="H113" s="158">
        <v>51.299</v>
      </c>
      <c r="L113" s="154"/>
      <c r="M113" s="159"/>
      <c r="N113" s="160"/>
      <c r="O113" s="160"/>
      <c r="P113" s="160"/>
      <c r="Q113" s="160"/>
      <c r="R113" s="160"/>
      <c r="S113" s="160"/>
      <c r="T113" s="161"/>
      <c r="AT113" s="156" t="s">
        <v>147</v>
      </c>
      <c r="AU113" s="156" t="s">
        <v>78</v>
      </c>
      <c r="AV113" s="11" t="s">
        <v>78</v>
      </c>
      <c r="AW113" s="11" t="s">
        <v>34</v>
      </c>
      <c r="AX113" s="11" t="s">
        <v>70</v>
      </c>
      <c r="AY113" s="156" t="s">
        <v>139</v>
      </c>
    </row>
    <row r="114" spans="2:51" s="11" customFormat="1" ht="22.5" customHeight="1">
      <c r="B114" s="154"/>
      <c r="D114" s="155" t="s">
        <v>147</v>
      </c>
      <c r="E114" s="156" t="s">
        <v>3</v>
      </c>
      <c r="F114" s="157" t="s">
        <v>149</v>
      </c>
      <c r="H114" s="158">
        <v>-20.25</v>
      </c>
      <c r="L114" s="154"/>
      <c r="M114" s="159"/>
      <c r="N114" s="160"/>
      <c r="O114" s="160"/>
      <c r="P114" s="160"/>
      <c r="Q114" s="160"/>
      <c r="R114" s="160"/>
      <c r="S114" s="160"/>
      <c r="T114" s="161"/>
      <c r="AT114" s="156" t="s">
        <v>147</v>
      </c>
      <c r="AU114" s="156" t="s">
        <v>78</v>
      </c>
      <c r="AV114" s="11" t="s">
        <v>78</v>
      </c>
      <c r="AW114" s="11" t="s">
        <v>34</v>
      </c>
      <c r="AX114" s="11" t="s">
        <v>70</v>
      </c>
      <c r="AY114" s="156" t="s">
        <v>139</v>
      </c>
    </row>
    <row r="115" spans="2:51" s="12" customFormat="1" ht="22.5" customHeight="1">
      <c r="B115" s="162"/>
      <c r="D115" s="163" t="s">
        <v>147</v>
      </c>
      <c r="E115" s="164" t="s">
        <v>3</v>
      </c>
      <c r="F115" s="165" t="s">
        <v>150</v>
      </c>
      <c r="H115" s="166">
        <v>31.049</v>
      </c>
      <c r="L115" s="162"/>
      <c r="M115" s="167"/>
      <c r="N115" s="168"/>
      <c r="O115" s="168"/>
      <c r="P115" s="168"/>
      <c r="Q115" s="168"/>
      <c r="R115" s="168"/>
      <c r="S115" s="168"/>
      <c r="T115" s="169"/>
      <c r="AT115" s="170" t="s">
        <v>147</v>
      </c>
      <c r="AU115" s="170" t="s">
        <v>78</v>
      </c>
      <c r="AV115" s="12" t="s">
        <v>145</v>
      </c>
      <c r="AW115" s="12" t="s">
        <v>34</v>
      </c>
      <c r="AX115" s="12" t="s">
        <v>20</v>
      </c>
      <c r="AY115" s="170" t="s">
        <v>139</v>
      </c>
    </row>
    <row r="116" spans="2:65" s="1" customFormat="1" ht="22.5" customHeight="1">
      <c r="B116" s="142"/>
      <c r="C116" s="143" t="s">
        <v>78</v>
      </c>
      <c r="D116" s="143" t="s">
        <v>141</v>
      </c>
      <c r="E116" s="144" t="s">
        <v>151</v>
      </c>
      <c r="F116" s="145" t="s">
        <v>152</v>
      </c>
      <c r="G116" s="146" t="s">
        <v>144</v>
      </c>
      <c r="H116" s="147">
        <v>31.049</v>
      </c>
      <c r="I116" s="148"/>
      <c r="J116" s="148">
        <f>ROUND(I116*H116,2)</f>
        <v>0</v>
      </c>
      <c r="K116" s="145" t="s">
        <v>3</v>
      </c>
      <c r="L116" s="30"/>
      <c r="M116" s="149" t="s">
        <v>3</v>
      </c>
      <c r="N116" s="150" t="s">
        <v>41</v>
      </c>
      <c r="O116" s="151">
        <v>0.058</v>
      </c>
      <c r="P116" s="151">
        <f>O116*H116</f>
        <v>1.800842</v>
      </c>
      <c r="Q116" s="151">
        <v>0</v>
      </c>
      <c r="R116" s="151">
        <f>Q116*H116</f>
        <v>0</v>
      </c>
      <c r="S116" s="151">
        <v>0</v>
      </c>
      <c r="T116" s="152">
        <f>S116*H116</f>
        <v>0</v>
      </c>
      <c r="AR116" s="16" t="s">
        <v>145</v>
      </c>
      <c r="AT116" s="16" t="s">
        <v>141</v>
      </c>
      <c r="AU116" s="16" t="s">
        <v>78</v>
      </c>
      <c r="AY116" s="16" t="s">
        <v>139</v>
      </c>
      <c r="BE116" s="153">
        <f>IF(N116="základní",J116,0)</f>
        <v>0</v>
      </c>
      <c r="BF116" s="153">
        <f>IF(N116="snížená",J116,0)</f>
        <v>0</v>
      </c>
      <c r="BG116" s="153">
        <f>IF(N116="zákl. přenesená",J116,0)</f>
        <v>0</v>
      </c>
      <c r="BH116" s="153">
        <f>IF(N116="sníž. přenesená",J116,0)</f>
        <v>0</v>
      </c>
      <c r="BI116" s="153">
        <f>IF(N116="nulová",J116,0)</f>
        <v>0</v>
      </c>
      <c r="BJ116" s="16" t="s">
        <v>20</v>
      </c>
      <c r="BK116" s="153">
        <f>ROUND(I116*H116,2)</f>
        <v>0</v>
      </c>
      <c r="BL116" s="16" t="s">
        <v>145</v>
      </c>
      <c r="BM116" s="16" t="s">
        <v>153</v>
      </c>
    </row>
    <row r="117" spans="2:65" s="1" customFormat="1" ht="22.5" customHeight="1">
      <c r="B117" s="142"/>
      <c r="C117" s="143" t="s">
        <v>154</v>
      </c>
      <c r="D117" s="143" t="s">
        <v>141</v>
      </c>
      <c r="E117" s="144" t="s">
        <v>155</v>
      </c>
      <c r="F117" s="145" t="s">
        <v>156</v>
      </c>
      <c r="G117" s="146" t="s">
        <v>144</v>
      </c>
      <c r="H117" s="147">
        <v>136.09</v>
      </c>
      <c r="I117" s="148"/>
      <c r="J117" s="148">
        <f>ROUND(I117*H117,2)</f>
        <v>0</v>
      </c>
      <c r="K117" s="145" t="s">
        <v>3</v>
      </c>
      <c r="L117" s="30"/>
      <c r="M117" s="149" t="s">
        <v>3</v>
      </c>
      <c r="N117" s="150" t="s">
        <v>41</v>
      </c>
      <c r="O117" s="151">
        <v>1.43</v>
      </c>
      <c r="P117" s="151">
        <f>O117*H117</f>
        <v>194.6087</v>
      </c>
      <c r="Q117" s="151">
        <v>0</v>
      </c>
      <c r="R117" s="151">
        <f>Q117*H117</f>
        <v>0</v>
      </c>
      <c r="S117" s="151">
        <v>0</v>
      </c>
      <c r="T117" s="152">
        <f>S117*H117</f>
        <v>0</v>
      </c>
      <c r="AR117" s="16" t="s">
        <v>145</v>
      </c>
      <c r="AT117" s="16" t="s">
        <v>141</v>
      </c>
      <c r="AU117" s="16" t="s">
        <v>78</v>
      </c>
      <c r="AY117" s="16" t="s">
        <v>139</v>
      </c>
      <c r="BE117" s="153">
        <f>IF(N117="základní",J117,0)</f>
        <v>0</v>
      </c>
      <c r="BF117" s="153">
        <f>IF(N117="snížená",J117,0)</f>
        <v>0</v>
      </c>
      <c r="BG117" s="153">
        <f>IF(N117="zákl. přenesená",J117,0)</f>
        <v>0</v>
      </c>
      <c r="BH117" s="153">
        <f>IF(N117="sníž. přenesená",J117,0)</f>
        <v>0</v>
      </c>
      <c r="BI117" s="153">
        <f>IF(N117="nulová",J117,0)</f>
        <v>0</v>
      </c>
      <c r="BJ117" s="16" t="s">
        <v>20</v>
      </c>
      <c r="BK117" s="153">
        <f>ROUND(I117*H117,2)</f>
        <v>0</v>
      </c>
      <c r="BL117" s="16" t="s">
        <v>145</v>
      </c>
      <c r="BM117" s="16" t="s">
        <v>157</v>
      </c>
    </row>
    <row r="118" spans="2:51" s="11" customFormat="1" ht="22.5" customHeight="1">
      <c r="B118" s="154"/>
      <c r="D118" s="155" t="s">
        <v>147</v>
      </c>
      <c r="E118" s="156" t="s">
        <v>3</v>
      </c>
      <c r="F118" s="157" t="s">
        <v>158</v>
      </c>
      <c r="H118" s="158">
        <v>41.275</v>
      </c>
      <c r="L118" s="154"/>
      <c r="M118" s="159"/>
      <c r="N118" s="160"/>
      <c r="O118" s="160"/>
      <c r="P118" s="160"/>
      <c r="Q118" s="160"/>
      <c r="R118" s="160"/>
      <c r="S118" s="160"/>
      <c r="T118" s="161"/>
      <c r="AT118" s="156" t="s">
        <v>147</v>
      </c>
      <c r="AU118" s="156" t="s">
        <v>78</v>
      </c>
      <c r="AV118" s="11" t="s">
        <v>78</v>
      </c>
      <c r="AW118" s="11" t="s">
        <v>34</v>
      </c>
      <c r="AX118" s="11" t="s">
        <v>70</v>
      </c>
      <c r="AY118" s="156" t="s">
        <v>139</v>
      </c>
    </row>
    <row r="119" spans="2:51" s="11" customFormat="1" ht="22.5" customHeight="1">
      <c r="B119" s="154"/>
      <c r="D119" s="155" t="s">
        <v>147</v>
      </c>
      <c r="E119" s="156" t="s">
        <v>3</v>
      </c>
      <c r="F119" s="157" t="s">
        <v>159</v>
      </c>
      <c r="H119" s="158">
        <v>41.275</v>
      </c>
      <c r="L119" s="154"/>
      <c r="M119" s="159"/>
      <c r="N119" s="160"/>
      <c r="O119" s="160"/>
      <c r="P119" s="160"/>
      <c r="Q119" s="160"/>
      <c r="R119" s="160"/>
      <c r="S119" s="160"/>
      <c r="T119" s="161"/>
      <c r="AT119" s="156" t="s">
        <v>147</v>
      </c>
      <c r="AU119" s="156" t="s">
        <v>78</v>
      </c>
      <c r="AV119" s="11" t="s">
        <v>78</v>
      </c>
      <c r="AW119" s="11" t="s">
        <v>34</v>
      </c>
      <c r="AX119" s="11" t="s">
        <v>70</v>
      </c>
      <c r="AY119" s="156" t="s">
        <v>139</v>
      </c>
    </row>
    <row r="120" spans="2:51" s="11" customFormat="1" ht="22.5" customHeight="1">
      <c r="B120" s="154"/>
      <c r="D120" s="155" t="s">
        <v>147</v>
      </c>
      <c r="E120" s="156" t="s">
        <v>3</v>
      </c>
      <c r="F120" s="157" t="s">
        <v>160</v>
      </c>
      <c r="H120" s="158">
        <v>26.77</v>
      </c>
      <c r="L120" s="154"/>
      <c r="M120" s="159"/>
      <c r="N120" s="160"/>
      <c r="O120" s="160"/>
      <c r="P120" s="160"/>
      <c r="Q120" s="160"/>
      <c r="R120" s="160"/>
      <c r="S120" s="160"/>
      <c r="T120" s="161"/>
      <c r="AT120" s="156" t="s">
        <v>147</v>
      </c>
      <c r="AU120" s="156" t="s">
        <v>78</v>
      </c>
      <c r="AV120" s="11" t="s">
        <v>78</v>
      </c>
      <c r="AW120" s="11" t="s">
        <v>34</v>
      </c>
      <c r="AX120" s="11" t="s">
        <v>70</v>
      </c>
      <c r="AY120" s="156" t="s">
        <v>139</v>
      </c>
    </row>
    <row r="121" spans="2:51" s="11" customFormat="1" ht="22.5" customHeight="1">
      <c r="B121" s="154"/>
      <c r="D121" s="155" t="s">
        <v>147</v>
      </c>
      <c r="E121" s="156" t="s">
        <v>3</v>
      </c>
      <c r="F121" s="157" t="s">
        <v>161</v>
      </c>
      <c r="H121" s="158">
        <v>26.77</v>
      </c>
      <c r="L121" s="154"/>
      <c r="M121" s="159"/>
      <c r="N121" s="160"/>
      <c r="O121" s="160"/>
      <c r="P121" s="160"/>
      <c r="Q121" s="160"/>
      <c r="R121" s="160"/>
      <c r="S121" s="160"/>
      <c r="T121" s="161"/>
      <c r="AT121" s="156" t="s">
        <v>147</v>
      </c>
      <c r="AU121" s="156" t="s">
        <v>78</v>
      </c>
      <c r="AV121" s="11" t="s">
        <v>78</v>
      </c>
      <c r="AW121" s="11" t="s">
        <v>34</v>
      </c>
      <c r="AX121" s="11" t="s">
        <v>70</v>
      </c>
      <c r="AY121" s="156" t="s">
        <v>139</v>
      </c>
    </row>
    <row r="122" spans="2:51" s="12" customFormat="1" ht="22.5" customHeight="1">
      <c r="B122" s="162"/>
      <c r="D122" s="163" t="s">
        <v>147</v>
      </c>
      <c r="E122" s="164" t="s">
        <v>3</v>
      </c>
      <c r="F122" s="165" t="s">
        <v>150</v>
      </c>
      <c r="H122" s="166">
        <v>136.09</v>
      </c>
      <c r="L122" s="162"/>
      <c r="M122" s="167"/>
      <c r="N122" s="168"/>
      <c r="O122" s="168"/>
      <c r="P122" s="168"/>
      <c r="Q122" s="168"/>
      <c r="R122" s="168"/>
      <c r="S122" s="168"/>
      <c r="T122" s="169"/>
      <c r="AT122" s="170" t="s">
        <v>147</v>
      </c>
      <c r="AU122" s="170" t="s">
        <v>78</v>
      </c>
      <c r="AV122" s="12" t="s">
        <v>145</v>
      </c>
      <c r="AW122" s="12" t="s">
        <v>34</v>
      </c>
      <c r="AX122" s="12" t="s">
        <v>20</v>
      </c>
      <c r="AY122" s="170" t="s">
        <v>139</v>
      </c>
    </row>
    <row r="123" spans="2:65" s="1" customFormat="1" ht="22.5" customHeight="1">
      <c r="B123" s="142"/>
      <c r="C123" s="143" t="s">
        <v>145</v>
      </c>
      <c r="D123" s="143" t="s">
        <v>141</v>
      </c>
      <c r="E123" s="144" t="s">
        <v>162</v>
      </c>
      <c r="F123" s="145" t="s">
        <v>163</v>
      </c>
      <c r="G123" s="146" t="s">
        <v>144</v>
      </c>
      <c r="H123" s="147">
        <v>136.09</v>
      </c>
      <c r="I123" s="148"/>
      <c r="J123" s="148">
        <f>ROUND(I123*H123,2)</f>
        <v>0</v>
      </c>
      <c r="K123" s="145" t="s">
        <v>3</v>
      </c>
      <c r="L123" s="30"/>
      <c r="M123" s="149" t="s">
        <v>3</v>
      </c>
      <c r="N123" s="150" t="s">
        <v>41</v>
      </c>
      <c r="O123" s="151">
        <v>0.1</v>
      </c>
      <c r="P123" s="151">
        <f>O123*H123</f>
        <v>13.609000000000002</v>
      </c>
      <c r="Q123" s="151">
        <v>0</v>
      </c>
      <c r="R123" s="151">
        <f>Q123*H123</f>
        <v>0</v>
      </c>
      <c r="S123" s="151">
        <v>0</v>
      </c>
      <c r="T123" s="152">
        <f>S123*H123</f>
        <v>0</v>
      </c>
      <c r="AR123" s="16" t="s">
        <v>145</v>
      </c>
      <c r="AT123" s="16" t="s">
        <v>141</v>
      </c>
      <c r="AU123" s="16" t="s">
        <v>78</v>
      </c>
      <c r="AY123" s="16" t="s">
        <v>139</v>
      </c>
      <c r="BE123" s="153">
        <f>IF(N123="základní",J123,0)</f>
        <v>0</v>
      </c>
      <c r="BF123" s="153">
        <f>IF(N123="snížená",J123,0)</f>
        <v>0</v>
      </c>
      <c r="BG123" s="153">
        <f>IF(N123="zákl. přenesená",J123,0)</f>
        <v>0</v>
      </c>
      <c r="BH123" s="153">
        <f>IF(N123="sníž. přenesená",J123,0)</f>
        <v>0</v>
      </c>
      <c r="BI123" s="153">
        <f>IF(N123="nulová",J123,0)</f>
        <v>0</v>
      </c>
      <c r="BJ123" s="16" t="s">
        <v>20</v>
      </c>
      <c r="BK123" s="153">
        <f>ROUND(I123*H123,2)</f>
        <v>0</v>
      </c>
      <c r="BL123" s="16" t="s">
        <v>145</v>
      </c>
      <c r="BM123" s="16" t="s">
        <v>164</v>
      </c>
    </row>
    <row r="124" spans="2:65" s="1" customFormat="1" ht="22.5" customHeight="1">
      <c r="B124" s="142"/>
      <c r="C124" s="143" t="s">
        <v>165</v>
      </c>
      <c r="D124" s="143" t="s">
        <v>141</v>
      </c>
      <c r="E124" s="144" t="s">
        <v>166</v>
      </c>
      <c r="F124" s="145" t="s">
        <v>167</v>
      </c>
      <c r="G124" s="146" t="s">
        <v>168</v>
      </c>
      <c r="H124" s="147">
        <v>229.71</v>
      </c>
      <c r="I124" s="148"/>
      <c r="J124" s="148">
        <f>ROUND(I124*H124,2)</f>
        <v>0</v>
      </c>
      <c r="K124" s="145" t="s">
        <v>3</v>
      </c>
      <c r="L124" s="30"/>
      <c r="M124" s="149" t="s">
        <v>3</v>
      </c>
      <c r="N124" s="150" t="s">
        <v>41</v>
      </c>
      <c r="O124" s="151">
        <v>0.236</v>
      </c>
      <c r="P124" s="151">
        <f>O124*H124</f>
        <v>54.21156</v>
      </c>
      <c r="Q124" s="151">
        <v>0.00084</v>
      </c>
      <c r="R124" s="151">
        <f>Q124*H124</f>
        <v>0.19295640000000003</v>
      </c>
      <c r="S124" s="151">
        <v>0</v>
      </c>
      <c r="T124" s="152">
        <f>S124*H124</f>
        <v>0</v>
      </c>
      <c r="AR124" s="16" t="s">
        <v>145</v>
      </c>
      <c r="AT124" s="16" t="s">
        <v>141</v>
      </c>
      <c r="AU124" s="16" t="s">
        <v>78</v>
      </c>
      <c r="AY124" s="16" t="s">
        <v>139</v>
      </c>
      <c r="BE124" s="153">
        <f>IF(N124="základní",J124,0)</f>
        <v>0</v>
      </c>
      <c r="BF124" s="153">
        <f>IF(N124="snížená",J124,0)</f>
        <v>0</v>
      </c>
      <c r="BG124" s="153">
        <f>IF(N124="zákl. přenesená",J124,0)</f>
        <v>0</v>
      </c>
      <c r="BH124" s="153">
        <f>IF(N124="sníž. přenesená",J124,0)</f>
        <v>0</v>
      </c>
      <c r="BI124" s="153">
        <f>IF(N124="nulová",J124,0)</f>
        <v>0</v>
      </c>
      <c r="BJ124" s="16" t="s">
        <v>20</v>
      </c>
      <c r="BK124" s="153">
        <f>ROUND(I124*H124,2)</f>
        <v>0</v>
      </c>
      <c r="BL124" s="16" t="s">
        <v>145</v>
      </c>
      <c r="BM124" s="16" t="s">
        <v>169</v>
      </c>
    </row>
    <row r="125" spans="2:51" s="11" customFormat="1" ht="22.5" customHeight="1">
      <c r="B125" s="154"/>
      <c r="D125" s="155" t="s">
        <v>147</v>
      </c>
      <c r="E125" s="156" t="s">
        <v>3</v>
      </c>
      <c r="F125" s="157" t="s">
        <v>170</v>
      </c>
      <c r="H125" s="158">
        <v>82.55</v>
      </c>
      <c r="L125" s="154"/>
      <c r="M125" s="159"/>
      <c r="N125" s="160"/>
      <c r="O125" s="160"/>
      <c r="P125" s="160"/>
      <c r="Q125" s="160"/>
      <c r="R125" s="160"/>
      <c r="S125" s="160"/>
      <c r="T125" s="161"/>
      <c r="AT125" s="156" t="s">
        <v>147</v>
      </c>
      <c r="AU125" s="156" t="s">
        <v>78</v>
      </c>
      <c r="AV125" s="11" t="s">
        <v>78</v>
      </c>
      <c r="AW125" s="11" t="s">
        <v>34</v>
      </c>
      <c r="AX125" s="11" t="s">
        <v>70</v>
      </c>
      <c r="AY125" s="156" t="s">
        <v>139</v>
      </c>
    </row>
    <row r="126" spans="2:51" s="11" customFormat="1" ht="22.5" customHeight="1">
      <c r="B126" s="154"/>
      <c r="D126" s="155" t="s">
        <v>147</v>
      </c>
      <c r="E126" s="156" t="s">
        <v>3</v>
      </c>
      <c r="F126" s="157" t="s">
        <v>171</v>
      </c>
      <c r="H126" s="158">
        <v>82.55</v>
      </c>
      <c r="L126" s="154"/>
      <c r="M126" s="159"/>
      <c r="N126" s="160"/>
      <c r="O126" s="160"/>
      <c r="P126" s="160"/>
      <c r="Q126" s="160"/>
      <c r="R126" s="160"/>
      <c r="S126" s="160"/>
      <c r="T126" s="161"/>
      <c r="AT126" s="156" t="s">
        <v>147</v>
      </c>
      <c r="AU126" s="156" t="s">
        <v>78</v>
      </c>
      <c r="AV126" s="11" t="s">
        <v>78</v>
      </c>
      <c r="AW126" s="11" t="s">
        <v>34</v>
      </c>
      <c r="AX126" s="11" t="s">
        <v>70</v>
      </c>
      <c r="AY126" s="156" t="s">
        <v>139</v>
      </c>
    </row>
    <row r="127" spans="2:51" s="11" customFormat="1" ht="22.5" customHeight="1">
      <c r="B127" s="154"/>
      <c r="D127" s="155" t="s">
        <v>147</v>
      </c>
      <c r="E127" s="156" t="s">
        <v>3</v>
      </c>
      <c r="F127" s="157" t="s">
        <v>172</v>
      </c>
      <c r="H127" s="158">
        <v>32.305</v>
      </c>
      <c r="L127" s="154"/>
      <c r="M127" s="159"/>
      <c r="N127" s="160"/>
      <c r="O127" s="160"/>
      <c r="P127" s="160"/>
      <c r="Q127" s="160"/>
      <c r="R127" s="160"/>
      <c r="S127" s="160"/>
      <c r="T127" s="161"/>
      <c r="AT127" s="156" t="s">
        <v>147</v>
      </c>
      <c r="AU127" s="156" t="s">
        <v>78</v>
      </c>
      <c r="AV127" s="11" t="s">
        <v>78</v>
      </c>
      <c r="AW127" s="11" t="s">
        <v>34</v>
      </c>
      <c r="AX127" s="11" t="s">
        <v>70</v>
      </c>
      <c r="AY127" s="156" t="s">
        <v>139</v>
      </c>
    </row>
    <row r="128" spans="2:51" s="11" customFormat="1" ht="22.5" customHeight="1">
      <c r="B128" s="154"/>
      <c r="D128" s="155" t="s">
        <v>147</v>
      </c>
      <c r="E128" s="156" t="s">
        <v>3</v>
      </c>
      <c r="F128" s="157" t="s">
        <v>173</v>
      </c>
      <c r="H128" s="158">
        <v>32.305</v>
      </c>
      <c r="L128" s="154"/>
      <c r="M128" s="159"/>
      <c r="N128" s="160"/>
      <c r="O128" s="160"/>
      <c r="P128" s="160"/>
      <c r="Q128" s="160"/>
      <c r="R128" s="160"/>
      <c r="S128" s="160"/>
      <c r="T128" s="161"/>
      <c r="AT128" s="156" t="s">
        <v>147</v>
      </c>
      <c r="AU128" s="156" t="s">
        <v>78</v>
      </c>
      <c r="AV128" s="11" t="s">
        <v>78</v>
      </c>
      <c r="AW128" s="11" t="s">
        <v>34</v>
      </c>
      <c r="AX128" s="11" t="s">
        <v>70</v>
      </c>
      <c r="AY128" s="156" t="s">
        <v>139</v>
      </c>
    </row>
    <row r="129" spans="2:51" s="12" customFormat="1" ht="22.5" customHeight="1">
      <c r="B129" s="162"/>
      <c r="D129" s="163" t="s">
        <v>147</v>
      </c>
      <c r="E129" s="164" t="s">
        <v>3</v>
      </c>
      <c r="F129" s="165" t="s">
        <v>150</v>
      </c>
      <c r="H129" s="166">
        <v>229.71</v>
      </c>
      <c r="L129" s="162"/>
      <c r="M129" s="167"/>
      <c r="N129" s="168"/>
      <c r="O129" s="168"/>
      <c r="P129" s="168"/>
      <c r="Q129" s="168"/>
      <c r="R129" s="168"/>
      <c r="S129" s="168"/>
      <c r="T129" s="169"/>
      <c r="AT129" s="170" t="s">
        <v>147</v>
      </c>
      <c r="AU129" s="170" t="s">
        <v>78</v>
      </c>
      <c r="AV129" s="12" t="s">
        <v>145</v>
      </c>
      <c r="AW129" s="12" t="s">
        <v>34</v>
      </c>
      <c r="AX129" s="12" t="s">
        <v>20</v>
      </c>
      <c r="AY129" s="170" t="s">
        <v>139</v>
      </c>
    </row>
    <row r="130" spans="2:65" s="1" customFormat="1" ht="22.5" customHeight="1">
      <c r="B130" s="142"/>
      <c r="C130" s="143" t="s">
        <v>174</v>
      </c>
      <c r="D130" s="143" t="s">
        <v>141</v>
      </c>
      <c r="E130" s="144" t="s">
        <v>175</v>
      </c>
      <c r="F130" s="145" t="s">
        <v>176</v>
      </c>
      <c r="G130" s="146" t="s">
        <v>168</v>
      </c>
      <c r="H130" s="147">
        <v>42.47</v>
      </c>
      <c r="I130" s="148"/>
      <c r="J130" s="148">
        <f>ROUND(I130*H130,2)</f>
        <v>0</v>
      </c>
      <c r="K130" s="145" t="s">
        <v>3</v>
      </c>
      <c r="L130" s="30"/>
      <c r="M130" s="149" t="s">
        <v>3</v>
      </c>
      <c r="N130" s="150" t="s">
        <v>41</v>
      </c>
      <c r="O130" s="151">
        <v>0.479</v>
      </c>
      <c r="P130" s="151">
        <f>O130*H130</f>
        <v>20.34313</v>
      </c>
      <c r="Q130" s="151">
        <v>0.00085</v>
      </c>
      <c r="R130" s="151">
        <f>Q130*H130</f>
        <v>0.0360995</v>
      </c>
      <c r="S130" s="151">
        <v>0</v>
      </c>
      <c r="T130" s="152">
        <f>S130*H130</f>
        <v>0</v>
      </c>
      <c r="AR130" s="16" t="s">
        <v>145</v>
      </c>
      <c r="AT130" s="16" t="s">
        <v>141</v>
      </c>
      <c r="AU130" s="16" t="s">
        <v>78</v>
      </c>
      <c r="AY130" s="16" t="s">
        <v>139</v>
      </c>
      <c r="BE130" s="153">
        <f>IF(N130="základní",J130,0)</f>
        <v>0</v>
      </c>
      <c r="BF130" s="153">
        <f>IF(N130="snížená",J130,0)</f>
        <v>0</v>
      </c>
      <c r="BG130" s="153">
        <f>IF(N130="zákl. přenesená",J130,0)</f>
        <v>0</v>
      </c>
      <c r="BH130" s="153">
        <f>IF(N130="sníž. přenesená",J130,0)</f>
        <v>0</v>
      </c>
      <c r="BI130" s="153">
        <f>IF(N130="nulová",J130,0)</f>
        <v>0</v>
      </c>
      <c r="BJ130" s="16" t="s">
        <v>20</v>
      </c>
      <c r="BK130" s="153">
        <f>ROUND(I130*H130,2)</f>
        <v>0</v>
      </c>
      <c r="BL130" s="16" t="s">
        <v>145</v>
      </c>
      <c r="BM130" s="16" t="s">
        <v>177</v>
      </c>
    </row>
    <row r="131" spans="2:51" s="11" customFormat="1" ht="22.5" customHeight="1">
      <c r="B131" s="154"/>
      <c r="D131" s="163" t="s">
        <v>147</v>
      </c>
      <c r="E131" s="171" t="s">
        <v>3</v>
      </c>
      <c r="F131" s="172" t="s">
        <v>178</v>
      </c>
      <c r="H131" s="173">
        <v>42.47</v>
      </c>
      <c r="L131" s="154"/>
      <c r="M131" s="159"/>
      <c r="N131" s="160"/>
      <c r="O131" s="160"/>
      <c r="P131" s="160"/>
      <c r="Q131" s="160"/>
      <c r="R131" s="160"/>
      <c r="S131" s="160"/>
      <c r="T131" s="161"/>
      <c r="AT131" s="156" t="s">
        <v>147</v>
      </c>
      <c r="AU131" s="156" t="s">
        <v>78</v>
      </c>
      <c r="AV131" s="11" t="s">
        <v>78</v>
      </c>
      <c r="AW131" s="11" t="s">
        <v>34</v>
      </c>
      <c r="AX131" s="11" t="s">
        <v>20</v>
      </c>
      <c r="AY131" s="156" t="s">
        <v>139</v>
      </c>
    </row>
    <row r="132" spans="2:65" s="1" customFormat="1" ht="22.5" customHeight="1">
      <c r="B132" s="142"/>
      <c r="C132" s="143" t="s">
        <v>179</v>
      </c>
      <c r="D132" s="143" t="s">
        <v>141</v>
      </c>
      <c r="E132" s="144" t="s">
        <v>180</v>
      </c>
      <c r="F132" s="145" t="s">
        <v>181</v>
      </c>
      <c r="G132" s="146" t="s">
        <v>168</v>
      </c>
      <c r="H132" s="147">
        <v>229.71</v>
      </c>
      <c r="I132" s="148"/>
      <c r="J132" s="148">
        <f>ROUND(I132*H132,2)</f>
        <v>0</v>
      </c>
      <c r="K132" s="145" t="s">
        <v>3</v>
      </c>
      <c r="L132" s="30"/>
      <c r="M132" s="149" t="s">
        <v>3</v>
      </c>
      <c r="N132" s="150" t="s">
        <v>41</v>
      </c>
      <c r="O132" s="151">
        <v>0.07</v>
      </c>
      <c r="P132" s="151">
        <f>O132*H132</f>
        <v>16.079700000000003</v>
      </c>
      <c r="Q132" s="151">
        <v>0</v>
      </c>
      <c r="R132" s="151">
        <f>Q132*H132</f>
        <v>0</v>
      </c>
      <c r="S132" s="151">
        <v>0</v>
      </c>
      <c r="T132" s="152">
        <f>S132*H132</f>
        <v>0</v>
      </c>
      <c r="AR132" s="16" t="s">
        <v>145</v>
      </c>
      <c r="AT132" s="16" t="s">
        <v>141</v>
      </c>
      <c r="AU132" s="16" t="s">
        <v>78</v>
      </c>
      <c r="AY132" s="16" t="s">
        <v>139</v>
      </c>
      <c r="BE132" s="153">
        <f>IF(N132="základní",J132,0)</f>
        <v>0</v>
      </c>
      <c r="BF132" s="153">
        <f>IF(N132="snížená",J132,0)</f>
        <v>0</v>
      </c>
      <c r="BG132" s="153">
        <f>IF(N132="zákl. přenesená",J132,0)</f>
        <v>0</v>
      </c>
      <c r="BH132" s="153">
        <f>IF(N132="sníž. přenesená",J132,0)</f>
        <v>0</v>
      </c>
      <c r="BI132" s="153">
        <f>IF(N132="nulová",J132,0)</f>
        <v>0</v>
      </c>
      <c r="BJ132" s="16" t="s">
        <v>20</v>
      </c>
      <c r="BK132" s="153">
        <f>ROUND(I132*H132,2)</f>
        <v>0</v>
      </c>
      <c r="BL132" s="16" t="s">
        <v>145</v>
      </c>
      <c r="BM132" s="16" t="s">
        <v>182</v>
      </c>
    </row>
    <row r="133" spans="2:65" s="1" customFormat="1" ht="22.5" customHeight="1">
      <c r="B133" s="142"/>
      <c r="C133" s="143" t="s">
        <v>183</v>
      </c>
      <c r="D133" s="143" t="s">
        <v>141</v>
      </c>
      <c r="E133" s="144" t="s">
        <v>184</v>
      </c>
      <c r="F133" s="145" t="s">
        <v>185</v>
      </c>
      <c r="G133" s="146" t="s">
        <v>168</v>
      </c>
      <c r="H133" s="147">
        <v>42.47</v>
      </c>
      <c r="I133" s="148"/>
      <c r="J133" s="148">
        <f>ROUND(I133*H133,2)</f>
        <v>0</v>
      </c>
      <c r="K133" s="145" t="s">
        <v>3</v>
      </c>
      <c r="L133" s="30"/>
      <c r="M133" s="149" t="s">
        <v>3</v>
      </c>
      <c r="N133" s="150" t="s">
        <v>41</v>
      </c>
      <c r="O133" s="151">
        <v>0.327</v>
      </c>
      <c r="P133" s="151">
        <f>O133*H133</f>
        <v>13.887690000000001</v>
      </c>
      <c r="Q133" s="151">
        <v>0</v>
      </c>
      <c r="R133" s="151">
        <f>Q133*H133</f>
        <v>0</v>
      </c>
      <c r="S133" s="151">
        <v>0</v>
      </c>
      <c r="T133" s="152">
        <f>S133*H133</f>
        <v>0</v>
      </c>
      <c r="AR133" s="16" t="s">
        <v>145</v>
      </c>
      <c r="AT133" s="16" t="s">
        <v>141</v>
      </c>
      <c r="AU133" s="16" t="s">
        <v>78</v>
      </c>
      <c r="AY133" s="16" t="s">
        <v>139</v>
      </c>
      <c r="BE133" s="153">
        <f>IF(N133="základní",J133,0)</f>
        <v>0</v>
      </c>
      <c r="BF133" s="153">
        <f>IF(N133="snížená",J133,0)</f>
        <v>0</v>
      </c>
      <c r="BG133" s="153">
        <f>IF(N133="zákl. přenesená",J133,0)</f>
        <v>0</v>
      </c>
      <c r="BH133" s="153">
        <f>IF(N133="sníž. přenesená",J133,0)</f>
        <v>0</v>
      </c>
      <c r="BI133" s="153">
        <f>IF(N133="nulová",J133,0)</f>
        <v>0</v>
      </c>
      <c r="BJ133" s="16" t="s">
        <v>20</v>
      </c>
      <c r="BK133" s="153">
        <f>ROUND(I133*H133,2)</f>
        <v>0</v>
      </c>
      <c r="BL133" s="16" t="s">
        <v>145</v>
      </c>
      <c r="BM133" s="16" t="s">
        <v>186</v>
      </c>
    </row>
    <row r="134" spans="2:65" s="1" customFormat="1" ht="22.5" customHeight="1">
      <c r="B134" s="142"/>
      <c r="C134" s="143" t="s">
        <v>187</v>
      </c>
      <c r="D134" s="143" t="s">
        <v>141</v>
      </c>
      <c r="E134" s="144" t="s">
        <v>188</v>
      </c>
      <c r="F134" s="145" t="s">
        <v>189</v>
      </c>
      <c r="G134" s="146" t="s">
        <v>144</v>
      </c>
      <c r="H134" s="147">
        <v>31.049</v>
      </c>
      <c r="I134" s="148"/>
      <c r="J134" s="148">
        <f>ROUND(I134*H134,2)</f>
        <v>0</v>
      </c>
      <c r="K134" s="145" t="s">
        <v>3</v>
      </c>
      <c r="L134" s="30"/>
      <c r="M134" s="149" t="s">
        <v>3</v>
      </c>
      <c r="N134" s="150" t="s">
        <v>41</v>
      </c>
      <c r="O134" s="151">
        <v>0.083</v>
      </c>
      <c r="P134" s="151">
        <f>O134*H134</f>
        <v>2.577067</v>
      </c>
      <c r="Q134" s="151">
        <v>0</v>
      </c>
      <c r="R134" s="151">
        <f>Q134*H134</f>
        <v>0</v>
      </c>
      <c r="S134" s="151">
        <v>0</v>
      </c>
      <c r="T134" s="152">
        <f>S134*H134</f>
        <v>0</v>
      </c>
      <c r="AR134" s="16" t="s">
        <v>145</v>
      </c>
      <c r="AT134" s="16" t="s">
        <v>141</v>
      </c>
      <c r="AU134" s="16" t="s">
        <v>78</v>
      </c>
      <c r="AY134" s="16" t="s">
        <v>139</v>
      </c>
      <c r="BE134" s="153">
        <f>IF(N134="základní",J134,0)</f>
        <v>0</v>
      </c>
      <c r="BF134" s="153">
        <f>IF(N134="snížená",J134,0)</f>
        <v>0</v>
      </c>
      <c r="BG134" s="153">
        <f>IF(N134="zákl. přenesená",J134,0)</f>
        <v>0</v>
      </c>
      <c r="BH134" s="153">
        <f>IF(N134="sníž. přenesená",J134,0)</f>
        <v>0</v>
      </c>
      <c r="BI134" s="153">
        <f>IF(N134="nulová",J134,0)</f>
        <v>0</v>
      </c>
      <c r="BJ134" s="16" t="s">
        <v>20</v>
      </c>
      <c r="BK134" s="153">
        <f>ROUND(I134*H134,2)</f>
        <v>0</v>
      </c>
      <c r="BL134" s="16" t="s">
        <v>145</v>
      </c>
      <c r="BM134" s="16" t="s">
        <v>190</v>
      </c>
    </row>
    <row r="135" spans="2:65" s="1" customFormat="1" ht="22.5" customHeight="1">
      <c r="B135" s="142"/>
      <c r="C135" s="143" t="s">
        <v>25</v>
      </c>
      <c r="D135" s="143" t="s">
        <v>141</v>
      </c>
      <c r="E135" s="144" t="s">
        <v>191</v>
      </c>
      <c r="F135" s="145" t="s">
        <v>192</v>
      </c>
      <c r="G135" s="146" t="s">
        <v>144</v>
      </c>
      <c r="H135" s="147">
        <v>31.049</v>
      </c>
      <c r="I135" s="148"/>
      <c r="J135" s="148">
        <f>ROUND(I135*H135,2)</f>
        <v>0</v>
      </c>
      <c r="K135" s="145" t="s">
        <v>3</v>
      </c>
      <c r="L135" s="30"/>
      <c r="M135" s="149" t="s">
        <v>3</v>
      </c>
      <c r="N135" s="150" t="s">
        <v>41</v>
      </c>
      <c r="O135" s="151">
        <v>0.009</v>
      </c>
      <c r="P135" s="151">
        <f>O135*H135</f>
        <v>0.279441</v>
      </c>
      <c r="Q135" s="151">
        <v>0</v>
      </c>
      <c r="R135" s="151">
        <f>Q135*H135</f>
        <v>0</v>
      </c>
      <c r="S135" s="151">
        <v>0</v>
      </c>
      <c r="T135" s="152">
        <f>S135*H135</f>
        <v>0</v>
      </c>
      <c r="AR135" s="16" t="s">
        <v>145</v>
      </c>
      <c r="AT135" s="16" t="s">
        <v>141</v>
      </c>
      <c r="AU135" s="16" t="s">
        <v>78</v>
      </c>
      <c r="AY135" s="16" t="s">
        <v>139</v>
      </c>
      <c r="BE135" s="153">
        <f>IF(N135="základní",J135,0)</f>
        <v>0</v>
      </c>
      <c r="BF135" s="153">
        <f>IF(N135="snížená",J135,0)</f>
        <v>0</v>
      </c>
      <c r="BG135" s="153">
        <f>IF(N135="zákl. přenesená",J135,0)</f>
        <v>0</v>
      </c>
      <c r="BH135" s="153">
        <f>IF(N135="sníž. přenesená",J135,0)</f>
        <v>0</v>
      </c>
      <c r="BI135" s="153">
        <f>IF(N135="nulová",J135,0)</f>
        <v>0</v>
      </c>
      <c r="BJ135" s="16" t="s">
        <v>20</v>
      </c>
      <c r="BK135" s="153">
        <f>ROUND(I135*H135,2)</f>
        <v>0</v>
      </c>
      <c r="BL135" s="16" t="s">
        <v>145</v>
      </c>
      <c r="BM135" s="16" t="s">
        <v>193</v>
      </c>
    </row>
    <row r="136" spans="2:65" s="1" customFormat="1" ht="22.5" customHeight="1">
      <c r="B136" s="142"/>
      <c r="C136" s="143" t="s">
        <v>194</v>
      </c>
      <c r="D136" s="143" t="s">
        <v>141</v>
      </c>
      <c r="E136" s="144" t="s">
        <v>195</v>
      </c>
      <c r="F136" s="145" t="s">
        <v>196</v>
      </c>
      <c r="G136" s="146" t="s">
        <v>197</v>
      </c>
      <c r="H136" s="147">
        <v>55.888</v>
      </c>
      <c r="I136" s="148"/>
      <c r="J136" s="148">
        <f>ROUND(I136*H136,2)</f>
        <v>0</v>
      </c>
      <c r="K136" s="145" t="s">
        <v>3</v>
      </c>
      <c r="L136" s="30"/>
      <c r="M136" s="149" t="s">
        <v>3</v>
      </c>
      <c r="N136" s="150" t="s">
        <v>41</v>
      </c>
      <c r="O136" s="151">
        <v>0</v>
      </c>
      <c r="P136" s="151">
        <f>O136*H136</f>
        <v>0</v>
      </c>
      <c r="Q136" s="151">
        <v>0</v>
      </c>
      <c r="R136" s="151">
        <f>Q136*H136</f>
        <v>0</v>
      </c>
      <c r="S136" s="151">
        <v>0</v>
      </c>
      <c r="T136" s="152">
        <f>S136*H136</f>
        <v>0</v>
      </c>
      <c r="AR136" s="16" t="s">
        <v>145</v>
      </c>
      <c r="AT136" s="16" t="s">
        <v>141</v>
      </c>
      <c r="AU136" s="16" t="s">
        <v>78</v>
      </c>
      <c r="AY136" s="16" t="s">
        <v>139</v>
      </c>
      <c r="BE136" s="153">
        <f>IF(N136="základní",J136,0)</f>
        <v>0</v>
      </c>
      <c r="BF136" s="153">
        <f>IF(N136="snížená",J136,0)</f>
        <v>0</v>
      </c>
      <c r="BG136" s="153">
        <f>IF(N136="zákl. přenesená",J136,0)</f>
        <v>0</v>
      </c>
      <c r="BH136" s="153">
        <f>IF(N136="sníž. přenesená",J136,0)</f>
        <v>0</v>
      </c>
      <c r="BI136" s="153">
        <f>IF(N136="nulová",J136,0)</f>
        <v>0</v>
      </c>
      <c r="BJ136" s="16" t="s">
        <v>20</v>
      </c>
      <c r="BK136" s="153">
        <f>ROUND(I136*H136,2)</f>
        <v>0</v>
      </c>
      <c r="BL136" s="16" t="s">
        <v>145</v>
      </c>
      <c r="BM136" s="16" t="s">
        <v>198</v>
      </c>
    </row>
    <row r="137" spans="2:51" s="11" customFormat="1" ht="22.5" customHeight="1">
      <c r="B137" s="154"/>
      <c r="D137" s="163" t="s">
        <v>147</v>
      </c>
      <c r="E137" s="171" t="s">
        <v>3</v>
      </c>
      <c r="F137" s="172" t="s">
        <v>199</v>
      </c>
      <c r="H137" s="173">
        <v>55.888</v>
      </c>
      <c r="L137" s="154"/>
      <c r="M137" s="159"/>
      <c r="N137" s="160"/>
      <c r="O137" s="160"/>
      <c r="P137" s="160"/>
      <c r="Q137" s="160"/>
      <c r="R137" s="160"/>
      <c r="S137" s="160"/>
      <c r="T137" s="161"/>
      <c r="AT137" s="156" t="s">
        <v>147</v>
      </c>
      <c r="AU137" s="156" t="s">
        <v>78</v>
      </c>
      <c r="AV137" s="11" t="s">
        <v>78</v>
      </c>
      <c r="AW137" s="11" t="s">
        <v>34</v>
      </c>
      <c r="AX137" s="11" t="s">
        <v>20</v>
      </c>
      <c r="AY137" s="156" t="s">
        <v>139</v>
      </c>
    </row>
    <row r="138" spans="2:65" s="1" customFormat="1" ht="22.5" customHeight="1">
      <c r="B138" s="142"/>
      <c r="C138" s="143" t="s">
        <v>200</v>
      </c>
      <c r="D138" s="143" t="s">
        <v>141</v>
      </c>
      <c r="E138" s="144" t="s">
        <v>201</v>
      </c>
      <c r="F138" s="145" t="s">
        <v>202</v>
      </c>
      <c r="G138" s="146" t="s">
        <v>144</v>
      </c>
      <c r="H138" s="147">
        <v>136.09</v>
      </c>
      <c r="I138" s="148"/>
      <c r="J138" s="148">
        <f>ROUND(I138*H138,2)</f>
        <v>0</v>
      </c>
      <c r="K138" s="145" t="s">
        <v>3</v>
      </c>
      <c r="L138" s="30"/>
      <c r="M138" s="149" t="s">
        <v>3</v>
      </c>
      <c r="N138" s="150" t="s">
        <v>41</v>
      </c>
      <c r="O138" s="151">
        <v>0.299</v>
      </c>
      <c r="P138" s="151">
        <f>O138*H138</f>
        <v>40.69091</v>
      </c>
      <c r="Q138" s="151">
        <v>0</v>
      </c>
      <c r="R138" s="151">
        <f>Q138*H138</f>
        <v>0</v>
      </c>
      <c r="S138" s="151">
        <v>0</v>
      </c>
      <c r="T138" s="152">
        <f>S138*H138</f>
        <v>0</v>
      </c>
      <c r="AR138" s="16" t="s">
        <v>145</v>
      </c>
      <c r="AT138" s="16" t="s">
        <v>141</v>
      </c>
      <c r="AU138" s="16" t="s">
        <v>78</v>
      </c>
      <c r="AY138" s="16" t="s">
        <v>139</v>
      </c>
      <c r="BE138" s="153">
        <f>IF(N138="základní",J138,0)</f>
        <v>0</v>
      </c>
      <c r="BF138" s="153">
        <f>IF(N138="snížená",J138,0)</f>
        <v>0</v>
      </c>
      <c r="BG138" s="153">
        <f>IF(N138="zákl. přenesená",J138,0)</f>
        <v>0</v>
      </c>
      <c r="BH138" s="153">
        <f>IF(N138="sníž. přenesená",J138,0)</f>
        <v>0</v>
      </c>
      <c r="BI138" s="153">
        <f>IF(N138="nulová",J138,0)</f>
        <v>0</v>
      </c>
      <c r="BJ138" s="16" t="s">
        <v>20</v>
      </c>
      <c r="BK138" s="153">
        <f>ROUND(I138*H138,2)</f>
        <v>0</v>
      </c>
      <c r="BL138" s="16" t="s">
        <v>145</v>
      </c>
      <c r="BM138" s="16" t="s">
        <v>203</v>
      </c>
    </row>
    <row r="139" spans="2:65" s="1" customFormat="1" ht="22.5" customHeight="1">
      <c r="B139" s="142"/>
      <c r="C139" s="143" t="s">
        <v>204</v>
      </c>
      <c r="D139" s="143" t="s">
        <v>141</v>
      </c>
      <c r="E139" s="144" t="s">
        <v>205</v>
      </c>
      <c r="F139" s="145" t="s">
        <v>206</v>
      </c>
      <c r="G139" s="146" t="s">
        <v>168</v>
      </c>
      <c r="H139" s="147">
        <v>134.999</v>
      </c>
      <c r="I139" s="148"/>
      <c r="J139" s="148">
        <f>ROUND(I139*H139,2)</f>
        <v>0</v>
      </c>
      <c r="K139" s="145" t="s">
        <v>3</v>
      </c>
      <c r="L139" s="30"/>
      <c r="M139" s="149" t="s">
        <v>3</v>
      </c>
      <c r="N139" s="150" t="s">
        <v>41</v>
      </c>
      <c r="O139" s="151">
        <v>0.035</v>
      </c>
      <c r="P139" s="151">
        <f>O139*H139</f>
        <v>4.724965</v>
      </c>
      <c r="Q139" s="151">
        <v>0</v>
      </c>
      <c r="R139" s="151">
        <f>Q139*H139</f>
        <v>0</v>
      </c>
      <c r="S139" s="151">
        <v>0</v>
      </c>
      <c r="T139" s="152">
        <f>S139*H139</f>
        <v>0</v>
      </c>
      <c r="AR139" s="16" t="s">
        <v>145</v>
      </c>
      <c r="AT139" s="16" t="s">
        <v>141</v>
      </c>
      <c r="AU139" s="16" t="s">
        <v>78</v>
      </c>
      <c r="AY139" s="16" t="s">
        <v>139</v>
      </c>
      <c r="BE139" s="153">
        <f>IF(N139="základní",J139,0)</f>
        <v>0</v>
      </c>
      <c r="BF139" s="153">
        <f>IF(N139="snížená",J139,0)</f>
        <v>0</v>
      </c>
      <c r="BG139" s="153">
        <f>IF(N139="zákl. přenesená",J139,0)</f>
        <v>0</v>
      </c>
      <c r="BH139" s="153">
        <f>IF(N139="sníž. přenesená",J139,0)</f>
        <v>0</v>
      </c>
      <c r="BI139" s="153">
        <f>IF(N139="nulová",J139,0)</f>
        <v>0</v>
      </c>
      <c r="BJ139" s="16" t="s">
        <v>20</v>
      </c>
      <c r="BK139" s="153">
        <f>ROUND(I139*H139,2)</f>
        <v>0</v>
      </c>
      <c r="BL139" s="16" t="s">
        <v>145</v>
      </c>
      <c r="BM139" s="16" t="s">
        <v>207</v>
      </c>
    </row>
    <row r="140" spans="2:51" s="11" customFormat="1" ht="22.5" customHeight="1">
      <c r="B140" s="154"/>
      <c r="D140" s="155" t="s">
        <v>147</v>
      </c>
      <c r="E140" s="156" t="s">
        <v>3</v>
      </c>
      <c r="F140" s="157" t="s">
        <v>208</v>
      </c>
      <c r="H140" s="158">
        <v>134.999</v>
      </c>
      <c r="L140" s="154"/>
      <c r="M140" s="159"/>
      <c r="N140" s="160"/>
      <c r="O140" s="160"/>
      <c r="P140" s="160"/>
      <c r="Q140" s="160"/>
      <c r="R140" s="160"/>
      <c r="S140" s="160"/>
      <c r="T140" s="161"/>
      <c r="AT140" s="156" t="s">
        <v>147</v>
      </c>
      <c r="AU140" s="156" t="s">
        <v>78</v>
      </c>
      <c r="AV140" s="11" t="s">
        <v>78</v>
      </c>
      <c r="AW140" s="11" t="s">
        <v>34</v>
      </c>
      <c r="AX140" s="11" t="s">
        <v>20</v>
      </c>
      <c r="AY140" s="156" t="s">
        <v>139</v>
      </c>
    </row>
    <row r="141" spans="2:63" s="10" customFormat="1" ht="29.25" customHeight="1">
      <c r="B141" s="129"/>
      <c r="D141" s="139" t="s">
        <v>69</v>
      </c>
      <c r="E141" s="140" t="s">
        <v>78</v>
      </c>
      <c r="F141" s="140" t="s">
        <v>209</v>
      </c>
      <c r="J141" s="141">
        <f>BK141</f>
        <v>0</v>
      </c>
      <c r="L141" s="129"/>
      <c r="M141" s="133"/>
      <c r="N141" s="134"/>
      <c r="O141" s="134"/>
      <c r="P141" s="135">
        <f>SUM(P142:P143)</f>
        <v>4.014925</v>
      </c>
      <c r="Q141" s="134"/>
      <c r="R141" s="135">
        <f>SUM(R142:R143)</f>
        <v>8.46072</v>
      </c>
      <c r="S141" s="134"/>
      <c r="T141" s="136">
        <f>SUM(T142:T143)</f>
        <v>0</v>
      </c>
      <c r="AR141" s="130" t="s">
        <v>20</v>
      </c>
      <c r="AT141" s="137" t="s">
        <v>69</v>
      </c>
      <c r="AU141" s="137" t="s">
        <v>20</v>
      </c>
      <c r="AY141" s="130" t="s">
        <v>139</v>
      </c>
      <c r="BK141" s="138">
        <f>SUM(BK142:BK143)</f>
        <v>0</v>
      </c>
    </row>
    <row r="142" spans="2:65" s="1" customFormat="1" ht="22.5" customHeight="1">
      <c r="B142" s="142"/>
      <c r="C142" s="143" t="s">
        <v>210</v>
      </c>
      <c r="D142" s="143" t="s">
        <v>141</v>
      </c>
      <c r="E142" s="144" t="s">
        <v>211</v>
      </c>
      <c r="F142" s="145" t="s">
        <v>212</v>
      </c>
      <c r="G142" s="146" t="s">
        <v>144</v>
      </c>
      <c r="H142" s="147">
        <v>3.917</v>
      </c>
      <c r="I142" s="148"/>
      <c r="J142" s="148">
        <f>ROUND(I142*H142,2)</f>
        <v>0</v>
      </c>
      <c r="K142" s="145" t="s">
        <v>3</v>
      </c>
      <c r="L142" s="30"/>
      <c r="M142" s="149" t="s">
        <v>3</v>
      </c>
      <c r="N142" s="150" t="s">
        <v>41</v>
      </c>
      <c r="O142" s="151">
        <v>1.025</v>
      </c>
      <c r="P142" s="151">
        <f>O142*H142</f>
        <v>4.014925</v>
      </c>
      <c r="Q142" s="151">
        <v>2.16</v>
      </c>
      <c r="R142" s="151">
        <f>Q142*H142</f>
        <v>8.46072</v>
      </c>
      <c r="S142" s="151">
        <v>0</v>
      </c>
      <c r="T142" s="152">
        <f>S142*H142</f>
        <v>0</v>
      </c>
      <c r="AR142" s="16" t="s">
        <v>145</v>
      </c>
      <c r="AT142" s="16" t="s">
        <v>141</v>
      </c>
      <c r="AU142" s="16" t="s">
        <v>78</v>
      </c>
      <c r="AY142" s="16" t="s">
        <v>139</v>
      </c>
      <c r="BE142" s="153">
        <f>IF(N142="základní",J142,0)</f>
        <v>0</v>
      </c>
      <c r="BF142" s="153">
        <f>IF(N142="snížená",J142,0)</f>
        <v>0</v>
      </c>
      <c r="BG142" s="153">
        <f>IF(N142="zákl. přenesená",J142,0)</f>
        <v>0</v>
      </c>
      <c r="BH142" s="153">
        <f>IF(N142="sníž. přenesená",J142,0)</f>
        <v>0</v>
      </c>
      <c r="BI142" s="153">
        <f>IF(N142="nulová",J142,0)</f>
        <v>0</v>
      </c>
      <c r="BJ142" s="16" t="s">
        <v>20</v>
      </c>
      <c r="BK142" s="153">
        <f>ROUND(I142*H142,2)</f>
        <v>0</v>
      </c>
      <c r="BL142" s="16" t="s">
        <v>145</v>
      </c>
      <c r="BM142" s="16" t="s">
        <v>213</v>
      </c>
    </row>
    <row r="143" spans="2:51" s="11" customFormat="1" ht="22.5" customHeight="1">
      <c r="B143" s="154"/>
      <c r="D143" s="155" t="s">
        <v>147</v>
      </c>
      <c r="E143" s="156" t="s">
        <v>3</v>
      </c>
      <c r="F143" s="157" t="s">
        <v>214</v>
      </c>
      <c r="H143" s="158">
        <v>3.917</v>
      </c>
      <c r="L143" s="154"/>
      <c r="M143" s="159"/>
      <c r="N143" s="160"/>
      <c r="O143" s="160"/>
      <c r="P143" s="160"/>
      <c r="Q143" s="160"/>
      <c r="R143" s="160"/>
      <c r="S143" s="160"/>
      <c r="T143" s="161"/>
      <c r="AT143" s="156" t="s">
        <v>147</v>
      </c>
      <c r="AU143" s="156" t="s">
        <v>78</v>
      </c>
      <c r="AV143" s="11" t="s">
        <v>78</v>
      </c>
      <c r="AW143" s="11" t="s">
        <v>34</v>
      </c>
      <c r="AX143" s="11" t="s">
        <v>20</v>
      </c>
      <c r="AY143" s="156" t="s">
        <v>139</v>
      </c>
    </row>
    <row r="144" spans="2:63" s="10" customFormat="1" ht="29.25" customHeight="1">
      <c r="B144" s="129"/>
      <c r="D144" s="139" t="s">
        <v>69</v>
      </c>
      <c r="E144" s="140" t="s">
        <v>154</v>
      </c>
      <c r="F144" s="140" t="s">
        <v>215</v>
      </c>
      <c r="J144" s="141">
        <f>BK144</f>
        <v>0</v>
      </c>
      <c r="L144" s="129"/>
      <c r="M144" s="133"/>
      <c r="N144" s="134"/>
      <c r="O144" s="134"/>
      <c r="P144" s="135">
        <f>SUM(P145:P184)</f>
        <v>289.43249000000003</v>
      </c>
      <c r="Q144" s="134"/>
      <c r="R144" s="135">
        <f>SUM(R145:R184)</f>
        <v>14.2971354</v>
      </c>
      <c r="S144" s="134"/>
      <c r="T144" s="136">
        <f>SUM(T145:T184)</f>
        <v>0</v>
      </c>
      <c r="AR144" s="130" t="s">
        <v>20</v>
      </c>
      <c r="AT144" s="137" t="s">
        <v>69</v>
      </c>
      <c r="AU144" s="137" t="s">
        <v>20</v>
      </c>
      <c r="AY144" s="130" t="s">
        <v>139</v>
      </c>
      <c r="BK144" s="138">
        <f>SUM(BK145:BK184)</f>
        <v>0</v>
      </c>
    </row>
    <row r="145" spans="2:65" s="1" customFormat="1" ht="22.5" customHeight="1">
      <c r="B145" s="142"/>
      <c r="C145" s="143" t="s">
        <v>9</v>
      </c>
      <c r="D145" s="143" t="s">
        <v>141</v>
      </c>
      <c r="E145" s="144" t="s">
        <v>216</v>
      </c>
      <c r="F145" s="145" t="s">
        <v>217</v>
      </c>
      <c r="G145" s="146" t="s">
        <v>144</v>
      </c>
      <c r="H145" s="147">
        <v>1.305</v>
      </c>
      <c r="I145" s="148"/>
      <c r="J145" s="148">
        <f>ROUND(I145*H145,2)</f>
        <v>0</v>
      </c>
      <c r="K145" s="145" t="s">
        <v>3</v>
      </c>
      <c r="L145" s="30"/>
      <c r="M145" s="149" t="s">
        <v>3</v>
      </c>
      <c r="N145" s="150" t="s">
        <v>41</v>
      </c>
      <c r="O145" s="151">
        <v>4.794</v>
      </c>
      <c r="P145" s="151">
        <f>O145*H145</f>
        <v>6.256169999999999</v>
      </c>
      <c r="Q145" s="151">
        <v>1.8775</v>
      </c>
      <c r="R145" s="151">
        <f>Q145*H145</f>
        <v>2.4501375</v>
      </c>
      <c r="S145" s="151">
        <v>0</v>
      </c>
      <c r="T145" s="152">
        <f>S145*H145</f>
        <v>0</v>
      </c>
      <c r="AR145" s="16" t="s">
        <v>145</v>
      </c>
      <c r="AT145" s="16" t="s">
        <v>141</v>
      </c>
      <c r="AU145" s="16" t="s">
        <v>78</v>
      </c>
      <c r="AY145" s="16" t="s">
        <v>139</v>
      </c>
      <c r="BE145" s="153">
        <f>IF(N145="základní",J145,0)</f>
        <v>0</v>
      </c>
      <c r="BF145" s="153">
        <f>IF(N145="snížená",J145,0)</f>
        <v>0</v>
      </c>
      <c r="BG145" s="153">
        <f>IF(N145="zákl. přenesená",J145,0)</f>
        <v>0</v>
      </c>
      <c r="BH145" s="153">
        <f>IF(N145="sníž. přenesená",J145,0)</f>
        <v>0</v>
      </c>
      <c r="BI145" s="153">
        <f>IF(N145="nulová",J145,0)</f>
        <v>0</v>
      </c>
      <c r="BJ145" s="16" t="s">
        <v>20</v>
      </c>
      <c r="BK145" s="153">
        <f>ROUND(I145*H145,2)</f>
        <v>0</v>
      </c>
      <c r="BL145" s="16" t="s">
        <v>145</v>
      </c>
      <c r="BM145" s="16" t="s">
        <v>218</v>
      </c>
    </row>
    <row r="146" spans="2:51" s="11" customFormat="1" ht="22.5" customHeight="1">
      <c r="B146" s="154"/>
      <c r="D146" s="155" t="s">
        <v>147</v>
      </c>
      <c r="E146" s="156" t="s">
        <v>3</v>
      </c>
      <c r="F146" s="157" t="s">
        <v>219</v>
      </c>
      <c r="H146" s="158">
        <v>0.945</v>
      </c>
      <c r="L146" s="154"/>
      <c r="M146" s="159"/>
      <c r="N146" s="160"/>
      <c r="O146" s="160"/>
      <c r="P146" s="160"/>
      <c r="Q146" s="160"/>
      <c r="R146" s="160"/>
      <c r="S146" s="160"/>
      <c r="T146" s="161"/>
      <c r="AT146" s="156" t="s">
        <v>147</v>
      </c>
      <c r="AU146" s="156" t="s">
        <v>78</v>
      </c>
      <c r="AV146" s="11" t="s">
        <v>78</v>
      </c>
      <c r="AW146" s="11" t="s">
        <v>34</v>
      </c>
      <c r="AX146" s="11" t="s">
        <v>70</v>
      </c>
      <c r="AY146" s="156" t="s">
        <v>139</v>
      </c>
    </row>
    <row r="147" spans="2:51" s="11" customFormat="1" ht="22.5" customHeight="1">
      <c r="B147" s="154"/>
      <c r="D147" s="155" t="s">
        <v>147</v>
      </c>
      <c r="E147" s="156" t="s">
        <v>3</v>
      </c>
      <c r="F147" s="157" t="s">
        <v>220</v>
      </c>
      <c r="H147" s="158">
        <v>0.36</v>
      </c>
      <c r="L147" s="154"/>
      <c r="M147" s="159"/>
      <c r="N147" s="160"/>
      <c r="O147" s="160"/>
      <c r="P147" s="160"/>
      <c r="Q147" s="160"/>
      <c r="R147" s="160"/>
      <c r="S147" s="160"/>
      <c r="T147" s="161"/>
      <c r="AT147" s="156" t="s">
        <v>147</v>
      </c>
      <c r="AU147" s="156" t="s">
        <v>78</v>
      </c>
      <c r="AV147" s="11" t="s">
        <v>78</v>
      </c>
      <c r="AW147" s="11" t="s">
        <v>34</v>
      </c>
      <c r="AX147" s="11" t="s">
        <v>70</v>
      </c>
      <c r="AY147" s="156" t="s">
        <v>139</v>
      </c>
    </row>
    <row r="148" spans="2:51" s="12" customFormat="1" ht="22.5" customHeight="1">
      <c r="B148" s="162"/>
      <c r="D148" s="163" t="s">
        <v>147</v>
      </c>
      <c r="E148" s="164" t="s">
        <v>3</v>
      </c>
      <c r="F148" s="165" t="s">
        <v>150</v>
      </c>
      <c r="H148" s="166">
        <v>1.305</v>
      </c>
      <c r="L148" s="162"/>
      <c r="M148" s="167"/>
      <c r="N148" s="168"/>
      <c r="O148" s="168"/>
      <c r="P148" s="168"/>
      <c r="Q148" s="168"/>
      <c r="R148" s="168"/>
      <c r="S148" s="168"/>
      <c r="T148" s="169"/>
      <c r="AT148" s="170" t="s">
        <v>147</v>
      </c>
      <c r="AU148" s="170" t="s">
        <v>78</v>
      </c>
      <c r="AV148" s="12" t="s">
        <v>145</v>
      </c>
      <c r="AW148" s="12" t="s">
        <v>34</v>
      </c>
      <c r="AX148" s="12" t="s">
        <v>20</v>
      </c>
      <c r="AY148" s="170" t="s">
        <v>139</v>
      </c>
    </row>
    <row r="149" spans="2:65" s="1" customFormat="1" ht="22.5" customHeight="1">
      <c r="B149" s="142"/>
      <c r="C149" s="143" t="s">
        <v>221</v>
      </c>
      <c r="D149" s="143" t="s">
        <v>141</v>
      </c>
      <c r="E149" s="144" t="s">
        <v>222</v>
      </c>
      <c r="F149" s="145" t="s">
        <v>223</v>
      </c>
      <c r="G149" s="146" t="s">
        <v>144</v>
      </c>
      <c r="H149" s="147">
        <v>2.852</v>
      </c>
      <c r="I149" s="148"/>
      <c r="J149" s="148">
        <f>ROUND(I149*H149,2)</f>
        <v>0</v>
      </c>
      <c r="K149" s="145" t="s">
        <v>3</v>
      </c>
      <c r="L149" s="30"/>
      <c r="M149" s="149" t="s">
        <v>3</v>
      </c>
      <c r="N149" s="150" t="s">
        <v>41</v>
      </c>
      <c r="O149" s="151">
        <v>3.842</v>
      </c>
      <c r="P149" s="151">
        <f>O149*H149</f>
        <v>10.957384</v>
      </c>
      <c r="Q149" s="151">
        <v>1.8775</v>
      </c>
      <c r="R149" s="151">
        <f>Q149*H149</f>
        <v>5.354629999999999</v>
      </c>
      <c r="S149" s="151">
        <v>0</v>
      </c>
      <c r="T149" s="152">
        <f>S149*H149</f>
        <v>0</v>
      </c>
      <c r="AR149" s="16" t="s">
        <v>145</v>
      </c>
      <c r="AT149" s="16" t="s">
        <v>141</v>
      </c>
      <c r="AU149" s="16" t="s">
        <v>78</v>
      </c>
      <c r="AY149" s="16" t="s">
        <v>139</v>
      </c>
      <c r="BE149" s="153">
        <f>IF(N149="základní",J149,0)</f>
        <v>0</v>
      </c>
      <c r="BF149" s="153">
        <f>IF(N149="snížená",J149,0)</f>
        <v>0</v>
      </c>
      <c r="BG149" s="153">
        <f>IF(N149="zákl. přenesená",J149,0)</f>
        <v>0</v>
      </c>
      <c r="BH149" s="153">
        <f>IF(N149="sníž. přenesená",J149,0)</f>
        <v>0</v>
      </c>
      <c r="BI149" s="153">
        <f>IF(N149="nulová",J149,0)</f>
        <v>0</v>
      </c>
      <c r="BJ149" s="16" t="s">
        <v>20</v>
      </c>
      <c r="BK149" s="153">
        <f>ROUND(I149*H149,2)</f>
        <v>0</v>
      </c>
      <c r="BL149" s="16" t="s">
        <v>145</v>
      </c>
      <c r="BM149" s="16" t="s">
        <v>224</v>
      </c>
    </row>
    <row r="150" spans="2:51" s="11" customFormat="1" ht="22.5" customHeight="1">
      <c r="B150" s="154"/>
      <c r="D150" s="155" t="s">
        <v>147</v>
      </c>
      <c r="E150" s="156" t="s">
        <v>3</v>
      </c>
      <c r="F150" s="157" t="s">
        <v>225</v>
      </c>
      <c r="H150" s="158">
        <v>0.84</v>
      </c>
      <c r="L150" s="154"/>
      <c r="M150" s="159"/>
      <c r="N150" s="160"/>
      <c r="O150" s="160"/>
      <c r="P150" s="160"/>
      <c r="Q150" s="160"/>
      <c r="R150" s="160"/>
      <c r="S150" s="160"/>
      <c r="T150" s="161"/>
      <c r="AT150" s="156" t="s">
        <v>147</v>
      </c>
      <c r="AU150" s="156" t="s">
        <v>78</v>
      </c>
      <c r="AV150" s="11" t="s">
        <v>78</v>
      </c>
      <c r="AW150" s="11" t="s">
        <v>34</v>
      </c>
      <c r="AX150" s="11" t="s">
        <v>70</v>
      </c>
      <c r="AY150" s="156" t="s">
        <v>139</v>
      </c>
    </row>
    <row r="151" spans="2:51" s="11" customFormat="1" ht="22.5" customHeight="1">
      <c r="B151" s="154"/>
      <c r="D151" s="155" t="s">
        <v>147</v>
      </c>
      <c r="E151" s="156" t="s">
        <v>3</v>
      </c>
      <c r="F151" s="157" t="s">
        <v>226</v>
      </c>
      <c r="H151" s="158">
        <v>0.604</v>
      </c>
      <c r="L151" s="154"/>
      <c r="M151" s="159"/>
      <c r="N151" s="160"/>
      <c r="O151" s="160"/>
      <c r="P151" s="160"/>
      <c r="Q151" s="160"/>
      <c r="R151" s="160"/>
      <c r="S151" s="160"/>
      <c r="T151" s="161"/>
      <c r="AT151" s="156" t="s">
        <v>147</v>
      </c>
      <c r="AU151" s="156" t="s">
        <v>78</v>
      </c>
      <c r="AV151" s="11" t="s">
        <v>78</v>
      </c>
      <c r="AW151" s="11" t="s">
        <v>34</v>
      </c>
      <c r="AX151" s="11" t="s">
        <v>70</v>
      </c>
      <c r="AY151" s="156" t="s">
        <v>139</v>
      </c>
    </row>
    <row r="152" spans="2:51" s="11" customFormat="1" ht="22.5" customHeight="1">
      <c r="B152" s="154"/>
      <c r="D152" s="155" t="s">
        <v>147</v>
      </c>
      <c r="E152" s="156" t="s">
        <v>3</v>
      </c>
      <c r="F152" s="157" t="s">
        <v>227</v>
      </c>
      <c r="H152" s="158">
        <v>0.815</v>
      </c>
      <c r="L152" s="154"/>
      <c r="M152" s="159"/>
      <c r="N152" s="160"/>
      <c r="O152" s="160"/>
      <c r="P152" s="160"/>
      <c r="Q152" s="160"/>
      <c r="R152" s="160"/>
      <c r="S152" s="160"/>
      <c r="T152" s="161"/>
      <c r="AT152" s="156" t="s">
        <v>147</v>
      </c>
      <c r="AU152" s="156" t="s">
        <v>78</v>
      </c>
      <c r="AV152" s="11" t="s">
        <v>78</v>
      </c>
      <c r="AW152" s="11" t="s">
        <v>34</v>
      </c>
      <c r="AX152" s="11" t="s">
        <v>70</v>
      </c>
      <c r="AY152" s="156" t="s">
        <v>139</v>
      </c>
    </row>
    <row r="153" spans="2:51" s="11" customFormat="1" ht="22.5" customHeight="1">
      <c r="B153" s="154"/>
      <c r="D153" s="155" t="s">
        <v>147</v>
      </c>
      <c r="E153" s="156" t="s">
        <v>3</v>
      </c>
      <c r="F153" s="157" t="s">
        <v>228</v>
      </c>
      <c r="H153" s="158">
        <v>0.593</v>
      </c>
      <c r="L153" s="154"/>
      <c r="M153" s="159"/>
      <c r="N153" s="160"/>
      <c r="O153" s="160"/>
      <c r="P153" s="160"/>
      <c r="Q153" s="160"/>
      <c r="R153" s="160"/>
      <c r="S153" s="160"/>
      <c r="T153" s="161"/>
      <c r="AT153" s="156" t="s">
        <v>147</v>
      </c>
      <c r="AU153" s="156" t="s">
        <v>78</v>
      </c>
      <c r="AV153" s="11" t="s">
        <v>78</v>
      </c>
      <c r="AW153" s="11" t="s">
        <v>34</v>
      </c>
      <c r="AX153" s="11" t="s">
        <v>70</v>
      </c>
      <c r="AY153" s="156" t="s">
        <v>139</v>
      </c>
    </row>
    <row r="154" spans="2:51" s="12" customFormat="1" ht="22.5" customHeight="1">
      <c r="B154" s="162"/>
      <c r="D154" s="163" t="s">
        <v>147</v>
      </c>
      <c r="E154" s="164" t="s">
        <v>3</v>
      </c>
      <c r="F154" s="165" t="s">
        <v>150</v>
      </c>
      <c r="H154" s="166">
        <v>2.852</v>
      </c>
      <c r="L154" s="162"/>
      <c r="M154" s="167"/>
      <c r="N154" s="168"/>
      <c r="O154" s="168"/>
      <c r="P154" s="168"/>
      <c r="Q154" s="168"/>
      <c r="R154" s="168"/>
      <c r="S154" s="168"/>
      <c r="T154" s="169"/>
      <c r="AT154" s="170" t="s">
        <v>147</v>
      </c>
      <c r="AU154" s="170" t="s">
        <v>78</v>
      </c>
      <c r="AV154" s="12" t="s">
        <v>145</v>
      </c>
      <c r="AW154" s="12" t="s">
        <v>34</v>
      </c>
      <c r="AX154" s="12" t="s">
        <v>20</v>
      </c>
      <c r="AY154" s="170" t="s">
        <v>139</v>
      </c>
    </row>
    <row r="155" spans="2:65" s="1" customFormat="1" ht="22.5" customHeight="1">
      <c r="B155" s="142"/>
      <c r="C155" s="143" t="s">
        <v>229</v>
      </c>
      <c r="D155" s="143" t="s">
        <v>141</v>
      </c>
      <c r="E155" s="144" t="s">
        <v>230</v>
      </c>
      <c r="F155" s="145" t="s">
        <v>231</v>
      </c>
      <c r="G155" s="146" t="s">
        <v>144</v>
      </c>
      <c r="H155" s="147">
        <v>2.188</v>
      </c>
      <c r="I155" s="148"/>
      <c r="J155" s="148">
        <f>ROUND(I155*H155,2)</f>
        <v>0</v>
      </c>
      <c r="K155" s="145" t="s">
        <v>3</v>
      </c>
      <c r="L155" s="30"/>
      <c r="M155" s="149" t="s">
        <v>3</v>
      </c>
      <c r="N155" s="150" t="s">
        <v>41</v>
      </c>
      <c r="O155" s="151">
        <v>4.459</v>
      </c>
      <c r="P155" s="151">
        <f>O155*H155</f>
        <v>9.756292</v>
      </c>
      <c r="Q155" s="151">
        <v>1.841</v>
      </c>
      <c r="R155" s="151">
        <f>Q155*H155</f>
        <v>4.0281080000000005</v>
      </c>
      <c r="S155" s="151">
        <v>0</v>
      </c>
      <c r="T155" s="152">
        <f>S155*H155</f>
        <v>0</v>
      </c>
      <c r="AR155" s="16" t="s">
        <v>145</v>
      </c>
      <c r="AT155" s="16" t="s">
        <v>141</v>
      </c>
      <c r="AU155" s="16" t="s">
        <v>78</v>
      </c>
      <c r="AY155" s="16" t="s">
        <v>139</v>
      </c>
      <c r="BE155" s="153">
        <f>IF(N155="základní",J155,0)</f>
        <v>0</v>
      </c>
      <c r="BF155" s="153">
        <f>IF(N155="snížená",J155,0)</f>
        <v>0</v>
      </c>
      <c r="BG155" s="153">
        <f>IF(N155="zákl. přenesená",J155,0)</f>
        <v>0</v>
      </c>
      <c r="BH155" s="153">
        <f>IF(N155="sníž. přenesená",J155,0)</f>
        <v>0</v>
      </c>
      <c r="BI155" s="153">
        <f>IF(N155="nulová",J155,0)</f>
        <v>0</v>
      </c>
      <c r="BJ155" s="16" t="s">
        <v>20</v>
      </c>
      <c r="BK155" s="153">
        <f>ROUND(I155*H155,2)</f>
        <v>0</v>
      </c>
      <c r="BL155" s="16" t="s">
        <v>145</v>
      </c>
      <c r="BM155" s="16" t="s">
        <v>232</v>
      </c>
    </row>
    <row r="156" spans="2:51" s="11" customFormat="1" ht="22.5" customHeight="1">
      <c r="B156" s="154"/>
      <c r="D156" s="163" t="s">
        <v>147</v>
      </c>
      <c r="E156" s="171" t="s">
        <v>3</v>
      </c>
      <c r="F156" s="172" t="s">
        <v>233</v>
      </c>
      <c r="H156" s="173">
        <v>2.188</v>
      </c>
      <c r="L156" s="154"/>
      <c r="M156" s="159"/>
      <c r="N156" s="160"/>
      <c r="O156" s="160"/>
      <c r="P156" s="160"/>
      <c r="Q156" s="160"/>
      <c r="R156" s="160"/>
      <c r="S156" s="160"/>
      <c r="T156" s="161"/>
      <c r="AT156" s="156" t="s">
        <v>147</v>
      </c>
      <c r="AU156" s="156" t="s">
        <v>78</v>
      </c>
      <c r="AV156" s="11" t="s">
        <v>78</v>
      </c>
      <c r="AW156" s="11" t="s">
        <v>34</v>
      </c>
      <c r="AX156" s="11" t="s">
        <v>20</v>
      </c>
      <c r="AY156" s="156" t="s">
        <v>139</v>
      </c>
    </row>
    <row r="157" spans="2:65" s="1" customFormat="1" ht="22.5" customHeight="1">
      <c r="B157" s="142"/>
      <c r="C157" s="143" t="s">
        <v>234</v>
      </c>
      <c r="D157" s="143" t="s">
        <v>141</v>
      </c>
      <c r="E157" s="144" t="s">
        <v>235</v>
      </c>
      <c r="F157" s="145" t="s">
        <v>236</v>
      </c>
      <c r="G157" s="146" t="s">
        <v>197</v>
      </c>
      <c r="H157" s="147">
        <v>1.642</v>
      </c>
      <c r="I157" s="148"/>
      <c r="J157" s="148">
        <f>ROUND(I157*H157,2)</f>
        <v>0</v>
      </c>
      <c r="K157" s="145" t="s">
        <v>3</v>
      </c>
      <c r="L157" s="30"/>
      <c r="M157" s="149" t="s">
        <v>3</v>
      </c>
      <c r="N157" s="150" t="s">
        <v>41</v>
      </c>
      <c r="O157" s="151">
        <v>36.9</v>
      </c>
      <c r="P157" s="151">
        <f>O157*H157</f>
        <v>60.5898</v>
      </c>
      <c r="Q157" s="151">
        <v>1.09</v>
      </c>
      <c r="R157" s="151">
        <f>Q157*H157</f>
        <v>1.78978</v>
      </c>
      <c r="S157" s="151">
        <v>0</v>
      </c>
      <c r="T157" s="152">
        <f>S157*H157</f>
        <v>0</v>
      </c>
      <c r="AR157" s="16" t="s">
        <v>145</v>
      </c>
      <c r="AT157" s="16" t="s">
        <v>141</v>
      </c>
      <c r="AU157" s="16" t="s">
        <v>78</v>
      </c>
      <c r="AY157" s="16" t="s">
        <v>139</v>
      </c>
      <c r="BE157" s="153">
        <f>IF(N157="základní",J157,0)</f>
        <v>0</v>
      </c>
      <c r="BF157" s="153">
        <f>IF(N157="snížená",J157,0)</f>
        <v>0</v>
      </c>
      <c r="BG157" s="153">
        <f>IF(N157="zákl. přenesená",J157,0)</f>
        <v>0</v>
      </c>
      <c r="BH157" s="153">
        <f>IF(N157="sníž. přenesená",J157,0)</f>
        <v>0</v>
      </c>
      <c r="BI157" s="153">
        <f>IF(N157="nulová",J157,0)</f>
        <v>0</v>
      </c>
      <c r="BJ157" s="16" t="s">
        <v>20</v>
      </c>
      <c r="BK157" s="153">
        <f>ROUND(I157*H157,2)</f>
        <v>0</v>
      </c>
      <c r="BL157" s="16" t="s">
        <v>145</v>
      </c>
      <c r="BM157" s="16" t="s">
        <v>237</v>
      </c>
    </row>
    <row r="158" spans="2:51" s="11" customFormat="1" ht="22.5" customHeight="1">
      <c r="B158" s="154"/>
      <c r="D158" s="155" t="s">
        <v>147</v>
      </c>
      <c r="E158" s="156" t="s">
        <v>3</v>
      </c>
      <c r="F158" s="157" t="s">
        <v>238</v>
      </c>
      <c r="H158" s="158">
        <v>0.573</v>
      </c>
      <c r="L158" s="154"/>
      <c r="M158" s="159"/>
      <c r="N158" s="160"/>
      <c r="O158" s="160"/>
      <c r="P158" s="160"/>
      <c r="Q158" s="160"/>
      <c r="R158" s="160"/>
      <c r="S158" s="160"/>
      <c r="T158" s="161"/>
      <c r="AT158" s="156" t="s">
        <v>147</v>
      </c>
      <c r="AU158" s="156" t="s">
        <v>78</v>
      </c>
      <c r="AV158" s="11" t="s">
        <v>78</v>
      </c>
      <c r="AW158" s="11" t="s">
        <v>34</v>
      </c>
      <c r="AX158" s="11" t="s">
        <v>70</v>
      </c>
      <c r="AY158" s="156" t="s">
        <v>139</v>
      </c>
    </row>
    <row r="159" spans="2:51" s="11" customFormat="1" ht="22.5" customHeight="1">
      <c r="B159" s="154"/>
      <c r="D159" s="155" t="s">
        <v>147</v>
      </c>
      <c r="E159" s="156" t="s">
        <v>3</v>
      </c>
      <c r="F159" s="157" t="s">
        <v>239</v>
      </c>
      <c r="H159" s="158">
        <v>0.107</v>
      </c>
      <c r="L159" s="154"/>
      <c r="M159" s="159"/>
      <c r="N159" s="160"/>
      <c r="O159" s="160"/>
      <c r="P159" s="160"/>
      <c r="Q159" s="160"/>
      <c r="R159" s="160"/>
      <c r="S159" s="160"/>
      <c r="T159" s="161"/>
      <c r="AT159" s="156" t="s">
        <v>147</v>
      </c>
      <c r="AU159" s="156" t="s">
        <v>78</v>
      </c>
      <c r="AV159" s="11" t="s">
        <v>78</v>
      </c>
      <c r="AW159" s="11" t="s">
        <v>34</v>
      </c>
      <c r="AX159" s="11" t="s">
        <v>70</v>
      </c>
      <c r="AY159" s="156" t="s">
        <v>139</v>
      </c>
    </row>
    <row r="160" spans="2:51" s="11" customFormat="1" ht="22.5" customHeight="1">
      <c r="B160" s="154"/>
      <c r="D160" s="155" t="s">
        <v>147</v>
      </c>
      <c r="E160" s="156" t="s">
        <v>3</v>
      </c>
      <c r="F160" s="157" t="s">
        <v>240</v>
      </c>
      <c r="H160" s="158">
        <v>0.229</v>
      </c>
      <c r="L160" s="154"/>
      <c r="M160" s="159"/>
      <c r="N160" s="160"/>
      <c r="O160" s="160"/>
      <c r="P160" s="160"/>
      <c r="Q160" s="160"/>
      <c r="R160" s="160"/>
      <c r="S160" s="160"/>
      <c r="T160" s="161"/>
      <c r="AT160" s="156" t="s">
        <v>147</v>
      </c>
      <c r="AU160" s="156" t="s">
        <v>78</v>
      </c>
      <c r="AV160" s="11" t="s">
        <v>78</v>
      </c>
      <c r="AW160" s="11" t="s">
        <v>34</v>
      </c>
      <c r="AX160" s="11" t="s">
        <v>70</v>
      </c>
      <c r="AY160" s="156" t="s">
        <v>139</v>
      </c>
    </row>
    <row r="161" spans="2:51" s="11" customFormat="1" ht="22.5" customHeight="1">
      <c r="B161" s="154"/>
      <c r="D161" s="155" t="s">
        <v>147</v>
      </c>
      <c r="E161" s="156" t="s">
        <v>3</v>
      </c>
      <c r="F161" s="157" t="s">
        <v>241</v>
      </c>
      <c r="H161" s="158">
        <v>0.122</v>
      </c>
      <c r="L161" s="154"/>
      <c r="M161" s="159"/>
      <c r="N161" s="160"/>
      <c r="O161" s="160"/>
      <c r="P161" s="160"/>
      <c r="Q161" s="160"/>
      <c r="R161" s="160"/>
      <c r="S161" s="160"/>
      <c r="T161" s="161"/>
      <c r="AT161" s="156" t="s">
        <v>147</v>
      </c>
      <c r="AU161" s="156" t="s">
        <v>78</v>
      </c>
      <c r="AV161" s="11" t="s">
        <v>78</v>
      </c>
      <c r="AW161" s="11" t="s">
        <v>34</v>
      </c>
      <c r="AX161" s="11" t="s">
        <v>70</v>
      </c>
      <c r="AY161" s="156" t="s">
        <v>139</v>
      </c>
    </row>
    <row r="162" spans="2:51" s="11" customFormat="1" ht="22.5" customHeight="1">
      <c r="B162" s="154"/>
      <c r="D162" s="155" t="s">
        <v>147</v>
      </c>
      <c r="E162" s="156" t="s">
        <v>3</v>
      </c>
      <c r="F162" s="157" t="s">
        <v>242</v>
      </c>
      <c r="H162" s="158">
        <v>0.122</v>
      </c>
      <c r="L162" s="154"/>
      <c r="M162" s="159"/>
      <c r="N162" s="160"/>
      <c r="O162" s="160"/>
      <c r="P162" s="160"/>
      <c r="Q162" s="160"/>
      <c r="R162" s="160"/>
      <c r="S162" s="160"/>
      <c r="T162" s="161"/>
      <c r="AT162" s="156" t="s">
        <v>147</v>
      </c>
      <c r="AU162" s="156" t="s">
        <v>78</v>
      </c>
      <c r="AV162" s="11" t="s">
        <v>78</v>
      </c>
      <c r="AW162" s="11" t="s">
        <v>34</v>
      </c>
      <c r="AX162" s="11" t="s">
        <v>70</v>
      </c>
      <c r="AY162" s="156" t="s">
        <v>139</v>
      </c>
    </row>
    <row r="163" spans="2:51" s="11" customFormat="1" ht="22.5" customHeight="1">
      <c r="B163" s="154"/>
      <c r="D163" s="155" t="s">
        <v>147</v>
      </c>
      <c r="E163" s="156" t="s">
        <v>3</v>
      </c>
      <c r="F163" s="157" t="s">
        <v>243</v>
      </c>
      <c r="H163" s="158">
        <v>0.286</v>
      </c>
      <c r="L163" s="154"/>
      <c r="M163" s="159"/>
      <c r="N163" s="160"/>
      <c r="O163" s="160"/>
      <c r="P163" s="160"/>
      <c r="Q163" s="160"/>
      <c r="R163" s="160"/>
      <c r="S163" s="160"/>
      <c r="T163" s="161"/>
      <c r="AT163" s="156" t="s">
        <v>147</v>
      </c>
      <c r="AU163" s="156" t="s">
        <v>78</v>
      </c>
      <c r="AV163" s="11" t="s">
        <v>78</v>
      </c>
      <c r="AW163" s="11" t="s">
        <v>34</v>
      </c>
      <c r="AX163" s="11" t="s">
        <v>70</v>
      </c>
      <c r="AY163" s="156" t="s">
        <v>139</v>
      </c>
    </row>
    <row r="164" spans="2:51" s="11" customFormat="1" ht="22.5" customHeight="1">
      <c r="B164" s="154"/>
      <c r="D164" s="155" t="s">
        <v>147</v>
      </c>
      <c r="E164" s="156" t="s">
        <v>3</v>
      </c>
      <c r="F164" s="157" t="s">
        <v>244</v>
      </c>
      <c r="H164" s="158">
        <v>0.081</v>
      </c>
      <c r="L164" s="154"/>
      <c r="M164" s="159"/>
      <c r="N164" s="160"/>
      <c r="O164" s="160"/>
      <c r="P164" s="160"/>
      <c r="Q164" s="160"/>
      <c r="R164" s="160"/>
      <c r="S164" s="160"/>
      <c r="T164" s="161"/>
      <c r="AT164" s="156" t="s">
        <v>147</v>
      </c>
      <c r="AU164" s="156" t="s">
        <v>78</v>
      </c>
      <c r="AV164" s="11" t="s">
        <v>78</v>
      </c>
      <c r="AW164" s="11" t="s">
        <v>34</v>
      </c>
      <c r="AX164" s="11" t="s">
        <v>70</v>
      </c>
      <c r="AY164" s="156" t="s">
        <v>139</v>
      </c>
    </row>
    <row r="165" spans="2:51" s="11" customFormat="1" ht="22.5" customHeight="1">
      <c r="B165" s="154"/>
      <c r="D165" s="155" t="s">
        <v>147</v>
      </c>
      <c r="E165" s="156" t="s">
        <v>3</v>
      </c>
      <c r="F165" s="157" t="s">
        <v>245</v>
      </c>
      <c r="H165" s="158">
        <v>0.081</v>
      </c>
      <c r="L165" s="154"/>
      <c r="M165" s="159"/>
      <c r="N165" s="160"/>
      <c r="O165" s="160"/>
      <c r="P165" s="160"/>
      <c r="Q165" s="160"/>
      <c r="R165" s="160"/>
      <c r="S165" s="160"/>
      <c r="T165" s="161"/>
      <c r="AT165" s="156" t="s">
        <v>147</v>
      </c>
      <c r="AU165" s="156" t="s">
        <v>78</v>
      </c>
      <c r="AV165" s="11" t="s">
        <v>78</v>
      </c>
      <c r="AW165" s="11" t="s">
        <v>34</v>
      </c>
      <c r="AX165" s="11" t="s">
        <v>70</v>
      </c>
      <c r="AY165" s="156" t="s">
        <v>139</v>
      </c>
    </row>
    <row r="166" spans="2:51" s="11" customFormat="1" ht="22.5" customHeight="1">
      <c r="B166" s="154"/>
      <c r="D166" s="155" t="s">
        <v>147</v>
      </c>
      <c r="E166" s="156" t="s">
        <v>3</v>
      </c>
      <c r="F166" s="157" t="s">
        <v>246</v>
      </c>
      <c r="H166" s="158">
        <v>0.041</v>
      </c>
      <c r="L166" s="154"/>
      <c r="M166" s="159"/>
      <c r="N166" s="160"/>
      <c r="O166" s="160"/>
      <c r="P166" s="160"/>
      <c r="Q166" s="160"/>
      <c r="R166" s="160"/>
      <c r="S166" s="160"/>
      <c r="T166" s="161"/>
      <c r="AT166" s="156" t="s">
        <v>147</v>
      </c>
      <c r="AU166" s="156" t="s">
        <v>78</v>
      </c>
      <c r="AV166" s="11" t="s">
        <v>78</v>
      </c>
      <c r="AW166" s="11" t="s">
        <v>34</v>
      </c>
      <c r="AX166" s="11" t="s">
        <v>70</v>
      </c>
      <c r="AY166" s="156" t="s">
        <v>139</v>
      </c>
    </row>
    <row r="167" spans="2:51" s="12" customFormat="1" ht="22.5" customHeight="1">
      <c r="B167" s="162"/>
      <c r="D167" s="163" t="s">
        <v>147</v>
      </c>
      <c r="E167" s="164" t="s">
        <v>3</v>
      </c>
      <c r="F167" s="165" t="s">
        <v>150</v>
      </c>
      <c r="H167" s="166">
        <v>1.642</v>
      </c>
      <c r="L167" s="162"/>
      <c r="M167" s="167"/>
      <c r="N167" s="168"/>
      <c r="O167" s="168"/>
      <c r="P167" s="168"/>
      <c r="Q167" s="168"/>
      <c r="R167" s="168"/>
      <c r="S167" s="168"/>
      <c r="T167" s="169"/>
      <c r="AT167" s="170" t="s">
        <v>147</v>
      </c>
      <c r="AU167" s="170" t="s">
        <v>78</v>
      </c>
      <c r="AV167" s="12" t="s">
        <v>145</v>
      </c>
      <c r="AW167" s="12" t="s">
        <v>34</v>
      </c>
      <c r="AX167" s="12" t="s">
        <v>20</v>
      </c>
      <c r="AY167" s="170" t="s">
        <v>139</v>
      </c>
    </row>
    <row r="168" spans="2:65" s="1" customFormat="1" ht="22.5" customHeight="1">
      <c r="B168" s="142"/>
      <c r="C168" s="143" t="s">
        <v>247</v>
      </c>
      <c r="D168" s="143" t="s">
        <v>141</v>
      </c>
      <c r="E168" s="144" t="s">
        <v>248</v>
      </c>
      <c r="F168" s="145" t="s">
        <v>249</v>
      </c>
      <c r="G168" s="146" t="s">
        <v>250</v>
      </c>
      <c r="H168" s="147">
        <v>9.1</v>
      </c>
      <c r="I168" s="148"/>
      <c r="J168" s="148">
        <f>ROUND(I168*H168,2)</f>
        <v>0</v>
      </c>
      <c r="K168" s="145" t="s">
        <v>3</v>
      </c>
      <c r="L168" s="30"/>
      <c r="M168" s="149" t="s">
        <v>3</v>
      </c>
      <c r="N168" s="150" t="s">
        <v>41</v>
      </c>
      <c r="O168" s="151">
        <v>0.075</v>
      </c>
      <c r="P168" s="151">
        <f>O168*H168</f>
        <v>0.6825</v>
      </c>
      <c r="Q168" s="151">
        <v>0.00019</v>
      </c>
      <c r="R168" s="151">
        <f>Q168*H168</f>
        <v>0.001729</v>
      </c>
      <c r="S168" s="151">
        <v>0</v>
      </c>
      <c r="T168" s="152">
        <f>S168*H168</f>
        <v>0</v>
      </c>
      <c r="AR168" s="16" t="s">
        <v>145</v>
      </c>
      <c r="AT168" s="16" t="s">
        <v>141</v>
      </c>
      <c r="AU168" s="16" t="s">
        <v>78</v>
      </c>
      <c r="AY168" s="16" t="s">
        <v>139</v>
      </c>
      <c r="BE168" s="153">
        <f>IF(N168="základní",J168,0)</f>
        <v>0</v>
      </c>
      <c r="BF168" s="153">
        <f>IF(N168="snížená",J168,0)</f>
        <v>0</v>
      </c>
      <c r="BG168" s="153">
        <f>IF(N168="zákl. přenesená",J168,0)</f>
        <v>0</v>
      </c>
      <c r="BH168" s="153">
        <f>IF(N168="sníž. přenesená",J168,0)</f>
        <v>0</v>
      </c>
      <c r="BI168" s="153">
        <f>IF(N168="nulová",J168,0)</f>
        <v>0</v>
      </c>
      <c r="BJ168" s="16" t="s">
        <v>20</v>
      </c>
      <c r="BK168" s="153">
        <f>ROUND(I168*H168,2)</f>
        <v>0</v>
      </c>
      <c r="BL168" s="16" t="s">
        <v>145</v>
      </c>
      <c r="BM168" s="16" t="s">
        <v>251</v>
      </c>
    </row>
    <row r="169" spans="2:51" s="11" customFormat="1" ht="22.5" customHeight="1">
      <c r="B169" s="154"/>
      <c r="D169" s="155" t="s">
        <v>147</v>
      </c>
      <c r="E169" s="156" t="s">
        <v>3</v>
      </c>
      <c r="F169" s="157" t="s">
        <v>252</v>
      </c>
      <c r="H169" s="158">
        <v>6.4</v>
      </c>
      <c r="L169" s="154"/>
      <c r="M169" s="159"/>
      <c r="N169" s="160"/>
      <c r="O169" s="160"/>
      <c r="P169" s="160"/>
      <c r="Q169" s="160"/>
      <c r="R169" s="160"/>
      <c r="S169" s="160"/>
      <c r="T169" s="161"/>
      <c r="AT169" s="156" t="s">
        <v>147</v>
      </c>
      <c r="AU169" s="156" t="s">
        <v>78</v>
      </c>
      <c r="AV169" s="11" t="s">
        <v>78</v>
      </c>
      <c r="AW169" s="11" t="s">
        <v>34</v>
      </c>
      <c r="AX169" s="11" t="s">
        <v>70</v>
      </c>
      <c r="AY169" s="156" t="s">
        <v>139</v>
      </c>
    </row>
    <row r="170" spans="2:51" s="11" customFormat="1" ht="22.5" customHeight="1">
      <c r="B170" s="154"/>
      <c r="D170" s="155" t="s">
        <v>147</v>
      </c>
      <c r="E170" s="156" t="s">
        <v>3</v>
      </c>
      <c r="F170" s="157" t="s">
        <v>253</v>
      </c>
      <c r="H170" s="158">
        <v>2.7</v>
      </c>
      <c r="L170" s="154"/>
      <c r="M170" s="159"/>
      <c r="N170" s="160"/>
      <c r="O170" s="160"/>
      <c r="P170" s="160"/>
      <c r="Q170" s="160"/>
      <c r="R170" s="160"/>
      <c r="S170" s="160"/>
      <c r="T170" s="161"/>
      <c r="AT170" s="156" t="s">
        <v>147</v>
      </c>
      <c r="AU170" s="156" t="s">
        <v>78</v>
      </c>
      <c r="AV170" s="11" t="s">
        <v>78</v>
      </c>
      <c r="AW170" s="11" t="s">
        <v>34</v>
      </c>
      <c r="AX170" s="11" t="s">
        <v>70</v>
      </c>
      <c r="AY170" s="156" t="s">
        <v>139</v>
      </c>
    </row>
    <row r="171" spans="2:51" s="12" customFormat="1" ht="22.5" customHeight="1">
      <c r="B171" s="162"/>
      <c r="D171" s="163" t="s">
        <v>147</v>
      </c>
      <c r="E171" s="164" t="s">
        <v>3</v>
      </c>
      <c r="F171" s="165" t="s">
        <v>150</v>
      </c>
      <c r="H171" s="166">
        <v>9.1</v>
      </c>
      <c r="L171" s="162"/>
      <c r="M171" s="167"/>
      <c r="N171" s="168"/>
      <c r="O171" s="168"/>
      <c r="P171" s="168"/>
      <c r="Q171" s="168"/>
      <c r="R171" s="168"/>
      <c r="S171" s="168"/>
      <c r="T171" s="169"/>
      <c r="AT171" s="170" t="s">
        <v>147</v>
      </c>
      <c r="AU171" s="170" t="s">
        <v>78</v>
      </c>
      <c r="AV171" s="12" t="s">
        <v>145</v>
      </c>
      <c r="AW171" s="12" t="s">
        <v>34</v>
      </c>
      <c r="AX171" s="12" t="s">
        <v>20</v>
      </c>
      <c r="AY171" s="170" t="s">
        <v>139</v>
      </c>
    </row>
    <row r="172" spans="2:65" s="1" customFormat="1" ht="22.5" customHeight="1">
      <c r="B172" s="142"/>
      <c r="C172" s="143" t="s">
        <v>254</v>
      </c>
      <c r="D172" s="143" t="s">
        <v>141</v>
      </c>
      <c r="E172" s="144" t="s">
        <v>255</v>
      </c>
      <c r="F172" s="145" t="s">
        <v>256</v>
      </c>
      <c r="G172" s="146" t="s">
        <v>168</v>
      </c>
      <c r="H172" s="147">
        <v>5.454</v>
      </c>
      <c r="I172" s="148"/>
      <c r="J172" s="148">
        <f>ROUND(I172*H172,2)</f>
        <v>0</v>
      </c>
      <c r="K172" s="145" t="s">
        <v>3</v>
      </c>
      <c r="L172" s="30"/>
      <c r="M172" s="149" t="s">
        <v>3</v>
      </c>
      <c r="N172" s="150" t="s">
        <v>41</v>
      </c>
      <c r="O172" s="151">
        <v>0.901</v>
      </c>
      <c r="P172" s="151">
        <f>O172*H172</f>
        <v>4.914054</v>
      </c>
      <c r="Q172" s="151">
        <v>0.12335</v>
      </c>
      <c r="R172" s="151">
        <f>Q172*H172</f>
        <v>0.6727508999999999</v>
      </c>
      <c r="S172" s="151">
        <v>0</v>
      </c>
      <c r="T172" s="152">
        <f>S172*H172</f>
        <v>0</v>
      </c>
      <c r="AR172" s="16" t="s">
        <v>145</v>
      </c>
      <c r="AT172" s="16" t="s">
        <v>141</v>
      </c>
      <c r="AU172" s="16" t="s">
        <v>78</v>
      </c>
      <c r="AY172" s="16" t="s">
        <v>139</v>
      </c>
      <c r="BE172" s="153">
        <f>IF(N172="základní",J172,0)</f>
        <v>0</v>
      </c>
      <c r="BF172" s="153">
        <f>IF(N172="snížená",J172,0)</f>
        <v>0</v>
      </c>
      <c r="BG172" s="153">
        <f>IF(N172="zákl. přenesená",J172,0)</f>
        <v>0</v>
      </c>
      <c r="BH172" s="153">
        <f>IF(N172="sníž. přenesená",J172,0)</f>
        <v>0</v>
      </c>
      <c r="BI172" s="153">
        <f>IF(N172="nulová",J172,0)</f>
        <v>0</v>
      </c>
      <c r="BJ172" s="16" t="s">
        <v>20</v>
      </c>
      <c r="BK172" s="153">
        <f>ROUND(I172*H172,2)</f>
        <v>0</v>
      </c>
      <c r="BL172" s="16" t="s">
        <v>145</v>
      </c>
      <c r="BM172" s="16" t="s">
        <v>257</v>
      </c>
    </row>
    <row r="173" spans="2:51" s="11" customFormat="1" ht="22.5" customHeight="1">
      <c r="B173" s="154"/>
      <c r="D173" s="155" t="s">
        <v>147</v>
      </c>
      <c r="E173" s="156" t="s">
        <v>3</v>
      </c>
      <c r="F173" s="157" t="s">
        <v>258</v>
      </c>
      <c r="H173" s="158">
        <v>1.818</v>
      </c>
      <c r="L173" s="154"/>
      <c r="M173" s="159"/>
      <c r="N173" s="160"/>
      <c r="O173" s="160"/>
      <c r="P173" s="160"/>
      <c r="Q173" s="160"/>
      <c r="R173" s="160"/>
      <c r="S173" s="160"/>
      <c r="T173" s="161"/>
      <c r="AT173" s="156" t="s">
        <v>147</v>
      </c>
      <c r="AU173" s="156" t="s">
        <v>78</v>
      </c>
      <c r="AV173" s="11" t="s">
        <v>78</v>
      </c>
      <c r="AW173" s="11" t="s">
        <v>34</v>
      </c>
      <c r="AX173" s="11" t="s">
        <v>70</v>
      </c>
      <c r="AY173" s="156" t="s">
        <v>139</v>
      </c>
    </row>
    <row r="174" spans="2:51" s="11" customFormat="1" ht="22.5" customHeight="1">
      <c r="B174" s="154"/>
      <c r="D174" s="155" t="s">
        <v>147</v>
      </c>
      <c r="E174" s="156" t="s">
        <v>3</v>
      </c>
      <c r="F174" s="157" t="s">
        <v>259</v>
      </c>
      <c r="H174" s="158">
        <v>1.818</v>
      </c>
      <c r="L174" s="154"/>
      <c r="M174" s="159"/>
      <c r="N174" s="160"/>
      <c r="O174" s="160"/>
      <c r="P174" s="160"/>
      <c r="Q174" s="160"/>
      <c r="R174" s="160"/>
      <c r="S174" s="160"/>
      <c r="T174" s="161"/>
      <c r="AT174" s="156" t="s">
        <v>147</v>
      </c>
      <c r="AU174" s="156" t="s">
        <v>78</v>
      </c>
      <c r="AV174" s="11" t="s">
        <v>78</v>
      </c>
      <c r="AW174" s="11" t="s">
        <v>34</v>
      </c>
      <c r="AX174" s="11" t="s">
        <v>70</v>
      </c>
      <c r="AY174" s="156" t="s">
        <v>139</v>
      </c>
    </row>
    <row r="175" spans="2:51" s="11" customFormat="1" ht="22.5" customHeight="1">
      <c r="B175" s="154"/>
      <c r="D175" s="155" t="s">
        <v>147</v>
      </c>
      <c r="E175" s="156" t="s">
        <v>3</v>
      </c>
      <c r="F175" s="157" t="s">
        <v>260</v>
      </c>
      <c r="H175" s="158">
        <v>1.818</v>
      </c>
      <c r="L175" s="154"/>
      <c r="M175" s="159"/>
      <c r="N175" s="160"/>
      <c r="O175" s="160"/>
      <c r="P175" s="160"/>
      <c r="Q175" s="160"/>
      <c r="R175" s="160"/>
      <c r="S175" s="160"/>
      <c r="T175" s="161"/>
      <c r="AT175" s="156" t="s">
        <v>147</v>
      </c>
      <c r="AU175" s="156" t="s">
        <v>78</v>
      </c>
      <c r="AV175" s="11" t="s">
        <v>78</v>
      </c>
      <c r="AW175" s="11" t="s">
        <v>34</v>
      </c>
      <c r="AX175" s="11" t="s">
        <v>70</v>
      </c>
      <c r="AY175" s="156" t="s">
        <v>139</v>
      </c>
    </row>
    <row r="176" spans="2:51" s="12" customFormat="1" ht="22.5" customHeight="1">
      <c r="B176" s="162"/>
      <c r="D176" s="163" t="s">
        <v>147</v>
      </c>
      <c r="E176" s="164" t="s">
        <v>3</v>
      </c>
      <c r="F176" s="165" t="s">
        <v>150</v>
      </c>
      <c r="H176" s="166">
        <v>5.454</v>
      </c>
      <c r="L176" s="162"/>
      <c r="M176" s="167"/>
      <c r="N176" s="168"/>
      <c r="O176" s="168"/>
      <c r="P176" s="168"/>
      <c r="Q176" s="168"/>
      <c r="R176" s="168"/>
      <c r="S176" s="168"/>
      <c r="T176" s="169"/>
      <c r="AT176" s="170" t="s">
        <v>147</v>
      </c>
      <c r="AU176" s="170" t="s">
        <v>78</v>
      </c>
      <c r="AV176" s="12" t="s">
        <v>145</v>
      </c>
      <c r="AW176" s="12" t="s">
        <v>34</v>
      </c>
      <c r="AX176" s="12" t="s">
        <v>20</v>
      </c>
      <c r="AY176" s="170" t="s">
        <v>139</v>
      </c>
    </row>
    <row r="177" spans="2:65" s="1" customFormat="1" ht="31.5" customHeight="1">
      <c r="B177" s="142"/>
      <c r="C177" s="143" t="s">
        <v>8</v>
      </c>
      <c r="D177" s="143" t="s">
        <v>141</v>
      </c>
      <c r="E177" s="144" t="s">
        <v>261</v>
      </c>
      <c r="F177" s="145" t="s">
        <v>262</v>
      </c>
      <c r="G177" s="146" t="s">
        <v>168</v>
      </c>
      <c r="H177" s="147">
        <v>177.465</v>
      </c>
      <c r="I177" s="148"/>
      <c r="J177" s="148">
        <f>ROUND(I177*H177,2)</f>
        <v>0</v>
      </c>
      <c r="K177" s="145" t="s">
        <v>3</v>
      </c>
      <c r="L177" s="30"/>
      <c r="M177" s="149" t="s">
        <v>3</v>
      </c>
      <c r="N177" s="150" t="s">
        <v>41</v>
      </c>
      <c r="O177" s="151">
        <v>1.106</v>
      </c>
      <c r="P177" s="151">
        <f>O177*H177</f>
        <v>196.27629000000002</v>
      </c>
      <c r="Q177" s="151">
        <v>0</v>
      </c>
      <c r="R177" s="151">
        <f>Q177*H177</f>
        <v>0</v>
      </c>
      <c r="S177" s="151">
        <v>0</v>
      </c>
      <c r="T177" s="152">
        <f>S177*H177</f>
        <v>0</v>
      </c>
      <c r="AR177" s="16" t="s">
        <v>145</v>
      </c>
      <c r="AT177" s="16" t="s">
        <v>141</v>
      </c>
      <c r="AU177" s="16" t="s">
        <v>78</v>
      </c>
      <c r="AY177" s="16" t="s">
        <v>139</v>
      </c>
      <c r="BE177" s="153">
        <f>IF(N177="základní",J177,0)</f>
        <v>0</v>
      </c>
      <c r="BF177" s="153">
        <f>IF(N177="snížená",J177,0)</f>
        <v>0</v>
      </c>
      <c r="BG177" s="153">
        <f>IF(N177="zákl. přenesená",J177,0)</f>
        <v>0</v>
      </c>
      <c r="BH177" s="153">
        <f>IF(N177="sníž. přenesená",J177,0)</f>
        <v>0</v>
      </c>
      <c r="BI177" s="153">
        <f>IF(N177="nulová",J177,0)</f>
        <v>0</v>
      </c>
      <c r="BJ177" s="16" t="s">
        <v>20</v>
      </c>
      <c r="BK177" s="153">
        <f>ROUND(I177*H177,2)</f>
        <v>0</v>
      </c>
      <c r="BL177" s="16" t="s">
        <v>145</v>
      </c>
      <c r="BM177" s="16" t="s">
        <v>263</v>
      </c>
    </row>
    <row r="178" spans="2:51" s="11" customFormat="1" ht="22.5" customHeight="1">
      <c r="B178" s="154"/>
      <c r="D178" s="155" t="s">
        <v>147</v>
      </c>
      <c r="E178" s="156" t="s">
        <v>3</v>
      </c>
      <c r="F178" s="157" t="s">
        <v>264</v>
      </c>
      <c r="H178" s="158">
        <v>159.211</v>
      </c>
      <c r="L178" s="154"/>
      <c r="M178" s="159"/>
      <c r="N178" s="160"/>
      <c r="O178" s="160"/>
      <c r="P178" s="160"/>
      <c r="Q178" s="160"/>
      <c r="R178" s="160"/>
      <c r="S178" s="160"/>
      <c r="T178" s="161"/>
      <c r="AT178" s="156" t="s">
        <v>147</v>
      </c>
      <c r="AU178" s="156" t="s">
        <v>78</v>
      </c>
      <c r="AV178" s="11" t="s">
        <v>78</v>
      </c>
      <c r="AW178" s="11" t="s">
        <v>34</v>
      </c>
      <c r="AX178" s="11" t="s">
        <v>70</v>
      </c>
      <c r="AY178" s="156" t="s">
        <v>139</v>
      </c>
    </row>
    <row r="179" spans="2:51" s="11" customFormat="1" ht="22.5" customHeight="1">
      <c r="B179" s="154"/>
      <c r="D179" s="155" t="s">
        <v>147</v>
      </c>
      <c r="E179" s="156" t="s">
        <v>3</v>
      </c>
      <c r="F179" s="157" t="s">
        <v>265</v>
      </c>
      <c r="H179" s="158">
        <v>-20.1</v>
      </c>
      <c r="L179" s="154"/>
      <c r="M179" s="159"/>
      <c r="N179" s="160"/>
      <c r="O179" s="160"/>
      <c r="P179" s="160"/>
      <c r="Q179" s="160"/>
      <c r="R179" s="160"/>
      <c r="S179" s="160"/>
      <c r="T179" s="161"/>
      <c r="AT179" s="156" t="s">
        <v>147</v>
      </c>
      <c r="AU179" s="156" t="s">
        <v>78</v>
      </c>
      <c r="AV179" s="11" t="s">
        <v>78</v>
      </c>
      <c r="AW179" s="11" t="s">
        <v>34</v>
      </c>
      <c r="AX179" s="11" t="s">
        <v>70</v>
      </c>
      <c r="AY179" s="156" t="s">
        <v>139</v>
      </c>
    </row>
    <row r="180" spans="2:51" s="11" customFormat="1" ht="22.5" customHeight="1">
      <c r="B180" s="154"/>
      <c r="D180" s="155" t="s">
        <v>147</v>
      </c>
      <c r="E180" s="156" t="s">
        <v>3</v>
      </c>
      <c r="F180" s="157" t="s">
        <v>266</v>
      </c>
      <c r="H180" s="158">
        <v>-6.524</v>
      </c>
      <c r="L180" s="154"/>
      <c r="M180" s="159"/>
      <c r="N180" s="160"/>
      <c r="O180" s="160"/>
      <c r="P180" s="160"/>
      <c r="Q180" s="160"/>
      <c r="R180" s="160"/>
      <c r="S180" s="160"/>
      <c r="T180" s="161"/>
      <c r="AT180" s="156" t="s">
        <v>147</v>
      </c>
      <c r="AU180" s="156" t="s">
        <v>78</v>
      </c>
      <c r="AV180" s="11" t="s">
        <v>78</v>
      </c>
      <c r="AW180" s="11" t="s">
        <v>34</v>
      </c>
      <c r="AX180" s="11" t="s">
        <v>70</v>
      </c>
      <c r="AY180" s="156" t="s">
        <v>139</v>
      </c>
    </row>
    <row r="181" spans="2:51" s="11" customFormat="1" ht="22.5" customHeight="1">
      <c r="B181" s="154"/>
      <c r="D181" s="155" t="s">
        <v>147</v>
      </c>
      <c r="E181" s="156" t="s">
        <v>3</v>
      </c>
      <c r="F181" s="157" t="s">
        <v>267</v>
      </c>
      <c r="H181" s="158">
        <v>44.878</v>
      </c>
      <c r="L181" s="154"/>
      <c r="M181" s="159"/>
      <c r="N181" s="160"/>
      <c r="O181" s="160"/>
      <c r="P181" s="160"/>
      <c r="Q181" s="160"/>
      <c r="R181" s="160"/>
      <c r="S181" s="160"/>
      <c r="T181" s="161"/>
      <c r="AT181" s="156" t="s">
        <v>147</v>
      </c>
      <c r="AU181" s="156" t="s">
        <v>78</v>
      </c>
      <c r="AV181" s="11" t="s">
        <v>78</v>
      </c>
      <c r="AW181" s="11" t="s">
        <v>34</v>
      </c>
      <c r="AX181" s="11" t="s">
        <v>70</v>
      </c>
      <c r="AY181" s="156" t="s">
        <v>139</v>
      </c>
    </row>
    <row r="182" spans="2:51" s="12" customFormat="1" ht="22.5" customHeight="1">
      <c r="B182" s="162"/>
      <c r="D182" s="163" t="s">
        <v>147</v>
      </c>
      <c r="E182" s="164" t="s">
        <v>3</v>
      </c>
      <c r="F182" s="165" t="s">
        <v>150</v>
      </c>
      <c r="H182" s="166">
        <v>177.465</v>
      </c>
      <c r="L182" s="162"/>
      <c r="M182" s="167"/>
      <c r="N182" s="168"/>
      <c r="O182" s="168"/>
      <c r="P182" s="168"/>
      <c r="Q182" s="168"/>
      <c r="R182" s="168"/>
      <c r="S182" s="168"/>
      <c r="T182" s="169"/>
      <c r="AT182" s="170" t="s">
        <v>147</v>
      </c>
      <c r="AU182" s="170" t="s">
        <v>78</v>
      </c>
      <c r="AV182" s="12" t="s">
        <v>145</v>
      </c>
      <c r="AW182" s="12" t="s">
        <v>34</v>
      </c>
      <c r="AX182" s="12" t="s">
        <v>20</v>
      </c>
      <c r="AY182" s="170" t="s">
        <v>139</v>
      </c>
    </row>
    <row r="183" spans="2:65" s="1" customFormat="1" ht="22.5" customHeight="1">
      <c r="B183" s="142"/>
      <c r="C183" s="174" t="s">
        <v>268</v>
      </c>
      <c r="D183" s="174" t="s">
        <v>269</v>
      </c>
      <c r="E183" s="175" t="s">
        <v>270</v>
      </c>
      <c r="F183" s="176" t="s">
        <v>271</v>
      </c>
      <c r="G183" s="177" t="s">
        <v>168</v>
      </c>
      <c r="H183" s="178">
        <v>177.465</v>
      </c>
      <c r="I183" s="179"/>
      <c r="J183" s="179">
        <f>ROUND(I183*H183,2)</f>
        <v>0</v>
      </c>
      <c r="K183" s="176" t="s">
        <v>3</v>
      </c>
      <c r="L183" s="180"/>
      <c r="M183" s="181" t="s">
        <v>3</v>
      </c>
      <c r="N183" s="182" t="s">
        <v>41</v>
      </c>
      <c r="O183" s="151">
        <v>0</v>
      </c>
      <c r="P183" s="151">
        <f>O183*H183</f>
        <v>0</v>
      </c>
      <c r="Q183" s="151">
        <v>0</v>
      </c>
      <c r="R183" s="151">
        <f>Q183*H183</f>
        <v>0</v>
      </c>
      <c r="S183" s="151">
        <v>0</v>
      </c>
      <c r="T183" s="152">
        <f>S183*H183</f>
        <v>0</v>
      </c>
      <c r="AR183" s="16" t="s">
        <v>183</v>
      </c>
      <c r="AT183" s="16" t="s">
        <v>269</v>
      </c>
      <c r="AU183" s="16" t="s">
        <v>78</v>
      </c>
      <c r="AY183" s="16" t="s">
        <v>139</v>
      </c>
      <c r="BE183" s="153">
        <f>IF(N183="základní",J183,0)</f>
        <v>0</v>
      </c>
      <c r="BF183" s="153">
        <f>IF(N183="snížená",J183,0)</f>
        <v>0</v>
      </c>
      <c r="BG183" s="153">
        <f>IF(N183="zákl. přenesená",J183,0)</f>
        <v>0</v>
      </c>
      <c r="BH183" s="153">
        <f>IF(N183="sníž. přenesená",J183,0)</f>
        <v>0</v>
      </c>
      <c r="BI183" s="153">
        <f>IF(N183="nulová",J183,0)</f>
        <v>0</v>
      </c>
      <c r="BJ183" s="16" t="s">
        <v>20</v>
      </c>
      <c r="BK183" s="153">
        <f>ROUND(I183*H183,2)</f>
        <v>0</v>
      </c>
      <c r="BL183" s="16" t="s">
        <v>145</v>
      </c>
      <c r="BM183" s="16" t="s">
        <v>272</v>
      </c>
    </row>
    <row r="184" spans="2:51" s="11" customFormat="1" ht="22.5" customHeight="1">
      <c r="B184" s="154"/>
      <c r="D184" s="155" t="s">
        <v>147</v>
      </c>
      <c r="E184" s="156" t="s">
        <v>3</v>
      </c>
      <c r="F184" s="157" t="s">
        <v>273</v>
      </c>
      <c r="H184" s="158">
        <v>177.465</v>
      </c>
      <c r="L184" s="154"/>
      <c r="M184" s="159"/>
      <c r="N184" s="160"/>
      <c r="O184" s="160"/>
      <c r="P184" s="160"/>
      <c r="Q184" s="160"/>
      <c r="R184" s="160"/>
      <c r="S184" s="160"/>
      <c r="T184" s="161"/>
      <c r="AT184" s="156" t="s">
        <v>147</v>
      </c>
      <c r="AU184" s="156" t="s">
        <v>78</v>
      </c>
      <c r="AV184" s="11" t="s">
        <v>78</v>
      </c>
      <c r="AW184" s="11" t="s">
        <v>34</v>
      </c>
      <c r="AX184" s="11" t="s">
        <v>20</v>
      </c>
      <c r="AY184" s="156" t="s">
        <v>139</v>
      </c>
    </row>
    <row r="185" spans="2:63" s="10" customFormat="1" ht="29.25" customHeight="1">
      <c r="B185" s="129"/>
      <c r="D185" s="139" t="s">
        <v>69</v>
      </c>
      <c r="E185" s="140" t="s">
        <v>145</v>
      </c>
      <c r="F185" s="140" t="s">
        <v>274</v>
      </c>
      <c r="J185" s="141">
        <f>BK185</f>
        <v>0</v>
      </c>
      <c r="L185" s="129"/>
      <c r="M185" s="133"/>
      <c r="N185" s="134"/>
      <c r="O185" s="134"/>
      <c r="P185" s="135">
        <f>SUM(P186:P197)</f>
        <v>20.730147</v>
      </c>
      <c r="Q185" s="134"/>
      <c r="R185" s="135">
        <f>SUM(R186:R197)</f>
        <v>6.1354485400000005</v>
      </c>
      <c r="S185" s="134"/>
      <c r="T185" s="136">
        <f>SUM(T186:T197)</f>
        <v>0</v>
      </c>
      <c r="AR185" s="130" t="s">
        <v>20</v>
      </c>
      <c r="AT185" s="137" t="s">
        <v>69</v>
      </c>
      <c r="AU185" s="137" t="s">
        <v>20</v>
      </c>
      <c r="AY185" s="130" t="s">
        <v>139</v>
      </c>
      <c r="BK185" s="138">
        <f>SUM(BK186:BK197)</f>
        <v>0</v>
      </c>
    </row>
    <row r="186" spans="2:65" s="1" customFormat="1" ht="22.5" customHeight="1">
      <c r="B186" s="142"/>
      <c r="C186" s="143" t="s">
        <v>275</v>
      </c>
      <c r="D186" s="143" t="s">
        <v>141</v>
      </c>
      <c r="E186" s="144" t="s">
        <v>276</v>
      </c>
      <c r="F186" s="145" t="s">
        <v>277</v>
      </c>
      <c r="G186" s="146" t="s">
        <v>144</v>
      </c>
      <c r="H186" s="147">
        <v>1.548</v>
      </c>
      <c r="I186" s="148"/>
      <c r="J186" s="148">
        <f>ROUND(I186*H186,2)</f>
        <v>0</v>
      </c>
      <c r="K186" s="145" t="s">
        <v>3</v>
      </c>
      <c r="L186" s="30"/>
      <c r="M186" s="149" t="s">
        <v>3</v>
      </c>
      <c r="N186" s="150" t="s">
        <v>41</v>
      </c>
      <c r="O186" s="151">
        <v>1.224</v>
      </c>
      <c r="P186" s="151">
        <f>O186*H186</f>
        <v>1.894752</v>
      </c>
      <c r="Q186" s="151">
        <v>2.45343</v>
      </c>
      <c r="R186" s="151">
        <f>Q186*H186</f>
        <v>3.7979096400000003</v>
      </c>
      <c r="S186" s="151">
        <v>0</v>
      </c>
      <c r="T186" s="152">
        <f>S186*H186</f>
        <v>0</v>
      </c>
      <c r="AR186" s="16" t="s">
        <v>145</v>
      </c>
      <c r="AT186" s="16" t="s">
        <v>141</v>
      </c>
      <c r="AU186" s="16" t="s">
        <v>78</v>
      </c>
      <c r="AY186" s="16" t="s">
        <v>139</v>
      </c>
      <c r="BE186" s="153">
        <f>IF(N186="základní",J186,0)</f>
        <v>0</v>
      </c>
      <c r="BF186" s="153">
        <f>IF(N186="snížená",J186,0)</f>
        <v>0</v>
      </c>
      <c r="BG186" s="153">
        <f>IF(N186="zákl. přenesená",J186,0)</f>
        <v>0</v>
      </c>
      <c r="BH186" s="153">
        <f>IF(N186="sníž. přenesená",J186,0)</f>
        <v>0</v>
      </c>
      <c r="BI186" s="153">
        <f>IF(N186="nulová",J186,0)</f>
        <v>0</v>
      </c>
      <c r="BJ186" s="16" t="s">
        <v>20</v>
      </c>
      <c r="BK186" s="153">
        <f>ROUND(I186*H186,2)</f>
        <v>0</v>
      </c>
      <c r="BL186" s="16" t="s">
        <v>145</v>
      </c>
      <c r="BM186" s="16" t="s">
        <v>278</v>
      </c>
    </row>
    <row r="187" spans="2:51" s="11" customFormat="1" ht="22.5" customHeight="1">
      <c r="B187" s="154"/>
      <c r="D187" s="163" t="s">
        <v>147</v>
      </c>
      <c r="E187" s="171" t="s">
        <v>3</v>
      </c>
      <c r="F187" s="172" t="s">
        <v>279</v>
      </c>
      <c r="H187" s="173">
        <v>1.548</v>
      </c>
      <c r="L187" s="154"/>
      <c r="M187" s="159"/>
      <c r="N187" s="160"/>
      <c r="O187" s="160"/>
      <c r="P187" s="160"/>
      <c r="Q187" s="160"/>
      <c r="R187" s="160"/>
      <c r="S187" s="160"/>
      <c r="T187" s="161"/>
      <c r="AT187" s="156" t="s">
        <v>147</v>
      </c>
      <c r="AU187" s="156" t="s">
        <v>78</v>
      </c>
      <c r="AV187" s="11" t="s">
        <v>78</v>
      </c>
      <c r="AW187" s="11" t="s">
        <v>34</v>
      </c>
      <c r="AX187" s="11" t="s">
        <v>20</v>
      </c>
      <c r="AY187" s="156" t="s">
        <v>139</v>
      </c>
    </row>
    <row r="188" spans="2:65" s="1" customFormat="1" ht="22.5" customHeight="1">
      <c r="B188" s="142"/>
      <c r="C188" s="143" t="s">
        <v>280</v>
      </c>
      <c r="D188" s="143" t="s">
        <v>141</v>
      </c>
      <c r="E188" s="144" t="s">
        <v>281</v>
      </c>
      <c r="F188" s="145" t="s">
        <v>282</v>
      </c>
      <c r="G188" s="146" t="s">
        <v>168</v>
      </c>
      <c r="H188" s="147">
        <v>5.16</v>
      </c>
      <c r="I188" s="148"/>
      <c r="J188" s="148">
        <f>ROUND(I188*H188,2)</f>
        <v>0</v>
      </c>
      <c r="K188" s="145" t="s">
        <v>3</v>
      </c>
      <c r="L188" s="30"/>
      <c r="M188" s="149" t="s">
        <v>3</v>
      </c>
      <c r="N188" s="150" t="s">
        <v>41</v>
      </c>
      <c r="O188" s="151">
        <v>0.511</v>
      </c>
      <c r="P188" s="151">
        <f>O188*H188</f>
        <v>2.63676</v>
      </c>
      <c r="Q188" s="151">
        <v>0.00215</v>
      </c>
      <c r="R188" s="151">
        <f>Q188*H188</f>
        <v>0.011094</v>
      </c>
      <c r="S188" s="151">
        <v>0</v>
      </c>
      <c r="T188" s="152">
        <f>S188*H188</f>
        <v>0</v>
      </c>
      <c r="AR188" s="16" t="s">
        <v>145</v>
      </c>
      <c r="AT188" s="16" t="s">
        <v>141</v>
      </c>
      <c r="AU188" s="16" t="s">
        <v>78</v>
      </c>
      <c r="AY188" s="16" t="s">
        <v>139</v>
      </c>
      <c r="BE188" s="153">
        <f>IF(N188="základní",J188,0)</f>
        <v>0</v>
      </c>
      <c r="BF188" s="153">
        <f>IF(N188="snížená",J188,0)</f>
        <v>0</v>
      </c>
      <c r="BG188" s="153">
        <f>IF(N188="zákl. přenesená",J188,0)</f>
        <v>0</v>
      </c>
      <c r="BH188" s="153">
        <f>IF(N188="sníž. přenesená",J188,0)</f>
        <v>0</v>
      </c>
      <c r="BI188" s="153">
        <f>IF(N188="nulová",J188,0)</f>
        <v>0</v>
      </c>
      <c r="BJ188" s="16" t="s">
        <v>20</v>
      </c>
      <c r="BK188" s="153">
        <f>ROUND(I188*H188,2)</f>
        <v>0</v>
      </c>
      <c r="BL188" s="16" t="s">
        <v>145</v>
      </c>
      <c r="BM188" s="16" t="s">
        <v>283</v>
      </c>
    </row>
    <row r="189" spans="2:65" s="1" customFormat="1" ht="22.5" customHeight="1">
      <c r="B189" s="142"/>
      <c r="C189" s="143" t="s">
        <v>284</v>
      </c>
      <c r="D189" s="143" t="s">
        <v>141</v>
      </c>
      <c r="E189" s="144" t="s">
        <v>285</v>
      </c>
      <c r="F189" s="145" t="s">
        <v>286</v>
      </c>
      <c r="G189" s="146" t="s">
        <v>168</v>
      </c>
      <c r="H189" s="147">
        <v>5.16</v>
      </c>
      <c r="I189" s="148"/>
      <c r="J189" s="148">
        <f>ROUND(I189*H189,2)</f>
        <v>0</v>
      </c>
      <c r="K189" s="145" t="s">
        <v>3</v>
      </c>
      <c r="L189" s="30"/>
      <c r="M189" s="149" t="s">
        <v>3</v>
      </c>
      <c r="N189" s="150" t="s">
        <v>41</v>
      </c>
      <c r="O189" s="151">
        <v>0.266</v>
      </c>
      <c r="P189" s="151">
        <f>O189*H189</f>
        <v>1.37256</v>
      </c>
      <c r="Q189" s="151">
        <v>0</v>
      </c>
      <c r="R189" s="151">
        <f>Q189*H189</f>
        <v>0</v>
      </c>
      <c r="S189" s="151">
        <v>0</v>
      </c>
      <c r="T189" s="152">
        <f>S189*H189</f>
        <v>0</v>
      </c>
      <c r="AR189" s="16" t="s">
        <v>145</v>
      </c>
      <c r="AT189" s="16" t="s">
        <v>141</v>
      </c>
      <c r="AU189" s="16" t="s">
        <v>78</v>
      </c>
      <c r="AY189" s="16" t="s">
        <v>139</v>
      </c>
      <c r="BE189" s="153">
        <f>IF(N189="základní",J189,0)</f>
        <v>0</v>
      </c>
      <c r="BF189" s="153">
        <f>IF(N189="snížená",J189,0)</f>
        <v>0</v>
      </c>
      <c r="BG189" s="153">
        <f>IF(N189="zákl. přenesená",J189,0)</f>
        <v>0</v>
      </c>
      <c r="BH189" s="153">
        <f>IF(N189="sníž. přenesená",J189,0)</f>
        <v>0</v>
      </c>
      <c r="BI189" s="153">
        <f>IF(N189="nulová",J189,0)</f>
        <v>0</v>
      </c>
      <c r="BJ189" s="16" t="s">
        <v>20</v>
      </c>
      <c r="BK189" s="153">
        <f>ROUND(I189*H189,2)</f>
        <v>0</v>
      </c>
      <c r="BL189" s="16" t="s">
        <v>145</v>
      </c>
      <c r="BM189" s="16" t="s">
        <v>287</v>
      </c>
    </row>
    <row r="190" spans="2:65" s="1" customFormat="1" ht="22.5" customHeight="1">
      <c r="B190" s="142"/>
      <c r="C190" s="143" t="s">
        <v>288</v>
      </c>
      <c r="D190" s="143" t="s">
        <v>141</v>
      </c>
      <c r="E190" s="144" t="s">
        <v>289</v>
      </c>
      <c r="F190" s="145" t="s">
        <v>290</v>
      </c>
      <c r="G190" s="146" t="s">
        <v>168</v>
      </c>
      <c r="H190" s="147">
        <v>5.16</v>
      </c>
      <c r="I190" s="148"/>
      <c r="J190" s="148">
        <f>ROUND(I190*H190,2)</f>
        <v>0</v>
      </c>
      <c r="K190" s="145" t="s">
        <v>3</v>
      </c>
      <c r="L190" s="30"/>
      <c r="M190" s="149" t="s">
        <v>3</v>
      </c>
      <c r="N190" s="150" t="s">
        <v>41</v>
      </c>
      <c r="O190" s="151">
        <v>0.386</v>
      </c>
      <c r="P190" s="151">
        <f>O190*H190</f>
        <v>1.9917600000000002</v>
      </c>
      <c r="Q190" s="151">
        <v>0.0031</v>
      </c>
      <c r="R190" s="151">
        <f>Q190*H190</f>
        <v>0.015996</v>
      </c>
      <c r="S190" s="151">
        <v>0</v>
      </c>
      <c r="T190" s="152">
        <f>S190*H190</f>
        <v>0</v>
      </c>
      <c r="AR190" s="16" t="s">
        <v>145</v>
      </c>
      <c r="AT190" s="16" t="s">
        <v>141</v>
      </c>
      <c r="AU190" s="16" t="s">
        <v>78</v>
      </c>
      <c r="AY190" s="16" t="s">
        <v>139</v>
      </c>
      <c r="BE190" s="153">
        <f>IF(N190="základní",J190,0)</f>
        <v>0</v>
      </c>
      <c r="BF190" s="153">
        <f>IF(N190="snížená",J190,0)</f>
        <v>0</v>
      </c>
      <c r="BG190" s="153">
        <f>IF(N190="zákl. přenesená",J190,0)</f>
        <v>0</v>
      </c>
      <c r="BH190" s="153">
        <f>IF(N190="sníž. přenesená",J190,0)</f>
        <v>0</v>
      </c>
      <c r="BI190" s="153">
        <f>IF(N190="nulová",J190,0)</f>
        <v>0</v>
      </c>
      <c r="BJ190" s="16" t="s">
        <v>20</v>
      </c>
      <c r="BK190" s="153">
        <f>ROUND(I190*H190,2)</f>
        <v>0</v>
      </c>
      <c r="BL190" s="16" t="s">
        <v>145</v>
      </c>
      <c r="BM190" s="16" t="s">
        <v>291</v>
      </c>
    </row>
    <row r="191" spans="2:65" s="1" customFormat="1" ht="22.5" customHeight="1">
      <c r="B191" s="142"/>
      <c r="C191" s="143" t="s">
        <v>292</v>
      </c>
      <c r="D191" s="143" t="s">
        <v>141</v>
      </c>
      <c r="E191" s="144" t="s">
        <v>293</v>
      </c>
      <c r="F191" s="145" t="s">
        <v>294</v>
      </c>
      <c r="G191" s="146" t="s">
        <v>168</v>
      </c>
      <c r="H191" s="147">
        <v>5.16</v>
      </c>
      <c r="I191" s="148"/>
      <c r="J191" s="148">
        <f>ROUND(I191*H191,2)</f>
        <v>0</v>
      </c>
      <c r="K191" s="145" t="s">
        <v>3</v>
      </c>
      <c r="L191" s="30"/>
      <c r="M191" s="149" t="s">
        <v>3</v>
      </c>
      <c r="N191" s="150" t="s">
        <v>41</v>
      </c>
      <c r="O191" s="151">
        <v>0.16</v>
      </c>
      <c r="P191" s="151">
        <f>O191*H191</f>
        <v>0.8256</v>
      </c>
      <c r="Q191" s="151">
        <v>0</v>
      </c>
      <c r="R191" s="151">
        <f>Q191*H191</f>
        <v>0</v>
      </c>
      <c r="S191" s="151">
        <v>0</v>
      </c>
      <c r="T191" s="152">
        <f>S191*H191</f>
        <v>0</v>
      </c>
      <c r="AR191" s="16" t="s">
        <v>145</v>
      </c>
      <c r="AT191" s="16" t="s">
        <v>141</v>
      </c>
      <c r="AU191" s="16" t="s">
        <v>78</v>
      </c>
      <c r="AY191" s="16" t="s">
        <v>139</v>
      </c>
      <c r="BE191" s="153">
        <f>IF(N191="základní",J191,0)</f>
        <v>0</v>
      </c>
      <c r="BF191" s="153">
        <f>IF(N191="snížená",J191,0)</f>
        <v>0</v>
      </c>
      <c r="BG191" s="153">
        <f>IF(N191="zákl. přenesená",J191,0)</f>
        <v>0</v>
      </c>
      <c r="BH191" s="153">
        <f>IF(N191="sníž. přenesená",J191,0)</f>
        <v>0</v>
      </c>
      <c r="BI191" s="153">
        <f>IF(N191="nulová",J191,0)</f>
        <v>0</v>
      </c>
      <c r="BJ191" s="16" t="s">
        <v>20</v>
      </c>
      <c r="BK191" s="153">
        <f>ROUND(I191*H191,2)</f>
        <v>0</v>
      </c>
      <c r="BL191" s="16" t="s">
        <v>145</v>
      </c>
      <c r="BM191" s="16" t="s">
        <v>295</v>
      </c>
    </row>
    <row r="192" spans="2:65" s="1" customFormat="1" ht="22.5" customHeight="1">
      <c r="B192" s="142"/>
      <c r="C192" s="143" t="s">
        <v>296</v>
      </c>
      <c r="D192" s="143" t="s">
        <v>141</v>
      </c>
      <c r="E192" s="144" t="s">
        <v>297</v>
      </c>
      <c r="F192" s="145" t="s">
        <v>298</v>
      </c>
      <c r="G192" s="146" t="s">
        <v>197</v>
      </c>
      <c r="H192" s="147">
        <v>0.065</v>
      </c>
      <c r="I192" s="148"/>
      <c r="J192" s="148">
        <f>ROUND(I192*H192,2)</f>
        <v>0</v>
      </c>
      <c r="K192" s="145" t="s">
        <v>3</v>
      </c>
      <c r="L192" s="30"/>
      <c r="M192" s="149" t="s">
        <v>3</v>
      </c>
      <c r="N192" s="150" t="s">
        <v>41</v>
      </c>
      <c r="O192" s="151">
        <v>15.211</v>
      </c>
      <c r="P192" s="151">
        <f>O192*H192</f>
        <v>0.988715</v>
      </c>
      <c r="Q192" s="151">
        <v>1.05306</v>
      </c>
      <c r="R192" s="151">
        <f>Q192*H192</f>
        <v>0.06844890000000001</v>
      </c>
      <c r="S192" s="151">
        <v>0</v>
      </c>
      <c r="T192" s="152">
        <f>S192*H192</f>
        <v>0</v>
      </c>
      <c r="AR192" s="16" t="s">
        <v>145</v>
      </c>
      <c r="AT192" s="16" t="s">
        <v>141</v>
      </c>
      <c r="AU192" s="16" t="s">
        <v>78</v>
      </c>
      <c r="AY192" s="16" t="s">
        <v>139</v>
      </c>
      <c r="BE192" s="153">
        <f>IF(N192="základní",J192,0)</f>
        <v>0</v>
      </c>
      <c r="BF192" s="153">
        <f>IF(N192="snížená",J192,0)</f>
        <v>0</v>
      </c>
      <c r="BG192" s="153">
        <f>IF(N192="zákl. přenesená",J192,0)</f>
        <v>0</v>
      </c>
      <c r="BH192" s="153">
        <f>IF(N192="sníž. přenesená",J192,0)</f>
        <v>0</v>
      </c>
      <c r="BI192" s="153">
        <f>IF(N192="nulová",J192,0)</f>
        <v>0</v>
      </c>
      <c r="BJ192" s="16" t="s">
        <v>20</v>
      </c>
      <c r="BK192" s="153">
        <f>ROUND(I192*H192,2)</f>
        <v>0</v>
      </c>
      <c r="BL192" s="16" t="s">
        <v>145</v>
      </c>
      <c r="BM192" s="16" t="s">
        <v>299</v>
      </c>
    </row>
    <row r="193" spans="2:51" s="11" customFormat="1" ht="22.5" customHeight="1">
      <c r="B193" s="154"/>
      <c r="D193" s="163" t="s">
        <v>147</v>
      </c>
      <c r="E193" s="171" t="s">
        <v>3</v>
      </c>
      <c r="F193" s="172" t="s">
        <v>300</v>
      </c>
      <c r="H193" s="173">
        <v>0.065</v>
      </c>
      <c r="L193" s="154"/>
      <c r="M193" s="159"/>
      <c r="N193" s="160"/>
      <c r="O193" s="160"/>
      <c r="P193" s="160"/>
      <c r="Q193" s="160"/>
      <c r="R193" s="160"/>
      <c r="S193" s="160"/>
      <c r="T193" s="161"/>
      <c r="AT193" s="156" t="s">
        <v>147</v>
      </c>
      <c r="AU193" s="156" t="s">
        <v>78</v>
      </c>
      <c r="AV193" s="11" t="s">
        <v>78</v>
      </c>
      <c r="AW193" s="11" t="s">
        <v>34</v>
      </c>
      <c r="AX193" s="11" t="s">
        <v>20</v>
      </c>
      <c r="AY193" s="156" t="s">
        <v>139</v>
      </c>
    </row>
    <row r="194" spans="2:65" s="1" customFormat="1" ht="22.5" customHeight="1">
      <c r="B194" s="142"/>
      <c r="C194" s="143" t="s">
        <v>301</v>
      </c>
      <c r="D194" s="143" t="s">
        <v>141</v>
      </c>
      <c r="E194" s="144" t="s">
        <v>302</v>
      </c>
      <c r="F194" s="145" t="s">
        <v>303</v>
      </c>
      <c r="G194" s="146" t="s">
        <v>304</v>
      </c>
      <c r="H194" s="147">
        <v>38</v>
      </c>
      <c r="I194" s="148"/>
      <c r="J194" s="148">
        <f>ROUND(I194*H194,2)</f>
        <v>0</v>
      </c>
      <c r="K194" s="145" t="s">
        <v>3</v>
      </c>
      <c r="L194" s="30"/>
      <c r="M194" s="149" t="s">
        <v>3</v>
      </c>
      <c r="N194" s="150" t="s">
        <v>41</v>
      </c>
      <c r="O194" s="151">
        <v>0.29</v>
      </c>
      <c r="P194" s="151">
        <f>O194*H194</f>
        <v>11.02</v>
      </c>
      <c r="Q194" s="151">
        <v>0.059</v>
      </c>
      <c r="R194" s="151">
        <f>Q194*H194</f>
        <v>2.242</v>
      </c>
      <c r="S194" s="151">
        <v>0</v>
      </c>
      <c r="T194" s="152">
        <f>S194*H194</f>
        <v>0</v>
      </c>
      <c r="AR194" s="16" t="s">
        <v>145</v>
      </c>
      <c r="AT194" s="16" t="s">
        <v>141</v>
      </c>
      <c r="AU194" s="16" t="s">
        <v>78</v>
      </c>
      <c r="AY194" s="16" t="s">
        <v>139</v>
      </c>
      <c r="BE194" s="153">
        <f>IF(N194="základní",J194,0)</f>
        <v>0</v>
      </c>
      <c r="BF194" s="153">
        <f>IF(N194="snížená",J194,0)</f>
        <v>0</v>
      </c>
      <c r="BG194" s="153">
        <f>IF(N194="zákl. přenesená",J194,0)</f>
        <v>0</v>
      </c>
      <c r="BH194" s="153">
        <f>IF(N194="sníž. přenesená",J194,0)</f>
        <v>0</v>
      </c>
      <c r="BI194" s="153">
        <f>IF(N194="nulová",J194,0)</f>
        <v>0</v>
      </c>
      <c r="BJ194" s="16" t="s">
        <v>20</v>
      </c>
      <c r="BK194" s="153">
        <f>ROUND(I194*H194,2)</f>
        <v>0</v>
      </c>
      <c r="BL194" s="16" t="s">
        <v>145</v>
      </c>
      <c r="BM194" s="16" t="s">
        <v>305</v>
      </c>
    </row>
    <row r="195" spans="2:51" s="11" customFormat="1" ht="22.5" customHeight="1">
      <c r="B195" s="154"/>
      <c r="D195" s="155" t="s">
        <v>147</v>
      </c>
      <c r="E195" s="156" t="s">
        <v>3</v>
      </c>
      <c r="F195" s="157" t="s">
        <v>306</v>
      </c>
      <c r="H195" s="158">
        <v>12</v>
      </c>
      <c r="L195" s="154"/>
      <c r="M195" s="159"/>
      <c r="N195" s="160"/>
      <c r="O195" s="160"/>
      <c r="P195" s="160"/>
      <c r="Q195" s="160"/>
      <c r="R195" s="160"/>
      <c r="S195" s="160"/>
      <c r="T195" s="161"/>
      <c r="AT195" s="156" t="s">
        <v>147</v>
      </c>
      <c r="AU195" s="156" t="s">
        <v>78</v>
      </c>
      <c r="AV195" s="11" t="s">
        <v>78</v>
      </c>
      <c r="AW195" s="11" t="s">
        <v>34</v>
      </c>
      <c r="AX195" s="11" t="s">
        <v>70</v>
      </c>
      <c r="AY195" s="156" t="s">
        <v>139</v>
      </c>
    </row>
    <row r="196" spans="2:51" s="11" customFormat="1" ht="22.5" customHeight="1">
      <c r="B196" s="154"/>
      <c r="D196" s="155" t="s">
        <v>147</v>
      </c>
      <c r="E196" s="156" t="s">
        <v>3</v>
      </c>
      <c r="F196" s="157" t="s">
        <v>307</v>
      </c>
      <c r="H196" s="158">
        <v>26</v>
      </c>
      <c r="L196" s="154"/>
      <c r="M196" s="159"/>
      <c r="N196" s="160"/>
      <c r="O196" s="160"/>
      <c r="P196" s="160"/>
      <c r="Q196" s="160"/>
      <c r="R196" s="160"/>
      <c r="S196" s="160"/>
      <c r="T196" s="161"/>
      <c r="AT196" s="156" t="s">
        <v>147</v>
      </c>
      <c r="AU196" s="156" t="s">
        <v>78</v>
      </c>
      <c r="AV196" s="11" t="s">
        <v>78</v>
      </c>
      <c r="AW196" s="11" t="s">
        <v>34</v>
      </c>
      <c r="AX196" s="11" t="s">
        <v>70</v>
      </c>
      <c r="AY196" s="156" t="s">
        <v>139</v>
      </c>
    </row>
    <row r="197" spans="2:51" s="12" customFormat="1" ht="22.5" customHeight="1">
      <c r="B197" s="162"/>
      <c r="D197" s="155" t="s">
        <v>147</v>
      </c>
      <c r="E197" s="183" t="s">
        <v>3</v>
      </c>
      <c r="F197" s="184" t="s">
        <v>150</v>
      </c>
      <c r="H197" s="185">
        <v>38</v>
      </c>
      <c r="L197" s="162"/>
      <c r="M197" s="167"/>
      <c r="N197" s="168"/>
      <c r="O197" s="168"/>
      <c r="P197" s="168"/>
      <c r="Q197" s="168"/>
      <c r="R197" s="168"/>
      <c r="S197" s="168"/>
      <c r="T197" s="169"/>
      <c r="AT197" s="170" t="s">
        <v>147</v>
      </c>
      <c r="AU197" s="170" t="s">
        <v>78</v>
      </c>
      <c r="AV197" s="12" t="s">
        <v>145</v>
      </c>
      <c r="AW197" s="12" t="s">
        <v>34</v>
      </c>
      <c r="AX197" s="12" t="s">
        <v>20</v>
      </c>
      <c r="AY197" s="170" t="s">
        <v>139</v>
      </c>
    </row>
    <row r="198" spans="2:63" s="10" customFormat="1" ht="29.25" customHeight="1">
      <c r="B198" s="129"/>
      <c r="D198" s="139" t="s">
        <v>69</v>
      </c>
      <c r="E198" s="140" t="s">
        <v>174</v>
      </c>
      <c r="F198" s="140" t="s">
        <v>308</v>
      </c>
      <c r="J198" s="141">
        <f>BK198</f>
        <v>0</v>
      </c>
      <c r="L198" s="129"/>
      <c r="M198" s="133"/>
      <c r="N198" s="134"/>
      <c r="O198" s="134"/>
      <c r="P198" s="135">
        <f>SUM(P199:P311)</f>
        <v>919.206703</v>
      </c>
      <c r="Q198" s="134"/>
      <c r="R198" s="135">
        <f>SUM(R199:R311)</f>
        <v>281.68691044</v>
      </c>
      <c r="S198" s="134"/>
      <c r="T198" s="136">
        <f>SUM(T199:T311)</f>
        <v>0</v>
      </c>
      <c r="AR198" s="130" t="s">
        <v>20</v>
      </c>
      <c r="AT198" s="137" t="s">
        <v>69</v>
      </c>
      <c r="AU198" s="137" t="s">
        <v>20</v>
      </c>
      <c r="AY198" s="130" t="s">
        <v>139</v>
      </c>
      <c r="BK198" s="138">
        <f>SUM(BK199:BK311)</f>
        <v>0</v>
      </c>
    </row>
    <row r="199" spans="2:65" s="1" customFormat="1" ht="22.5" customHeight="1">
      <c r="B199" s="142"/>
      <c r="C199" s="143" t="s">
        <v>309</v>
      </c>
      <c r="D199" s="143" t="s">
        <v>141</v>
      </c>
      <c r="E199" s="144" t="s">
        <v>310</v>
      </c>
      <c r="F199" s="145" t="s">
        <v>311</v>
      </c>
      <c r="G199" s="146" t="s">
        <v>168</v>
      </c>
      <c r="H199" s="147">
        <v>329.516</v>
      </c>
      <c r="I199" s="148"/>
      <c r="J199" s="148">
        <f>ROUND(I199*H199,2)</f>
        <v>0</v>
      </c>
      <c r="K199" s="145" t="s">
        <v>3</v>
      </c>
      <c r="L199" s="30"/>
      <c r="M199" s="149" t="s">
        <v>3</v>
      </c>
      <c r="N199" s="150" t="s">
        <v>41</v>
      </c>
      <c r="O199" s="151">
        <v>0.104</v>
      </c>
      <c r="P199" s="151">
        <f>O199*H199</f>
        <v>34.269664</v>
      </c>
      <c r="Q199" s="151">
        <v>0.00026</v>
      </c>
      <c r="R199" s="151">
        <f>Q199*H199</f>
        <v>0.08567416</v>
      </c>
      <c r="S199" s="151">
        <v>0</v>
      </c>
      <c r="T199" s="152">
        <f>S199*H199</f>
        <v>0</v>
      </c>
      <c r="AR199" s="16" t="s">
        <v>145</v>
      </c>
      <c r="AT199" s="16" t="s">
        <v>141</v>
      </c>
      <c r="AU199" s="16" t="s">
        <v>78</v>
      </c>
      <c r="AY199" s="16" t="s">
        <v>139</v>
      </c>
      <c r="BE199" s="153">
        <f>IF(N199="základní",J199,0)</f>
        <v>0</v>
      </c>
      <c r="BF199" s="153">
        <f>IF(N199="snížená",J199,0)</f>
        <v>0</v>
      </c>
      <c r="BG199" s="153">
        <f>IF(N199="zákl. přenesená",J199,0)</f>
        <v>0</v>
      </c>
      <c r="BH199" s="153">
        <f>IF(N199="sníž. přenesená",J199,0)</f>
        <v>0</v>
      </c>
      <c r="BI199" s="153">
        <f>IF(N199="nulová",J199,0)</f>
        <v>0</v>
      </c>
      <c r="BJ199" s="16" t="s">
        <v>20</v>
      </c>
      <c r="BK199" s="153">
        <f>ROUND(I199*H199,2)</f>
        <v>0</v>
      </c>
      <c r="BL199" s="16" t="s">
        <v>145</v>
      </c>
      <c r="BM199" s="16" t="s">
        <v>312</v>
      </c>
    </row>
    <row r="200" spans="2:65" s="1" customFormat="1" ht="22.5" customHeight="1">
      <c r="B200" s="142"/>
      <c r="C200" s="143" t="s">
        <v>313</v>
      </c>
      <c r="D200" s="143" t="s">
        <v>141</v>
      </c>
      <c r="E200" s="144" t="s">
        <v>314</v>
      </c>
      <c r="F200" s="145" t="s">
        <v>315</v>
      </c>
      <c r="G200" s="146" t="s">
        <v>168</v>
      </c>
      <c r="H200" s="147">
        <v>5.198</v>
      </c>
      <c r="I200" s="148"/>
      <c r="J200" s="148">
        <f>ROUND(I200*H200,2)</f>
        <v>0</v>
      </c>
      <c r="K200" s="145" t="s">
        <v>3</v>
      </c>
      <c r="L200" s="30"/>
      <c r="M200" s="149" t="s">
        <v>3</v>
      </c>
      <c r="N200" s="150" t="s">
        <v>41</v>
      </c>
      <c r="O200" s="151">
        <v>0.624</v>
      </c>
      <c r="P200" s="151">
        <f>O200*H200</f>
        <v>3.243552</v>
      </c>
      <c r="Q200" s="151">
        <v>0.04</v>
      </c>
      <c r="R200" s="151">
        <f>Q200*H200</f>
        <v>0.20792000000000002</v>
      </c>
      <c r="S200" s="151">
        <v>0</v>
      </c>
      <c r="T200" s="152">
        <f>S200*H200</f>
        <v>0</v>
      </c>
      <c r="AR200" s="16" t="s">
        <v>145</v>
      </c>
      <c r="AT200" s="16" t="s">
        <v>141</v>
      </c>
      <c r="AU200" s="16" t="s">
        <v>78</v>
      </c>
      <c r="AY200" s="16" t="s">
        <v>139</v>
      </c>
      <c r="BE200" s="153">
        <f>IF(N200="základní",J200,0)</f>
        <v>0</v>
      </c>
      <c r="BF200" s="153">
        <f>IF(N200="snížená",J200,0)</f>
        <v>0</v>
      </c>
      <c r="BG200" s="153">
        <f>IF(N200="zákl. přenesená",J200,0)</f>
        <v>0</v>
      </c>
      <c r="BH200" s="153">
        <f>IF(N200="sníž. přenesená",J200,0)</f>
        <v>0</v>
      </c>
      <c r="BI200" s="153">
        <f>IF(N200="nulová",J200,0)</f>
        <v>0</v>
      </c>
      <c r="BJ200" s="16" t="s">
        <v>20</v>
      </c>
      <c r="BK200" s="153">
        <f>ROUND(I200*H200,2)</f>
        <v>0</v>
      </c>
      <c r="BL200" s="16" t="s">
        <v>145</v>
      </c>
      <c r="BM200" s="16" t="s">
        <v>316</v>
      </c>
    </row>
    <row r="201" spans="2:51" s="11" customFormat="1" ht="22.5" customHeight="1">
      <c r="B201" s="154"/>
      <c r="D201" s="155" t="s">
        <v>147</v>
      </c>
      <c r="E201" s="156" t="s">
        <v>3</v>
      </c>
      <c r="F201" s="157" t="s">
        <v>317</v>
      </c>
      <c r="H201" s="158">
        <v>1.418</v>
      </c>
      <c r="L201" s="154"/>
      <c r="M201" s="159"/>
      <c r="N201" s="160"/>
      <c r="O201" s="160"/>
      <c r="P201" s="160"/>
      <c r="Q201" s="160"/>
      <c r="R201" s="160"/>
      <c r="S201" s="160"/>
      <c r="T201" s="161"/>
      <c r="AT201" s="156" t="s">
        <v>147</v>
      </c>
      <c r="AU201" s="156" t="s">
        <v>78</v>
      </c>
      <c r="AV201" s="11" t="s">
        <v>78</v>
      </c>
      <c r="AW201" s="11" t="s">
        <v>34</v>
      </c>
      <c r="AX201" s="11" t="s">
        <v>70</v>
      </c>
      <c r="AY201" s="156" t="s">
        <v>139</v>
      </c>
    </row>
    <row r="202" spans="2:51" s="11" customFormat="1" ht="22.5" customHeight="1">
      <c r="B202" s="154"/>
      <c r="D202" s="155" t="s">
        <v>147</v>
      </c>
      <c r="E202" s="156" t="s">
        <v>3</v>
      </c>
      <c r="F202" s="157" t="s">
        <v>318</v>
      </c>
      <c r="H202" s="158">
        <v>3.78</v>
      </c>
      <c r="L202" s="154"/>
      <c r="M202" s="159"/>
      <c r="N202" s="160"/>
      <c r="O202" s="160"/>
      <c r="P202" s="160"/>
      <c r="Q202" s="160"/>
      <c r="R202" s="160"/>
      <c r="S202" s="160"/>
      <c r="T202" s="161"/>
      <c r="AT202" s="156" t="s">
        <v>147</v>
      </c>
      <c r="AU202" s="156" t="s">
        <v>78</v>
      </c>
      <c r="AV202" s="11" t="s">
        <v>78</v>
      </c>
      <c r="AW202" s="11" t="s">
        <v>34</v>
      </c>
      <c r="AX202" s="11" t="s">
        <v>70</v>
      </c>
      <c r="AY202" s="156" t="s">
        <v>139</v>
      </c>
    </row>
    <row r="203" spans="2:51" s="12" customFormat="1" ht="22.5" customHeight="1">
      <c r="B203" s="162"/>
      <c r="D203" s="163" t="s">
        <v>147</v>
      </c>
      <c r="E203" s="164" t="s">
        <v>3</v>
      </c>
      <c r="F203" s="165" t="s">
        <v>150</v>
      </c>
      <c r="H203" s="166">
        <v>5.198</v>
      </c>
      <c r="L203" s="162"/>
      <c r="M203" s="167"/>
      <c r="N203" s="168"/>
      <c r="O203" s="168"/>
      <c r="P203" s="168"/>
      <c r="Q203" s="168"/>
      <c r="R203" s="168"/>
      <c r="S203" s="168"/>
      <c r="T203" s="169"/>
      <c r="AT203" s="170" t="s">
        <v>147</v>
      </c>
      <c r="AU203" s="170" t="s">
        <v>78</v>
      </c>
      <c r="AV203" s="12" t="s">
        <v>145</v>
      </c>
      <c r="AW203" s="12" t="s">
        <v>34</v>
      </c>
      <c r="AX203" s="12" t="s">
        <v>20</v>
      </c>
      <c r="AY203" s="170" t="s">
        <v>139</v>
      </c>
    </row>
    <row r="204" spans="2:65" s="1" customFormat="1" ht="22.5" customHeight="1">
      <c r="B204" s="142"/>
      <c r="C204" s="143" t="s">
        <v>319</v>
      </c>
      <c r="D204" s="143" t="s">
        <v>141</v>
      </c>
      <c r="E204" s="144" t="s">
        <v>320</v>
      </c>
      <c r="F204" s="145" t="s">
        <v>321</v>
      </c>
      <c r="G204" s="146" t="s">
        <v>168</v>
      </c>
      <c r="H204" s="147">
        <v>8.84</v>
      </c>
      <c r="I204" s="148"/>
      <c r="J204" s="148">
        <f>ROUND(I204*H204,2)</f>
        <v>0</v>
      </c>
      <c r="K204" s="145" t="s">
        <v>3</v>
      </c>
      <c r="L204" s="30"/>
      <c r="M204" s="149" t="s">
        <v>3</v>
      </c>
      <c r="N204" s="150" t="s">
        <v>41</v>
      </c>
      <c r="O204" s="151">
        <v>0.39</v>
      </c>
      <c r="P204" s="151">
        <f>O204*H204</f>
        <v>3.4476</v>
      </c>
      <c r="Q204" s="151">
        <v>0.0154</v>
      </c>
      <c r="R204" s="151">
        <f>Q204*H204</f>
        <v>0.136136</v>
      </c>
      <c r="S204" s="151">
        <v>0</v>
      </c>
      <c r="T204" s="152">
        <f>S204*H204</f>
        <v>0</v>
      </c>
      <c r="AR204" s="16" t="s">
        <v>145</v>
      </c>
      <c r="AT204" s="16" t="s">
        <v>141</v>
      </c>
      <c r="AU204" s="16" t="s">
        <v>78</v>
      </c>
      <c r="AY204" s="16" t="s">
        <v>139</v>
      </c>
      <c r="BE204" s="153">
        <f>IF(N204="základní",J204,0)</f>
        <v>0</v>
      </c>
      <c r="BF204" s="153">
        <f>IF(N204="snížená",J204,0)</f>
        <v>0</v>
      </c>
      <c r="BG204" s="153">
        <f>IF(N204="zákl. přenesená",J204,0)</f>
        <v>0</v>
      </c>
      <c r="BH204" s="153">
        <f>IF(N204="sníž. přenesená",J204,0)</f>
        <v>0</v>
      </c>
      <c r="BI204" s="153">
        <f>IF(N204="nulová",J204,0)</f>
        <v>0</v>
      </c>
      <c r="BJ204" s="16" t="s">
        <v>20</v>
      </c>
      <c r="BK204" s="153">
        <f>ROUND(I204*H204,2)</f>
        <v>0</v>
      </c>
      <c r="BL204" s="16" t="s">
        <v>145</v>
      </c>
      <c r="BM204" s="16" t="s">
        <v>322</v>
      </c>
    </row>
    <row r="205" spans="2:51" s="11" customFormat="1" ht="22.5" customHeight="1">
      <c r="B205" s="154"/>
      <c r="D205" s="163" t="s">
        <v>147</v>
      </c>
      <c r="E205" s="171" t="s">
        <v>3</v>
      </c>
      <c r="F205" s="172" t="s">
        <v>323</v>
      </c>
      <c r="H205" s="173">
        <v>8.84</v>
      </c>
      <c r="L205" s="154"/>
      <c r="M205" s="159"/>
      <c r="N205" s="160"/>
      <c r="O205" s="160"/>
      <c r="P205" s="160"/>
      <c r="Q205" s="160"/>
      <c r="R205" s="160"/>
      <c r="S205" s="160"/>
      <c r="T205" s="161"/>
      <c r="AT205" s="156" t="s">
        <v>147</v>
      </c>
      <c r="AU205" s="156" t="s">
        <v>78</v>
      </c>
      <c r="AV205" s="11" t="s">
        <v>78</v>
      </c>
      <c r="AW205" s="11" t="s">
        <v>34</v>
      </c>
      <c r="AX205" s="11" t="s">
        <v>20</v>
      </c>
      <c r="AY205" s="156" t="s">
        <v>139</v>
      </c>
    </row>
    <row r="206" spans="2:65" s="1" customFormat="1" ht="22.5" customHeight="1">
      <c r="B206" s="142"/>
      <c r="C206" s="143" t="s">
        <v>324</v>
      </c>
      <c r="D206" s="143" t="s">
        <v>141</v>
      </c>
      <c r="E206" s="144" t="s">
        <v>325</v>
      </c>
      <c r="F206" s="145" t="s">
        <v>326</v>
      </c>
      <c r="G206" s="146" t="s">
        <v>168</v>
      </c>
      <c r="H206" s="147">
        <v>82.379</v>
      </c>
      <c r="I206" s="148"/>
      <c r="J206" s="148">
        <f>ROUND(I206*H206,2)</f>
        <v>0</v>
      </c>
      <c r="K206" s="145" t="s">
        <v>3</v>
      </c>
      <c r="L206" s="30"/>
      <c r="M206" s="149" t="s">
        <v>3</v>
      </c>
      <c r="N206" s="150" t="s">
        <v>41</v>
      </c>
      <c r="O206" s="151">
        <v>0.47</v>
      </c>
      <c r="P206" s="151">
        <f>O206*H206</f>
        <v>38.71813</v>
      </c>
      <c r="Q206" s="151">
        <v>0.01838</v>
      </c>
      <c r="R206" s="151">
        <f>Q206*H206</f>
        <v>1.5141260200000002</v>
      </c>
      <c r="S206" s="151">
        <v>0</v>
      </c>
      <c r="T206" s="152">
        <f>S206*H206</f>
        <v>0</v>
      </c>
      <c r="AR206" s="16" t="s">
        <v>145</v>
      </c>
      <c r="AT206" s="16" t="s">
        <v>141</v>
      </c>
      <c r="AU206" s="16" t="s">
        <v>78</v>
      </c>
      <c r="AY206" s="16" t="s">
        <v>139</v>
      </c>
      <c r="BE206" s="153">
        <f>IF(N206="základní",J206,0)</f>
        <v>0</v>
      </c>
      <c r="BF206" s="153">
        <f>IF(N206="snížená",J206,0)</f>
        <v>0</v>
      </c>
      <c r="BG206" s="153">
        <f>IF(N206="zákl. přenesená",J206,0)</f>
        <v>0</v>
      </c>
      <c r="BH206" s="153">
        <f>IF(N206="sníž. přenesená",J206,0)</f>
        <v>0</v>
      </c>
      <c r="BI206" s="153">
        <f>IF(N206="nulová",J206,0)</f>
        <v>0</v>
      </c>
      <c r="BJ206" s="16" t="s">
        <v>20</v>
      </c>
      <c r="BK206" s="153">
        <f>ROUND(I206*H206,2)</f>
        <v>0</v>
      </c>
      <c r="BL206" s="16" t="s">
        <v>145</v>
      </c>
      <c r="BM206" s="16" t="s">
        <v>327</v>
      </c>
    </row>
    <row r="207" spans="2:51" s="11" customFormat="1" ht="22.5" customHeight="1">
      <c r="B207" s="154"/>
      <c r="D207" s="163" t="s">
        <v>147</v>
      </c>
      <c r="E207" s="171" t="s">
        <v>3</v>
      </c>
      <c r="F207" s="172" t="s">
        <v>328</v>
      </c>
      <c r="H207" s="173">
        <v>82.379</v>
      </c>
      <c r="L207" s="154"/>
      <c r="M207" s="159"/>
      <c r="N207" s="160"/>
      <c r="O207" s="160"/>
      <c r="P207" s="160"/>
      <c r="Q207" s="160"/>
      <c r="R207" s="160"/>
      <c r="S207" s="160"/>
      <c r="T207" s="161"/>
      <c r="AT207" s="156" t="s">
        <v>147</v>
      </c>
      <c r="AU207" s="156" t="s">
        <v>78</v>
      </c>
      <c r="AV207" s="11" t="s">
        <v>78</v>
      </c>
      <c r="AW207" s="11" t="s">
        <v>34</v>
      </c>
      <c r="AX207" s="11" t="s">
        <v>20</v>
      </c>
      <c r="AY207" s="156" t="s">
        <v>139</v>
      </c>
    </row>
    <row r="208" spans="2:65" s="1" customFormat="1" ht="22.5" customHeight="1">
      <c r="B208" s="142"/>
      <c r="C208" s="143" t="s">
        <v>329</v>
      </c>
      <c r="D208" s="143" t="s">
        <v>141</v>
      </c>
      <c r="E208" s="144" t="s">
        <v>325</v>
      </c>
      <c r="F208" s="145" t="s">
        <v>326</v>
      </c>
      <c r="G208" s="146" t="s">
        <v>168</v>
      </c>
      <c r="H208" s="147">
        <v>-8.84</v>
      </c>
      <c r="I208" s="148"/>
      <c r="J208" s="148">
        <f>ROUND(I208*H208,2)</f>
        <v>0</v>
      </c>
      <c r="K208" s="145" t="s">
        <v>3</v>
      </c>
      <c r="L208" s="30"/>
      <c r="M208" s="149" t="s">
        <v>3</v>
      </c>
      <c r="N208" s="150" t="s">
        <v>41</v>
      </c>
      <c r="O208" s="151">
        <v>0.47</v>
      </c>
      <c r="P208" s="151">
        <f>O208*H208</f>
        <v>-4.1548</v>
      </c>
      <c r="Q208" s="151">
        <v>0.01838</v>
      </c>
      <c r="R208" s="151">
        <f>Q208*H208</f>
        <v>-0.1624792</v>
      </c>
      <c r="S208" s="151">
        <v>0</v>
      </c>
      <c r="T208" s="152">
        <f>S208*H208</f>
        <v>0</v>
      </c>
      <c r="AR208" s="16" t="s">
        <v>145</v>
      </c>
      <c r="AT208" s="16" t="s">
        <v>141</v>
      </c>
      <c r="AU208" s="16" t="s">
        <v>78</v>
      </c>
      <c r="AY208" s="16" t="s">
        <v>139</v>
      </c>
      <c r="BE208" s="153">
        <f>IF(N208="základní",J208,0)</f>
        <v>0</v>
      </c>
      <c r="BF208" s="153">
        <f>IF(N208="snížená",J208,0)</f>
        <v>0</v>
      </c>
      <c r="BG208" s="153">
        <f>IF(N208="zákl. přenesená",J208,0)</f>
        <v>0</v>
      </c>
      <c r="BH208" s="153">
        <f>IF(N208="sníž. přenesená",J208,0)</f>
        <v>0</v>
      </c>
      <c r="BI208" s="153">
        <f>IF(N208="nulová",J208,0)</f>
        <v>0</v>
      </c>
      <c r="BJ208" s="16" t="s">
        <v>20</v>
      </c>
      <c r="BK208" s="153">
        <f>ROUND(I208*H208,2)</f>
        <v>0</v>
      </c>
      <c r="BL208" s="16" t="s">
        <v>145</v>
      </c>
      <c r="BM208" s="16" t="s">
        <v>330</v>
      </c>
    </row>
    <row r="209" spans="2:51" s="11" customFormat="1" ht="22.5" customHeight="1">
      <c r="B209" s="154"/>
      <c r="D209" s="155" t="s">
        <v>147</v>
      </c>
      <c r="E209" s="156" t="s">
        <v>3</v>
      </c>
      <c r="F209" s="157" t="s">
        <v>331</v>
      </c>
      <c r="H209" s="158">
        <v>78.492</v>
      </c>
      <c r="L209" s="154"/>
      <c r="M209" s="159"/>
      <c r="N209" s="160"/>
      <c r="O209" s="160"/>
      <c r="P209" s="160"/>
      <c r="Q209" s="160"/>
      <c r="R209" s="160"/>
      <c r="S209" s="160"/>
      <c r="T209" s="161"/>
      <c r="AT209" s="156" t="s">
        <v>147</v>
      </c>
      <c r="AU209" s="156" t="s">
        <v>78</v>
      </c>
      <c r="AV209" s="11" t="s">
        <v>78</v>
      </c>
      <c r="AW209" s="11" t="s">
        <v>34</v>
      </c>
      <c r="AX209" s="11" t="s">
        <v>70</v>
      </c>
      <c r="AY209" s="156" t="s">
        <v>139</v>
      </c>
    </row>
    <row r="210" spans="2:51" s="11" customFormat="1" ht="22.5" customHeight="1">
      <c r="B210" s="154"/>
      <c r="D210" s="155" t="s">
        <v>147</v>
      </c>
      <c r="E210" s="156" t="s">
        <v>3</v>
      </c>
      <c r="F210" s="157" t="s">
        <v>332</v>
      </c>
      <c r="H210" s="158">
        <v>-16.566</v>
      </c>
      <c r="L210" s="154"/>
      <c r="M210" s="159"/>
      <c r="N210" s="160"/>
      <c r="O210" s="160"/>
      <c r="P210" s="160"/>
      <c r="Q210" s="160"/>
      <c r="R210" s="160"/>
      <c r="S210" s="160"/>
      <c r="T210" s="161"/>
      <c r="AT210" s="156" t="s">
        <v>147</v>
      </c>
      <c r="AU210" s="156" t="s">
        <v>78</v>
      </c>
      <c r="AV210" s="11" t="s">
        <v>78</v>
      </c>
      <c r="AW210" s="11" t="s">
        <v>34</v>
      </c>
      <c r="AX210" s="11" t="s">
        <v>70</v>
      </c>
      <c r="AY210" s="156" t="s">
        <v>139</v>
      </c>
    </row>
    <row r="211" spans="2:51" s="11" customFormat="1" ht="22.5" customHeight="1">
      <c r="B211" s="154"/>
      <c r="D211" s="155" t="s">
        <v>147</v>
      </c>
      <c r="E211" s="156" t="s">
        <v>3</v>
      </c>
      <c r="F211" s="157" t="s">
        <v>333</v>
      </c>
      <c r="H211" s="158">
        <v>20.491</v>
      </c>
      <c r="L211" s="154"/>
      <c r="M211" s="159"/>
      <c r="N211" s="160"/>
      <c r="O211" s="160"/>
      <c r="P211" s="160"/>
      <c r="Q211" s="160"/>
      <c r="R211" s="160"/>
      <c r="S211" s="160"/>
      <c r="T211" s="161"/>
      <c r="AT211" s="156" t="s">
        <v>147</v>
      </c>
      <c r="AU211" s="156" t="s">
        <v>78</v>
      </c>
      <c r="AV211" s="11" t="s">
        <v>78</v>
      </c>
      <c r="AW211" s="11" t="s">
        <v>34</v>
      </c>
      <c r="AX211" s="11" t="s">
        <v>70</v>
      </c>
      <c r="AY211" s="156" t="s">
        <v>139</v>
      </c>
    </row>
    <row r="212" spans="2:51" s="11" customFormat="1" ht="22.5" customHeight="1">
      <c r="B212" s="154"/>
      <c r="D212" s="163" t="s">
        <v>147</v>
      </c>
      <c r="E212" s="171" t="s">
        <v>3</v>
      </c>
      <c r="F212" s="172" t="s">
        <v>334</v>
      </c>
      <c r="H212" s="173">
        <v>-8.84</v>
      </c>
      <c r="L212" s="154"/>
      <c r="M212" s="159"/>
      <c r="N212" s="160"/>
      <c r="O212" s="160"/>
      <c r="P212" s="160"/>
      <c r="Q212" s="160"/>
      <c r="R212" s="160"/>
      <c r="S212" s="160"/>
      <c r="T212" s="161"/>
      <c r="AT212" s="156" t="s">
        <v>147</v>
      </c>
      <c r="AU212" s="156" t="s">
        <v>78</v>
      </c>
      <c r="AV212" s="11" t="s">
        <v>78</v>
      </c>
      <c r="AW212" s="11" t="s">
        <v>34</v>
      </c>
      <c r="AX212" s="11" t="s">
        <v>20</v>
      </c>
      <c r="AY212" s="156" t="s">
        <v>139</v>
      </c>
    </row>
    <row r="213" spans="2:65" s="1" customFormat="1" ht="22.5" customHeight="1">
      <c r="B213" s="142"/>
      <c r="C213" s="143" t="s">
        <v>335</v>
      </c>
      <c r="D213" s="143" t="s">
        <v>141</v>
      </c>
      <c r="E213" s="144" t="s">
        <v>336</v>
      </c>
      <c r="F213" s="145" t="s">
        <v>337</v>
      </c>
      <c r="G213" s="146" t="s">
        <v>304</v>
      </c>
      <c r="H213" s="147">
        <v>15.636</v>
      </c>
      <c r="I213" s="148"/>
      <c r="J213" s="148">
        <f>ROUND(I213*H213,2)</f>
        <v>0</v>
      </c>
      <c r="K213" s="145" t="s">
        <v>3</v>
      </c>
      <c r="L213" s="30"/>
      <c r="M213" s="149" t="s">
        <v>3</v>
      </c>
      <c r="N213" s="150" t="s">
        <v>41</v>
      </c>
      <c r="O213" s="151">
        <v>0.725</v>
      </c>
      <c r="P213" s="151">
        <f>O213*H213</f>
        <v>11.336099999999998</v>
      </c>
      <c r="Q213" s="151">
        <v>0.0415</v>
      </c>
      <c r="R213" s="151">
        <f>Q213*H213</f>
        <v>0.648894</v>
      </c>
      <c r="S213" s="151">
        <v>0</v>
      </c>
      <c r="T213" s="152">
        <f>S213*H213</f>
        <v>0</v>
      </c>
      <c r="AR213" s="16" t="s">
        <v>145</v>
      </c>
      <c r="AT213" s="16" t="s">
        <v>141</v>
      </c>
      <c r="AU213" s="16" t="s">
        <v>78</v>
      </c>
      <c r="AY213" s="16" t="s">
        <v>139</v>
      </c>
      <c r="BE213" s="153">
        <f>IF(N213="základní",J213,0)</f>
        <v>0</v>
      </c>
      <c r="BF213" s="153">
        <f>IF(N213="snížená",J213,0)</f>
        <v>0</v>
      </c>
      <c r="BG213" s="153">
        <f>IF(N213="zákl. přenesená",J213,0)</f>
        <v>0</v>
      </c>
      <c r="BH213" s="153">
        <f>IF(N213="sníž. přenesená",J213,0)</f>
        <v>0</v>
      </c>
      <c r="BI213" s="153">
        <f>IF(N213="nulová",J213,0)</f>
        <v>0</v>
      </c>
      <c r="BJ213" s="16" t="s">
        <v>20</v>
      </c>
      <c r="BK213" s="153">
        <f>ROUND(I213*H213,2)</f>
        <v>0</v>
      </c>
      <c r="BL213" s="16" t="s">
        <v>145</v>
      </c>
      <c r="BM213" s="16" t="s">
        <v>338</v>
      </c>
    </row>
    <row r="214" spans="2:51" s="11" customFormat="1" ht="22.5" customHeight="1">
      <c r="B214" s="154"/>
      <c r="D214" s="155" t="s">
        <v>147</v>
      </c>
      <c r="E214" s="156" t="s">
        <v>3</v>
      </c>
      <c r="F214" s="157" t="s">
        <v>339</v>
      </c>
      <c r="H214" s="158">
        <v>12</v>
      </c>
      <c r="L214" s="154"/>
      <c r="M214" s="159"/>
      <c r="N214" s="160"/>
      <c r="O214" s="160"/>
      <c r="P214" s="160"/>
      <c r="Q214" s="160"/>
      <c r="R214" s="160"/>
      <c r="S214" s="160"/>
      <c r="T214" s="161"/>
      <c r="AT214" s="156" t="s">
        <v>147</v>
      </c>
      <c r="AU214" s="156" t="s">
        <v>78</v>
      </c>
      <c r="AV214" s="11" t="s">
        <v>78</v>
      </c>
      <c r="AW214" s="11" t="s">
        <v>34</v>
      </c>
      <c r="AX214" s="11" t="s">
        <v>70</v>
      </c>
      <c r="AY214" s="156" t="s">
        <v>139</v>
      </c>
    </row>
    <row r="215" spans="2:51" s="11" customFormat="1" ht="22.5" customHeight="1">
      <c r="B215" s="154"/>
      <c r="D215" s="155" t="s">
        <v>147</v>
      </c>
      <c r="E215" s="156" t="s">
        <v>3</v>
      </c>
      <c r="F215" s="157" t="s">
        <v>340</v>
      </c>
      <c r="H215" s="158">
        <v>3.636</v>
      </c>
      <c r="L215" s="154"/>
      <c r="M215" s="159"/>
      <c r="N215" s="160"/>
      <c r="O215" s="160"/>
      <c r="P215" s="160"/>
      <c r="Q215" s="160"/>
      <c r="R215" s="160"/>
      <c r="S215" s="160"/>
      <c r="T215" s="161"/>
      <c r="AT215" s="156" t="s">
        <v>147</v>
      </c>
      <c r="AU215" s="156" t="s">
        <v>78</v>
      </c>
      <c r="AV215" s="11" t="s">
        <v>78</v>
      </c>
      <c r="AW215" s="11" t="s">
        <v>34</v>
      </c>
      <c r="AX215" s="11" t="s">
        <v>70</v>
      </c>
      <c r="AY215" s="156" t="s">
        <v>139</v>
      </c>
    </row>
    <row r="216" spans="2:51" s="12" customFormat="1" ht="22.5" customHeight="1">
      <c r="B216" s="162"/>
      <c r="D216" s="163" t="s">
        <v>147</v>
      </c>
      <c r="E216" s="164" t="s">
        <v>3</v>
      </c>
      <c r="F216" s="165" t="s">
        <v>150</v>
      </c>
      <c r="H216" s="166">
        <v>15.636</v>
      </c>
      <c r="L216" s="162"/>
      <c r="M216" s="167"/>
      <c r="N216" s="168"/>
      <c r="O216" s="168"/>
      <c r="P216" s="168"/>
      <c r="Q216" s="168"/>
      <c r="R216" s="168"/>
      <c r="S216" s="168"/>
      <c r="T216" s="169"/>
      <c r="AT216" s="170" t="s">
        <v>147</v>
      </c>
      <c r="AU216" s="170" t="s">
        <v>78</v>
      </c>
      <c r="AV216" s="12" t="s">
        <v>145</v>
      </c>
      <c r="AW216" s="12" t="s">
        <v>34</v>
      </c>
      <c r="AX216" s="12" t="s">
        <v>20</v>
      </c>
      <c r="AY216" s="170" t="s">
        <v>139</v>
      </c>
    </row>
    <row r="217" spans="2:65" s="1" customFormat="1" ht="22.5" customHeight="1">
      <c r="B217" s="142"/>
      <c r="C217" s="143" t="s">
        <v>341</v>
      </c>
      <c r="D217" s="143" t="s">
        <v>141</v>
      </c>
      <c r="E217" s="144" t="s">
        <v>342</v>
      </c>
      <c r="F217" s="145" t="s">
        <v>343</v>
      </c>
      <c r="G217" s="146" t="s">
        <v>304</v>
      </c>
      <c r="H217" s="147">
        <v>10</v>
      </c>
      <c r="I217" s="148"/>
      <c r="J217" s="148">
        <f>ROUND(I217*H217,2)</f>
        <v>0</v>
      </c>
      <c r="K217" s="145" t="s">
        <v>3</v>
      </c>
      <c r="L217" s="30"/>
      <c r="M217" s="149" t="s">
        <v>3</v>
      </c>
      <c r="N217" s="150" t="s">
        <v>41</v>
      </c>
      <c r="O217" s="151">
        <v>2.431</v>
      </c>
      <c r="P217" s="151">
        <f>O217*H217</f>
        <v>24.310000000000002</v>
      </c>
      <c r="Q217" s="151">
        <v>0.1575</v>
      </c>
      <c r="R217" s="151">
        <f>Q217*H217</f>
        <v>1.575</v>
      </c>
      <c r="S217" s="151">
        <v>0</v>
      </c>
      <c r="T217" s="152">
        <f>S217*H217</f>
        <v>0</v>
      </c>
      <c r="AR217" s="16" t="s">
        <v>145</v>
      </c>
      <c r="AT217" s="16" t="s">
        <v>141</v>
      </c>
      <c r="AU217" s="16" t="s">
        <v>78</v>
      </c>
      <c r="AY217" s="16" t="s">
        <v>139</v>
      </c>
      <c r="BE217" s="153">
        <f>IF(N217="základní",J217,0)</f>
        <v>0</v>
      </c>
      <c r="BF217" s="153">
        <f>IF(N217="snížená",J217,0)</f>
        <v>0</v>
      </c>
      <c r="BG217" s="153">
        <f>IF(N217="zákl. přenesená",J217,0)</f>
        <v>0</v>
      </c>
      <c r="BH217" s="153">
        <f>IF(N217="sníž. přenesená",J217,0)</f>
        <v>0</v>
      </c>
      <c r="BI217" s="153">
        <f>IF(N217="nulová",J217,0)</f>
        <v>0</v>
      </c>
      <c r="BJ217" s="16" t="s">
        <v>20</v>
      </c>
      <c r="BK217" s="153">
        <f>ROUND(I217*H217,2)</f>
        <v>0</v>
      </c>
      <c r="BL217" s="16" t="s">
        <v>145</v>
      </c>
      <c r="BM217" s="16" t="s">
        <v>344</v>
      </c>
    </row>
    <row r="218" spans="2:51" s="11" customFormat="1" ht="22.5" customHeight="1">
      <c r="B218" s="154"/>
      <c r="D218" s="163" t="s">
        <v>147</v>
      </c>
      <c r="E218" s="171" t="s">
        <v>3</v>
      </c>
      <c r="F218" s="172" t="s">
        <v>345</v>
      </c>
      <c r="H218" s="173">
        <v>10</v>
      </c>
      <c r="L218" s="154"/>
      <c r="M218" s="159"/>
      <c r="N218" s="160"/>
      <c r="O218" s="160"/>
      <c r="P218" s="160"/>
      <c r="Q218" s="160"/>
      <c r="R218" s="160"/>
      <c r="S218" s="160"/>
      <c r="T218" s="161"/>
      <c r="AT218" s="156" t="s">
        <v>147</v>
      </c>
      <c r="AU218" s="156" t="s">
        <v>78</v>
      </c>
      <c r="AV218" s="11" t="s">
        <v>78</v>
      </c>
      <c r="AW218" s="11" t="s">
        <v>34</v>
      </c>
      <c r="AX218" s="11" t="s">
        <v>20</v>
      </c>
      <c r="AY218" s="156" t="s">
        <v>139</v>
      </c>
    </row>
    <row r="219" spans="2:65" s="1" customFormat="1" ht="22.5" customHeight="1">
      <c r="B219" s="142"/>
      <c r="C219" s="143" t="s">
        <v>346</v>
      </c>
      <c r="D219" s="143" t="s">
        <v>141</v>
      </c>
      <c r="E219" s="144" t="s">
        <v>347</v>
      </c>
      <c r="F219" s="145" t="s">
        <v>348</v>
      </c>
      <c r="G219" s="146" t="s">
        <v>168</v>
      </c>
      <c r="H219" s="147">
        <v>31.325</v>
      </c>
      <c r="I219" s="148"/>
      <c r="J219" s="148">
        <f>ROUND(I219*H219,2)</f>
        <v>0</v>
      </c>
      <c r="K219" s="145" t="s">
        <v>3</v>
      </c>
      <c r="L219" s="30"/>
      <c r="M219" s="149" t="s">
        <v>3</v>
      </c>
      <c r="N219" s="150" t="s">
        <v>41</v>
      </c>
      <c r="O219" s="151">
        <v>1.355</v>
      </c>
      <c r="P219" s="151">
        <f>O219*H219</f>
        <v>42.445375</v>
      </c>
      <c r="Q219" s="151">
        <v>0.03358</v>
      </c>
      <c r="R219" s="151">
        <f>Q219*H219</f>
        <v>1.0518935</v>
      </c>
      <c r="S219" s="151">
        <v>0</v>
      </c>
      <c r="T219" s="152">
        <f>S219*H219</f>
        <v>0</v>
      </c>
      <c r="AR219" s="16" t="s">
        <v>145</v>
      </c>
      <c r="AT219" s="16" t="s">
        <v>141</v>
      </c>
      <c r="AU219" s="16" t="s">
        <v>78</v>
      </c>
      <c r="AY219" s="16" t="s">
        <v>139</v>
      </c>
      <c r="BE219" s="153">
        <f>IF(N219="základní",J219,0)</f>
        <v>0</v>
      </c>
      <c r="BF219" s="153">
        <f>IF(N219="snížená",J219,0)</f>
        <v>0</v>
      </c>
      <c r="BG219" s="153">
        <f>IF(N219="zákl. přenesená",J219,0)</f>
        <v>0</v>
      </c>
      <c r="BH219" s="153">
        <f>IF(N219="sníž. přenesená",J219,0)</f>
        <v>0</v>
      </c>
      <c r="BI219" s="153">
        <f>IF(N219="nulová",J219,0)</f>
        <v>0</v>
      </c>
      <c r="BJ219" s="16" t="s">
        <v>20</v>
      </c>
      <c r="BK219" s="153">
        <f>ROUND(I219*H219,2)</f>
        <v>0</v>
      </c>
      <c r="BL219" s="16" t="s">
        <v>145</v>
      </c>
      <c r="BM219" s="16" t="s">
        <v>349</v>
      </c>
    </row>
    <row r="220" spans="2:51" s="11" customFormat="1" ht="22.5" customHeight="1">
      <c r="B220" s="154"/>
      <c r="D220" s="155" t="s">
        <v>147</v>
      </c>
      <c r="E220" s="156" t="s">
        <v>3</v>
      </c>
      <c r="F220" s="157" t="s">
        <v>350</v>
      </c>
      <c r="H220" s="158">
        <v>1.414</v>
      </c>
      <c r="L220" s="154"/>
      <c r="M220" s="159"/>
      <c r="N220" s="160"/>
      <c r="O220" s="160"/>
      <c r="P220" s="160"/>
      <c r="Q220" s="160"/>
      <c r="R220" s="160"/>
      <c r="S220" s="160"/>
      <c r="T220" s="161"/>
      <c r="AT220" s="156" t="s">
        <v>147</v>
      </c>
      <c r="AU220" s="156" t="s">
        <v>78</v>
      </c>
      <c r="AV220" s="11" t="s">
        <v>78</v>
      </c>
      <c r="AW220" s="11" t="s">
        <v>34</v>
      </c>
      <c r="AX220" s="11" t="s">
        <v>70</v>
      </c>
      <c r="AY220" s="156" t="s">
        <v>139</v>
      </c>
    </row>
    <row r="221" spans="2:51" s="11" customFormat="1" ht="22.5" customHeight="1">
      <c r="B221" s="154"/>
      <c r="D221" s="155" t="s">
        <v>147</v>
      </c>
      <c r="E221" s="156" t="s">
        <v>3</v>
      </c>
      <c r="F221" s="157" t="s">
        <v>351</v>
      </c>
      <c r="H221" s="158">
        <v>1.96</v>
      </c>
      <c r="L221" s="154"/>
      <c r="M221" s="159"/>
      <c r="N221" s="160"/>
      <c r="O221" s="160"/>
      <c r="P221" s="160"/>
      <c r="Q221" s="160"/>
      <c r="R221" s="160"/>
      <c r="S221" s="160"/>
      <c r="T221" s="161"/>
      <c r="AT221" s="156" t="s">
        <v>147</v>
      </c>
      <c r="AU221" s="156" t="s">
        <v>78</v>
      </c>
      <c r="AV221" s="11" t="s">
        <v>78</v>
      </c>
      <c r="AW221" s="11" t="s">
        <v>34</v>
      </c>
      <c r="AX221" s="11" t="s">
        <v>70</v>
      </c>
      <c r="AY221" s="156" t="s">
        <v>139</v>
      </c>
    </row>
    <row r="222" spans="2:51" s="11" customFormat="1" ht="22.5" customHeight="1">
      <c r="B222" s="154"/>
      <c r="D222" s="155" t="s">
        <v>147</v>
      </c>
      <c r="E222" s="156" t="s">
        <v>3</v>
      </c>
      <c r="F222" s="157" t="s">
        <v>352</v>
      </c>
      <c r="H222" s="158">
        <v>1.939</v>
      </c>
      <c r="L222" s="154"/>
      <c r="M222" s="159"/>
      <c r="N222" s="160"/>
      <c r="O222" s="160"/>
      <c r="P222" s="160"/>
      <c r="Q222" s="160"/>
      <c r="R222" s="160"/>
      <c r="S222" s="160"/>
      <c r="T222" s="161"/>
      <c r="AT222" s="156" t="s">
        <v>147</v>
      </c>
      <c r="AU222" s="156" t="s">
        <v>78</v>
      </c>
      <c r="AV222" s="11" t="s">
        <v>78</v>
      </c>
      <c r="AW222" s="11" t="s">
        <v>34</v>
      </c>
      <c r="AX222" s="11" t="s">
        <v>70</v>
      </c>
      <c r="AY222" s="156" t="s">
        <v>139</v>
      </c>
    </row>
    <row r="223" spans="2:51" s="11" customFormat="1" ht="22.5" customHeight="1">
      <c r="B223" s="154"/>
      <c r="D223" s="155" t="s">
        <v>147</v>
      </c>
      <c r="E223" s="156" t="s">
        <v>3</v>
      </c>
      <c r="F223" s="157" t="s">
        <v>353</v>
      </c>
      <c r="H223" s="158">
        <v>1.939</v>
      </c>
      <c r="L223" s="154"/>
      <c r="M223" s="159"/>
      <c r="N223" s="160"/>
      <c r="O223" s="160"/>
      <c r="P223" s="160"/>
      <c r="Q223" s="160"/>
      <c r="R223" s="160"/>
      <c r="S223" s="160"/>
      <c r="T223" s="161"/>
      <c r="AT223" s="156" t="s">
        <v>147</v>
      </c>
      <c r="AU223" s="156" t="s">
        <v>78</v>
      </c>
      <c r="AV223" s="11" t="s">
        <v>78</v>
      </c>
      <c r="AW223" s="11" t="s">
        <v>34</v>
      </c>
      <c r="AX223" s="11" t="s">
        <v>70</v>
      </c>
      <c r="AY223" s="156" t="s">
        <v>139</v>
      </c>
    </row>
    <row r="224" spans="2:51" s="11" customFormat="1" ht="22.5" customHeight="1">
      <c r="B224" s="154"/>
      <c r="D224" s="155" t="s">
        <v>147</v>
      </c>
      <c r="E224" s="156" t="s">
        <v>3</v>
      </c>
      <c r="F224" s="157" t="s">
        <v>354</v>
      </c>
      <c r="H224" s="158">
        <v>1.439</v>
      </c>
      <c r="L224" s="154"/>
      <c r="M224" s="159"/>
      <c r="N224" s="160"/>
      <c r="O224" s="160"/>
      <c r="P224" s="160"/>
      <c r="Q224" s="160"/>
      <c r="R224" s="160"/>
      <c r="S224" s="160"/>
      <c r="T224" s="161"/>
      <c r="AT224" s="156" t="s">
        <v>147</v>
      </c>
      <c r="AU224" s="156" t="s">
        <v>78</v>
      </c>
      <c r="AV224" s="11" t="s">
        <v>78</v>
      </c>
      <c r="AW224" s="11" t="s">
        <v>34</v>
      </c>
      <c r="AX224" s="11" t="s">
        <v>70</v>
      </c>
      <c r="AY224" s="156" t="s">
        <v>139</v>
      </c>
    </row>
    <row r="225" spans="2:51" s="11" customFormat="1" ht="22.5" customHeight="1">
      <c r="B225" s="154"/>
      <c r="D225" s="155" t="s">
        <v>147</v>
      </c>
      <c r="E225" s="156" t="s">
        <v>3</v>
      </c>
      <c r="F225" s="157" t="s">
        <v>355</v>
      </c>
      <c r="H225" s="158">
        <v>1.05</v>
      </c>
      <c r="L225" s="154"/>
      <c r="M225" s="159"/>
      <c r="N225" s="160"/>
      <c r="O225" s="160"/>
      <c r="P225" s="160"/>
      <c r="Q225" s="160"/>
      <c r="R225" s="160"/>
      <c r="S225" s="160"/>
      <c r="T225" s="161"/>
      <c r="AT225" s="156" t="s">
        <v>147</v>
      </c>
      <c r="AU225" s="156" t="s">
        <v>78</v>
      </c>
      <c r="AV225" s="11" t="s">
        <v>78</v>
      </c>
      <c r="AW225" s="11" t="s">
        <v>34</v>
      </c>
      <c r="AX225" s="11" t="s">
        <v>70</v>
      </c>
      <c r="AY225" s="156" t="s">
        <v>139</v>
      </c>
    </row>
    <row r="226" spans="2:51" s="11" customFormat="1" ht="22.5" customHeight="1">
      <c r="B226" s="154"/>
      <c r="D226" s="155" t="s">
        <v>147</v>
      </c>
      <c r="E226" s="156" t="s">
        <v>3</v>
      </c>
      <c r="F226" s="157" t="s">
        <v>356</v>
      </c>
      <c r="H226" s="158">
        <v>1.233</v>
      </c>
      <c r="L226" s="154"/>
      <c r="M226" s="159"/>
      <c r="N226" s="160"/>
      <c r="O226" s="160"/>
      <c r="P226" s="160"/>
      <c r="Q226" s="160"/>
      <c r="R226" s="160"/>
      <c r="S226" s="160"/>
      <c r="T226" s="161"/>
      <c r="AT226" s="156" t="s">
        <v>147</v>
      </c>
      <c r="AU226" s="156" t="s">
        <v>78</v>
      </c>
      <c r="AV226" s="11" t="s">
        <v>78</v>
      </c>
      <c r="AW226" s="11" t="s">
        <v>34</v>
      </c>
      <c r="AX226" s="11" t="s">
        <v>70</v>
      </c>
      <c r="AY226" s="156" t="s">
        <v>139</v>
      </c>
    </row>
    <row r="227" spans="2:51" s="11" customFormat="1" ht="22.5" customHeight="1">
      <c r="B227" s="154"/>
      <c r="D227" s="155" t="s">
        <v>147</v>
      </c>
      <c r="E227" s="156" t="s">
        <v>3</v>
      </c>
      <c r="F227" s="157" t="s">
        <v>357</v>
      </c>
      <c r="H227" s="158">
        <v>1.233</v>
      </c>
      <c r="L227" s="154"/>
      <c r="M227" s="159"/>
      <c r="N227" s="160"/>
      <c r="O227" s="160"/>
      <c r="P227" s="160"/>
      <c r="Q227" s="160"/>
      <c r="R227" s="160"/>
      <c r="S227" s="160"/>
      <c r="T227" s="161"/>
      <c r="AT227" s="156" t="s">
        <v>147</v>
      </c>
      <c r="AU227" s="156" t="s">
        <v>78</v>
      </c>
      <c r="AV227" s="11" t="s">
        <v>78</v>
      </c>
      <c r="AW227" s="11" t="s">
        <v>34</v>
      </c>
      <c r="AX227" s="11" t="s">
        <v>70</v>
      </c>
      <c r="AY227" s="156" t="s">
        <v>139</v>
      </c>
    </row>
    <row r="228" spans="2:51" s="11" customFormat="1" ht="22.5" customHeight="1">
      <c r="B228" s="154"/>
      <c r="D228" s="155" t="s">
        <v>147</v>
      </c>
      <c r="E228" s="156" t="s">
        <v>3</v>
      </c>
      <c r="F228" s="157" t="s">
        <v>358</v>
      </c>
      <c r="H228" s="158">
        <v>14.318</v>
      </c>
      <c r="L228" s="154"/>
      <c r="M228" s="159"/>
      <c r="N228" s="160"/>
      <c r="O228" s="160"/>
      <c r="P228" s="160"/>
      <c r="Q228" s="160"/>
      <c r="R228" s="160"/>
      <c r="S228" s="160"/>
      <c r="T228" s="161"/>
      <c r="AT228" s="156" t="s">
        <v>147</v>
      </c>
      <c r="AU228" s="156" t="s">
        <v>78</v>
      </c>
      <c r="AV228" s="11" t="s">
        <v>78</v>
      </c>
      <c r="AW228" s="11" t="s">
        <v>34</v>
      </c>
      <c r="AX228" s="11" t="s">
        <v>70</v>
      </c>
      <c r="AY228" s="156" t="s">
        <v>139</v>
      </c>
    </row>
    <row r="229" spans="2:51" s="11" customFormat="1" ht="22.5" customHeight="1">
      <c r="B229" s="154"/>
      <c r="D229" s="155" t="s">
        <v>147</v>
      </c>
      <c r="E229" s="156" t="s">
        <v>3</v>
      </c>
      <c r="F229" s="157" t="s">
        <v>359</v>
      </c>
      <c r="H229" s="158">
        <v>4.8</v>
      </c>
      <c r="L229" s="154"/>
      <c r="M229" s="159"/>
      <c r="N229" s="160"/>
      <c r="O229" s="160"/>
      <c r="P229" s="160"/>
      <c r="Q229" s="160"/>
      <c r="R229" s="160"/>
      <c r="S229" s="160"/>
      <c r="T229" s="161"/>
      <c r="AT229" s="156" t="s">
        <v>147</v>
      </c>
      <c r="AU229" s="156" t="s">
        <v>78</v>
      </c>
      <c r="AV229" s="11" t="s">
        <v>78</v>
      </c>
      <c r="AW229" s="11" t="s">
        <v>34</v>
      </c>
      <c r="AX229" s="11" t="s">
        <v>70</v>
      </c>
      <c r="AY229" s="156" t="s">
        <v>139</v>
      </c>
    </row>
    <row r="230" spans="2:51" s="12" customFormat="1" ht="22.5" customHeight="1">
      <c r="B230" s="162"/>
      <c r="D230" s="163" t="s">
        <v>147</v>
      </c>
      <c r="E230" s="164" t="s">
        <v>3</v>
      </c>
      <c r="F230" s="165" t="s">
        <v>150</v>
      </c>
      <c r="H230" s="166">
        <v>31.325</v>
      </c>
      <c r="L230" s="162"/>
      <c r="M230" s="167"/>
      <c r="N230" s="168"/>
      <c r="O230" s="168"/>
      <c r="P230" s="168"/>
      <c r="Q230" s="168"/>
      <c r="R230" s="168"/>
      <c r="S230" s="168"/>
      <c r="T230" s="169"/>
      <c r="AT230" s="170" t="s">
        <v>147</v>
      </c>
      <c r="AU230" s="170" t="s">
        <v>78</v>
      </c>
      <c r="AV230" s="12" t="s">
        <v>145</v>
      </c>
      <c r="AW230" s="12" t="s">
        <v>34</v>
      </c>
      <c r="AX230" s="12" t="s">
        <v>20</v>
      </c>
      <c r="AY230" s="170" t="s">
        <v>139</v>
      </c>
    </row>
    <row r="231" spans="2:65" s="1" customFormat="1" ht="22.5" customHeight="1">
      <c r="B231" s="142"/>
      <c r="C231" s="143" t="s">
        <v>360</v>
      </c>
      <c r="D231" s="143" t="s">
        <v>141</v>
      </c>
      <c r="E231" s="144" t="s">
        <v>361</v>
      </c>
      <c r="F231" s="145" t="s">
        <v>362</v>
      </c>
      <c r="G231" s="146" t="s">
        <v>168</v>
      </c>
      <c r="H231" s="147">
        <v>329.516</v>
      </c>
      <c r="I231" s="148"/>
      <c r="J231" s="148">
        <f>ROUND(I231*H231,2)</f>
        <v>0</v>
      </c>
      <c r="K231" s="145" t="s">
        <v>3</v>
      </c>
      <c r="L231" s="30"/>
      <c r="M231" s="149" t="s">
        <v>3</v>
      </c>
      <c r="N231" s="150" t="s">
        <v>41</v>
      </c>
      <c r="O231" s="151">
        <v>0.344</v>
      </c>
      <c r="P231" s="151">
        <f>O231*H231</f>
        <v>113.353504</v>
      </c>
      <c r="Q231" s="151">
        <v>0.017</v>
      </c>
      <c r="R231" s="151">
        <f>Q231*H231</f>
        <v>5.601772</v>
      </c>
      <c r="S231" s="151">
        <v>0</v>
      </c>
      <c r="T231" s="152">
        <f>S231*H231</f>
        <v>0</v>
      </c>
      <c r="AR231" s="16" t="s">
        <v>145</v>
      </c>
      <c r="AT231" s="16" t="s">
        <v>141</v>
      </c>
      <c r="AU231" s="16" t="s">
        <v>78</v>
      </c>
      <c r="AY231" s="16" t="s">
        <v>139</v>
      </c>
      <c r="BE231" s="153">
        <f>IF(N231="základní",J231,0)</f>
        <v>0</v>
      </c>
      <c r="BF231" s="153">
        <f>IF(N231="snížená",J231,0)</f>
        <v>0</v>
      </c>
      <c r="BG231" s="153">
        <f>IF(N231="zákl. přenesená",J231,0)</f>
        <v>0</v>
      </c>
      <c r="BH231" s="153">
        <f>IF(N231="sníž. přenesená",J231,0)</f>
        <v>0</v>
      </c>
      <c r="BI231" s="153">
        <f>IF(N231="nulová",J231,0)</f>
        <v>0</v>
      </c>
      <c r="BJ231" s="16" t="s">
        <v>20</v>
      </c>
      <c r="BK231" s="153">
        <f>ROUND(I231*H231,2)</f>
        <v>0</v>
      </c>
      <c r="BL231" s="16" t="s">
        <v>145</v>
      </c>
      <c r="BM231" s="16" t="s">
        <v>363</v>
      </c>
    </row>
    <row r="232" spans="2:51" s="11" customFormat="1" ht="22.5" customHeight="1">
      <c r="B232" s="154"/>
      <c r="D232" s="163" t="s">
        <v>147</v>
      </c>
      <c r="E232" s="171" t="s">
        <v>3</v>
      </c>
      <c r="F232" s="172" t="s">
        <v>364</v>
      </c>
      <c r="H232" s="173">
        <v>329.516</v>
      </c>
      <c r="L232" s="154"/>
      <c r="M232" s="159"/>
      <c r="N232" s="160"/>
      <c r="O232" s="160"/>
      <c r="P232" s="160"/>
      <c r="Q232" s="160"/>
      <c r="R232" s="160"/>
      <c r="S232" s="160"/>
      <c r="T232" s="161"/>
      <c r="AT232" s="156" t="s">
        <v>147</v>
      </c>
      <c r="AU232" s="156" t="s">
        <v>78</v>
      </c>
      <c r="AV232" s="11" t="s">
        <v>78</v>
      </c>
      <c r="AW232" s="11" t="s">
        <v>34</v>
      </c>
      <c r="AX232" s="11" t="s">
        <v>20</v>
      </c>
      <c r="AY232" s="156" t="s">
        <v>139</v>
      </c>
    </row>
    <row r="233" spans="2:65" s="1" customFormat="1" ht="22.5" customHeight="1">
      <c r="B233" s="142"/>
      <c r="C233" s="143" t="s">
        <v>365</v>
      </c>
      <c r="D233" s="143" t="s">
        <v>141</v>
      </c>
      <c r="E233" s="144" t="s">
        <v>366</v>
      </c>
      <c r="F233" s="145" t="s">
        <v>367</v>
      </c>
      <c r="G233" s="146" t="s">
        <v>168</v>
      </c>
      <c r="H233" s="147">
        <v>14.318</v>
      </c>
      <c r="I233" s="148"/>
      <c r="J233" s="148">
        <f>ROUND(I233*H233,2)</f>
        <v>0</v>
      </c>
      <c r="K233" s="145" t="s">
        <v>3</v>
      </c>
      <c r="L233" s="30"/>
      <c r="M233" s="149" t="s">
        <v>3</v>
      </c>
      <c r="N233" s="150" t="s">
        <v>41</v>
      </c>
      <c r="O233" s="151">
        <v>0.34</v>
      </c>
      <c r="P233" s="151">
        <f>O233*H233</f>
        <v>4.86812</v>
      </c>
      <c r="Q233" s="151">
        <v>0.00085</v>
      </c>
      <c r="R233" s="151">
        <f>Q233*H233</f>
        <v>0.012170299999999998</v>
      </c>
      <c r="S233" s="151">
        <v>0</v>
      </c>
      <c r="T233" s="152">
        <f>S233*H233</f>
        <v>0</v>
      </c>
      <c r="AR233" s="16" t="s">
        <v>145</v>
      </c>
      <c r="AT233" s="16" t="s">
        <v>141</v>
      </c>
      <c r="AU233" s="16" t="s">
        <v>78</v>
      </c>
      <c r="AY233" s="16" t="s">
        <v>139</v>
      </c>
      <c r="BE233" s="153">
        <f>IF(N233="základní",J233,0)</f>
        <v>0</v>
      </c>
      <c r="BF233" s="153">
        <f>IF(N233="snížená",J233,0)</f>
        <v>0</v>
      </c>
      <c r="BG233" s="153">
        <f>IF(N233="zákl. přenesená",J233,0)</f>
        <v>0</v>
      </c>
      <c r="BH233" s="153">
        <f>IF(N233="sníž. přenesená",J233,0)</f>
        <v>0</v>
      </c>
      <c r="BI233" s="153">
        <f>IF(N233="nulová",J233,0)</f>
        <v>0</v>
      </c>
      <c r="BJ233" s="16" t="s">
        <v>20</v>
      </c>
      <c r="BK233" s="153">
        <f>ROUND(I233*H233,2)</f>
        <v>0</v>
      </c>
      <c r="BL233" s="16" t="s">
        <v>145</v>
      </c>
      <c r="BM233" s="16" t="s">
        <v>368</v>
      </c>
    </row>
    <row r="234" spans="2:51" s="11" customFormat="1" ht="22.5" customHeight="1">
      <c r="B234" s="154"/>
      <c r="D234" s="163" t="s">
        <v>147</v>
      </c>
      <c r="E234" s="171" t="s">
        <v>3</v>
      </c>
      <c r="F234" s="172" t="s">
        <v>369</v>
      </c>
      <c r="H234" s="173">
        <v>14.318</v>
      </c>
      <c r="L234" s="154"/>
      <c r="M234" s="159"/>
      <c r="N234" s="160"/>
      <c r="O234" s="160"/>
      <c r="P234" s="160"/>
      <c r="Q234" s="160"/>
      <c r="R234" s="160"/>
      <c r="S234" s="160"/>
      <c r="T234" s="161"/>
      <c r="AT234" s="156" t="s">
        <v>147</v>
      </c>
      <c r="AU234" s="156" t="s">
        <v>78</v>
      </c>
      <c r="AV234" s="11" t="s">
        <v>78</v>
      </c>
      <c r="AW234" s="11" t="s">
        <v>34</v>
      </c>
      <c r="AX234" s="11" t="s">
        <v>20</v>
      </c>
      <c r="AY234" s="156" t="s">
        <v>139</v>
      </c>
    </row>
    <row r="235" spans="2:65" s="1" customFormat="1" ht="22.5" customHeight="1">
      <c r="B235" s="142"/>
      <c r="C235" s="143" t="s">
        <v>370</v>
      </c>
      <c r="D235" s="143" t="s">
        <v>141</v>
      </c>
      <c r="E235" s="144" t="s">
        <v>371</v>
      </c>
      <c r="F235" s="145" t="s">
        <v>372</v>
      </c>
      <c r="G235" s="146" t="s">
        <v>168</v>
      </c>
      <c r="H235" s="147">
        <v>213.458</v>
      </c>
      <c r="I235" s="148"/>
      <c r="J235" s="148">
        <f>ROUND(I235*H235,2)</f>
        <v>0</v>
      </c>
      <c r="K235" s="145" t="s">
        <v>3</v>
      </c>
      <c r="L235" s="30"/>
      <c r="M235" s="149" t="s">
        <v>3</v>
      </c>
      <c r="N235" s="150" t="s">
        <v>41</v>
      </c>
      <c r="O235" s="151">
        <v>0.074</v>
      </c>
      <c r="P235" s="151">
        <f>O235*H235</f>
        <v>15.795891999999998</v>
      </c>
      <c r="Q235" s="151">
        <v>0.00026</v>
      </c>
      <c r="R235" s="151">
        <f>Q235*H235</f>
        <v>0.05549907999999999</v>
      </c>
      <c r="S235" s="151">
        <v>0</v>
      </c>
      <c r="T235" s="152">
        <f>S235*H235</f>
        <v>0</v>
      </c>
      <c r="AR235" s="16" t="s">
        <v>145</v>
      </c>
      <c r="AT235" s="16" t="s">
        <v>141</v>
      </c>
      <c r="AU235" s="16" t="s">
        <v>78</v>
      </c>
      <c r="AY235" s="16" t="s">
        <v>139</v>
      </c>
      <c r="BE235" s="153">
        <f>IF(N235="základní",J235,0)</f>
        <v>0</v>
      </c>
      <c r="BF235" s="153">
        <f>IF(N235="snížená",J235,0)</f>
        <v>0</v>
      </c>
      <c r="BG235" s="153">
        <f>IF(N235="zákl. přenesená",J235,0)</f>
        <v>0</v>
      </c>
      <c r="BH235" s="153">
        <f>IF(N235="sníž. přenesená",J235,0)</f>
        <v>0</v>
      </c>
      <c r="BI235" s="153">
        <f>IF(N235="nulová",J235,0)</f>
        <v>0</v>
      </c>
      <c r="BJ235" s="16" t="s">
        <v>20</v>
      </c>
      <c r="BK235" s="153">
        <f>ROUND(I235*H235,2)</f>
        <v>0</v>
      </c>
      <c r="BL235" s="16" t="s">
        <v>145</v>
      </c>
      <c r="BM235" s="16" t="s">
        <v>373</v>
      </c>
    </row>
    <row r="236" spans="2:51" s="11" customFormat="1" ht="22.5" customHeight="1">
      <c r="B236" s="154"/>
      <c r="D236" s="155" t="s">
        <v>147</v>
      </c>
      <c r="E236" s="156" t="s">
        <v>3</v>
      </c>
      <c r="F236" s="157" t="s">
        <v>374</v>
      </c>
      <c r="H236" s="158">
        <v>105.924</v>
      </c>
      <c r="L236" s="154"/>
      <c r="M236" s="159"/>
      <c r="N236" s="160"/>
      <c r="O236" s="160"/>
      <c r="P236" s="160"/>
      <c r="Q236" s="160"/>
      <c r="R236" s="160"/>
      <c r="S236" s="160"/>
      <c r="T236" s="161"/>
      <c r="AT236" s="156" t="s">
        <v>147</v>
      </c>
      <c r="AU236" s="156" t="s">
        <v>78</v>
      </c>
      <c r="AV236" s="11" t="s">
        <v>78</v>
      </c>
      <c r="AW236" s="11" t="s">
        <v>34</v>
      </c>
      <c r="AX236" s="11" t="s">
        <v>70</v>
      </c>
      <c r="AY236" s="156" t="s">
        <v>139</v>
      </c>
    </row>
    <row r="237" spans="2:51" s="11" customFormat="1" ht="22.5" customHeight="1">
      <c r="B237" s="154"/>
      <c r="D237" s="155" t="s">
        <v>147</v>
      </c>
      <c r="E237" s="156" t="s">
        <v>3</v>
      </c>
      <c r="F237" s="157" t="s">
        <v>375</v>
      </c>
      <c r="H237" s="158">
        <v>59.267</v>
      </c>
      <c r="L237" s="154"/>
      <c r="M237" s="159"/>
      <c r="N237" s="160"/>
      <c r="O237" s="160"/>
      <c r="P237" s="160"/>
      <c r="Q237" s="160"/>
      <c r="R237" s="160"/>
      <c r="S237" s="160"/>
      <c r="T237" s="161"/>
      <c r="AT237" s="156" t="s">
        <v>147</v>
      </c>
      <c r="AU237" s="156" t="s">
        <v>78</v>
      </c>
      <c r="AV237" s="11" t="s">
        <v>78</v>
      </c>
      <c r="AW237" s="11" t="s">
        <v>34</v>
      </c>
      <c r="AX237" s="11" t="s">
        <v>70</v>
      </c>
      <c r="AY237" s="156" t="s">
        <v>139</v>
      </c>
    </row>
    <row r="238" spans="2:51" s="11" customFormat="1" ht="22.5" customHeight="1">
      <c r="B238" s="154"/>
      <c r="D238" s="155" t="s">
        <v>147</v>
      </c>
      <c r="E238" s="156" t="s">
        <v>3</v>
      </c>
      <c r="F238" s="157" t="s">
        <v>376</v>
      </c>
      <c r="H238" s="158">
        <v>8.46</v>
      </c>
      <c r="L238" s="154"/>
      <c r="M238" s="159"/>
      <c r="N238" s="160"/>
      <c r="O238" s="160"/>
      <c r="P238" s="160"/>
      <c r="Q238" s="160"/>
      <c r="R238" s="160"/>
      <c r="S238" s="160"/>
      <c r="T238" s="161"/>
      <c r="AT238" s="156" t="s">
        <v>147</v>
      </c>
      <c r="AU238" s="156" t="s">
        <v>78</v>
      </c>
      <c r="AV238" s="11" t="s">
        <v>78</v>
      </c>
      <c r="AW238" s="11" t="s">
        <v>34</v>
      </c>
      <c r="AX238" s="11" t="s">
        <v>70</v>
      </c>
      <c r="AY238" s="156" t="s">
        <v>139</v>
      </c>
    </row>
    <row r="239" spans="2:51" s="11" customFormat="1" ht="22.5" customHeight="1">
      <c r="B239" s="154"/>
      <c r="D239" s="155" t="s">
        <v>147</v>
      </c>
      <c r="E239" s="156" t="s">
        <v>3</v>
      </c>
      <c r="F239" s="157" t="s">
        <v>377</v>
      </c>
      <c r="H239" s="158">
        <v>-14.4</v>
      </c>
      <c r="L239" s="154"/>
      <c r="M239" s="159"/>
      <c r="N239" s="160"/>
      <c r="O239" s="160"/>
      <c r="P239" s="160"/>
      <c r="Q239" s="160"/>
      <c r="R239" s="160"/>
      <c r="S239" s="160"/>
      <c r="T239" s="161"/>
      <c r="AT239" s="156" t="s">
        <v>147</v>
      </c>
      <c r="AU239" s="156" t="s">
        <v>78</v>
      </c>
      <c r="AV239" s="11" t="s">
        <v>78</v>
      </c>
      <c r="AW239" s="11" t="s">
        <v>34</v>
      </c>
      <c r="AX239" s="11" t="s">
        <v>70</v>
      </c>
      <c r="AY239" s="156" t="s">
        <v>139</v>
      </c>
    </row>
    <row r="240" spans="2:51" s="11" customFormat="1" ht="22.5" customHeight="1">
      <c r="B240" s="154"/>
      <c r="D240" s="155" t="s">
        <v>147</v>
      </c>
      <c r="E240" s="156" t="s">
        <v>3</v>
      </c>
      <c r="F240" s="157" t="s">
        <v>378</v>
      </c>
      <c r="H240" s="158">
        <v>-7.2</v>
      </c>
      <c r="L240" s="154"/>
      <c r="M240" s="159"/>
      <c r="N240" s="160"/>
      <c r="O240" s="160"/>
      <c r="P240" s="160"/>
      <c r="Q240" s="160"/>
      <c r="R240" s="160"/>
      <c r="S240" s="160"/>
      <c r="T240" s="161"/>
      <c r="AT240" s="156" t="s">
        <v>147</v>
      </c>
      <c r="AU240" s="156" t="s">
        <v>78</v>
      </c>
      <c r="AV240" s="11" t="s">
        <v>78</v>
      </c>
      <c r="AW240" s="11" t="s">
        <v>34</v>
      </c>
      <c r="AX240" s="11" t="s">
        <v>70</v>
      </c>
      <c r="AY240" s="156" t="s">
        <v>139</v>
      </c>
    </row>
    <row r="241" spans="2:51" s="11" customFormat="1" ht="22.5" customHeight="1">
      <c r="B241" s="154"/>
      <c r="D241" s="155" t="s">
        <v>147</v>
      </c>
      <c r="E241" s="156" t="s">
        <v>3</v>
      </c>
      <c r="F241" s="157" t="s">
        <v>379</v>
      </c>
      <c r="H241" s="158">
        <v>-3.84</v>
      </c>
      <c r="L241" s="154"/>
      <c r="M241" s="159"/>
      <c r="N241" s="160"/>
      <c r="O241" s="160"/>
      <c r="P241" s="160"/>
      <c r="Q241" s="160"/>
      <c r="R241" s="160"/>
      <c r="S241" s="160"/>
      <c r="T241" s="161"/>
      <c r="AT241" s="156" t="s">
        <v>147</v>
      </c>
      <c r="AU241" s="156" t="s">
        <v>78</v>
      </c>
      <c r="AV241" s="11" t="s">
        <v>78</v>
      </c>
      <c r="AW241" s="11" t="s">
        <v>34</v>
      </c>
      <c r="AX241" s="11" t="s">
        <v>70</v>
      </c>
      <c r="AY241" s="156" t="s">
        <v>139</v>
      </c>
    </row>
    <row r="242" spans="2:51" s="11" customFormat="1" ht="22.5" customHeight="1">
      <c r="B242" s="154"/>
      <c r="D242" s="155" t="s">
        <v>147</v>
      </c>
      <c r="E242" s="156" t="s">
        <v>3</v>
      </c>
      <c r="F242" s="157" t="s">
        <v>380</v>
      </c>
      <c r="H242" s="158">
        <v>-7.2</v>
      </c>
      <c r="L242" s="154"/>
      <c r="M242" s="159"/>
      <c r="N242" s="160"/>
      <c r="O242" s="160"/>
      <c r="P242" s="160"/>
      <c r="Q242" s="160"/>
      <c r="R242" s="160"/>
      <c r="S242" s="160"/>
      <c r="T242" s="161"/>
      <c r="AT242" s="156" t="s">
        <v>147</v>
      </c>
      <c r="AU242" s="156" t="s">
        <v>78</v>
      </c>
      <c r="AV242" s="11" t="s">
        <v>78</v>
      </c>
      <c r="AW242" s="11" t="s">
        <v>34</v>
      </c>
      <c r="AX242" s="11" t="s">
        <v>70</v>
      </c>
      <c r="AY242" s="156" t="s">
        <v>139</v>
      </c>
    </row>
    <row r="243" spans="2:51" s="11" customFormat="1" ht="22.5" customHeight="1">
      <c r="B243" s="154"/>
      <c r="D243" s="155" t="s">
        <v>147</v>
      </c>
      <c r="E243" s="156" t="s">
        <v>3</v>
      </c>
      <c r="F243" s="157" t="s">
        <v>381</v>
      </c>
      <c r="H243" s="158">
        <v>10.08</v>
      </c>
      <c r="L243" s="154"/>
      <c r="M243" s="159"/>
      <c r="N243" s="160"/>
      <c r="O243" s="160"/>
      <c r="P243" s="160"/>
      <c r="Q243" s="160"/>
      <c r="R243" s="160"/>
      <c r="S243" s="160"/>
      <c r="T243" s="161"/>
      <c r="AT243" s="156" t="s">
        <v>147</v>
      </c>
      <c r="AU243" s="156" t="s">
        <v>78</v>
      </c>
      <c r="AV243" s="11" t="s">
        <v>78</v>
      </c>
      <c r="AW243" s="11" t="s">
        <v>34</v>
      </c>
      <c r="AX243" s="11" t="s">
        <v>70</v>
      </c>
      <c r="AY243" s="156" t="s">
        <v>139</v>
      </c>
    </row>
    <row r="244" spans="2:51" s="11" customFormat="1" ht="22.5" customHeight="1">
      <c r="B244" s="154"/>
      <c r="D244" s="155" t="s">
        <v>147</v>
      </c>
      <c r="E244" s="156" t="s">
        <v>3</v>
      </c>
      <c r="F244" s="157" t="s">
        <v>382</v>
      </c>
      <c r="H244" s="158">
        <v>4.23</v>
      </c>
      <c r="L244" s="154"/>
      <c r="M244" s="159"/>
      <c r="N244" s="160"/>
      <c r="O244" s="160"/>
      <c r="P244" s="160"/>
      <c r="Q244" s="160"/>
      <c r="R244" s="160"/>
      <c r="S244" s="160"/>
      <c r="T244" s="161"/>
      <c r="AT244" s="156" t="s">
        <v>147</v>
      </c>
      <c r="AU244" s="156" t="s">
        <v>78</v>
      </c>
      <c r="AV244" s="11" t="s">
        <v>78</v>
      </c>
      <c r="AW244" s="11" t="s">
        <v>34</v>
      </c>
      <c r="AX244" s="11" t="s">
        <v>70</v>
      </c>
      <c r="AY244" s="156" t="s">
        <v>139</v>
      </c>
    </row>
    <row r="245" spans="2:51" s="11" customFormat="1" ht="22.5" customHeight="1">
      <c r="B245" s="154"/>
      <c r="D245" s="155" t="s">
        <v>147</v>
      </c>
      <c r="E245" s="156" t="s">
        <v>3</v>
      </c>
      <c r="F245" s="157" t="s">
        <v>383</v>
      </c>
      <c r="H245" s="158">
        <v>27.762</v>
      </c>
      <c r="L245" s="154"/>
      <c r="M245" s="159"/>
      <c r="N245" s="160"/>
      <c r="O245" s="160"/>
      <c r="P245" s="160"/>
      <c r="Q245" s="160"/>
      <c r="R245" s="160"/>
      <c r="S245" s="160"/>
      <c r="T245" s="161"/>
      <c r="AT245" s="156" t="s">
        <v>147</v>
      </c>
      <c r="AU245" s="156" t="s">
        <v>78</v>
      </c>
      <c r="AV245" s="11" t="s">
        <v>78</v>
      </c>
      <c r="AW245" s="11" t="s">
        <v>34</v>
      </c>
      <c r="AX245" s="11" t="s">
        <v>70</v>
      </c>
      <c r="AY245" s="156" t="s">
        <v>139</v>
      </c>
    </row>
    <row r="246" spans="2:51" s="11" customFormat="1" ht="22.5" customHeight="1">
      <c r="B246" s="154"/>
      <c r="D246" s="155" t="s">
        <v>147</v>
      </c>
      <c r="E246" s="156" t="s">
        <v>3</v>
      </c>
      <c r="F246" s="157" t="s">
        <v>384</v>
      </c>
      <c r="H246" s="158">
        <v>5.875</v>
      </c>
      <c r="L246" s="154"/>
      <c r="M246" s="159"/>
      <c r="N246" s="160"/>
      <c r="O246" s="160"/>
      <c r="P246" s="160"/>
      <c r="Q246" s="160"/>
      <c r="R246" s="160"/>
      <c r="S246" s="160"/>
      <c r="T246" s="161"/>
      <c r="AT246" s="156" t="s">
        <v>147</v>
      </c>
      <c r="AU246" s="156" t="s">
        <v>78</v>
      </c>
      <c r="AV246" s="11" t="s">
        <v>78</v>
      </c>
      <c r="AW246" s="11" t="s">
        <v>34</v>
      </c>
      <c r="AX246" s="11" t="s">
        <v>70</v>
      </c>
      <c r="AY246" s="156" t="s">
        <v>139</v>
      </c>
    </row>
    <row r="247" spans="2:51" s="11" customFormat="1" ht="22.5" customHeight="1">
      <c r="B247" s="154"/>
      <c r="D247" s="155" t="s">
        <v>147</v>
      </c>
      <c r="E247" s="156" t="s">
        <v>3</v>
      </c>
      <c r="F247" s="157" t="s">
        <v>385</v>
      </c>
      <c r="H247" s="158">
        <v>24.5</v>
      </c>
      <c r="L247" s="154"/>
      <c r="M247" s="159"/>
      <c r="N247" s="160"/>
      <c r="O247" s="160"/>
      <c r="P247" s="160"/>
      <c r="Q247" s="160"/>
      <c r="R247" s="160"/>
      <c r="S247" s="160"/>
      <c r="T247" s="161"/>
      <c r="AT247" s="156" t="s">
        <v>147</v>
      </c>
      <c r="AU247" s="156" t="s">
        <v>78</v>
      </c>
      <c r="AV247" s="11" t="s">
        <v>78</v>
      </c>
      <c r="AW247" s="11" t="s">
        <v>34</v>
      </c>
      <c r="AX247" s="11" t="s">
        <v>70</v>
      </c>
      <c r="AY247" s="156" t="s">
        <v>139</v>
      </c>
    </row>
    <row r="248" spans="2:51" s="12" customFormat="1" ht="22.5" customHeight="1">
      <c r="B248" s="162"/>
      <c r="D248" s="163" t="s">
        <v>147</v>
      </c>
      <c r="E248" s="164" t="s">
        <v>3</v>
      </c>
      <c r="F248" s="165" t="s">
        <v>150</v>
      </c>
      <c r="H248" s="166">
        <v>213.458</v>
      </c>
      <c r="L248" s="162"/>
      <c r="M248" s="167"/>
      <c r="N248" s="168"/>
      <c r="O248" s="168"/>
      <c r="P248" s="168"/>
      <c r="Q248" s="168"/>
      <c r="R248" s="168"/>
      <c r="S248" s="168"/>
      <c r="T248" s="169"/>
      <c r="AT248" s="170" t="s">
        <v>147</v>
      </c>
      <c r="AU248" s="170" t="s">
        <v>78</v>
      </c>
      <c r="AV248" s="12" t="s">
        <v>145</v>
      </c>
      <c r="AW248" s="12" t="s">
        <v>34</v>
      </c>
      <c r="AX248" s="12" t="s">
        <v>20</v>
      </c>
      <c r="AY248" s="170" t="s">
        <v>139</v>
      </c>
    </row>
    <row r="249" spans="2:65" s="1" customFormat="1" ht="31.5" customHeight="1">
      <c r="B249" s="142"/>
      <c r="C249" s="143" t="s">
        <v>386</v>
      </c>
      <c r="D249" s="143" t="s">
        <v>141</v>
      </c>
      <c r="E249" s="144" t="s">
        <v>387</v>
      </c>
      <c r="F249" s="145" t="s">
        <v>388</v>
      </c>
      <c r="G249" s="146" t="s">
        <v>168</v>
      </c>
      <c r="H249" s="147">
        <v>213.458</v>
      </c>
      <c r="I249" s="148"/>
      <c r="J249" s="148">
        <f>ROUND(I249*H249,2)</f>
        <v>0</v>
      </c>
      <c r="K249" s="145" t="s">
        <v>3</v>
      </c>
      <c r="L249" s="30"/>
      <c r="M249" s="149" t="s">
        <v>3</v>
      </c>
      <c r="N249" s="150" t="s">
        <v>41</v>
      </c>
      <c r="O249" s="151">
        <v>0.398</v>
      </c>
      <c r="P249" s="151">
        <f>O249*H249</f>
        <v>84.95628400000001</v>
      </c>
      <c r="Q249" s="151">
        <v>0.01195</v>
      </c>
      <c r="R249" s="151">
        <f>Q249*H249</f>
        <v>2.5508231</v>
      </c>
      <c r="S249" s="151">
        <v>0</v>
      </c>
      <c r="T249" s="152">
        <f>S249*H249</f>
        <v>0</v>
      </c>
      <c r="AR249" s="16" t="s">
        <v>145</v>
      </c>
      <c r="AT249" s="16" t="s">
        <v>141</v>
      </c>
      <c r="AU249" s="16" t="s">
        <v>78</v>
      </c>
      <c r="AY249" s="16" t="s">
        <v>139</v>
      </c>
      <c r="BE249" s="153">
        <f>IF(N249="základní",J249,0)</f>
        <v>0</v>
      </c>
      <c r="BF249" s="153">
        <f>IF(N249="snížená",J249,0)</f>
        <v>0</v>
      </c>
      <c r="BG249" s="153">
        <f>IF(N249="zákl. přenesená",J249,0)</f>
        <v>0</v>
      </c>
      <c r="BH249" s="153">
        <f>IF(N249="sníž. přenesená",J249,0)</f>
        <v>0</v>
      </c>
      <c r="BI249" s="153">
        <f>IF(N249="nulová",J249,0)</f>
        <v>0</v>
      </c>
      <c r="BJ249" s="16" t="s">
        <v>20</v>
      </c>
      <c r="BK249" s="153">
        <f>ROUND(I249*H249,2)</f>
        <v>0</v>
      </c>
      <c r="BL249" s="16" t="s">
        <v>145</v>
      </c>
      <c r="BM249" s="16" t="s">
        <v>389</v>
      </c>
    </row>
    <row r="250" spans="2:51" s="11" customFormat="1" ht="22.5" customHeight="1">
      <c r="B250" s="154"/>
      <c r="D250" s="163" t="s">
        <v>147</v>
      </c>
      <c r="E250" s="171" t="s">
        <v>3</v>
      </c>
      <c r="F250" s="172" t="s">
        <v>390</v>
      </c>
      <c r="H250" s="173">
        <v>213.458</v>
      </c>
      <c r="L250" s="154"/>
      <c r="M250" s="159"/>
      <c r="N250" s="160"/>
      <c r="O250" s="160"/>
      <c r="P250" s="160"/>
      <c r="Q250" s="160"/>
      <c r="R250" s="160"/>
      <c r="S250" s="160"/>
      <c r="T250" s="161"/>
      <c r="AT250" s="156" t="s">
        <v>147</v>
      </c>
      <c r="AU250" s="156" t="s">
        <v>78</v>
      </c>
      <c r="AV250" s="11" t="s">
        <v>78</v>
      </c>
      <c r="AW250" s="11" t="s">
        <v>34</v>
      </c>
      <c r="AX250" s="11" t="s">
        <v>20</v>
      </c>
      <c r="AY250" s="156" t="s">
        <v>139</v>
      </c>
    </row>
    <row r="251" spans="2:65" s="1" customFormat="1" ht="22.5" customHeight="1">
      <c r="B251" s="142"/>
      <c r="C251" s="143" t="s">
        <v>391</v>
      </c>
      <c r="D251" s="143" t="s">
        <v>141</v>
      </c>
      <c r="E251" s="144" t="s">
        <v>392</v>
      </c>
      <c r="F251" s="145" t="s">
        <v>393</v>
      </c>
      <c r="G251" s="146" t="s">
        <v>168</v>
      </c>
      <c r="H251" s="147">
        <v>14.39</v>
      </c>
      <c r="I251" s="148"/>
      <c r="J251" s="148">
        <f>ROUND(I251*H251,2)</f>
        <v>0</v>
      </c>
      <c r="K251" s="145" t="s">
        <v>3</v>
      </c>
      <c r="L251" s="30"/>
      <c r="M251" s="149" t="s">
        <v>3</v>
      </c>
      <c r="N251" s="150" t="s">
        <v>41</v>
      </c>
      <c r="O251" s="151">
        <v>0.48</v>
      </c>
      <c r="P251" s="151">
        <f>O251*H251</f>
        <v>6.9072000000000005</v>
      </c>
      <c r="Q251" s="151">
        <v>0.0315</v>
      </c>
      <c r="R251" s="151">
        <f>Q251*H251</f>
        <v>0.453285</v>
      </c>
      <c r="S251" s="151">
        <v>0</v>
      </c>
      <c r="T251" s="152">
        <f>S251*H251</f>
        <v>0</v>
      </c>
      <c r="AR251" s="16" t="s">
        <v>145</v>
      </c>
      <c r="AT251" s="16" t="s">
        <v>141</v>
      </c>
      <c r="AU251" s="16" t="s">
        <v>78</v>
      </c>
      <c r="AY251" s="16" t="s">
        <v>139</v>
      </c>
      <c r="BE251" s="153">
        <f>IF(N251="základní",J251,0)</f>
        <v>0</v>
      </c>
      <c r="BF251" s="153">
        <f>IF(N251="snížená",J251,0)</f>
        <v>0</v>
      </c>
      <c r="BG251" s="153">
        <f>IF(N251="zákl. přenesená",J251,0)</f>
        <v>0</v>
      </c>
      <c r="BH251" s="153">
        <f>IF(N251="sníž. přenesená",J251,0)</f>
        <v>0</v>
      </c>
      <c r="BI251" s="153">
        <f>IF(N251="nulová",J251,0)</f>
        <v>0</v>
      </c>
      <c r="BJ251" s="16" t="s">
        <v>20</v>
      </c>
      <c r="BK251" s="153">
        <f>ROUND(I251*H251,2)</f>
        <v>0</v>
      </c>
      <c r="BL251" s="16" t="s">
        <v>145</v>
      </c>
      <c r="BM251" s="16" t="s">
        <v>394</v>
      </c>
    </row>
    <row r="252" spans="2:51" s="11" customFormat="1" ht="22.5" customHeight="1">
      <c r="B252" s="154"/>
      <c r="D252" s="155" t="s">
        <v>147</v>
      </c>
      <c r="E252" s="156" t="s">
        <v>3</v>
      </c>
      <c r="F252" s="157" t="s">
        <v>395</v>
      </c>
      <c r="H252" s="158">
        <v>9.61</v>
      </c>
      <c r="L252" s="154"/>
      <c r="M252" s="159"/>
      <c r="N252" s="160"/>
      <c r="O252" s="160"/>
      <c r="P252" s="160"/>
      <c r="Q252" s="160"/>
      <c r="R252" s="160"/>
      <c r="S252" s="160"/>
      <c r="T252" s="161"/>
      <c r="AT252" s="156" t="s">
        <v>147</v>
      </c>
      <c r="AU252" s="156" t="s">
        <v>78</v>
      </c>
      <c r="AV252" s="11" t="s">
        <v>78</v>
      </c>
      <c r="AW252" s="11" t="s">
        <v>34</v>
      </c>
      <c r="AX252" s="11" t="s">
        <v>70</v>
      </c>
      <c r="AY252" s="156" t="s">
        <v>139</v>
      </c>
    </row>
    <row r="253" spans="2:51" s="11" customFormat="1" ht="22.5" customHeight="1">
      <c r="B253" s="154"/>
      <c r="D253" s="155" t="s">
        <v>147</v>
      </c>
      <c r="E253" s="156" t="s">
        <v>3</v>
      </c>
      <c r="F253" s="157" t="s">
        <v>396</v>
      </c>
      <c r="H253" s="158">
        <v>3.53</v>
      </c>
      <c r="L253" s="154"/>
      <c r="M253" s="159"/>
      <c r="N253" s="160"/>
      <c r="O253" s="160"/>
      <c r="P253" s="160"/>
      <c r="Q253" s="160"/>
      <c r="R253" s="160"/>
      <c r="S253" s="160"/>
      <c r="T253" s="161"/>
      <c r="AT253" s="156" t="s">
        <v>147</v>
      </c>
      <c r="AU253" s="156" t="s">
        <v>78</v>
      </c>
      <c r="AV253" s="11" t="s">
        <v>78</v>
      </c>
      <c r="AW253" s="11" t="s">
        <v>34</v>
      </c>
      <c r="AX253" s="11" t="s">
        <v>70</v>
      </c>
      <c r="AY253" s="156" t="s">
        <v>139</v>
      </c>
    </row>
    <row r="254" spans="2:51" s="11" customFormat="1" ht="22.5" customHeight="1">
      <c r="B254" s="154"/>
      <c r="D254" s="155" t="s">
        <v>147</v>
      </c>
      <c r="E254" s="156" t="s">
        <v>3</v>
      </c>
      <c r="F254" s="157" t="s">
        <v>397</v>
      </c>
      <c r="H254" s="158">
        <v>1.25</v>
      </c>
      <c r="L254" s="154"/>
      <c r="M254" s="159"/>
      <c r="N254" s="160"/>
      <c r="O254" s="160"/>
      <c r="P254" s="160"/>
      <c r="Q254" s="160"/>
      <c r="R254" s="160"/>
      <c r="S254" s="160"/>
      <c r="T254" s="161"/>
      <c r="AT254" s="156" t="s">
        <v>147</v>
      </c>
      <c r="AU254" s="156" t="s">
        <v>78</v>
      </c>
      <c r="AV254" s="11" t="s">
        <v>78</v>
      </c>
      <c r="AW254" s="11" t="s">
        <v>34</v>
      </c>
      <c r="AX254" s="11" t="s">
        <v>70</v>
      </c>
      <c r="AY254" s="156" t="s">
        <v>139</v>
      </c>
    </row>
    <row r="255" spans="2:51" s="12" customFormat="1" ht="22.5" customHeight="1">
      <c r="B255" s="162"/>
      <c r="D255" s="163" t="s">
        <v>147</v>
      </c>
      <c r="E255" s="164" t="s">
        <v>3</v>
      </c>
      <c r="F255" s="165" t="s">
        <v>150</v>
      </c>
      <c r="H255" s="166">
        <v>14.39</v>
      </c>
      <c r="L255" s="162"/>
      <c r="M255" s="167"/>
      <c r="N255" s="168"/>
      <c r="O255" s="168"/>
      <c r="P255" s="168"/>
      <c r="Q255" s="168"/>
      <c r="R255" s="168"/>
      <c r="S255" s="168"/>
      <c r="T255" s="169"/>
      <c r="AT255" s="170" t="s">
        <v>147</v>
      </c>
      <c r="AU255" s="170" t="s">
        <v>78</v>
      </c>
      <c r="AV255" s="12" t="s">
        <v>145</v>
      </c>
      <c r="AW255" s="12" t="s">
        <v>34</v>
      </c>
      <c r="AX255" s="12" t="s">
        <v>20</v>
      </c>
      <c r="AY255" s="170" t="s">
        <v>139</v>
      </c>
    </row>
    <row r="256" spans="2:65" s="1" customFormat="1" ht="31.5" customHeight="1">
      <c r="B256" s="142"/>
      <c r="C256" s="143" t="s">
        <v>398</v>
      </c>
      <c r="D256" s="143" t="s">
        <v>141</v>
      </c>
      <c r="E256" s="144" t="s">
        <v>399</v>
      </c>
      <c r="F256" s="145" t="s">
        <v>400</v>
      </c>
      <c r="G256" s="146" t="s">
        <v>168</v>
      </c>
      <c r="H256" s="147">
        <v>14.39</v>
      </c>
      <c r="I256" s="148"/>
      <c r="J256" s="148">
        <f>ROUND(I256*H256,2)</f>
        <v>0</v>
      </c>
      <c r="K256" s="145" t="s">
        <v>3</v>
      </c>
      <c r="L256" s="30"/>
      <c r="M256" s="149" t="s">
        <v>3</v>
      </c>
      <c r="N256" s="150" t="s">
        <v>41</v>
      </c>
      <c r="O256" s="151">
        <v>0.294</v>
      </c>
      <c r="P256" s="151">
        <f>O256*H256</f>
        <v>4.23066</v>
      </c>
      <c r="Q256" s="151">
        <v>0.00628</v>
      </c>
      <c r="R256" s="151">
        <f>Q256*H256</f>
        <v>0.0903692</v>
      </c>
      <c r="S256" s="151">
        <v>0</v>
      </c>
      <c r="T256" s="152">
        <f>S256*H256</f>
        <v>0</v>
      </c>
      <c r="AR256" s="16" t="s">
        <v>145</v>
      </c>
      <c r="AT256" s="16" t="s">
        <v>141</v>
      </c>
      <c r="AU256" s="16" t="s">
        <v>78</v>
      </c>
      <c r="AY256" s="16" t="s">
        <v>139</v>
      </c>
      <c r="BE256" s="153">
        <f>IF(N256="základní",J256,0)</f>
        <v>0</v>
      </c>
      <c r="BF256" s="153">
        <f>IF(N256="snížená",J256,0)</f>
        <v>0</v>
      </c>
      <c r="BG256" s="153">
        <f>IF(N256="zákl. přenesená",J256,0)</f>
        <v>0</v>
      </c>
      <c r="BH256" s="153">
        <f>IF(N256="sníž. přenesená",J256,0)</f>
        <v>0</v>
      </c>
      <c r="BI256" s="153">
        <f>IF(N256="nulová",J256,0)</f>
        <v>0</v>
      </c>
      <c r="BJ256" s="16" t="s">
        <v>20</v>
      </c>
      <c r="BK256" s="153">
        <f>ROUND(I256*H256,2)</f>
        <v>0</v>
      </c>
      <c r="BL256" s="16" t="s">
        <v>145</v>
      </c>
      <c r="BM256" s="16" t="s">
        <v>401</v>
      </c>
    </row>
    <row r="257" spans="2:51" s="11" customFormat="1" ht="22.5" customHeight="1">
      <c r="B257" s="154"/>
      <c r="D257" s="163" t="s">
        <v>147</v>
      </c>
      <c r="E257" s="171" t="s">
        <v>3</v>
      </c>
      <c r="F257" s="172" t="s">
        <v>402</v>
      </c>
      <c r="H257" s="173">
        <v>14.39</v>
      </c>
      <c r="L257" s="154"/>
      <c r="M257" s="159"/>
      <c r="N257" s="160"/>
      <c r="O257" s="160"/>
      <c r="P257" s="160"/>
      <c r="Q257" s="160"/>
      <c r="R257" s="160"/>
      <c r="S257" s="160"/>
      <c r="T257" s="161"/>
      <c r="AT257" s="156" t="s">
        <v>147</v>
      </c>
      <c r="AU257" s="156" t="s">
        <v>78</v>
      </c>
      <c r="AV257" s="11" t="s">
        <v>78</v>
      </c>
      <c r="AW257" s="11" t="s">
        <v>34</v>
      </c>
      <c r="AX257" s="11" t="s">
        <v>20</v>
      </c>
      <c r="AY257" s="156" t="s">
        <v>139</v>
      </c>
    </row>
    <row r="258" spans="2:65" s="1" customFormat="1" ht="22.5" customHeight="1">
      <c r="B258" s="142"/>
      <c r="C258" s="143" t="s">
        <v>403</v>
      </c>
      <c r="D258" s="143" t="s">
        <v>141</v>
      </c>
      <c r="E258" s="144" t="s">
        <v>404</v>
      </c>
      <c r="F258" s="145" t="s">
        <v>405</v>
      </c>
      <c r="G258" s="146" t="s">
        <v>168</v>
      </c>
      <c r="H258" s="147">
        <v>36.06</v>
      </c>
      <c r="I258" s="148"/>
      <c r="J258" s="148">
        <f>ROUND(I258*H258,2)</f>
        <v>0</v>
      </c>
      <c r="K258" s="145" t="s">
        <v>3</v>
      </c>
      <c r="L258" s="30"/>
      <c r="M258" s="149" t="s">
        <v>3</v>
      </c>
      <c r="N258" s="150" t="s">
        <v>41</v>
      </c>
      <c r="O258" s="151">
        <v>0.06</v>
      </c>
      <c r="P258" s="151">
        <f>O258*H258</f>
        <v>2.1636</v>
      </c>
      <c r="Q258" s="151">
        <v>0.00012</v>
      </c>
      <c r="R258" s="151">
        <f>Q258*H258</f>
        <v>0.004327200000000001</v>
      </c>
      <c r="S258" s="151">
        <v>0</v>
      </c>
      <c r="T258" s="152">
        <f>S258*H258</f>
        <v>0</v>
      </c>
      <c r="AR258" s="16" t="s">
        <v>145</v>
      </c>
      <c r="AT258" s="16" t="s">
        <v>141</v>
      </c>
      <c r="AU258" s="16" t="s">
        <v>78</v>
      </c>
      <c r="AY258" s="16" t="s">
        <v>139</v>
      </c>
      <c r="BE258" s="153">
        <f>IF(N258="základní",J258,0)</f>
        <v>0</v>
      </c>
      <c r="BF258" s="153">
        <f>IF(N258="snížená",J258,0)</f>
        <v>0</v>
      </c>
      <c r="BG258" s="153">
        <f>IF(N258="zákl. přenesená",J258,0)</f>
        <v>0</v>
      </c>
      <c r="BH258" s="153">
        <f>IF(N258="sníž. přenesená",J258,0)</f>
        <v>0</v>
      </c>
      <c r="BI258" s="153">
        <f>IF(N258="nulová",J258,0)</f>
        <v>0</v>
      </c>
      <c r="BJ258" s="16" t="s">
        <v>20</v>
      </c>
      <c r="BK258" s="153">
        <f>ROUND(I258*H258,2)</f>
        <v>0</v>
      </c>
      <c r="BL258" s="16" t="s">
        <v>145</v>
      </c>
      <c r="BM258" s="16" t="s">
        <v>406</v>
      </c>
    </row>
    <row r="259" spans="2:51" s="11" customFormat="1" ht="22.5" customHeight="1">
      <c r="B259" s="154"/>
      <c r="D259" s="155" t="s">
        <v>147</v>
      </c>
      <c r="E259" s="156" t="s">
        <v>3</v>
      </c>
      <c r="F259" s="157" t="s">
        <v>407</v>
      </c>
      <c r="H259" s="158">
        <v>20.16</v>
      </c>
      <c r="L259" s="154"/>
      <c r="M259" s="159"/>
      <c r="N259" s="160"/>
      <c r="O259" s="160"/>
      <c r="P259" s="160"/>
      <c r="Q259" s="160"/>
      <c r="R259" s="160"/>
      <c r="S259" s="160"/>
      <c r="T259" s="161"/>
      <c r="AT259" s="156" t="s">
        <v>147</v>
      </c>
      <c r="AU259" s="156" t="s">
        <v>78</v>
      </c>
      <c r="AV259" s="11" t="s">
        <v>78</v>
      </c>
      <c r="AW259" s="11" t="s">
        <v>34</v>
      </c>
      <c r="AX259" s="11" t="s">
        <v>70</v>
      </c>
      <c r="AY259" s="156" t="s">
        <v>139</v>
      </c>
    </row>
    <row r="260" spans="2:51" s="11" customFormat="1" ht="22.5" customHeight="1">
      <c r="B260" s="154"/>
      <c r="D260" s="155" t="s">
        <v>147</v>
      </c>
      <c r="E260" s="156" t="s">
        <v>3</v>
      </c>
      <c r="F260" s="157" t="s">
        <v>408</v>
      </c>
      <c r="H260" s="158">
        <v>15.9</v>
      </c>
      <c r="L260" s="154"/>
      <c r="M260" s="159"/>
      <c r="N260" s="160"/>
      <c r="O260" s="160"/>
      <c r="P260" s="160"/>
      <c r="Q260" s="160"/>
      <c r="R260" s="160"/>
      <c r="S260" s="160"/>
      <c r="T260" s="161"/>
      <c r="AT260" s="156" t="s">
        <v>147</v>
      </c>
      <c r="AU260" s="156" t="s">
        <v>78</v>
      </c>
      <c r="AV260" s="11" t="s">
        <v>78</v>
      </c>
      <c r="AW260" s="11" t="s">
        <v>34</v>
      </c>
      <c r="AX260" s="11" t="s">
        <v>70</v>
      </c>
      <c r="AY260" s="156" t="s">
        <v>139</v>
      </c>
    </row>
    <row r="261" spans="2:51" s="12" customFormat="1" ht="22.5" customHeight="1">
      <c r="B261" s="162"/>
      <c r="D261" s="163" t="s">
        <v>147</v>
      </c>
      <c r="E261" s="164" t="s">
        <v>3</v>
      </c>
      <c r="F261" s="165" t="s">
        <v>150</v>
      </c>
      <c r="H261" s="166">
        <v>36.06</v>
      </c>
      <c r="L261" s="162"/>
      <c r="M261" s="167"/>
      <c r="N261" s="168"/>
      <c r="O261" s="168"/>
      <c r="P261" s="168"/>
      <c r="Q261" s="168"/>
      <c r="R261" s="168"/>
      <c r="S261" s="168"/>
      <c r="T261" s="169"/>
      <c r="AT261" s="170" t="s">
        <v>147</v>
      </c>
      <c r="AU261" s="170" t="s">
        <v>78</v>
      </c>
      <c r="AV261" s="12" t="s">
        <v>145</v>
      </c>
      <c r="AW261" s="12" t="s">
        <v>34</v>
      </c>
      <c r="AX261" s="12" t="s">
        <v>20</v>
      </c>
      <c r="AY261" s="170" t="s">
        <v>139</v>
      </c>
    </row>
    <row r="262" spans="2:65" s="1" customFormat="1" ht="31.5" customHeight="1">
      <c r="B262" s="142"/>
      <c r="C262" s="143" t="s">
        <v>409</v>
      </c>
      <c r="D262" s="143" t="s">
        <v>141</v>
      </c>
      <c r="E262" s="144" t="s">
        <v>410</v>
      </c>
      <c r="F262" s="145" t="s">
        <v>411</v>
      </c>
      <c r="G262" s="146" t="s">
        <v>144</v>
      </c>
      <c r="H262" s="147">
        <v>12.871</v>
      </c>
      <c r="I262" s="148"/>
      <c r="J262" s="148">
        <f>ROUND(I262*H262,2)</f>
        <v>0</v>
      </c>
      <c r="K262" s="145" t="s">
        <v>3</v>
      </c>
      <c r="L262" s="30"/>
      <c r="M262" s="149" t="s">
        <v>3</v>
      </c>
      <c r="N262" s="150" t="s">
        <v>41</v>
      </c>
      <c r="O262" s="151">
        <v>2.317</v>
      </c>
      <c r="P262" s="151">
        <f>O262*H262</f>
        <v>29.822107000000003</v>
      </c>
      <c r="Q262" s="151">
        <v>2.45329</v>
      </c>
      <c r="R262" s="151">
        <f>Q262*H262</f>
        <v>31.57629559</v>
      </c>
      <c r="S262" s="151">
        <v>0</v>
      </c>
      <c r="T262" s="152">
        <f>S262*H262</f>
        <v>0</v>
      </c>
      <c r="AR262" s="16" t="s">
        <v>145</v>
      </c>
      <c r="AT262" s="16" t="s">
        <v>141</v>
      </c>
      <c r="AU262" s="16" t="s">
        <v>78</v>
      </c>
      <c r="AY262" s="16" t="s">
        <v>139</v>
      </c>
      <c r="BE262" s="153">
        <f>IF(N262="základní",J262,0)</f>
        <v>0</v>
      </c>
      <c r="BF262" s="153">
        <f>IF(N262="snížená",J262,0)</f>
        <v>0</v>
      </c>
      <c r="BG262" s="153">
        <f>IF(N262="zákl. přenesená",J262,0)</f>
        <v>0</v>
      </c>
      <c r="BH262" s="153">
        <f>IF(N262="sníž. přenesená",J262,0)</f>
        <v>0</v>
      </c>
      <c r="BI262" s="153">
        <f>IF(N262="nulová",J262,0)</f>
        <v>0</v>
      </c>
      <c r="BJ262" s="16" t="s">
        <v>20</v>
      </c>
      <c r="BK262" s="153">
        <f>ROUND(I262*H262,2)</f>
        <v>0</v>
      </c>
      <c r="BL262" s="16" t="s">
        <v>145</v>
      </c>
      <c r="BM262" s="16" t="s">
        <v>412</v>
      </c>
    </row>
    <row r="263" spans="2:51" s="11" customFormat="1" ht="22.5" customHeight="1">
      <c r="B263" s="154"/>
      <c r="D263" s="163" t="s">
        <v>147</v>
      </c>
      <c r="E263" s="171" t="s">
        <v>3</v>
      </c>
      <c r="F263" s="172" t="s">
        <v>413</v>
      </c>
      <c r="H263" s="173">
        <v>12.871</v>
      </c>
      <c r="L263" s="154"/>
      <c r="M263" s="159"/>
      <c r="N263" s="160"/>
      <c r="O263" s="160"/>
      <c r="P263" s="160"/>
      <c r="Q263" s="160"/>
      <c r="R263" s="160"/>
      <c r="S263" s="160"/>
      <c r="T263" s="161"/>
      <c r="AT263" s="156" t="s">
        <v>147</v>
      </c>
      <c r="AU263" s="156" t="s">
        <v>78</v>
      </c>
      <c r="AV263" s="11" t="s">
        <v>78</v>
      </c>
      <c r="AW263" s="11" t="s">
        <v>34</v>
      </c>
      <c r="AX263" s="11" t="s">
        <v>20</v>
      </c>
      <c r="AY263" s="156" t="s">
        <v>139</v>
      </c>
    </row>
    <row r="264" spans="2:65" s="1" customFormat="1" ht="31.5" customHeight="1">
      <c r="B264" s="142"/>
      <c r="C264" s="143" t="s">
        <v>414</v>
      </c>
      <c r="D264" s="143" t="s">
        <v>141</v>
      </c>
      <c r="E264" s="144" t="s">
        <v>415</v>
      </c>
      <c r="F264" s="145" t="s">
        <v>416</v>
      </c>
      <c r="G264" s="146" t="s">
        <v>144</v>
      </c>
      <c r="H264" s="147">
        <v>47.107</v>
      </c>
      <c r="I264" s="148"/>
      <c r="J264" s="148">
        <f>ROUND(I264*H264,2)</f>
        <v>0</v>
      </c>
      <c r="K264" s="145" t="s">
        <v>3</v>
      </c>
      <c r="L264" s="30"/>
      <c r="M264" s="149" t="s">
        <v>3</v>
      </c>
      <c r="N264" s="150" t="s">
        <v>41</v>
      </c>
      <c r="O264" s="151">
        <v>2.317</v>
      </c>
      <c r="P264" s="151">
        <f>O264*H264</f>
        <v>109.14691900000001</v>
      </c>
      <c r="Q264" s="151">
        <v>2.45329</v>
      </c>
      <c r="R264" s="151">
        <f>Q264*H264</f>
        <v>115.56713203</v>
      </c>
      <c r="S264" s="151">
        <v>0</v>
      </c>
      <c r="T264" s="152">
        <f>S264*H264</f>
        <v>0</v>
      </c>
      <c r="AR264" s="16" t="s">
        <v>145</v>
      </c>
      <c r="AT264" s="16" t="s">
        <v>141</v>
      </c>
      <c r="AU264" s="16" t="s">
        <v>78</v>
      </c>
      <c r="AY264" s="16" t="s">
        <v>139</v>
      </c>
      <c r="BE264" s="153">
        <f>IF(N264="základní",J264,0)</f>
        <v>0</v>
      </c>
      <c r="BF264" s="153">
        <f>IF(N264="snížená",J264,0)</f>
        <v>0</v>
      </c>
      <c r="BG264" s="153">
        <f>IF(N264="zákl. přenesená",J264,0)</f>
        <v>0</v>
      </c>
      <c r="BH264" s="153">
        <f>IF(N264="sníž. přenesená",J264,0)</f>
        <v>0</v>
      </c>
      <c r="BI264" s="153">
        <f>IF(N264="nulová",J264,0)</f>
        <v>0</v>
      </c>
      <c r="BJ264" s="16" t="s">
        <v>20</v>
      </c>
      <c r="BK264" s="153">
        <f>ROUND(I264*H264,2)</f>
        <v>0</v>
      </c>
      <c r="BL264" s="16" t="s">
        <v>145</v>
      </c>
      <c r="BM264" s="16" t="s">
        <v>417</v>
      </c>
    </row>
    <row r="265" spans="2:51" s="11" customFormat="1" ht="22.5" customHeight="1">
      <c r="B265" s="154"/>
      <c r="D265" s="155" t="s">
        <v>147</v>
      </c>
      <c r="E265" s="156" t="s">
        <v>3</v>
      </c>
      <c r="F265" s="157" t="s">
        <v>418</v>
      </c>
      <c r="H265" s="158">
        <v>23.541</v>
      </c>
      <c r="L265" s="154"/>
      <c r="M265" s="159"/>
      <c r="N265" s="160"/>
      <c r="O265" s="160"/>
      <c r="P265" s="160"/>
      <c r="Q265" s="160"/>
      <c r="R265" s="160"/>
      <c r="S265" s="160"/>
      <c r="T265" s="161"/>
      <c r="AT265" s="156" t="s">
        <v>147</v>
      </c>
      <c r="AU265" s="156" t="s">
        <v>78</v>
      </c>
      <c r="AV265" s="11" t="s">
        <v>78</v>
      </c>
      <c r="AW265" s="11" t="s">
        <v>34</v>
      </c>
      <c r="AX265" s="11" t="s">
        <v>70</v>
      </c>
      <c r="AY265" s="156" t="s">
        <v>139</v>
      </c>
    </row>
    <row r="266" spans="2:51" s="11" customFormat="1" ht="22.5" customHeight="1">
      <c r="B266" s="154"/>
      <c r="D266" s="155" t="s">
        <v>147</v>
      </c>
      <c r="E266" s="156" t="s">
        <v>3</v>
      </c>
      <c r="F266" s="157" t="s">
        <v>419</v>
      </c>
      <c r="H266" s="158">
        <v>23.566</v>
      </c>
      <c r="L266" s="154"/>
      <c r="M266" s="159"/>
      <c r="N266" s="160"/>
      <c r="O266" s="160"/>
      <c r="P266" s="160"/>
      <c r="Q266" s="160"/>
      <c r="R266" s="160"/>
      <c r="S266" s="160"/>
      <c r="T266" s="161"/>
      <c r="AT266" s="156" t="s">
        <v>147</v>
      </c>
      <c r="AU266" s="156" t="s">
        <v>78</v>
      </c>
      <c r="AV266" s="11" t="s">
        <v>78</v>
      </c>
      <c r="AW266" s="11" t="s">
        <v>34</v>
      </c>
      <c r="AX266" s="11" t="s">
        <v>70</v>
      </c>
      <c r="AY266" s="156" t="s">
        <v>139</v>
      </c>
    </row>
    <row r="267" spans="2:51" s="12" customFormat="1" ht="22.5" customHeight="1">
      <c r="B267" s="162"/>
      <c r="D267" s="163" t="s">
        <v>147</v>
      </c>
      <c r="E267" s="164" t="s">
        <v>3</v>
      </c>
      <c r="F267" s="165" t="s">
        <v>150</v>
      </c>
      <c r="H267" s="166">
        <v>47.107</v>
      </c>
      <c r="L267" s="162"/>
      <c r="M267" s="167"/>
      <c r="N267" s="168"/>
      <c r="O267" s="168"/>
      <c r="P267" s="168"/>
      <c r="Q267" s="168"/>
      <c r="R267" s="168"/>
      <c r="S267" s="168"/>
      <c r="T267" s="169"/>
      <c r="AT267" s="170" t="s">
        <v>147</v>
      </c>
      <c r="AU267" s="170" t="s">
        <v>78</v>
      </c>
      <c r="AV267" s="12" t="s">
        <v>145</v>
      </c>
      <c r="AW267" s="12" t="s">
        <v>34</v>
      </c>
      <c r="AX267" s="12" t="s">
        <v>20</v>
      </c>
      <c r="AY267" s="170" t="s">
        <v>139</v>
      </c>
    </row>
    <row r="268" spans="2:65" s="1" customFormat="1" ht="22.5" customHeight="1">
      <c r="B268" s="142"/>
      <c r="C268" s="143" t="s">
        <v>420</v>
      </c>
      <c r="D268" s="143" t="s">
        <v>141</v>
      </c>
      <c r="E268" s="144" t="s">
        <v>421</v>
      </c>
      <c r="F268" s="145" t="s">
        <v>422</v>
      </c>
      <c r="G268" s="146" t="s">
        <v>144</v>
      </c>
      <c r="H268" s="147">
        <v>0.456</v>
      </c>
      <c r="I268" s="148"/>
      <c r="J268" s="148">
        <f>ROUND(I268*H268,2)</f>
        <v>0</v>
      </c>
      <c r="K268" s="145" t="s">
        <v>3</v>
      </c>
      <c r="L268" s="30"/>
      <c r="M268" s="149" t="s">
        <v>3</v>
      </c>
      <c r="N268" s="150" t="s">
        <v>41</v>
      </c>
      <c r="O268" s="151">
        <v>5.33</v>
      </c>
      <c r="P268" s="151">
        <f>O268*H268</f>
        <v>2.43048</v>
      </c>
      <c r="Q268" s="151">
        <v>2.25634</v>
      </c>
      <c r="R268" s="151">
        <f>Q268*H268</f>
        <v>1.02889104</v>
      </c>
      <c r="S268" s="151">
        <v>0</v>
      </c>
      <c r="T268" s="152">
        <f>S268*H268</f>
        <v>0</v>
      </c>
      <c r="AR268" s="16" t="s">
        <v>145</v>
      </c>
      <c r="AT268" s="16" t="s">
        <v>141</v>
      </c>
      <c r="AU268" s="16" t="s">
        <v>78</v>
      </c>
      <c r="AY268" s="16" t="s">
        <v>139</v>
      </c>
      <c r="BE268" s="153">
        <f>IF(N268="základní",J268,0)</f>
        <v>0</v>
      </c>
      <c r="BF268" s="153">
        <f>IF(N268="snížená",J268,0)</f>
        <v>0</v>
      </c>
      <c r="BG268" s="153">
        <f>IF(N268="zákl. přenesená",J268,0)</f>
        <v>0</v>
      </c>
      <c r="BH268" s="153">
        <f>IF(N268="sníž. přenesená",J268,0)</f>
        <v>0</v>
      </c>
      <c r="BI268" s="153">
        <f>IF(N268="nulová",J268,0)</f>
        <v>0</v>
      </c>
      <c r="BJ268" s="16" t="s">
        <v>20</v>
      </c>
      <c r="BK268" s="153">
        <f>ROUND(I268*H268,2)</f>
        <v>0</v>
      </c>
      <c r="BL268" s="16" t="s">
        <v>145</v>
      </c>
      <c r="BM268" s="16" t="s">
        <v>423</v>
      </c>
    </row>
    <row r="269" spans="2:51" s="11" customFormat="1" ht="22.5" customHeight="1">
      <c r="B269" s="154"/>
      <c r="D269" s="155" t="s">
        <v>147</v>
      </c>
      <c r="E269" s="156" t="s">
        <v>3</v>
      </c>
      <c r="F269" s="157" t="s">
        <v>424</v>
      </c>
      <c r="H269" s="158">
        <v>0.084</v>
      </c>
      <c r="L269" s="154"/>
      <c r="M269" s="159"/>
      <c r="N269" s="160"/>
      <c r="O269" s="160"/>
      <c r="P269" s="160"/>
      <c r="Q269" s="160"/>
      <c r="R269" s="160"/>
      <c r="S269" s="160"/>
      <c r="T269" s="161"/>
      <c r="AT269" s="156" t="s">
        <v>147</v>
      </c>
      <c r="AU269" s="156" t="s">
        <v>78</v>
      </c>
      <c r="AV269" s="11" t="s">
        <v>78</v>
      </c>
      <c r="AW269" s="11" t="s">
        <v>34</v>
      </c>
      <c r="AX269" s="11" t="s">
        <v>70</v>
      </c>
      <c r="AY269" s="156" t="s">
        <v>139</v>
      </c>
    </row>
    <row r="270" spans="2:51" s="11" customFormat="1" ht="31.5" customHeight="1">
      <c r="B270" s="154"/>
      <c r="D270" s="155" t="s">
        <v>147</v>
      </c>
      <c r="E270" s="156" t="s">
        <v>3</v>
      </c>
      <c r="F270" s="157" t="s">
        <v>425</v>
      </c>
      <c r="H270" s="158">
        <v>0.372</v>
      </c>
      <c r="L270" s="154"/>
      <c r="M270" s="159"/>
      <c r="N270" s="160"/>
      <c r="O270" s="160"/>
      <c r="P270" s="160"/>
      <c r="Q270" s="160"/>
      <c r="R270" s="160"/>
      <c r="S270" s="160"/>
      <c r="T270" s="161"/>
      <c r="AT270" s="156" t="s">
        <v>147</v>
      </c>
      <c r="AU270" s="156" t="s">
        <v>78</v>
      </c>
      <c r="AV270" s="11" t="s">
        <v>78</v>
      </c>
      <c r="AW270" s="11" t="s">
        <v>34</v>
      </c>
      <c r="AX270" s="11" t="s">
        <v>70</v>
      </c>
      <c r="AY270" s="156" t="s">
        <v>139</v>
      </c>
    </row>
    <row r="271" spans="2:51" s="12" customFormat="1" ht="22.5" customHeight="1">
      <c r="B271" s="162"/>
      <c r="D271" s="163" t="s">
        <v>147</v>
      </c>
      <c r="E271" s="164" t="s">
        <v>3</v>
      </c>
      <c r="F271" s="165" t="s">
        <v>150</v>
      </c>
      <c r="H271" s="166">
        <v>0.456</v>
      </c>
      <c r="L271" s="162"/>
      <c r="M271" s="167"/>
      <c r="N271" s="168"/>
      <c r="O271" s="168"/>
      <c r="P271" s="168"/>
      <c r="Q271" s="168"/>
      <c r="R271" s="168"/>
      <c r="S271" s="168"/>
      <c r="T271" s="169"/>
      <c r="AT271" s="170" t="s">
        <v>147</v>
      </c>
      <c r="AU271" s="170" t="s">
        <v>78</v>
      </c>
      <c r="AV271" s="12" t="s">
        <v>145</v>
      </c>
      <c r="AW271" s="12" t="s">
        <v>34</v>
      </c>
      <c r="AX271" s="12" t="s">
        <v>20</v>
      </c>
      <c r="AY271" s="170" t="s">
        <v>139</v>
      </c>
    </row>
    <row r="272" spans="2:65" s="1" customFormat="1" ht="22.5" customHeight="1">
      <c r="B272" s="142"/>
      <c r="C272" s="143" t="s">
        <v>426</v>
      </c>
      <c r="D272" s="143" t="s">
        <v>141</v>
      </c>
      <c r="E272" s="144" t="s">
        <v>427</v>
      </c>
      <c r="F272" s="145" t="s">
        <v>428</v>
      </c>
      <c r="G272" s="146" t="s">
        <v>144</v>
      </c>
      <c r="H272" s="147">
        <v>47.107</v>
      </c>
      <c r="I272" s="148"/>
      <c r="J272" s="148">
        <f>ROUND(I272*H272,2)</f>
        <v>0</v>
      </c>
      <c r="K272" s="145" t="s">
        <v>3</v>
      </c>
      <c r="L272" s="30"/>
      <c r="M272" s="149" t="s">
        <v>3</v>
      </c>
      <c r="N272" s="150" t="s">
        <v>41</v>
      </c>
      <c r="O272" s="151">
        <v>0.675</v>
      </c>
      <c r="P272" s="151">
        <f>O272*H272</f>
        <v>31.797225</v>
      </c>
      <c r="Q272" s="151">
        <v>0</v>
      </c>
      <c r="R272" s="151">
        <f>Q272*H272</f>
        <v>0</v>
      </c>
      <c r="S272" s="151">
        <v>0</v>
      </c>
      <c r="T272" s="152">
        <f>S272*H272</f>
        <v>0</v>
      </c>
      <c r="AR272" s="16" t="s">
        <v>145</v>
      </c>
      <c r="AT272" s="16" t="s">
        <v>141</v>
      </c>
      <c r="AU272" s="16" t="s">
        <v>78</v>
      </c>
      <c r="AY272" s="16" t="s">
        <v>139</v>
      </c>
      <c r="BE272" s="153">
        <f>IF(N272="základní",J272,0)</f>
        <v>0</v>
      </c>
      <c r="BF272" s="153">
        <f>IF(N272="snížená",J272,0)</f>
        <v>0</v>
      </c>
      <c r="BG272" s="153">
        <f>IF(N272="zákl. přenesená",J272,0)</f>
        <v>0</v>
      </c>
      <c r="BH272" s="153">
        <f>IF(N272="sníž. přenesená",J272,0)</f>
        <v>0</v>
      </c>
      <c r="BI272" s="153">
        <f>IF(N272="nulová",J272,0)</f>
        <v>0</v>
      </c>
      <c r="BJ272" s="16" t="s">
        <v>20</v>
      </c>
      <c r="BK272" s="153">
        <f>ROUND(I272*H272,2)</f>
        <v>0</v>
      </c>
      <c r="BL272" s="16" t="s">
        <v>145</v>
      </c>
      <c r="BM272" s="16" t="s">
        <v>429</v>
      </c>
    </row>
    <row r="273" spans="2:65" s="1" customFormat="1" ht="31.5" customHeight="1">
      <c r="B273" s="142"/>
      <c r="C273" s="143" t="s">
        <v>430</v>
      </c>
      <c r="D273" s="143" t="s">
        <v>141</v>
      </c>
      <c r="E273" s="144" t="s">
        <v>431</v>
      </c>
      <c r="F273" s="145" t="s">
        <v>432</v>
      </c>
      <c r="G273" s="146" t="s">
        <v>144</v>
      </c>
      <c r="H273" s="147">
        <v>12.871</v>
      </c>
      <c r="I273" s="148"/>
      <c r="J273" s="148">
        <f>ROUND(I273*H273,2)</f>
        <v>0</v>
      </c>
      <c r="K273" s="145" t="s">
        <v>3</v>
      </c>
      <c r="L273" s="30"/>
      <c r="M273" s="149" t="s">
        <v>3</v>
      </c>
      <c r="N273" s="150" t="s">
        <v>41</v>
      </c>
      <c r="O273" s="151">
        <v>0.205</v>
      </c>
      <c r="P273" s="151">
        <f>O273*H273</f>
        <v>2.6385549999999998</v>
      </c>
      <c r="Q273" s="151">
        <v>0</v>
      </c>
      <c r="R273" s="151">
        <f>Q273*H273</f>
        <v>0</v>
      </c>
      <c r="S273" s="151">
        <v>0</v>
      </c>
      <c r="T273" s="152">
        <f>S273*H273</f>
        <v>0</v>
      </c>
      <c r="AR273" s="16" t="s">
        <v>145</v>
      </c>
      <c r="AT273" s="16" t="s">
        <v>141</v>
      </c>
      <c r="AU273" s="16" t="s">
        <v>78</v>
      </c>
      <c r="AY273" s="16" t="s">
        <v>139</v>
      </c>
      <c r="BE273" s="153">
        <f>IF(N273="základní",J273,0)</f>
        <v>0</v>
      </c>
      <c r="BF273" s="153">
        <f>IF(N273="snížená",J273,0)</f>
        <v>0</v>
      </c>
      <c r="BG273" s="153">
        <f>IF(N273="zákl. přenesená",J273,0)</f>
        <v>0</v>
      </c>
      <c r="BH273" s="153">
        <f>IF(N273="sníž. přenesená",J273,0)</f>
        <v>0</v>
      </c>
      <c r="BI273" s="153">
        <f>IF(N273="nulová",J273,0)</f>
        <v>0</v>
      </c>
      <c r="BJ273" s="16" t="s">
        <v>20</v>
      </c>
      <c r="BK273" s="153">
        <f>ROUND(I273*H273,2)</f>
        <v>0</v>
      </c>
      <c r="BL273" s="16" t="s">
        <v>145</v>
      </c>
      <c r="BM273" s="16" t="s">
        <v>433</v>
      </c>
    </row>
    <row r="274" spans="2:65" s="1" customFormat="1" ht="31.5" customHeight="1">
      <c r="B274" s="142"/>
      <c r="C274" s="143" t="s">
        <v>434</v>
      </c>
      <c r="D274" s="143" t="s">
        <v>141</v>
      </c>
      <c r="E274" s="144" t="s">
        <v>431</v>
      </c>
      <c r="F274" s="145" t="s">
        <v>432</v>
      </c>
      <c r="G274" s="146" t="s">
        <v>144</v>
      </c>
      <c r="H274" s="147">
        <v>47.107</v>
      </c>
      <c r="I274" s="148"/>
      <c r="J274" s="148">
        <f>ROUND(I274*H274,2)</f>
        <v>0</v>
      </c>
      <c r="K274" s="145" t="s">
        <v>3</v>
      </c>
      <c r="L274" s="30"/>
      <c r="M274" s="149" t="s">
        <v>3</v>
      </c>
      <c r="N274" s="150" t="s">
        <v>41</v>
      </c>
      <c r="O274" s="151">
        <v>0.205</v>
      </c>
      <c r="P274" s="151">
        <f>O274*H274</f>
        <v>9.656934999999999</v>
      </c>
      <c r="Q274" s="151">
        <v>0</v>
      </c>
      <c r="R274" s="151">
        <f>Q274*H274</f>
        <v>0</v>
      </c>
      <c r="S274" s="151">
        <v>0</v>
      </c>
      <c r="T274" s="152">
        <f>S274*H274</f>
        <v>0</v>
      </c>
      <c r="AR274" s="16" t="s">
        <v>145</v>
      </c>
      <c r="AT274" s="16" t="s">
        <v>141</v>
      </c>
      <c r="AU274" s="16" t="s">
        <v>78</v>
      </c>
      <c r="AY274" s="16" t="s">
        <v>139</v>
      </c>
      <c r="BE274" s="153">
        <f>IF(N274="základní",J274,0)</f>
        <v>0</v>
      </c>
      <c r="BF274" s="153">
        <f>IF(N274="snížená",J274,0)</f>
        <v>0</v>
      </c>
      <c r="BG274" s="153">
        <f>IF(N274="zákl. přenesená",J274,0)</f>
        <v>0</v>
      </c>
      <c r="BH274" s="153">
        <f>IF(N274="sníž. přenesená",J274,0)</f>
        <v>0</v>
      </c>
      <c r="BI274" s="153">
        <f>IF(N274="nulová",J274,0)</f>
        <v>0</v>
      </c>
      <c r="BJ274" s="16" t="s">
        <v>20</v>
      </c>
      <c r="BK274" s="153">
        <f>ROUND(I274*H274,2)</f>
        <v>0</v>
      </c>
      <c r="BL274" s="16" t="s">
        <v>145</v>
      </c>
      <c r="BM274" s="16" t="s">
        <v>435</v>
      </c>
    </row>
    <row r="275" spans="2:65" s="1" customFormat="1" ht="22.5" customHeight="1">
      <c r="B275" s="142"/>
      <c r="C275" s="143" t="s">
        <v>436</v>
      </c>
      <c r="D275" s="143" t="s">
        <v>141</v>
      </c>
      <c r="E275" s="144" t="s">
        <v>437</v>
      </c>
      <c r="F275" s="145" t="s">
        <v>438</v>
      </c>
      <c r="G275" s="146" t="s">
        <v>168</v>
      </c>
      <c r="H275" s="147">
        <v>14.68</v>
      </c>
      <c r="I275" s="148"/>
      <c r="J275" s="148">
        <f>ROUND(I275*H275,2)</f>
        <v>0</v>
      </c>
      <c r="K275" s="145" t="s">
        <v>3</v>
      </c>
      <c r="L275" s="30"/>
      <c r="M275" s="149" t="s">
        <v>3</v>
      </c>
      <c r="N275" s="150" t="s">
        <v>41</v>
      </c>
      <c r="O275" s="151">
        <v>0.396</v>
      </c>
      <c r="P275" s="151">
        <f>O275*H275</f>
        <v>5.81328</v>
      </c>
      <c r="Q275" s="151">
        <v>0.01352</v>
      </c>
      <c r="R275" s="151">
        <f>Q275*H275</f>
        <v>0.1984736</v>
      </c>
      <c r="S275" s="151">
        <v>0</v>
      </c>
      <c r="T275" s="152">
        <f>S275*H275</f>
        <v>0</v>
      </c>
      <c r="AR275" s="16" t="s">
        <v>145</v>
      </c>
      <c r="AT275" s="16" t="s">
        <v>141</v>
      </c>
      <c r="AU275" s="16" t="s">
        <v>78</v>
      </c>
      <c r="AY275" s="16" t="s">
        <v>139</v>
      </c>
      <c r="BE275" s="153">
        <f>IF(N275="základní",J275,0)</f>
        <v>0</v>
      </c>
      <c r="BF275" s="153">
        <f>IF(N275="snížená",J275,0)</f>
        <v>0</v>
      </c>
      <c r="BG275" s="153">
        <f>IF(N275="zákl. přenesená",J275,0)</f>
        <v>0</v>
      </c>
      <c r="BH275" s="153">
        <f>IF(N275="sníž. přenesená",J275,0)</f>
        <v>0</v>
      </c>
      <c r="BI275" s="153">
        <f>IF(N275="nulová",J275,0)</f>
        <v>0</v>
      </c>
      <c r="BJ275" s="16" t="s">
        <v>20</v>
      </c>
      <c r="BK275" s="153">
        <f>ROUND(I275*H275,2)</f>
        <v>0</v>
      </c>
      <c r="BL275" s="16" t="s">
        <v>145</v>
      </c>
      <c r="BM275" s="16" t="s">
        <v>439</v>
      </c>
    </row>
    <row r="276" spans="2:51" s="11" customFormat="1" ht="22.5" customHeight="1">
      <c r="B276" s="154"/>
      <c r="D276" s="155" t="s">
        <v>147</v>
      </c>
      <c r="E276" s="156" t="s">
        <v>3</v>
      </c>
      <c r="F276" s="157" t="s">
        <v>440</v>
      </c>
      <c r="H276" s="158">
        <v>7.34</v>
      </c>
      <c r="L276" s="154"/>
      <c r="M276" s="159"/>
      <c r="N276" s="160"/>
      <c r="O276" s="160"/>
      <c r="P276" s="160"/>
      <c r="Q276" s="160"/>
      <c r="R276" s="160"/>
      <c r="S276" s="160"/>
      <c r="T276" s="161"/>
      <c r="AT276" s="156" t="s">
        <v>147</v>
      </c>
      <c r="AU276" s="156" t="s">
        <v>78</v>
      </c>
      <c r="AV276" s="11" t="s">
        <v>78</v>
      </c>
      <c r="AW276" s="11" t="s">
        <v>34</v>
      </c>
      <c r="AX276" s="11" t="s">
        <v>70</v>
      </c>
      <c r="AY276" s="156" t="s">
        <v>139</v>
      </c>
    </row>
    <row r="277" spans="2:51" s="11" customFormat="1" ht="22.5" customHeight="1">
      <c r="B277" s="154"/>
      <c r="D277" s="155" t="s">
        <v>147</v>
      </c>
      <c r="E277" s="156" t="s">
        <v>3</v>
      </c>
      <c r="F277" s="157" t="s">
        <v>441</v>
      </c>
      <c r="H277" s="158">
        <v>7.34</v>
      </c>
      <c r="L277" s="154"/>
      <c r="M277" s="159"/>
      <c r="N277" s="160"/>
      <c r="O277" s="160"/>
      <c r="P277" s="160"/>
      <c r="Q277" s="160"/>
      <c r="R277" s="160"/>
      <c r="S277" s="160"/>
      <c r="T277" s="161"/>
      <c r="AT277" s="156" t="s">
        <v>147</v>
      </c>
      <c r="AU277" s="156" t="s">
        <v>78</v>
      </c>
      <c r="AV277" s="11" t="s">
        <v>78</v>
      </c>
      <c r="AW277" s="11" t="s">
        <v>34</v>
      </c>
      <c r="AX277" s="11" t="s">
        <v>70</v>
      </c>
      <c r="AY277" s="156" t="s">
        <v>139</v>
      </c>
    </row>
    <row r="278" spans="2:51" s="12" customFormat="1" ht="22.5" customHeight="1">
      <c r="B278" s="162"/>
      <c r="D278" s="163" t="s">
        <v>147</v>
      </c>
      <c r="E278" s="164" t="s">
        <v>3</v>
      </c>
      <c r="F278" s="165" t="s">
        <v>150</v>
      </c>
      <c r="H278" s="166">
        <v>14.68</v>
      </c>
      <c r="L278" s="162"/>
      <c r="M278" s="167"/>
      <c r="N278" s="168"/>
      <c r="O278" s="168"/>
      <c r="P278" s="168"/>
      <c r="Q278" s="168"/>
      <c r="R278" s="168"/>
      <c r="S278" s="168"/>
      <c r="T278" s="169"/>
      <c r="AT278" s="170" t="s">
        <v>147</v>
      </c>
      <c r="AU278" s="170" t="s">
        <v>78</v>
      </c>
      <c r="AV278" s="12" t="s">
        <v>145</v>
      </c>
      <c r="AW278" s="12" t="s">
        <v>34</v>
      </c>
      <c r="AX278" s="12" t="s">
        <v>20</v>
      </c>
      <c r="AY278" s="170" t="s">
        <v>139</v>
      </c>
    </row>
    <row r="279" spans="2:65" s="1" customFormat="1" ht="22.5" customHeight="1">
      <c r="B279" s="142"/>
      <c r="C279" s="143" t="s">
        <v>442</v>
      </c>
      <c r="D279" s="143" t="s">
        <v>141</v>
      </c>
      <c r="E279" s="144" t="s">
        <v>443</v>
      </c>
      <c r="F279" s="145" t="s">
        <v>444</v>
      </c>
      <c r="G279" s="146" t="s">
        <v>168</v>
      </c>
      <c r="H279" s="147">
        <v>14.68</v>
      </c>
      <c r="I279" s="148"/>
      <c r="J279" s="148">
        <f>ROUND(I279*H279,2)</f>
        <v>0</v>
      </c>
      <c r="K279" s="145" t="s">
        <v>3</v>
      </c>
      <c r="L279" s="30"/>
      <c r="M279" s="149" t="s">
        <v>3</v>
      </c>
      <c r="N279" s="150" t="s">
        <v>41</v>
      </c>
      <c r="O279" s="151">
        <v>0.24</v>
      </c>
      <c r="P279" s="151">
        <f>O279*H279</f>
        <v>3.5231999999999997</v>
      </c>
      <c r="Q279" s="151">
        <v>0</v>
      </c>
      <c r="R279" s="151">
        <f>Q279*H279</f>
        <v>0</v>
      </c>
      <c r="S279" s="151">
        <v>0</v>
      </c>
      <c r="T279" s="152">
        <f>S279*H279</f>
        <v>0</v>
      </c>
      <c r="AR279" s="16" t="s">
        <v>145</v>
      </c>
      <c r="AT279" s="16" t="s">
        <v>141</v>
      </c>
      <c r="AU279" s="16" t="s">
        <v>78</v>
      </c>
      <c r="AY279" s="16" t="s">
        <v>139</v>
      </c>
      <c r="BE279" s="153">
        <f>IF(N279="základní",J279,0)</f>
        <v>0</v>
      </c>
      <c r="BF279" s="153">
        <f>IF(N279="snížená",J279,0)</f>
        <v>0</v>
      </c>
      <c r="BG279" s="153">
        <f>IF(N279="zákl. přenesená",J279,0)</f>
        <v>0</v>
      </c>
      <c r="BH279" s="153">
        <f>IF(N279="sníž. přenesená",J279,0)</f>
        <v>0</v>
      </c>
      <c r="BI279" s="153">
        <f>IF(N279="nulová",J279,0)</f>
        <v>0</v>
      </c>
      <c r="BJ279" s="16" t="s">
        <v>20</v>
      </c>
      <c r="BK279" s="153">
        <f>ROUND(I279*H279,2)</f>
        <v>0</v>
      </c>
      <c r="BL279" s="16" t="s">
        <v>145</v>
      </c>
      <c r="BM279" s="16" t="s">
        <v>445</v>
      </c>
    </row>
    <row r="280" spans="2:65" s="1" customFormat="1" ht="22.5" customHeight="1">
      <c r="B280" s="142"/>
      <c r="C280" s="143" t="s">
        <v>446</v>
      </c>
      <c r="D280" s="143" t="s">
        <v>141</v>
      </c>
      <c r="E280" s="144" t="s">
        <v>447</v>
      </c>
      <c r="F280" s="145" t="s">
        <v>448</v>
      </c>
      <c r="G280" s="146" t="s">
        <v>197</v>
      </c>
      <c r="H280" s="147">
        <v>0.542</v>
      </c>
      <c r="I280" s="148"/>
      <c r="J280" s="148">
        <f>ROUND(I280*H280,2)</f>
        <v>0</v>
      </c>
      <c r="K280" s="145" t="s">
        <v>3</v>
      </c>
      <c r="L280" s="30"/>
      <c r="M280" s="149" t="s">
        <v>3</v>
      </c>
      <c r="N280" s="150" t="s">
        <v>41</v>
      </c>
      <c r="O280" s="151">
        <v>15.231</v>
      </c>
      <c r="P280" s="151">
        <f>O280*H280</f>
        <v>8.255202</v>
      </c>
      <c r="Q280" s="151">
        <v>1.05306</v>
      </c>
      <c r="R280" s="151">
        <f>Q280*H280</f>
        <v>0.57075852</v>
      </c>
      <c r="S280" s="151">
        <v>0</v>
      </c>
      <c r="T280" s="152">
        <f>S280*H280</f>
        <v>0</v>
      </c>
      <c r="AR280" s="16" t="s">
        <v>145</v>
      </c>
      <c r="AT280" s="16" t="s">
        <v>141</v>
      </c>
      <c r="AU280" s="16" t="s">
        <v>78</v>
      </c>
      <c r="AY280" s="16" t="s">
        <v>139</v>
      </c>
      <c r="BE280" s="153">
        <f>IF(N280="základní",J280,0)</f>
        <v>0</v>
      </c>
      <c r="BF280" s="153">
        <f>IF(N280="snížená",J280,0)</f>
        <v>0</v>
      </c>
      <c r="BG280" s="153">
        <f>IF(N280="zákl. přenesená",J280,0)</f>
        <v>0</v>
      </c>
      <c r="BH280" s="153">
        <f>IF(N280="sníž. přenesená",J280,0)</f>
        <v>0</v>
      </c>
      <c r="BI280" s="153">
        <f>IF(N280="nulová",J280,0)</f>
        <v>0</v>
      </c>
      <c r="BJ280" s="16" t="s">
        <v>20</v>
      </c>
      <c r="BK280" s="153">
        <f>ROUND(I280*H280,2)</f>
        <v>0</v>
      </c>
      <c r="BL280" s="16" t="s">
        <v>145</v>
      </c>
      <c r="BM280" s="16" t="s">
        <v>449</v>
      </c>
    </row>
    <row r="281" spans="2:51" s="11" customFormat="1" ht="22.5" customHeight="1">
      <c r="B281" s="154"/>
      <c r="D281" s="163" t="s">
        <v>147</v>
      </c>
      <c r="E281" s="171" t="s">
        <v>3</v>
      </c>
      <c r="F281" s="172" t="s">
        <v>450</v>
      </c>
      <c r="H281" s="173">
        <v>0.542</v>
      </c>
      <c r="L281" s="154"/>
      <c r="M281" s="159"/>
      <c r="N281" s="160"/>
      <c r="O281" s="160"/>
      <c r="P281" s="160"/>
      <c r="Q281" s="160"/>
      <c r="R281" s="160"/>
      <c r="S281" s="160"/>
      <c r="T281" s="161"/>
      <c r="AT281" s="156" t="s">
        <v>147</v>
      </c>
      <c r="AU281" s="156" t="s">
        <v>78</v>
      </c>
      <c r="AV281" s="11" t="s">
        <v>78</v>
      </c>
      <c r="AW281" s="11" t="s">
        <v>34</v>
      </c>
      <c r="AX281" s="11" t="s">
        <v>20</v>
      </c>
      <c r="AY281" s="156" t="s">
        <v>139</v>
      </c>
    </row>
    <row r="282" spans="2:65" s="1" customFormat="1" ht="22.5" customHeight="1">
      <c r="B282" s="142"/>
      <c r="C282" s="143" t="s">
        <v>451</v>
      </c>
      <c r="D282" s="143" t="s">
        <v>141</v>
      </c>
      <c r="E282" s="144" t="s">
        <v>447</v>
      </c>
      <c r="F282" s="145" t="s">
        <v>448</v>
      </c>
      <c r="G282" s="146" t="s">
        <v>197</v>
      </c>
      <c r="H282" s="147">
        <v>1.985</v>
      </c>
      <c r="I282" s="148"/>
      <c r="J282" s="148">
        <f>ROUND(I282*H282,2)</f>
        <v>0</v>
      </c>
      <c r="K282" s="145" t="s">
        <v>3</v>
      </c>
      <c r="L282" s="30"/>
      <c r="M282" s="149" t="s">
        <v>3</v>
      </c>
      <c r="N282" s="150" t="s">
        <v>41</v>
      </c>
      <c r="O282" s="151">
        <v>15.231</v>
      </c>
      <c r="P282" s="151">
        <f>O282*H282</f>
        <v>30.233535</v>
      </c>
      <c r="Q282" s="151">
        <v>1.05306</v>
      </c>
      <c r="R282" s="151">
        <f>Q282*H282</f>
        <v>2.0903241</v>
      </c>
      <c r="S282" s="151">
        <v>0</v>
      </c>
      <c r="T282" s="152">
        <f>S282*H282</f>
        <v>0</v>
      </c>
      <c r="AR282" s="16" t="s">
        <v>145</v>
      </c>
      <c r="AT282" s="16" t="s">
        <v>141</v>
      </c>
      <c r="AU282" s="16" t="s">
        <v>78</v>
      </c>
      <c r="AY282" s="16" t="s">
        <v>139</v>
      </c>
      <c r="BE282" s="153">
        <f>IF(N282="základní",J282,0)</f>
        <v>0</v>
      </c>
      <c r="BF282" s="153">
        <f>IF(N282="snížená",J282,0)</f>
        <v>0</v>
      </c>
      <c r="BG282" s="153">
        <f>IF(N282="zákl. přenesená",J282,0)</f>
        <v>0</v>
      </c>
      <c r="BH282" s="153">
        <f>IF(N282="sníž. přenesená",J282,0)</f>
        <v>0</v>
      </c>
      <c r="BI282" s="153">
        <f>IF(N282="nulová",J282,0)</f>
        <v>0</v>
      </c>
      <c r="BJ282" s="16" t="s">
        <v>20</v>
      </c>
      <c r="BK282" s="153">
        <f>ROUND(I282*H282,2)</f>
        <v>0</v>
      </c>
      <c r="BL282" s="16" t="s">
        <v>145</v>
      </c>
      <c r="BM282" s="16" t="s">
        <v>452</v>
      </c>
    </row>
    <row r="283" spans="2:51" s="11" customFormat="1" ht="22.5" customHeight="1">
      <c r="B283" s="154"/>
      <c r="D283" s="155" t="s">
        <v>147</v>
      </c>
      <c r="E283" s="156" t="s">
        <v>3</v>
      </c>
      <c r="F283" s="157" t="s">
        <v>453</v>
      </c>
      <c r="H283" s="158">
        <v>0.992</v>
      </c>
      <c r="L283" s="154"/>
      <c r="M283" s="159"/>
      <c r="N283" s="160"/>
      <c r="O283" s="160"/>
      <c r="P283" s="160"/>
      <c r="Q283" s="160"/>
      <c r="R283" s="160"/>
      <c r="S283" s="160"/>
      <c r="T283" s="161"/>
      <c r="AT283" s="156" t="s">
        <v>147</v>
      </c>
      <c r="AU283" s="156" t="s">
        <v>78</v>
      </c>
      <c r="AV283" s="11" t="s">
        <v>78</v>
      </c>
      <c r="AW283" s="11" t="s">
        <v>34</v>
      </c>
      <c r="AX283" s="11" t="s">
        <v>70</v>
      </c>
      <c r="AY283" s="156" t="s">
        <v>139</v>
      </c>
    </row>
    <row r="284" spans="2:51" s="11" customFormat="1" ht="22.5" customHeight="1">
      <c r="B284" s="154"/>
      <c r="D284" s="155" t="s">
        <v>147</v>
      </c>
      <c r="E284" s="156" t="s">
        <v>3</v>
      </c>
      <c r="F284" s="157" t="s">
        <v>454</v>
      </c>
      <c r="H284" s="158">
        <v>0.993</v>
      </c>
      <c r="L284" s="154"/>
      <c r="M284" s="159"/>
      <c r="N284" s="160"/>
      <c r="O284" s="160"/>
      <c r="P284" s="160"/>
      <c r="Q284" s="160"/>
      <c r="R284" s="160"/>
      <c r="S284" s="160"/>
      <c r="T284" s="161"/>
      <c r="AT284" s="156" t="s">
        <v>147</v>
      </c>
      <c r="AU284" s="156" t="s">
        <v>78</v>
      </c>
      <c r="AV284" s="11" t="s">
        <v>78</v>
      </c>
      <c r="AW284" s="11" t="s">
        <v>34</v>
      </c>
      <c r="AX284" s="11" t="s">
        <v>70</v>
      </c>
      <c r="AY284" s="156" t="s">
        <v>139</v>
      </c>
    </row>
    <row r="285" spans="2:51" s="12" customFormat="1" ht="22.5" customHeight="1">
      <c r="B285" s="162"/>
      <c r="D285" s="163" t="s">
        <v>147</v>
      </c>
      <c r="E285" s="164" t="s">
        <v>3</v>
      </c>
      <c r="F285" s="165" t="s">
        <v>150</v>
      </c>
      <c r="H285" s="166">
        <v>1.985</v>
      </c>
      <c r="L285" s="162"/>
      <c r="M285" s="167"/>
      <c r="N285" s="168"/>
      <c r="O285" s="168"/>
      <c r="P285" s="168"/>
      <c r="Q285" s="168"/>
      <c r="R285" s="168"/>
      <c r="S285" s="168"/>
      <c r="T285" s="169"/>
      <c r="AT285" s="170" t="s">
        <v>147</v>
      </c>
      <c r="AU285" s="170" t="s">
        <v>78</v>
      </c>
      <c r="AV285" s="12" t="s">
        <v>145</v>
      </c>
      <c r="AW285" s="12" t="s">
        <v>34</v>
      </c>
      <c r="AX285" s="12" t="s">
        <v>20</v>
      </c>
      <c r="AY285" s="170" t="s">
        <v>139</v>
      </c>
    </row>
    <row r="286" spans="2:65" s="1" customFormat="1" ht="22.5" customHeight="1">
      <c r="B286" s="142"/>
      <c r="C286" s="143" t="s">
        <v>455</v>
      </c>
      <c r="D286" s="143" t="s">
        <v>141</v>
      </c>
      <c r="E286" s="144" t="s">
        <v>456</v>
      </c>
      <c r="F286" s="145" t="s">
        <v>457</v>
      </c>
      <c r="G286" s="146" t="s">
        <v>168</v>
      </c>
      <c r="H286" s="147">
        <v>365.767</v>
      </c>
      <c r="I286" s="148"/>
      <c r="J286" s="148">
        <f>ROUND(I286*H286,2)</f>
        <v>0</v>
      </c>
      <c r="K286" s="145" t="s">
        <v>3</v>
      </c>
      <c r="L286" s="30"/>
      <c r="M286" s="149" t="s">
        <v>3</v>
      </c>
      <c r="N286" s="150" t="s">
        <v>41</v>
      </c>
      <c r="O286" s="151">
        <v>0.41</v>
      </c>
      <c r="P286" s="151">
        <f>O286*H286</f>
        <v>149.96446999999998</v>
      </c>
      <c r="Q286" s="151">
        <v>0.0756</v>
      </c>
      <c r="R286" s="151">
        <f>Q286*H286</f>
        <v>27.6519852</v>
      </c>
      <c r="S286" s="151">
        <v>0</v>
      </c>
      <c r="T286" s="152">
        <f>S286*H286</f>
        <v>0</v>
      </c>
      <c r="AR286" s="16" t="s">
        <v>145</v>
      </c>
      <c r="AT286" s="16" t="s">
        <v>141</v>
      </c>
      <c r="AU286" s="16" t="s">
        <v>78</v>
      </c>
      <c r="AY286" s="16" t="s">
        <v>139</v>
      </c>
      <c r="BE286" s="153">
        <f>IF(N286="základní",J286,0)</f>
        <v>0</v>
      </c>
      <c r="BF286" s="153">
        <f>IF(N286="snížená",J286,0)</f>
        <v>0</v>
      </c>
      <c r="BG286" s="153">
        <f>IF(N286="zákl. přenesená",J286,0)</f>
        <v>0</v>
      </c>
      <c r="BH286" s="153">
        <f>IF(N286="sníž. přenesená",J286,0)</f>
        <v>0</v>
      </c>
      <c r="BI286" s="153">
        <f>IF(N286="nulová",J286,0)</f>
        <v>0</v>
      </c>
      <c r="BJ286" s="16" t="s">
        <v>20</v>
      </c>
      <c r="BK286" s="153">
        <f>ROUND(I286*H286,2)</f>
        <v>0</v>
      </c>
      <c r="BL286" s="16" t="s">
        <v>145</v>
      </c>
      <c r="BM286" s="16" t="s">
        <v>458</v>
      </c>
    </row>
    <row r="287" spans="2:51" s="11" customFormat="1" ht="22.5" customHeight="1">
      <c r="B287" s="154"/>
      <c r="D287" s="163" t="s">
        <v>147</v>
      </c>
      <c r="E287" s="171" t="s">
        <v>3</v>
      </c>
      <c r="F287" s="172" t="s">
        <v>459</v>
      </c>
      <c r="H287" s="173">
        <v>365.767</v>
      </c>
      <c r="L287" s="154"/>
      <c r="M287" s="159"/>
      <c r="N287" s="160"/>
      <c r="O287" s="160"/>
      <c r="P287" s="160"/>
      <c r="Q287" s="160"/>
      <c r="R287" s="160"/>
      <c r="S287" s="160"/>
      <c r="T287" s="161"/>
      <c r="AT287" s="156" t="s">
        <v>147</v>
      </c>
      <c r="AU287" s="156" t="s">
        <v>78</v>
      </c>
      <c r="AV287" s="11" t="s">
        <v>78</v>
      </c>
      <c r="AW287" s="11" t="s">
        <v>34</v>
      </c>
      <c r="AX287" s="11" t="s">
        <v>20</v>
      </c>
      <c r="AY287" s="156" t="s">
        <v>139</v>
      </c>
    </row>
    <row r="288" spans="2:65" s="1" customFormat="1" ht="22.5" customHeight="1">
      <c r="B288" s="142"/>
      <c r="C288" s="143" t="s">
        <v>460</v>
      </c>
      <c r="D288" s="143" t="s">
        <v>141</v>
      </c>
      <c r="E288" s="144" t="s">
        <v>461</v>
      </c>
      <c r="F288" s="145" t="s">
        <v>462</v>
      </c>
      <c r="G288" s="146" t="s">
        <v>168</v>
      </c>
      <c r="H288" s="147">
        <v>157.109</v>
      </c>
      <c r="I288" s="148"/>
      <c r="J288" s="148">
        <f>ROUND(I288*H288,2)</f>
        <v>0</v>
      </c>
      <c r="K288" s="145" t="s">
        <v>3</v>
      </c>
      <c r="L288" s="30"/>
      <c r="M288" s="149" t="s">
        <v>3</v>
      </c>
      <c r="N288" s="150" t="s">
        <v>41</v>
      </c>
      <c r="O288" s="151">
        <v>0.322</v>
      </c>
      <c r="P288" s="151">
        <f>O288*H288</f>
        <v>50.58909800000001</v>
      </c>
      <c r="Q288" s="151">
        <v>0.042</v>
      </c>
      <c r="R288" s="151">
        <f>Q288*H288</f>
        <v>6.598578000000001</v>
      </c>
      <c r="S288" s="151">
        <v>0</v>
      </c>
      <c r="T288" s="152">
        <f>S288*H288</f>
        <v>0</v>
      </c>
      <c r="AR288" s="16" t="s">
        <v>145</v>
      </c>
      <c r="AT288" s="16" t="s">
        <v>141</v>
      </c>
      <c r="AU288" s="16" t="s">
        <v>78</v>
      </c>
      <c r="AY288" s="16" t="s">
        <v>139</v>
      </c>
      <c r="BE288" s="153">
        <f>IF(N288="základní",J288,0)</f>
        <v>0</v>
      </c>
      <c r="BF288" s="153">
        <f>IF(N288="snížená",J288,0)</f>
        <v>0</v>
      </c>
      <c r="BG288" s="153">
        <f>IF(N288="zákl. přenesená",J288,0)</f>
        <v>0</v>
      </c>
      <c r="BH288" s="153">
        <f>IF(N288="sníž. přenesená",J288,0)</f>
        <v>0</v>
      </c>
      <c r="BI288" s="153">
        <f>IF(N288="nulová",J288,0)</f>
        <v>0</v>
      </c>
      <c r="BJ288" s="16" t="s">
        <v>20</v>
      </c>
      <c r="BK288" s="153">
        <f>ROUND(I288*H288,2)</f>
        <v>0</v>
      </c>
      <c r="BL288" s="16" t="s">
        <v>145</v>
      </c>
      <c r="BM288" s="16" t="s">
        <v>463</v>
      </c>
    </row>
    <row r="289" spans="2:51" s="11" customFormat="1" ht="22.5" customHeight="1">
      <c r="B289" s="154"/>
      <c r="D289" s="163" t="s">
        <v>147</v>
      </c>
      <c r="E289" s="171" t="s">
        <v>3</v>
      </c>
      <c r="F289" s="172" t="s">
        <v>464</v>
      </c>
      <c r="H289" s="173">
        <v>157.109</v>
      </c>
      <c r="L289" s="154"/>
      <c r="M289" s="159"/>
      <c r="N289" s="160"/>
      <c r="O289" s="160"/>
      <c r="P289" s="160"/>
      <c r="Q289" s="160"/>
      <c r="R289" s="160"/>
      <c r="S289" s="160"/>
      <c r="T289" s="161"/>
      <c r="AT289" s="156" t="s">
        <v>147</v>
      </c>
      <c r="AU289" s="156" t="s">
        <v>78</v>
      </c>
      <c r="AV289" s="11" t="s">
        <v>78</v>
      </c>
      <c r="AW289" s="11" t="s">
        <v>34</v>
      </c>
      <c r="AX289" s="11" t="s">
        <v>20</v>
      </c>
      <c r="AY289" s="156" t="s">
        <v>139</v>
      </c>
    </row>
    <row r="290" spans="2:65" s="1" customFormat="1" ht="22.5" customHeight="1">
      <c r="B290" s="142"/>
      <c r="C290" s="143" t="s">
        <v>465</v>
      </c>
      <c r="D290" s="143" t="s">
        <v>141</v>
      </c>
      <c r="E290" s="144" t="s">
        <v>466</v>
      </c>
      <c r="F290" s="145" t="s">
        <v>467</v>
      </c>
      <c r="G290" s="146" t="s">
        <v>144</v>
      </c>
      <c r="H290" s="147">
        <v>31.686</v>
      </c>
      <c r="I290" s="148"/>
      <c r="J290" s="148">
        <f>ROUND(I290*H290,2)</f>
        <v>0</v>
      </c>
      <c r="K290" s="145" t="s">
        <v>3</v>
      </c>
      <c r="L290" s="30"/>
      <c r="M290" s="149" t="s">
        <v>3</v>
      </c>
      <c r="N290" s="150" t="s">
        <v>41</v>
      </c>
      <c r="O290" s="151">
        <v>1.836</v>
      </c>
      <c r="P290" s="151">
        <f>O290*H290</f>
        <v>58.175496</v>
      </c>
      <c r="Q290" s="151">
        <v>1.837</v>
      </c>
      <c r="R290" s="151">
        <f>Q290*H290</f>
        <v>58.207181999999996</v>
      </c>
      <c r="S290" s="151">
        <v>0</v>
      </c>
      <c r="T290" s="152">
        <f>S290*H290</f>
        <v>0</v>
      </c>
      <c r="AR290" s="16" t="s">
        <v>145</v>
      </c>
      <c r="AT290" s="16" t="s">
        <v>141</v>
      </c>
      <c r="AU290" s="16" t="s">
        <v>78</v>
      </c>
      <c r="AY290" s="16" t="s">
        <v>139</v>
      </c>
      <c r="BE290" s="153">
        <f>IF(N290="základní",J290,0)</f>
        <v>0</v>
      </c>
      <c r="BF290" s="153">
        <f>IF(N290="snížená",J290,0)</f>
        <v>0</v>
      </c>
      <c r="BG290" s="153">
        <f>IF(N290="zákl. přenesená",J290,0)</f>
        <v>0</v>
      </c>
      <c r="BH290" s="153">
        <f>IF(N290="sníž. přenesená",J290,0)</f>
        <v>0</v>
      </c>
      <c r="BI290" s="153">
        <f>IF(N290="nulová",J290,0)</f>
        <v>0</v>
      </c>
      <c r="BJ290" s="16" t="s">
        <v>20</v>
      </c>
      <c r="BK290" s="153">
        <f>ROUND(I290*H290,2)</f>
        <v>0</v>
      </c>
      <c r="BL290" s="16" t="s">
        <v>145</v>
      </c>
      <c r="BM290" s="16" t="s">
        <v>468</v>
      </c>
    </row>
    <row r="291" spans="2:51" s="11" customFormat="1" ht="22.5" customHeight="1">
      <c r="B291" s="154"/>
      <c r="D291" s="155" t="s">
        <v>147</v>
      </c>
      <c r="E291" s="156" t="s">
        <v>3</v>
      </c>
      <c r="F291" s="157" t="s">
        <v>469</v>
      </c>
      <c r="H291" s="158">
        <v>13.5</v>
      </c>
      <c r="L291" s="154"/>
      <c r="M291" s="159"/>
      <c r="N291" s="160"/>
      <c r="O291" s="160"/>
      <c r="P291" s="160"/>
      <c r="Q291" s="160"/>
      <c r="R291" s="160"/>
      <c r="S291" s="160"/>
      <c r="T291" s="161"/>
      <c r="AT291" s="156" t="s">
        <v>147</v>
      </c>
      <c r="AU291" s="156" t="s">
        <v>78</v>
      </c>
      <c r="AV291" s="11" t="s">
        <v>78</v>
      </c>
      <c r="AW291" s="11" t="s">
        <v>34</v>
      </c>
      <c r="AX291" s="11" t="s">
        <v>70</v>
      </c>
      <c r="AY291" s="156" t="s">
        <v>139</v>
      </c>
    </row>
    <row r="292" spans="2:51" s="11" customFormat="1" ht="22.5" customHeight="1">
      <c r="B292" s="154"/>
      <c r="D292" s="155" t="s">
        <v>147</v>
      </c>
      <c r="E292" s="156" t="s">
        <v>3</v>
      </c>
      <c r="F292" s="157" t="s">
        <v>470</v>
      </c>
      <c r="H292" s="158">
        <v>18.186</v>
      </c>
      <c r="L292" s="154"/>
      <c r="M292" s="159"/>
      <c r="N292" s="160"/>
      <c r="O292" s="160"/>
      <c r="P292" s="160"/>
      <c r="Q292" s="160"/>
      <c r="R292" s="160"/>
      <c r="S292" s="160"/>
      <c r="T292" s="161"/>
      <c r="AT292" s="156" t="s">
        <v>147</v>
      </c>
      <c r="AU292" s="156" t="s">
        <v>78</v>
      </c>
      <c r="AV292" s="11" t="s">
        <v>78</v>
      </c>
      <c r="AW292" s="11" t="s">
        <v>34</v>
      </c>
      <c r="AX292" s="11" t="s">
        <v>70</v>
      </c>
      <c r="AY292" s="156" t="s">
        <v>139</v>
      </c>
    </row>
    <row r="293" spans="2:51" s="12" customFormat="1" ht="22.5" customHeight="1">
      <c r="B293" s="162"/>
      <c r="D293" s="163" t="s">
        <v>147</v>
      </c>
      <c r="E293" s="164" t="s">
        <v>3</v>
      </c>
      <c r="F293" s="165" t="s">
        <v>150</v>
      </c>
      <c r="H293" s="166">
        <v>31.686</v>
      </c>
      <c r="L293" s="162"/>
      <c r="M293" s="167"/>
      <c r="N293" s="168"/>
      <c r="O293" s="168"/>
      <c r="P293" s="168"/>
      <c r="Q293" s="168"/>
      <c r="R293" s="168"/>
      <c r="S293" s="168"/>
      <c r="T293" s="169"/>
      <c r="AT293" s="170" t="s">
        <v>147</v>
      </c>
      <c r="AU293" s="170" t="s">
        <v>78</v>
      </c>
      <c r="AV293" s="12" t="s">
        <v>145</v>
      </c>
      <c r="AW293" s="12" t="s">
        <v>34</v>
      </c>
      <c r="AX293" s="12" t="s">
        <v>20</v>
      </c>
      <c r="AY293" s="170" t="s">
        <v>139</v>
      </c>
    </row>
    <row r="294" spans="2:65" s="1" customFormat="1" ht="22.5" customHeight="1">
      <c r="B294" s="142"/>
      <c r="C294" s="143" t="s">
        <v>471</v>
      </c>
      <c r="D294" s="143" t="s">
        <v>141</v>
      </c>
      <c r="E294" s="144" t="s">
        <v>472</v>
      </c>
      <c r="F294" s="145" t="s">
        <v>473</v>
      </c>
      <c r="G294" s="146" t="s">
        <v>144</v>
      </c>
      <c r="H294" s="147">
        <v>12.87</v>
      </c>
      <c r="I294" s="148"/>
      <c r="J294" s="148">
        <f>ROUND(I294*H294,2)</f>
        <v>0</v>
      </c>
      <c r="K294" s="145" t="s">
        <v>3</v>
      </c>
      <c r="L294" s="30"/>
      <c r="M294" s="149" t="s">
        <v>3</v>
      </c>
      <c r="N294" s="150" t="s">
        <v>41</v>
      </c>
      <c r="O294" s="151">
        <v>1.836</v>
      </c>
      <c r="P294" s="151">
        <f>O294*H294</f>
        <v>23.62932</v>
      </c>
      <c r="Q294" s="151">
        <v>1.837</v>
      </c>
      <c r="R294" s="151">
        <f>Q294*H294</f>
        <v>23.64219</v>
      </c>
      <c r="S294" s="151">
        <v>0</v>
      </c>
      <c r="T294" s="152">
        <f>S294*H294</f>
        <v>0</v>
      </c>
      <c r="AR294" s="16" t="s">
        <v>145</v>
      </c>
      <c r="AT294" s="16" t="s">
        <v>141</v>
      </c>
      <c r="AU294" s="16" t="s">
        <v>78</v>
      </c>
      <c r="AY294" s="16" t="s">
        <v>139</v>
      </c>
      <c r="BE294" s="153">
        <f>IF(N294="základní",J294,0)</f>
        <v>0</v>
      </c>
      <c r="BF294" s="153">
        <f>IF(N294="snížená",J294,0)</f>
        <v>0</v>
      </c>
      <c r="BG294" s="153">
        <f>IF(N294="zákl. přenesená",J294,0)</f>
        <v>0</v>
      </c>
      <c r="BH294" s="153">
        <f>IF(N294="sníž. přenesená",J294,0)</f>
        <v>0</v>
      </c>
      <c r="BI294" s="153">
        <f>IF(N294="nulová",J294,0)</f>
        <v>0</v>
      </c>
      <c r="BJ294" s="16" t="s">
        <v>20</v>
      </c>
      <c r="BK294" s="153">
        <f>ROUND(I294*H294,2)</f>
        <v>0</v>
      </c>
      <c r="BL294" s="16" t="s">
        <v>145</v>
      </c>
      <c r="BM294" s="16" t="s">
        <v>474</v>
      </c>
    </row>
    <row r="295" spans="2:51" s="11" customFormat="1" ht="22.5" customHeight="1">
      <c r="B295" s="154"/>
      <c r="D295" s="163" t="s">
        <v>147</v>
      </c>
      <c r="E295" s="171" t="s">
        <v>3</v>
      </c>
      <c r="F295" s="172" t="s">
        <v>475</v>
      </c>
      <c r="H295" s="173">
        <v>12.87</v>
      </c>
      <c r="L295" s="154"/>
      <c r="M295" s="159"/>
      <c r="N295" s="160"/>
      <c r="O295" s="160"/>
      <c r="P295" s="160"/>
      <c r="Q295" s="160"/>
      <c r="R295" s="160"/>
      <c r="S295" s="160"/>
      <c r="T295" s="161"/>
      <c r="AT295" s="156" t="s">
        <v>147</v>
      </c>
      <c r="AU295" s="156" t="s">
        <v>78</v>
      </c>
      <c r="AV295" s="11" t="s">
        <v>78</v>
      </c>
      <c r="AW295" s="11" t="s">
        <v>34</v>
      </c>
      <c r="AX295" s="11" t="s">
        <v>20</v>
      </c>
      <c r="AY295" s="156" t="s">
        <v>139</v>
      </c>
    </row>
    <row r="296" spans="2:65" s="1" customFormat="1" ht="22.5" customHeight="1">
      <c r="B296" s="142"/>
      <c r="C296" s="143" t="s">
        <v>476</v>
      </c>
      <c r="D296" s="143" t="s">
        <v>141</v>
      </c>
      <c r="E296" s="144" t="s">
        <v>477</v>
      </c>
      <c r="F296" s="145" t="s">
        <v>478</v>
      </c>
      <c r="G296" s="146" t="s">
        <v>304</v>
      </c>
      <c r="H296" s="147">
        <v>21</v>
      </c>
      <c r="I296" s="148"/>
      <c r="J296" s="148">
        <f>ROUND(I296*H296,2)</f>
        <v>0</v>
      </c>
      <c r="K296" s="145" t="s">
        <v>3</v>
      </c>
      <c r="L296" s="30"/>
      <c r="M296" s="149" t="s">
        <v>3</v>
      </c>
      <c r="N296" s="150" t="s">
        <v>41</v>
      </c>
      <c r="O296" s="151">
        <v>0.84</v>
      </c>
      <c r="P296" s="151">
        <f>O296*H296</f>
        <v>17.64</v>
      </c>
      <c r="Q296" s="151">
        <v>0.00048</v>
      </c>
      <c r="R296" s="151">
        <f>Q296*H296</f>
        <v>0.01008</v>
      </c>
      <c r="S296" s="151">
        <v>0</v>
      </c>
      <c r="T296" s="152">
        <f>S296*H296</f>
        <v>0</v>
      </c>
      <c r="AR296" s="16" t="s">
        <v>145</v>
      </c>
      <c r="AT296" s="16" t="s">
        <v>141</v>
      </c>
      <c r="AU296" s="16" t="s">
        <v>78</v>
      </c>
      <c r="AY296" s="16" t="s">
        <v>139</v>
      </c>
      <c r="BE296" s="153">
        <f>IF(N296="základní",J296,0)</f>
        <v>0</v>
      </c>
      <c r="BF296" s="153">
        <f>IF(N296="snížená",J296,0)</f>
        <v>0</v>
      </c>
      <c r="BG296" s="153">
        <f>IF(N296="zákl. přenesená",J296,0)</f>
        <v>0</v>
      </c>
      <c r="BH296" s="153">
        <f>IF(N296="sníž. přenesená",J296,0)</f>
        <v>0</v>
      </c>
      <c r="BI296" s="153">
        <f>IF(N296="nulová",J296,0)</f>
        <v>0</v>
      </c>
      <c r="BJ296" s="16" t="s">
        <v>20</v>
      </c>
      <c r="BK296" s="153">
        <f>ROUND(I296*H296,2)</f>
        <v>0</v>
      </c>
      <c r="BL296" s="16" t="s">
        <v>145</v>
      </c>
      <c r="BM296" s="16" t="s">
        <v>479</v>
      </c>
    </row>
    <row r="297" spans="2:51" s="11" customFormat="1" ht="22.5" customHeight="1">
      <c r="B297" s="154"/>
      <c r="D297" s="163" t="s">
        <v>147</v>
      </c>
      <c r="E297" s="171" t="s">
        <v>3</v>
      </c>
      <c r="F297" s="172" t="s">
        <v>480</v>
      </c>
      <c r="H297" s="173">
        <v>21</v>
      </c>
      <c r="L297" s="154"/>
      <c r="M297" s="159"/>
      <c r="N297" s="160"/>
      <c r="O297" s="160"/>
      <c r="P297" s="160"/>
      <c r="Q297" s="160"/>
      <c r="R297" s="160"/>
      <c r="S297" s="160"/>
      <c r="T297" s="161"/>
      <c r="AT297" s="156" t="s">
        <v>147</v>
      </c>
      <c r="AU297" s="156" t="s">
        <v>78</v>
      </c>
      <c r="AV297" s="11" t="s">
        <v>78</v>
      </c>
      <c r="AW297" s="11" t="s">
        <v>34</v>
      </c>
      <c r="AX297" s="11" t="s">
        <v>20</v>
      </c>
      <c r="AY297" s="156" t="s">
        <v>139</v>
      </c>
    </row>
    <row r="298" spans="2:65" s="1" customFormat="1" ht="22.5" customHeight="1">
      <c r="B298" s="142"/>
      <c r="C298" s="174" t="s">
        <v>481</v>
      </c>
      <c r="D298" s="174" t="s">
        <v>269</v>
      </c>
      <c r="E298" s="175" t="s">
        <v>482</v>
      </c>
      <c r="F298" s="176" t="s">
        <v>483</v>
      </c>
      <c r="G298" s="177" t="s">
        <v>304</v>
      </c>
      <c r="H298" s="178">
        <v>3</v>
      </c>
      <c r="I298" s="179"/>
      <c r="J298" s="179">
        <f aca="true" t="shared" si="0" ref="J298:J304">ROUND(I298*H298,2)</f>
        <v>0</v>
      </c>
      <c r="K298" s="176" t="s">
        <v>3</v>
      </c>
      <c r="L298" s="180"/>
      <c r="M298" s="181" t="s">
        <v>3</v>
      </c>
      <c r="N298" s="182" t="s">
        <v>41</v>
      </c>
      <c r="O298" s="151">
        <v>0</v>
      </c>
      <c r="P298" s="151">
        <f aca="true" t="shared" si="1" ref="P298:P304">O298*H298</f>
        <v>0</v>
      </c>
      <c r="Q298" s="151">
        <v>0.02347</v>
      </c>
      <c r="R298" s="151">
        <f aca="true" t="shared" si="2" ref="R298:R304">Q298*H298</f>
        <v>0.07041</v>
      </c>
      <c r="S298" s="151">
        <v>0</v>
      </c>
      <c r="T298" s="152">
        <f aca="true" t="shared" si="3" ref="T298:T304">S298*H298</f>
        <v>0</v>
      </c>
      <c r="AR298" s="16" t="s">
        <v>183</v>
      </c>
      <c r="AT298" s="16" t="s">
        <v>269</v>
      </c>
      <c r="AU298" s="16" t="s">
        <v>78</v>
      </c>
      <c r="AY298" s="16" t="s">
        <v>139</v>
      </c>
      <c r="BE298" s="153">
        <f aca="true" t="shared" si="4" ref="BE298:BE304">IF(N298="základní",J298,0)</f>
        <v>0</v>
      </c>
      <c r="BF298" s="153">
        <f aca="true" t="shared" si="5" ref="BF298:BF304">IF(N298="snížená",J298,0)</f>
        <v>0</v>
      </c>
      <c r="BG298" s="153">
        <f aca="true" t="shared" si="6" ref="BG298:BG304">IF(N298="zákl. přenesená",J298,0)</f>
        <v>0</v>
      </c>
      <c r="BH298" s="153">
        <f aca="true" t="shared" si="7" ref="BH298:BH304">IF(N298="sníž. přenesená",J298,0)</f>
        <v>0</v>
      </c>
      <c r="BI298" s="153">
        <f aca="true" t="shared" si="8" ref="BI298:BI304">IF(N298="nulová",J298,0)</f>
        <v>0</v>
      </c>
      <c r="BJ298" s="16" t="s">
        <v>20</v>
      </c>
      <c r="BK298" s="153">
        <f aca="true" t="shared" si="9" ref="BK298:BK304">ROUND(I298*H298,2)</f>
        <v>0</v>
      </c>
      <c r="BL298" s="16" t="s">
        <v>145</v>
      </c>
      <c r="BM298" s="16" t="s">
        <v>484</v>
      </c>
    </row>
    <row r="299" spans="2:65" s="1" customFormat="1" ht="22.5" customHeight="1">
      <c r="B299" s="142"/>
      <c r="C299" s="174" t="s">
        <v>485</v>
      </c>
      <c r="D299" s="174" t="s">
        <v>269</v>
      </c>
      <c r="E299" s="175" t="s">
        <v>486</v>
      </c>
      <c r="F299" s="176" t="s">
        <v>487</v>
      </c>
      <c r="G299" s="177" t="s">
        <v>304</v>
      </c>
      <c r="H299" s="178">
        <v>9</v>
      </c>
      <c r="I299" s="179"/>
      <c r="J299" s="179">
        <f t="shared" si="0"/>
        <v>0</v>
      </c>
      <c r="K299" s="176" t="s">
        <v>3</v>
      </c>
      <c r="L299" s="180"/>
      <c r="M299" s="181" t="s">
        <v>3</v>
      </c>
      <c r="N299" s="182" t="s">
        <v>41</v>
      </c>
      <c r="O299" s="151">
        <v>0</v>
      </c>
      <c r="P299" s="151">
        <f t="shared" si="1"/>
        <v>0</v>
      </c>
      <c r="Q299" s="151">
        <v>0.0241</v>
      </c>
      <c r="R299" s="151">
        <f t="shared" si="2"/>
        <v>0.2169</v>
      </c>
      <c r="S299" s="151">
        <v>0</v>
      </c>
      <c r="T299" s="152">
        <f t="shared" si="3"/>
        <v>0</v>
      </c>
      <c r="AR299" s="16" t="s">
        <v>183</v>
      </c>
      <c r="AT299" s="16" t="s">
        <v>269</v>
      </c>
      <c r="AU299" s="16" t="s">
        <v>78</v>
      </c>
      <c r="AY299" s="16" t="s">
        <v>139</v>
      </c>
      <c r="BE299" s="153">
        <f t="shared" si="4"/>
        <v>0</v>
      </c>
      <c r="BF299" s="153">
        <f t="shared" si="5"/>
        <v>0</v>
      </c>
      <c r="BG299" s="153">
        <f t="shared" si="6"/>
        <v>0</v>
      </c>
      <c r="BH299" s="153">
        <f t="shared" si="7"/>
        <v>0</v>
      </c>
      <c r="BI299" s="153">
        <f t="shared" si="8"/>
        <v>0</v>
      </c>
      <c r="BJ299" s="16" t="s">
        <v>20</v>
      </c>
      <c r="BK299" s="153">
        <f t="shared" si="9"/>
        <v>0</v>
      </c>
      <c r="BL299" s="16" t="s">
        <v>145</v>
      </c>
      <c r="BM299" s="16" t="s">
        <v>488</v>
      </c>
    </row>
    <row r="300" spans="2:65" s="1" customFormat="1" ht="22.5" customHeight="1">
      <c r="B300" s="142"/>
      <c r="C300" s="174" t="s">
        <v>489</v>
      </c>
      <c r="D300" s="174" t="s">
        <v>269</v>
      </c>
      <c r="E300" s="175" t="s">
        <v>490</v>
      </c>
      <c r="F300" s="176" t="s">
        <v>491</v>
      </c>
      <c r="G300" s="177" t="s">
        <v>304</v>
      </c>
      <c r="H300" s="178">
        <v>4</v>
      </c>
      <c r="I300" s="179"/>
      <c r="J300" s="179">
        <f t="shared" si="0"/>
        <v>0</v>
      </c>
      <c r="K300" s="176" t="s">
        <v>3</v>
      </c>
      <c r="L300" s="180"/>
      <c r="M300" s="181" t="s">
        <v>3</v>
      </c>
      <c r="N300" s="182" t="s">
        <v>41</v>
      </c>
      <c r="O300" s="151">
        <v>0</v>
      </c>
      <c r="P300" s="151">
        <f t="shared" si="1"/>
        <v>0</v>
      </c>
      <c r="Q300" s="151">
        <v>0.02471</v>
      </c>
      <c r="R300" s="151">
        <f t="shared" si="2"/>
        <v>0.09884</v>
      </c>
      <c r="S300" s="151">
        <v>0</v>
      </c>
      <c r="T300" s="152">
        <f t="shared" si="3"/>
        <v>0</v>
      </c>
      <c r="AR300" s="16" t="s">
        <v>183</v>
      </c>
      <c r="AT300" s="16" t="s">
        <v>269</v>
      </c>
      <c r="AU300" s="16" t="s">
        <v>78</v>
      </c>
      <c r="AY300" s="16" t="s">
        <v>139</v>
      </c>
      <c r="BE300" s="153">
        <f t="shared" si="4"/>
        <v>0</v>
      </c>
      <c r="BF300" s="153">
        <f t="shared" si="5"/>
        <v>0</v>
      </c>
      <c r="BG300" s="153">
        <f t="shared" si="6"/>
        <v>0</v>
      </c>
      <c r="BH300" s="153">
        <f t="shared" si="7"/>
        <v>0</v>
      </c>
      <c r="BI300" s="153">
        <f t="shared" si="8"/>
        <v>0</v>
      </c>
      <c r="BJ300" s="16" t="s">
        <v>20</v>
      </c>
      <c r="BK300" s="153">
        <f t="shared" si="9"/>
        <v>0</v>
      </c>
      <c r="BL300" s="16" t="s">
        <v>145</v>
      </c>
      <c r="BM300" s="16" t="s">
        <v>492</v>
      </c>
    </row>
    <row r="301" spans="2:65" s="1" customFormat="1" ht="22.5" customHeight="1">
      <c r="B301" s="142"/>
      <c r="C301" s="174" t="s">
        <v>493</v>
      </c>
      <c r="D301" s="174" t="s">
        <v>269</v>
      </c>
      <c r="E301" s="175" t="s">
        <v>494</v>
      </c>
      <c r="F301" s="176" t="s">
        <v>495</v>
      </c>
      <c r="G301" s="177" t="s">
        <v>304</v>
      </c>
      <c r="H301" s="178">
        <v>2</v>
      </c>
      <c r="I301" s="179"/>
      <c r="J301" s="179">
        <f t="shared" si="0"/>
        <v>0</v>
      </c>
      <c r="K301" s="176" t="s">
        <v>3</v>
      </c>
      <c r="L301" s="180"/>
      <c r="M301" s="181" t="s">
        <v>3</v>
      </c>
      <c r="N301" s="182" t="s">
        <v>41</v>
      </c>
      <c r="O301" s="151">
        <v>0</v>
      </c>
      <c r="P301" s="151">
        <f t="shared" si="1"/>
        <v>0</v>
      </c>
      <c r="Q301" s="151">
        <v>0.02598</v>
      </c>
      <c r="R301" s="151">
        <f t="shared" si="2"/>
        <v>0.05196</v>
      </c>
      <c r="S301" s="151">
        <v>0</v>
      </c>
      <c r="T301" s="152">
        <f t="shared" si="3"/>
        <v>0</v>
      </c>
      <c r="AR301" s="16" t="s">
        <v>183</v>
      </c>
      <c r="AT301" s="16" t="s">
        <v>269</v>
      </c>
      <c r="AU301" s="16" t="s">
        <v>78</v>
      </c>
      <c r="AY301" s="16" t="s">
        <v>139</v>
      </c>
      <c r="BE301" s="153">
        <f t="shared" si="4"/>
        <v>0</v>
      </c>
      <c r="BF301" s="153">
        <f t="shared" si="5"/>
        <v>0</v>
      </c>
      <c r="BG301" s="153">
        <f t="shared" si="6"/>
        <v>0</v>
      </c>
      <c r="BH301" s="153">
        <f t="shared" si="7"/>
        <v>0</v>
      </c>
      <c r="BI301" s="153">
        <f t="shared" si="8"/>
        <v>0</v>
      </c>
      <c r="BJ301" s="16" t="s">
        <v>20</v>
      </c>
      <c r="BK301" s="153">
        <f t="shared" si="9"/>
        <v>0</v>
      </c>
      <c r="BL301" s="16" t="s">
        <v>145</v>
      </c>
      <c r="BM301" s="16" t="s">
        <v>496</v>
      </c>
    </row>
    <row r="302" spans="2:65" s="1" customFormat="1" ht="22.5" customHeight="1">
      <c r="B302" s="142"/>
      <c r="C302" s="174" t="s">
        <v>497</v>
      </c>
      <c r="D302" s="174" t="s">
        <v>269</v>
      </c>
      <c r="E302" s="175" t="s">
        <v>498</v>
      </c>
      <c r="F302" s="176" t="s">
        <v>499</v>
      </c>
      <c r="G302" s="177" t="s">
        <v>304</v>
      </c>
      <c r="H302" s="178">
        <v>2</v>
      </c>
      <c r="I302" s="179"/>
      <c r="J302" s="179">
        <f t="shared" si="0"/>
        <v>0</v>
      </c>
      <c r="K302" s="176" t="s">
        <v>3</v>
      </c>
      <c r="L302" s="180"/>
      <c r="M302" s="181" t="s">
        <v>3</v>
      </c>
      <c r="N302" s="182" t="s">
        <v>41</v>
      </c>
      <c r="O302" s="151">
        <v>0</v>
      </c>
      <c r="P302" s="151">
        <f t="shared" si="1"/>
        <v>0</v>
      </c>
      <c r="Q302" s="151">
        <v>0.0121</v>
      </c>
      <c r="R302" s="151">
        <f t="shared" si="2"/>
        <v>0.0242</v>
      </c>
      <c r="S302" s="151">
        <v>0</v>
      </c>
      <c r="T302" s="152">
        <f t="shared" si="3"/>
        <v>0</v>
      </c>
      <c r="AR302" s="16" t="s">
        <v>183</v>
      </c>
      <c r="AT302" s="16" t="s">
        <v>269</v>
      </c>
      <c r="AU302" s="16" t="s">
        <v>78</v>
      </c>
      <c r="AY302" s="16" t="s">
        <v>139</v>
      </c>
      <c r="BE302" s="153">
        <f t="shared" si="4"/>
        <v>0</v>
      </c>
      <c r="BF302" s="153">
        <f t="shared" si="5"/>
        <v>0</v>
      </c>
      <c r="BG302" s="153">
        <f t="shared" si="6"/>
        <v>0</v>
      </c>
      <c r="BH302" s="153">
        <f t="shared" si="7"/>
        <v>0</v>
      </c>
      <c r="BI302" s="153">
        <f t="shared" si="8"/>
        <v>0</v>
      </c>
      <c r="BJ302" s="16" t="s">
        <v>20</v>
      </c>
      <c r="BK302" s="153">
        <f t="shared" si="9"/>
        <v>0</v>
      </c>
      <c r="BL302" s="16" t="s">
        <v>145</v>
      </c>
      <c r="BM302" s="16" t="s">
        <v>500</v>
      </c>
    </row>
    <row r="303" spans="2:65" s="1" customFormat="1" ht="22.5" customHeight="1">
      <c r="B303" s="142"/>
      <c r="C303" s="174" t="s">
        <v>501</v>
      </c>
      <c r="D303" s="174" t="s">
        <v>269</v>
      </c>
      <c r="E303" s="175" t="s">
        <v>502</v>
      </c>
      <c r="F303" s="176" t="s">
        <v>503</v>
      </c>
      <c r="G303" s="177" t="s">
        <v>304</v>
      </c>
      <c r="H303" s="178">
        <v>1</v>
      </c>
      <c r="I303" s="179"/>
      <c r="J303" s="179">
        <f t="shared" si="0"/>
        <v>0</v>
      </c>
      <c r="K303" s="176" t="s">
        <v>3</v>
      </c>
      <c r="L303" s="180"/>
      <c r="M303" s="181" t="s">
        <v>3</v>
      </c>
      <c r="N303" s="182" t="s">
        <v>41</v>
      </c>
      <c r="O303" s="151">
        <v>0</v>
      </c>
      <c r="P303" s="151">
        <f t="shared" si="1"/>
        <v>0</v>
      </c>
      <c r="Q303" s="151">
        <v>0.0123</v>
      </c>
      <c r="R303" s="151">
        <f t="shared" si="2"/>
        <v>0.0123</v>
      </c>
      <c r="S303" s="151">
        <v>0</v>
      </c>
      <c r="T303" s="152">
        <f t="shared" si="3"/>
        <v>0</v>
      </c>
      <c r="AR303" s="16" t="s">
        <v>183</v>
      </c>
      <c r="AT303" s="16" t="s">
        <v>269</v>
      </c>
      <c r="AU303" s="16" t="s">
        <v>78</v>
      </c>
      <c r="AY303" s="16" t="s">
        <v>139</v>
      </c>
      <c r="BE303" s="153">
        <f t="shared" si="4"/>
        <v>0</v>
      </c>
      <c r="BF303" s="153">
        <f t="shared" si="5"/>
        <v>0</v>
      </c>
      <c r="BG303" s="153">
        <f t="shared" si="6"/>
        <v>0</v>
      </c>
      <c r="BH303" s="153">
        <f t="shared" si="7"/>
        <v>0</v>
      </c>
      <c r="BI303" s="153">
        <f t="shared" si="8"/>
        <v>0</v>
      </c>
      <c r="BJ303" s="16" t="s">
        <v>20</v>
      </c>
      <c r="BK303" s="153">
        <f t="shared" si="9"/>
        <v>0</v>
      </c>
      <c r="BL303" s="16" t="s">
        <v>145</v>
      </c>
      <c r="BM303" s="16" t="s">
        <v>504</v>
      </c>
    </row>
    <row r="304" spans="2:65" s="1" customFormat="1" ht="22.5" customHeight="1">
      <c r="B304" s="142"/>
      <c r="C304" s="143" t="s">
        <v>505</v>
      </c>
      <c r="D304" s="143" t="s">
        <v>141</v>
      </c>
      <c r="E304" s="144" t="s">
        <v>506</v>
      </c>
      <c r="F304" s="145" t="s">
        <v>507</v>
      </c>
      <c r="G304" s="146" t="s">
        <v>508</v>
      </c>
      <c r="H304" s="147">
        <v>9</v>
      </c>
      <c r="I304" s="148"/>
      <c r="J304" s="148">
        <f t="shared" si="0"/>
        <v>0</v>
      </c>
      <c r="K304" s="145" t="s">
        <v>3</v>
      </c>
      <c r="L304" s="30"/>
      <c r="M304" s="149" t="s">
        <v>3</v>
      </c>
      <c r="N304" s="150" t="s">
        <v>41</v>
      </c>
      <c r="O304" s="151">
        <v>0</v>
      </c>
      <c r="P304" s="151">
        <f t="shared" si="1"/>
        <v>0</v>
      </c>
      <c r="Q304" s="151">
        <v>0</v>
      </c>
      <c r="R304" s="151">
        <f t="shared" si="2"/>
        <v>0</v>
      </c>
      <c r="S304" s="151">
        <v>0</v>
      </c>
      <c r="T304" s="152">
        <f t="shared" si="3"/>
        <v>0</v>
      </c>
      <c r="AR304" s="16" t="s">
        <v>145</v>
      </c>
      <c r="AT304" s="16" t="s">
        <v>141</v>
      </c>
      <c r="AU304" s="16" t="s">
        <v>78</v>
      </c>
      <c r="AY304" s="16" t="s">
        <v>139</v>
      </c>
      <c r="BE304" s="153">
        <f t="shared" si="4"/>
        <v>0</v>
      </c>
      <c r="BF304" s="153">
        <f t="shared" si="5"/>
        <v>0</v>
      </c>
      <c r="BG304" s="153">
        <f t="shared" si="6"/>
        <v>0</v>
      </c>
      <c r="BH304" s="153">
        <f t="shared" si="7"/>
        <v>0</v>
      </c>
      <c r="BI304" s="153">
        <f t="shared" si="8"/>
        <v>0</v>
      </c>
      <c r="BJ304" s="16" t="s">
        <v>20</v>
      </c>
      <c r="BK304" s="153">
        <f t="shared" si="9"/>
        <v>0</v>
      </c>
      <c r="BL304" s="16" t="s">
        <v>145</v>
      </c>
      <c r="BM304" s="16" t="s">
        <v>509</v>
      </c>
    </row>
    <row r="305" spans="2:51" s="11" customFormat="1" ht="22.5" customHeight="1">
      <c r="B305" s="154"/>
      <c r="D305" s="163" t="s">
        <v>147</v>
      </c>
      <c r="E305" s="171" t="s">
        <v>3</v>
      </c>
      <c r="F305" s="172" t="s">
        <v>510</v>
      </c>
      <c r="H305" s="173">
        <v>9</v>
      </c>
      <c r="L305" s="154"/>
      <c r="M305" s="159"/>
      <c r="N305" s="160"/>
      <c r="O305" s="160"/>
      <c r="P305" s="160"/>
      <c r="Q305" s="160"/>
      <c r="R305" s="160"/>
      <c r="S305" s="160"/>
      <c r="T305" s="161"/>
      <c r="AT305" s="156" t="s">
        <v>147</v>
      </c>
      <c r="AU305" s="156" t="s">
        <v>78</v>
      </c>
      <c r="AV305" s="11" t="s">
        <v>78</v>
      </c>
      <c r="AW305" s="11" t="s">
        <v>34</v>
      </c>
      <c r="AX305" s="11" t="s">
        <v>20</v>
      </c>
      <c r="AY305" s="156" t="s">
        <v>139</v>
      </c>
    </row>
    <row r="306" spans="2:65" s="1" customFormat="1" ht="22.5" customHeight="1">
      <c r="B306" s="142"/>
      <c r="C306" s="174" t="s">
        <v>511</v>
      </c>
      <c r="D306" s="174" t="s">
        <v>269</v>
      </c>
      <c r="E306" s="175" t="s">
        <v>512</v>
      </c>
      <c r="F306" s="176" t="s">
        <v>513</v>
      </c>
      <c r="G306" s="177" t="s">
        <v>508</v>
      </c>
      <c r="H306" s="178">
        <v>6</v>
      </c>
      <c r="I306" s="179"/>
      <c r="J306" s="179">
        <f>ROUND(I306*H306,2)</f>
        <v>0</v>
      </c>
      <c r="K306" s="176" t="s">
        <v>3</v>
      </c>
      <c r="L306" s="180"/>
      <c r="M306" s="181" t="s">
        <v>3</v>
      </c>
      <c r="N306" s="182" t="s">
        <v>41</v>
      </c>
      <c r="O306" s="151">
        <v>0</v>
      </c>
      <c r="P306" s="151">
        <f>O306*H306</f>
        <v>0</v>
      </c>
      <c r="Q306" s="151">
        <v>0</v>
      </c>
      <c r="R306" s="151">
        <f>Q306*H306</f>
        <v>0</v>
      </c>
      <c r="S306" s="151">
        <v>0</v>
      </c>
      <c r="T306" s="152">
        <f>S306*H306</f>
        <v>0</v>
      </c>
      <c r="AR306" s="16" t="s">
        <v>183</v>
      </c>
      <c r="AT306" s="16" t="s">
        <v>269</v>
      </c>
      <c r="AU306" s="16" t="s">
        <v>78</v>
      </c>
      <c r="AY306" s="16" t="s">
        <v>139</v>
      </c>
      <c r="BE306" s="153">
        <f>IF(N306="základní",J306,0)</f>
        <v>0</v>
      </c>
      <c r="BF306" s="153">
        <f>IF(N306="snížená",J306,0)</f>
        <v>0</v>
      </c>
      <c r="BG306" s="153">
        <f>IF(N306="zákl. přenesená",J306,0)</f>
        <v>0</v>
      </c>
      <c r="BH306" s="153">
        <f>IF(N306="sníž. přenesená",J306,0)</f>
        <v>0</v>
      </c>
      <c r="BI306" s="153">
        <f>IF(N306="nulová",J306,0)</f>
        <v>0</v>
      </c>
      <c r="BJ306" s="16" t="s">
        <v>20</v>
      </c>
      <c r="BK306" s="153">
        <f>ROUND(I306*H306,2)</f>
        <v>0</v>
      </c>
      <c r="BL306" s="16" t="s">
        <v>145</v>
      </c>
      <c r="BM306" s="16" t="s">
        <v>514</v>
      </c>
    </row>
    <row r="307" spans="2:65" s="1" customFormat="1" ht="22.5" customHeight="1">
      <c r="B307" s="142"/>
      <c r="C307" s="174" t="s">
        <v>515</v>
      </c>
      <c r="D307" s="174" t="s">
        <v>269</v>
      </c>
      <c r="E307" s="175" t="s">
        <v>516</v>
      </c>
      <c r="F307" s="176" t="s">
        <v>517</v>
      </c>
      <c r="G307" s="177" t="s">
        <v>508</v>
      </c>
      <c r="H307" s="178">
        <v>3</v>
      </c>
      <c r="I307" s="179"/>
      <c r="J307" s="179">
        <f>ROUND(I307*H307,2)</f>
        <v>0</v>
      </c>
      <c r="K307" s="176" t="s">
        <v>3</v>
      </c>
      <c r="L307" s="180"/>
      <c r="M307" s="181" t="s">
        <v>3</v>
      </c>
      <c r="N307" s="182" t="s">
        <v>41</v>
      </c>
      <c r="O307" s="151">
        <v>0</v>
      </c>
      <c r="P307" s="151">
        <f>O307*H307</f>
        <v>0</v>
      </c>
      <c r="Q307" s="151">
        <v>0</v>
      </c>
      <c r="R307" s="151">
        <f>Q307*H307</f>
        <v>0</v>
      </c>
      <c r="S307" s="151">
        <v>0</v>
      </c>
      <c r="T307" s="152">
        <f>S307*H307</f>
        <v>0</v>
      </c>
      <c r="AR307" s="16" t="s">
        <v>183</v>
      </c>
      <c r="AT307" s="16" t="s">
        <v>269</v>
      </c>
      <c r="AU307" s="16" t="s">
        <v>78</v>
      </c>
      <c r="AY307" s="16" t="s">
        <v>139</v>
      </c>
      <c r="BE307" s="153">
        <f>IF(N307="základní",J307,0)</f>
        <v>0</v>
      </c>
      <c r="BF307" s="153">
        <f>IF(N307="snížená",J307,0)</f>
        <v>0</v>
      </c>
      <c r="BG307" s="153">
        <f>IF(N307="zákl. přenesená",J307,0)</f>
        <v>0</v>
      </c>
      <c r="BH307" s="153">
        <f>IF(N307="sníž. přenesená",J307,0)</f>
        <v>0</v>
      </c>
      <c r="BI307" s="153">
        <f>IF(N307="nulová",J307,0)</f>
        <v>0</v>
      </c>
      <c r="BJ307" s="16" t="s">
        <v>20</v>
      </c>
      <c r="BK307" s="153">
        <f>ROUND(I307*H307,2)</f>
        <v>0</v>
      </c>
      <c r="BL307" s="16" t="s">
        <v>145</v>
      </c>
      <c r="BM307" s="16" t="s">
        <v>518</v>
      </c>
    </row>
    <row r="308" spans="2:65" s="1" customFormat="1" ht="22.5" customHeight="1">
      <c r="B308" s="142"/>
      <c r="C308" s="143" t="s">
        <v>519</v>
      </c>
      <c r="D308" s="143" t="s">
        <v>141</v>
      </c>
      <c r="E308" s="144" t="s">
        <v>520</v>
      </c>
      <c r="F308" s="145" t="s">
        <v>521</v>
      </c>
      <c r="G308" s="146" t="s">
        <v>508</v>
      </c>
      <c r="H308" s="147">
        <v>5</v>
      </c>
      <c r="I308" s="148"/>
      <c r="J308" s="148">
        <f>ROUND(I308*H308,2)</f>
        <v>0</v>
      </c>
      <c r="K308" s="145" t="s">
        <v>3</v>
      </c>
      <c r="L308" s="30"/>
      <c r="M308" s="149" t="s">
        <v>3</v>
      </c>
      <c r="N308" s="150" t="s">
        <v>41</v>
      </c>
      <c r="O308" s="151">
        <v>0</v>
      </c>
      <c r="P308" s="151">
        <f>O308*H308</f>
        <v>0</v>
      </c>
      <c r="Q308" s="151">
        <v>0</v>
      </c>
      <c r="R308" s="151">
        <f>Q308*H308</f>
        <v>0</v>
      </c>
      <c r="S308" s="151">
        <v>0</v>
      </c>
      <c r="T308" s="152">
        <f>S308*H308</f>
        <v>0</v>
      </c>
      <c r="AR308" s="16" t="s">
        <v>145</v>
      </c>
      <c r="AT308" s="16" t="s">
        <v>141</v>
      </c>
      <c r="AU308" s="16" t="s">
        <v>78</v>
      </c>
      <c r="AY308" s="16" t="s">
        <v>139</v>
      </c>
      <c r="BE308" s="153">
        <f>IF(N308="základní",J308,0)</f>
        <v>0</v>
      </c>
      <c r="BF308" s="153">
        <f>IF(N308="snížená",J308,0)</f>
        <v>0</v>
      </c>
      <c r="BG308" s="153">
        <f>IF(N308="zákl. přenesená",J308,0)</f>
        <v>0</v>
      </c>
      <c r="BH308" s="153">
        <f>IF(N308="sníž. přenesená",J308,0)</f>
        <v>0</v>
      </c>
      <c r="BI308" s="153">
        <f>IF(N308="nulová",J308,0)</f>
        <v>0</v>
      </c>
      <c r="BJ308" s="16" t="s">
        <v>20</v>
      </c>
      <c r="BK308" s="153">
        <f>ROUND(I308*H308,2)</f>
        <v>0</v>
      </c>
      <c r="BL308" s="16" t="s">
        <v>145</v>
      </c>
      <c r="BM308" s="16" t="s">
        <v>522</v>
      </c>
    </row>
    <row r="309" spans="2:51" s="11" customFormat="1" ht="22.5" customHeight="1">
      <c r="B309" s="154"/>
      <c r="D309" s="163" t="s">
        <v>147</v>
      </c>
      <c r="E309" s="171" t="s">
        <v>3</v>
      </c>
      <c r="F309" s="172" t="s">
        <v>523</v>
      </c>
      <c r="H309" s="173">
        <v>5</v>
      </c>
      <c r="L309" s="154"/>
      <c r="M309" s="159"/>
      <c r="N309" s="160"/>
      <c r="O309" s="160"/>
      <c r="P309" s="160"/>
      <c r="Q309" s="160"/>
      <c r="R309" s="160"/>
      <c r="S309" s="160"/>
      <c r="T309" s="161"/>
      <c r="AT309" s="156" t="s">
        <v>147</v>
      </c>
      <c r="AU309" s="156" t="s">
        <v>78</v>
      </c>
      <c r="AV309" s="11" t="s">
        <v>78</v>
      </c>
      <c r="AW309" s="11" t="s">
        <v>34</v>
      </c>
      <c r="AX309" s="11" t="s">
        <v>20</v>
      </c>
      <c r="AY309" s="156" t="s">
        <v>139</v>
      </c>
    </row>
    <row r="310" spans="2:65" s="1" customFormat="1" ht="22.5" customHeight="1">
      <c r="B310" s="142"/>
      <c r="C310" s="174" t="s">
        <v>524</v>
      </c>
      <c r="D310" s="174" t="s">
        <v>269</v>
      </c>
      <c r="E310" s="175" t="s">
        <v>525</v>
      </c>
      <c r="F310" s="176" t="s">
        <v>526</v>
      </c>
      <c r="G310" s="177" t="s">
        <v>304</v>
      </c>
      <c r="H310" s="178">
        <v>2</v>
      </c>
      <c r="I310" s="179"/>
      <c r="J310" s="179">
        <f>ROUND(I310*H310,2)</f>
        <v>0</v>
      </c>
      <c r="K310" s="176" t="s">
        <v>3</v>
      </c>
      <c r="L310" s="180"/>
      <c r="M310" s="181" t="s">
        <v>3</v>
      </c>
      <c r="N310" s="182" t="s">
        <v>41</v>
      </c>
      <c r="O310" s="151">
        <v>0</v>
      </c>
      <c r="P310" s="151">
        <f>O310*H310</f>
        <v>0</v>
      </c>
      <c r="Q310" s="151">
        <v>0.055</v>
      </c>
      <c r="R310" s="151">
        <f>Q310*H310</f>
        <v>0.11</v>
      </c>
      <c r="S310" s="151">
        <v>0</v>
      </c>
      <c r="T310" s="152">
        <f>S310*H310</f>
        <v>0</v>
      </c>
      <c r="AR310" s="16" t="s">
        <v>183</v>
      </c>
      <c r="AT310" s="16" t="s">
        <v>269</v>
      </c>
      <c r="AU310" s="16" t="s">
        <v>78</v>
      </c>
      <c r="AY310" s="16" t="s">
        <v>139</v>
      </c>
      <c r="BE310" s="153">
        <f>IF(N310="základní",J310,0)</f>
        <v>0</v>
      </c>
      <c r="BF310" s="153">
        <f>IF(N310="snížená",J310,0)</f>
        <v>0</v>
      </c>
      <c r="BG310" s="153">
        <f>IF(N310="zákl. přenesená",J310,0)</f>
        <v>0</v>
      </c>
      <c r="BH310" s="153">
        <f>IF(N310="sníž. přenesená",J310,0)</f>
        <v>0</v>
      </c>
      <c r="BI310" s="153">
        <f>IF(N310="nulová",J310,0)</f>
        <v>0</v>
      </c>
      <c r="BJ310" s="16" t="s">
        <v>20</v>
      </c>
      <c r="BK310" s="153">
        <f>ROUND(I310*H310,2)</f>
        <v>0</v>
      </c>
      <c r="BL310" s="16" t="s">
        <v>145</v>
      </c>
      <c r="BM310" s="16" t="s">
        <v>527</v>
      </c>
    </row>
    <row r="311" spans="2:65" s="1" customFormat="1" ht="22.5" customHeight="1">
      <c r="B311" s="142"/>
      <c r="C311" s="174" t="s">
        <v>528</v>
      </c>
      <c r="D311" s="174" t="s">
        <v>269</v>
      </c>
      <c r="E311" s="175" t="s">
        <v>529</v>
      </c>
      <c r="F311" s="176" t="s">
        <v>530</v>
      </c>
      <c r="G311" s="177" t="s">
        <v>304</v>
      </c>
      <c r="H311" s="178">
        <v>3</v>
      </c>
      <c r="I311" s="179"/>
      <c r="J311" s="179">
        <f>ROUND(I311*H311,2)</f>
        <v>0</v>
      </c>
      <c r="K311" s="176" t="s">
        <v>3</v>
      </c>
      <c r="L311" s="180"/>
      <c r="M311" s="181" t="s">
        <v>3</v>
      </c>
      <c r="N311" s="182" t="s">
        <v>41</v>
      </c>
      <c r="O311" s="151">
        <v>0</v>
      </c>
      <c r="P311" s="151">
        <f>O311*H311</f>
        <v>0</v>
      </c>
      <c r="Q311" s="151">
        <v>0.045</v>
      </c>
      <c r="R311" s="151">
        <f>Q311*H311</f>
        <v>0.135</v>
      </c>
      <c r="S311" s="151">
        <v>0</v>
      </c>
      <c r="T311" s="152">
        <f>S311*H311</f>
        <v>0</v>
      </c>
      <c r="AR311" s="16" t="s">
        <v>183</v>
      </c>
      <c r="AT311" s="16" t="s">
        <v>269</v>
      </c>
      <c r="AU311" s="16" t="s">
        <v>78</v>
      </c>
      <c r="AY311" s="16" t="s">
        <v>139</v>
      </c>
      <c r="BE311" s="153">
        <f>IF(N311="základní",J311,0)</f>
        <v>0</v>
      </c>
      <c r="BF311" s="153">
        <f>IF(N311="snížená",J311,0)</f>
        <v>0</v>
      </c>
      <c r="BG311" s="153">
        <f>IF(N311="zákl. přenesená",J311,0)</f>
        <v>0</v>
      </c>
      <c r="BH311" s="153">
        <f>IF(N311="sníž. přenesená",J311,0)</f>
        <v>0</v>
      </c>
      <c r="BI311" s="153">
        <f>IF(N311="nulová",J311,0)</f>
        <v>0</v>
      </c>
      <c r="BJ311" s="16" t="s">
        <v>20</v>
      </c>
      <c r="BK311" s="153">
        <f>ROUND(I311*H311,2)</f>
        <v>0</v>
      </c>
      <c r="BL311" s="16" t="s">
        <v>145</v>
      </c>
      <c r="BM311" s="16" t="s">
        <v>531</v>
      </c>
    </row>
    <row r="312" spans="2:63" s="10" customFormat="1" ht="29.25" customHeight="1">
      <c r="B312" s="129"/>
      <c r="D312" s="139" t="s">
        <v>69</v>
      </c>
      <c r="E312" s="140" t="s">
        <v>187</v>
      </c>
      <c r="F312" s="140" t="s">
        <v>532</v>
      </c>
      <c r="J312" s="141">
        <f>BK312</f>
        <v>0</v>
      </c>
      <c r="L312" s="129"/>
      <c r="M312" s="133"/>
      <c r="N312" s="134"/>
      <c r="O312" s="134"/>
      <c r="P312" s="135">
        <f>SUM(P313:P436)</f>
        <v>831.8808740000001</v>
      </c>
      <c r="Q312" s="134"/>
      <c r="R312" s="135">
        <f>SUM(R313:R436)</f>
        <v>0.05553484</v>
      </c>
      <c r="S312" s="134"/>
      <c r="T312" s="136">
        <f>SUM(T313:T436)</f>
        <v>152.549026</v>
      </c>
      <c r="AR312" s="130" t="s">
        <v>20</v>
      </c>
      <c r="AT312" s="137" t="s">
        <v>69</v>
      </c>
      <c r="AU312" s="137" t="s">
        <v>20</v>
      </c>
      <c r="AY312" s="130" t="s">
        <v>139</v>
      </c>
      <c r="BK312" s="138">
        <f>SUM(BK313:BK436)</f>
        <v>0</v>
      </c>
    </row>
    <row r="313" spans="2:65" s="1" customFormat="1" ht="22.5" customHeight="1">
      <c r="B313" s="142"/>
      <c r="C313" s="143" t="s">
        <v>533</v>
      </c>
      <c r="D313" s="143" t="s">
        <v>141</v>
      </c>
      <c r="E313" s="144" t="s">
        <v>534</v>
      </c>
      <c r="F313" s="145" t="s">
        <v>535</v>
      </c>
      <c r="G313" s="146" t="s">
        <v>250</v>
      </c>
      <c r="H313" s="147">
        <v>68.44</v>
      </c>
      <c r="I313" s="148"/>
      <c r="J313" s="148">
        <f>ROUND(I313*H313,2)</f>
        <v>0</v>
      </c>
      <c r="K313" s="145" t="s">
        <v>3</v>
      </c>
      <c r="L313" s="30"/>
      <c r="M313" s="149" t="s">
        <v>3</v>
      </c>
      <c r="N313" s="150" t="s">
        <v>41</v>
      </c>
      <c r="O313" s="151">
        <v>0.305</v>
      </c>
      <c r="P313" s="151">
        <f>O313*H313</f>
        <v>20.8742</v>
      </c>
      <c r="Q313" s="151">
        <v>0</v>
      </c>
      <c r="R313" s="151">
        <f>Q313*H313</f>
        <v>0</v>
      </c>
      <c r="S313" s="151">
        <v>0</v>
      </c>
      <c r="T313" s="152">
        <f>S313*H313</f>
        <v>0</v>
      </c>
      <c r="AR313" s="16" t="s">
        <v>145</v>
      </c>
      <c r="AT313" s="16" t="s">
        <v>141</v>
      </c>
      <c r="AU313" s="16" t="s">
        <v>78</v>
      </c>
      <c r="AY313" s="16" t="s">
        <v>139</v>
      </c>
      <c r="BE313" s="153">
        <f>IF(N313="základní",J313,0)</f>
        <v>0</v>
      </c>
      <c r="BF313" s="153">
        <f>IF(N313="snížená",J313,0)</f>
        <v>0</v>
      </c>
      <c r="BG313" s="153">
        <f>IF(N313="zákl. přenesená",J313,0)</f>
        <v>0</v>
      </c>
      <c r="BH313" s="153">
        <f>IF(N313="sníž. přenesená",J313,0)</f>
        <v>0</v>
      </c>
      <c r="BI313" s="153">
        <f>IF(N313="nulová",J313,0)</f>
        <v>0</v>
      </c>
      <c r="BJ313" s="16" t="s">
        <v>20</v>
      </c>
      <c r="BK313" s="153">
        <f>ROUND(I313*H313,2)</f>
        <v>0</v>
      </c>
      <c r="BL313" s="16" t="s">
        <v>145</v>
      </c>
      <c r="BM313" s="16" t="s">
        <v>536</v>
      </c>
    </row>
    <row r="314" spans="2:51" s="11" customFormat="1" ht="22.5" customHeight="1">
      <c r="B314" s="154"/>
      <c r="D314" s="163" t="s">
        <v>147</v>
      </c>
      <c r="E314" s="171" t="s">
        <v>3</v>
      </c>
      <c r="F314" s="172" t="s">
        <v>537</v>
      </c>
      <c r="H314" s="173">
        <v>68.44</v>
      </c>
      <c r="L314" s="154"/>
      <c r="M314" s="159"/>
      <c r="N314" s="160"/>
      <c r="O314" s="160"/>
      <c r="P314" s="160"/>
      <c r="Q314" s="160"/>
      <c r="R314" s="160"/>
      <c r="S314" s="160"/>
      <c r="T314" s="161"/>
      <c r="AT314" s="156" t="s">
        <v>147</v>
      </c>
      <c r="AU314" s="156" t="s">
        <v>78</v>
      </c>
      <c r="AV314" s="11" t="s">
        <v>78</v>
      </c>
      <c r="AW314" s="11" t="s">
        <v>34</v>
      </c>
      <c r="AX314" s="11" t="s">
        <v>20</v>
      </c>
      <c r="AY314" s="156" t="s">
        <v>139</v>
      </c>
    </row>
    <row r="315" spans="2:65" s="1" customFormat="1" ht="22.5" customHeight="1">
      <c r="B315" s="142"/>
      <c r="C315" s="143" t="s">
        <v>538</v>
      </c>
      <c r="D315" s="143" t="s">
        <v>141</v>
      </c>
      <c r="E315" s="144" t="s">
        <v>539</v>
      </c>
      <c r="F315" s="145" t="s">
        <v>540</v>
      </c>
      <c r="G315" s="146" t="s">
        <v>250</v>
      </c>
      <c r="H315" s="147">
        <v>89.808</v>
      </c>
      <c r="I315" s="148"/>
      <c r="J315" s="148">
        <f>ROUND(I315*H315,2)</f>
        <v>0</v>
      </c>
      <c r="K315" s="145" t="s">
        <v>3</v>
      </c>
      <c r="L315" s="30"/>
      <c r="M315" s="149" t="s">
        <v>3</v>
      </c>
      <c r="N315" s="150" t="s">
        <v>41</v>
      </c>
      <c r="O315" s="151">
        <v>0.451</v>
      </c>
      <c r="P315" s="151">
        <f>O315*H315</f>
        <v>40.50340800000001</v>
      </c>
      <c r="Q315" s="151">
        <v>3E-05</v>
      </c>
      <c r="R315" s="151">
        <f>Q315*H315</f>
        <v>0.00269424</v>
      </c>
      <c r="S315" s="151">
        <v>0</v>
      </c>
      <c r="T315" s="152">
        <f>S315*H315</f>
        <v>0</v>
      </c>
      <c r="AR315" s="16" t="s">
        <v>145</v>
      </c>
      <c r="AT315" s="16" t="s">
        <v>141</v>
      </c>
      <c r="AU315" s="16" t="s">
        <v>78</v>
      </c>
      <c r="AY315" s="16" t="s">
        <v>139</v>
      </c>
      <c r="BE315" s="153">
        <f>IF(N315="základní",J315,0)</f>
        <v>0</v>
      </c>
      <c r="BF315" s="153">
        <f>IF(N315="snížená",J315,0)</f>
        <v>0</v>
      </c>
      <c r="BG315" s="153">
        <f>IF(N315="zákl. přenesená",J315,0)</f>
        <v>0</v>
      </c>
      <c r="BH315" s="153">
        <f>IF(N315="sníž. přenesená",J315,0)</f>
        <v>0</v>
      </c>
      <c r="BI315" s="153">
        <f>IF(N315="nulová",J315,0)</f>
        <v>0</v>
      </c>
      <c r="BJ315" s="16" t="s">
        <v>20</v>
      </c>
      <c r="BK315" s="153">
        <f>ROUND(I315*H315,2)</f>
        <v>0</v>
      </c>
      <c r="BL315" s="16" t="s">
        <v>145</v>
      </c>
      <c r="BM315" s="16" t="s">
        <v>541</v>
      </c>
    </row>
    <row r="316" spans="2:51" s="11" customFormat="1" ht="22.5" customHeight="1">
      <c r="B316" s="154"/>
      <c r="D316" s="163" t="s">
        <v>147</v>
      </c>
      <c r="E316" s="171" t="s">
        <v>3</v>
      </c>
      <c r="F316" s="172" t="s">
        <v>542</v>
      </c>
      <c r="H316" s="173">
        <v>89.808</v>
      </c>
      <c r="L316" s="154"/>
      <c r="M316" s="159"/>
      <c r="N316" s="160"/>
      <c r="O316" s="160"/>
      <c r="P316" s="160"/>
      <c r="Q316" s="160"/>
      <c r="R316" s="160"/>
      <c r="S316" s="160"/>
      <c r="T316" s="161"/>
      <c r="AT316" s="156" t="s">
        <v>147</v>
      </c>
      <c r="AU316" s="156" t="s">
        <v>78</v>
      </c>
      <c r="AV316" s="11" t="s">
        <v>78</v>
      </c>
      <c r="AW316" s="11" t="s">
        <v>34</v>
      </c>
      <c r="AX316" s="11" t="s">
        <v>20</v>
      </c>
      <c r="AY316" s="156" t="s">
        <v>139</v>
      </c>
    </row>
    <row r="317" spans="2:65" s="1" customFormat="1" ht="31.5" customHeight="1">
      <c r="B317" s="142"/>
      <c r="C317" s="143" t="s">
        <v>543</v>
      </c>
      <c r="D317" s="143" t="s">
        <v>141</v>
      </c>
      <c r="E317" s="144" t="s">
        <v>544</v>
      </c>
      <c r="F317" s="145" t="s">
        <v>545</v>
      </c>
      <c r="G317" s="146" t="s">
        <v>168</v>
      </c>
      <c r="H317" s="147">
        <v>444.1</v>
      </c>
      <c r="I317" s="148"/>
      <c r="J317" s="148">
        <f>ROUND(I317*H317,2)</f>
        <v>0</v>
      </c>
      <c r="K317" s="145" t="s">
        <v>3</v>
      </c>
      <c r="L317" s="30"/>
      <c r="M317" s="149" t="s">
        <v>3</v>
      </c>
      <c r="N317" s="150" t="s">
        <v>41</v>
      </c>
      <c r="O317" s="151">
        <v>0.162</v>
      </c>
      <c r="P317" s="151">
        <f>O317*H317</f>
        <v>71.94420000000001</v>
      </c>
      <c r="Q317" s="151">
        <v>0</v>
      </c>
      <c r="R317" s="151">
        <f>Q317*H317</f>
        <v>0</v>
      </c>
      <c r="S317" s="151">
        <v>0</v>
      </c>
      <c r="T317" s="152">
        <f>S317*H317</f>
        <v>0</v>
      </c>
      <c r="AR317" s="16" t="s">
        <v>145</v>
      </c>
      <c r="AT317" s="16" t="s">
        <v>141</v>
      </c>
      <c r="AU317" s="16" t="s">
        <v>78</v>
      </c>
      <c r="AY317" s="16" t="s">
        <v>139</v>
      </c>
      <c r="BE317" s="153">
        <f>IF(N317="základní",J317,0)</f>
        <v>0</v>
      </c>
      <c r="BF317" s="153">
        <f>IF(N317="snížená",J317,0)</f>
        <v>0</v>
      </c>
      <c r="BG317" s="153">
        <f>IF(N317="zákl. přenesená",J317,0)</f>
        <v>0</v>
      </c>
      <c r="BH317" s="153">
        <f>IF(N317="sníž. přenesená",J317,0)</f>
        <v>0</v>
      </c>
      <c r="BI317" s="153">
        <f>IF(N317="nulová",J317,0)</f>
        <v>0</v>
      </c>
      <c r="BJ317" s="16" t="s">
        <v>20</v>
      </c>
      <c r="BK317" s="153">
        <f>ROUND(I317*H317,2)</f>
        <v>0</v>
      </c>
      <c r="BL317" s="16" t="s">
        <v>145</v>
      </c>
      <c r="BM317" s="16" t="s">
        <v>546</v>
      </c>
    </row>
    <row r="318" spans="2:51" s="11" customFormat="1" ht="22.5" customHeight="1">
      <c r="B318" s="154"/>
      <c r="D318" s="155" t="s">
        <v>147</v>
      </c>
      <c r="E318" s="156" t="s">
        <v>3</v>
      </c>
      <c r="F318" s="157" t="s">
        <v>547</v>
      </c>
      <c r="H318" s="158">
        <v>126</v>
      </c>
      <c r="L318" s="154"/>
      <c r="M318" s="159"/>
      <c r="N318" s="160"/>
      <c r="O318" s="160"/>
      <c r="P318" s="160"/>
      <c r="Q318" s="160"/>
      <c r="R318" s="160"/>
      <c r="S318" s="160"/>
      <c r="T318" s="161"/>
      <c r="AT318" s="156" t="s">
        <v>147</v>
      </c>
      <c r="AU318" s="156" t="s">
        <v>78</v>
      </c>
      <c r="AV318" s="11" t="s">
        <v>78</v>
      </c>
      <c r="AW318" s="11" t="s">
        <v>34</v>
      </c>
      <c r="AX318" s="11" t="s">
        <v>70</v>
      </c>
      <c r="AY318" s="156" t="s">
        <v>139</v>
      </c>
    </row>
    <row r="319" spans="2:51" s="11" customFormat="1" ht="22.5" customHeight="1">
      <c r="B319" s="154"/>
      <c r="D319" s="155" t="s">
        <v>147</v>
      </c>
      <c r="E319" s="156" t="s">
        <v>3</v>
      </c>
      <c r="F319" s="157" t="s">
        <v>548</v>
      </c>
      <c r="H319" s="158">
        <v>48.3</v>
      </c>
      <c r="L319" s="154"/>
      <c r="M319" s="159"/>
      <c r="N319" s="160"/>
      <c r="O319" s="160"/>
      <c r="P319" s="160"/>
      <c r="Q319" s="160"/>
      <c r="R319" s="160"/>
      <c r="S319" s="160"/>
      <c r="T319" s="161"/>
      <c r="AT319" s="156" t="s">
        <v>147</v>
      </c>
      <c r="AU319" s="156" t="s">
        <v>78</v>
      </c>
      <c r="AV319" s="11" t="s">
        <v>78</v>
      </c>
      <c r="AW319" s="11" t="s">
        <v>34</v>
      </c>
      <c r="AX319" s="11" t="s">
        <v>70</v>
      </c>
      <c r="AY319" s="156" t="s">
        <v>139</v>
      </c>
    </row>
    <row r="320" spans="2:51" s="11" customFormat="1" ht="22.5" customHeight="1">
      <c r="B320" s="154"/>
      <c r="D320" s="155" t="s">
        <v>147</v>
      </c>
      <c r="E320" s="156" t="s">
        <v>3</v>
      </c>
      <c r="F320" s="157" t="s">
        <v>549</v>
      </c>
      <c r="H320" s="158">
        <v>59.8</v>
      </c>
      <c r="L320" s="154"/>
      <c r="M320" s="159"/>
      <c r="N320" s="160"/>
      <c r="O320" s="160"/>
      <c r="P320" s="160"/>
      <c r="Q320" s="160"/>
      <c r="R320" s="160"/>
      <c r="S320" s="160"/>
      <c r="T320" s="161"/>
      <c r="AT320" s="156" t="s">
        <v>147</v>
      </c>
      <c r="AU320" s="156" t="s">
        <v>78</v>
      </c>
      <c r="AV320" s="11" t="s">
        <v>78</v>
      </c>
      <c r="AW320" s="11" t="s">
        <v>34</v>
      </c>
      <c r="AX320" s="11" t="s">
        <v>70</v>
      </c>
      <c r="AY320" s="156" t="s">
        <v>139</v>
      </c>
    </row>
    <row r="321" spans="2:51" s="11" customFormat="1" ht="22.5" customHeight="1">
      <c r="B321" s="154"/>
      <c r="D321" s="155" t="s">
        <v>147</v>
      </c>
      <c r="E321" s="156" t="s">
        <v>3</v>
      </c>
      <c r="F321" s="157" t="s">
        <v>550</v>
      </c>
      <c r="H321" s="158">
        <v>210</v>
      </c>
      <c r="L321" s="154"/>
      <c r="M321" s="159"/>
      <c r="N321" s="160"/>
      <c r="O321" s="160"/>
      <c r="P321" s="160"/>
      <c r="Q321" s="160"/>
      <c r="R321" s="160"/>
      <c r="S321" s="160"/>
      <c r="T321" s="161"/>
      <c r="AT321" s="156" t="s">
        <v>147</v>
      </c>
      <c r="AU321" s="156" t="s">
        <v>78</v>
      </c>
      <c r="AV321" s="11" t="s">
        <v>78</v>
      </c>
      <c r="AW321" s="11" t="s">
        <v>34</v>
      </c>
      <c r="AX321" s="11" t="s">
        <v>70</v>
      </c>
      <c r="AY321" s="156" t="s">
        <v>139</v>
      </c>
    </row>
    <row r="322" spans="2:51" s="12" customFormat="1" ht="22.5" customHeight="1">
      <c r="B322" s="162"/>
      <c r="D322" s="163" t="s">
        <v>147</v>
      </c>
      <c r="E322" s="164" t="s">
        <v>3</v>
      </c>
      <c r="F322" s="165" t="s">
        <v>150</v>
      </c>
      <c r="H322" s="166">
        <v>444.1</v>
      </c>
      <c r="L322" s="162"/>
      <c r="M322" s="167"/>
      <c r="N322" s="168"/>
      <c r="O322" s="168"/>
      <c r="P322" s="168"/>
      <c r="Q322" s="168"/>
      <c r="R322" s="168"/>
      <c r="S322" s="168"/>
      <c r="T322" s="169"/>
      <c r="AT322" s="170" t="s">
        <v>147</v>
      </c>
      <c r="AU322" s="170" t="s">
        <v>78</v>
      </c>
      <c r="AV322" s="12" t="s">
        <v>145</v>
      </c>
      <c r="AW322" s="12" t="s">
        <v>34</v>
      </c>
      <c r="AX322" s="12" t="s">
        <v>20</v>
      </c>
      <c r="AY322" s="170" t="s">
        <v>139</v>
      </c>
    </row>
    <row r="323" spans="2:65" s="1" customFormat="1" ht="31.5" customHeight="1">
      <c r="B323" s="142"/>
      <c r="C323" s="143" t="s">
        <v>551</v>
      </c>
      <c r="D323" s="143" t="s">
        <v>141</v>
      </c>
      <c r="E323" s="144" t="s">
        <v>552</v>
      </c>
      <c r="F323" s="145" t="s">
        <v>553</v>
      </c>
      <c r="G323" s="146" t="s">
        <v>168</v>
      </c>
      <c r="H323" s="147">
        <v>26646</v>
      </c>
      <c r="I323" s="148"/>
      <c r="J323" s="148">
        <f>ROUND(I323*H323,2)</f>
        <v>0</v>
      </c>
      <c r="K323" s="145" t="s">
        <v>3</v>
      </c>
      <c r="L323" s="30"/>
      <c r="M323" s="149" t="s">
        <v>3</v>
      </c>
      <c r="N323" s="150" t="s">
        <v>41</v>
      </c>
      <c r="O323" s="151">
        <v>0</v>
      </c>
      <c r="P323" s="151">
        <f>O323*H323</f>
        <v>0</v>
      </c>
      <c r="Q323" s="151">
        <v>0</v>
      </c>
      <c r="R323" s="151">
        <f>Q323*H323</f>
        <v>0</v>
      </c>
      <c r="S323" s="151">
        <v>0</v>
      </c>
      <c r="T323" s="152">
        <f>S323*H323</f>
        <v>0</v>
      </c>
      <c r="AR323" s="16" t="s">
        <v>145</v>
      </c>
      <c r="AT323" s="16" t="s">
        <v>141</v>
      </c>
      <c r="AU323" s="16" t="s">
        <v>78</v>
      </c>
      <c r="AY323" s="16" t="s">
        <v>139</v>
      </c>
      <c r="BE323" s="153">
        <f>IF(N323="základní",J323,0)</f>
        <v>0</v>
      </c>
      <c r="BF323" s="153">
        <f>IF(N323="snížená",J323,0)</f>
        <v>0</v>
      </c>
      <c r="BG323" s="153">
        <f>IF(N323="zákl. přenesená",J323,0)</f>
        <v>0</v>
      </c>
      <c r="BH323" s="153">
        <f>IF(N323="sníž. přenesená",J323,0)</f>
        <v>0</v>
      </c>
      <c r="BI323" s="153">
        <f>IF(N323="nulová",J323,0)</f>
        <v>0</v>
      </c>
      <c r="BJ323" s="16" t="s">
        <v>20</v>
      </c>
      <c r="BK323" s="153">
        <f>ROUND(I323*H323,2)</f>
        <v>0</v>
      </c>
      <c r="BL323" s="16" t="s">
        <v>145</v>
      </c>
      <c r="BM323" s="16" t="s">
        <v>554</v>
      </c>
    </row>
    <row r="324" spans="2:51" s="11" customFormat="1" ht="22.5" customHeight="1">
      <c r="B324" s="154"/>
      <c r="D324" s="163" t="s">
        <v>147</v>
      </c>
      <c r="E324" s="171" t="s">
        <v>3</v>
      </c>
      <c r="F324" s="172" t="s">
        <v>555</v>
      </c>
      <c r="H324" s="173">
        <v>26646</v>
      </c>
      <c r="L324" s="154"/>
      <c r="M324" s="159"/>
      <c r="N324" s="160"/>
      <c r="O324" s="160"/>
      <c r="P324" s="160"/>
      <c r="Q324" s="160"/>
      <c r="R324" s="160"/>
      <c r="S324" s="160"/>
      <c r="T324" s="161"/>
      <c r="AT324" s="156" t="s">
        <v>147</v>
      </c>
      <c r="AU324" s="156" t="s">
        <v>78</v>
      </c>
      <c r="AV324" s="11" t="s">
        <v>78</v>
      </c>
      <c r="AW324" s="11" t="s">
        <v>34</v>
      </c>
      <c r="AX324" s="11" t="s">
        <v>20</v>
      </c>
      <c r="AY324" s="156" t="s">
        <v>139</v>
      </c>
    </row>
    <row r="325" spans="2:65" s="1" customFormat="1" ht="31.5" customHeight="1">
      <c r="B325" s="142"/>
      <c r="C325" s="143" t="s">
        <v>556</v>
      </c>
      <c r="D325" s="143" t="s">
        <v>141</v>
      </c>
      <c r="E325" s="144" t="s">
        <v>557</v>
      </c>
      <c r="F325" s="145" t="s">
        <v>558</v>
      </c>
      <c r="G325" s="146" t="s">
        <v>168</v>
      </c>
      <c r="H325" s="147">
        <v>444.1</v>
      </c>
      <c r="I325" s="148"/>
      <c r="J325" s="148">
        <f>ROUND(I325*H325,2)</f>
        <v>0</v>
      </c>
      <c r="K325" s="145" t="s">
        <v>3</v>
      </c>
      <c r="L325" s="30"/>
      <c r="M325" s="149" t="s">
        <v>3</v>
      </c>
      <c r="N325" s="150" t="s">
        <v>41</v>
      </c>
      <c r="O325" s="151">
        <v>0.102</v>
      </c>
      <c r="P325" s="151">
        <f>O325*H325</f>
        <v>45.2982</v>
      </c>
      <c r="Q325" s="151">
        <v>0</v>
      </c>
      <c r="R325" s="151">
        <f>Q325*H325</f>
        <v>0</v>
      </c>
      <c r="S325" s="151">
        <v>0</v>
      </c>
      <c r="T325" s="152">
        <f>S325*H325</f>
        <v>0</v>
      </c>
      <c r="AR325" s="16" t="s">
        <v>145</v>
      </c>
      <c r="AT325" s="16" t="s">
        <v>141</v>
      </c>
      <c r="AU325" s="16" t="s">
        <v>78</v>
      </c>
      <c r="AY325" s="16" t="s">
        <v>139</v>
      </c>
      <c r="BE325" s="153">
        <f>IF(N325="základní",J325,0)</f>
        <v>0</v>
      </c>
      <c r="BF325" s="153">
        <f>IF(N325="snížená",J325,0)</f>
        <v>0</v>
      </c>
      <c r="BG325" s="153">
        <f>IF(N325="zákl. přenesená",J325,0)</f>
        <v>0</v>
      </c>
      <c r="BH325" s="153">
        <f>IF(N325="sníž. přenesená",J325,0)</f>
        <v>0</v>
      </c>
      <c r="BI325" s="153">
        <f>IF(N325="nulová",J325,0)</f>
        <v>0</v>
      </c>
      <c r="BJ325" s="16" t="s">
        <v>20</v>
      </c>
      <c r="BK325" s="153">
        <f>ROUND(I325*H325,2)</f>
        <v>0</v>
      </c>
      <c r="BL325" s="16" t="s">
        <v>145</v>
      </c>
      <c r="BM325" s="16" t="s">
        <v>559</v>
      </c>
    </row>
    <row r="326" spans="2:65" s="1" customFormat="1" ht="31.5" customHeight="1">
      <c r="B326" s="142"/>
      <c r="C326" s="143" t="s">
        <v>560</v>
      </c>
      <c r="D326" s="143" t="s">
        <v>141</v>
      </c>
      <c r="E326" s="144" t="s">
        <v>561</v>
      </c>
      <c r="F326" s="145" t="s">
        <v>562</v>
      </c>
      <c r="G326" s="146" t="s">
        <v>168</v>
      </c>
      <c r="H326" s="147">
        <v>290.1</v>
      </c>
      <c r="I326" s="148"/>
      <c r="J326" s="148">
        <f>ROUND(I326*H326,2)</f>
        <v>0</v>
      </c>
      <c r="K326" s="145" t="s">
        <v>3</v>
      </c>
      <c r="L326" s="30"/>
      <c r="M326" s="149" t="s">
        <v>3</v>
      </c>
      <c r="N326" s="150" t="s">
        <v>41</v>
      </c>
      <c r="O326" s="151">
        <v>0.105</v>
      </c>
      <c r="P326" s="151">
        <f>O326*H326</f>
        <v>30.4605</v>
      </c>
      <c r="Q326" s="151">
        <v>0.00013</v>
      </c>
      <c r="R326" s="151">
        <f>Q326*H326</f>
        <v>0.037712999999999997</v>
      </c>
      <c r="S326" s="151">
        <v>0</v>
      </c>
      <c r="T326" s="152">
        <f>S326*H326</f>
        <v>0</v>
      </c>
      <c r="AR326" s="16" t="s">
        <v>145</v>
      </c>
      <c r="AT326" s="16" t="s">
        <v>141</v>
      </c>
      <c r="AU326" s="16" t="s">
        <v>78</v>
      </c>
      <c r="AY326" s="16" t="s">
        <v>139</v>
      </c>
      <c r="BE326" s="153">
        <f>IF(N326="základní",J326,0)</f>
        <v>0</v>
      </c>
      <c r="BF326" s="153">
        <f>IF(N326="snížená",J326,0)</f>
        <v>0</v>
      </c>
      <c r="BG326" s="153">
        <f>IF(N326="zákl. přenesená",J326,0)</f>
        <v>0</v>
      </c>
      <c r="BH326" s="153">
        <f>IF(N326="sníž. přenesená",J326,0)</f>
        <v>0</v>
      </c>
      <c r="BI326" s="153">
        <f>IF(N326="nulová",J326,0)</f>
        <v>0</v>
      </c>
      <c r="BJ326" s="16" t="s">
        <v>20</v>
      </c>
      <c r="BK326" s="153">
        <f>ROUND(I326*H326,2)</f>
        <v>0</v>
      </c>
      <c r="BL326" s="16" t="s">
        <v>145</v>
      </c>
      <c r="BM326" s="16" t="s">
        <v>563</v>
      </c>
    </row>
    <row r="327" spans="2:51" s="11" customFormat="1" ht="22.5" customHeight="1">
      <c r="B327" s="154"/>
      <c r="D327" s="155" t="s">
        <v>147</v>
      </c>
      <c r="E327" s="156" t="s">
        <v>3</v>
      </c>
      <c r="F327" s="157" t="s">
        <v>564</v>
      </c>
      <c r="H327" s="158">
        <v>33.6</v>
      </c>
      <c r="L327" s="154"/>
      <c r="M327" s="159"/>
      <c r="N327" s="160"/>
      <c r="O327" s="160"/>
      <c r="P327" s="160"/>
      <c r="Q327" s="160"/>
      <c r="R327" s="160"/>
      <c r="S327" s="160"/>
      <c r="T327" s="161"/>
      <c r="AT327" s="156" t="s">
        <v>147</v>
      </c>
      <c r="AU327" s="156" t="s">
        <v>78</v>
      </c>
      <c r="AV327" s="11" t="s">
        <v>78</v>
      </c>
      <c r="AW327" s="11" t="s">
        <v>34</v>
      </c>
      <c r="AX327" s="11" t="s">
        <v>70</v>
      </c>
      <c r="AY327" s="156" t="s">
        <v>139</v>
      </c>
    </row>
    <row r="328" spans="2:51" s="11" customFormat="1" ht="22.5" customHeight="1">
      <c r="B328" s="154"/>
      <c r="D328" s="155" t="s">
        <v>147</v>
      </c>
      <c r="E328" s="156" t="s">
        <v>3</v>
      </c>
      <c r="F328" s="157" t="s">
        <v>565</v>
      </c>
      <c r="H328" s="158">
        <v>256.5</v>
      </c>
      <c r="L328" s="154"/>
      <c r="M328" s="159"/>
      <c r="N328" s="160"/>
      <c r="O328" s="160"/>
      <c r="P328" s="160"/>
      <c r="Q328" s="160"/>
      <c r="R328" s="160"/>
      <c r="S328" s="160"/>
      <c r="T328" s="161"/>
      <c r="AT328" s="156" t="s">
        <v>147</v>
      </c>
      <c r="AU328" s="156" t="s">
        <v>78</v>
      </c>
      <c r="AV328" s="11" t="s">
        <v>78</v>
      </c>
      <c r="AW328" s="11" t="s">
        <v>34</v>
      </c>
      <c r="AX328" s="11" t="s">
        <v>70</v>
      </c>
      <c r="AY328" s="156" t="s">
        <v>139</v>
      </c>
    </row>
    <row r="329" spans="2:51" s="12" customFormat="1" ht="22.5" customHeight="1">
      <c r="B329" s="162"/>
      <c r="D329" s="163" t="s">
        <v>147</v>
      </c>
      <c r="E329" s="164" t="s">
        <v>3</v>
      </c>
      <c r="F329" s="165" t="s">
        <v>150</v>
      </c>
      <c r="H329" s="166">
        <v>290.1</v>
      </c>
      <c r="L329" s="162"/>
      <c r="M329" s="167"/>
      <c r="N329" s="168"/>
      <c r="O329" s="168"/>
      <c r="P329" s="168"/>
      <c r="Q329" s="168"/>
      <c r="R329" s="168"/>
      <c r="S329" s="168"/>
      <c r="T329" s="169"/>
      <c r="AT329" s="170" t="s">
        <v>147</v>
      </c>
      <c r="AU329" s="170" t="s">
        <v>78</v>
      </c>
      <c r="AV329" s="12" t="s">
        <v>145</v>
      </c>
      <c r="AW329" s="12" t="s">
        <v>34</v>
      </c>
      <c r="AX329" s="12" t="s">
        <v>20</v>
      </c>
      <c r="AY329" s="170" t="s">
        <v>139</v>
      </c>
    </row>
    <row r="330" spans="2:65" s="1" customFormat="1" ht="22.5" customHeight="1">
      <c r="B330" s="142"/>
      <c r="C330" s="143" t="s">
        <v>566</v>
      </c>
      <c r="D330" s="143" t="s">
        <v>141</v>
      </c>
      <c r="E330" s="144" t="s">
        <v>567</v>
      </c>
      <c r="F330" s="145" t="s">
        <v>568</v>
      </c>
      <c r="G330" s="146" t="s">
        <v>168</v>
      </c>
      <c r="H330" s="147">
        <v>378.19</v>
      </c>
      <c r="I330" s="148"/>
      <c r="J330" s="148">
        <f>ROUND(I330*H330,2)</f>
        <v>0</v>
      </c>
      <c r="K330" s="145" t="s">
        <v>3</v>
      </c>
      <c r="L330" s="30"/>
      <c r="M330" s="149" t="s">
        <v>3</v>
      </c>
      <c r="N330" s="150" t="s">
        <v>41</v>
      </c>
      <c r="O330" s="151">
        <v>0.308</v>
      </c>
      <c r="P330" s="151">
        <f>O330*H330</f>
        <v>116.48252</v>
      </c>
      <c r="Q330" s="151">
        <v>4E-05</v>
      </c>
      <c r="R330" s="151">
        <f>Q330*H330</f>
        <v>0.015127600000000001</v>
      </c>
      <c r="S330" s="151">
        <v>0</v>
      </c>
      <c r="T330" s="152">
        <f>S330*H330</f>
        <v>0</v>
      </c>
      <c r="AR330" s="16" t="s">
        <v>145</v>
      </c>
      <c r="AT330" s="16" t="s">
        <v>141</v>
      </c>
      <c r="AU330" s="16" t="s">
        <v>78</v>
      </c>
      <c r="AY330" s="16" t="s">
        <v>139</v>
      </c>
      <c r="BE330" s="153">
        <f>IF(N330="základní",J330,0)</f>
        <v>0</v>
      </c>
      <c r="BF330" s="153">
        <f>IF(N330="snížená",J330,0)</f>
        <v>0</v>
      </c>
      <c r="BG330" s="153">
        <f>IF(N330="zákl. přenesená",J330,0)</f>
        <v>0</v>
      </c>
      <c r="BH330" s="153">
        <f>IF(N330="sníž. přenesená",J330,0)</f>
        <v>0</v>
      </c>
      <c r="BI330" s="153">
        <f>IF(N330="nulová",J330,0)</f>
        <v>0</v>
      </c>
      <c r="BJ330" s="16" t="s">
        <v>20</v>
      </c>
      <c r="BK330" s="153">
        <f>ROUND(I330*H330,2)</f>
        <v>0</v>
      </c>
      <c r="BL330" s="16" t="s">
        <v>145</v>
      </c>
      <c r="BM330" s="16" t="s">
        <v>569</v>
      </c>
    </row>
    <row r="331" spans="2:51" s="11" customFormat="1" ht="22.5" customHeight="1">
      <c r="B331" s="154"/>
      <c r="D331" s="155" t="s">
        <v>147</v>
      </c>
      <c r="E331" s="156" t="s">
        <v>3</v>
      </c>
      <c r="F331" s="157" t="s">
        <v>570</v>
      </c>
      <c r="H331" s="158">
        <v>270.34</v>
      </c>
      <c r="L331" s="154"/>
      <c r="M331" s="159"/>
      <c r="N331" s="160"/>
      <c r="O331" s="160"/>
      <c r="P331" s="160"/>
      <c r="Q331" s="160"/>
      <c r="R331" s="160"/>
      <c r="S331" s="160"/>
      <c r="T331" s="161"/>
      <c r="AT331" s="156" t="s">
        <v>147</v>
      </c>
      <c r="AU331" s="156" t="s">
        <v>78</v>
      </c>
      <c r="AV331" s="11" t="s">
        <v>78</v>
      </c>
      <c r="AW331" s="11" t="s">
        <v>34</v>
      </c>
      <c r="AX331" s="11" t="s">
        <v>70</v>
      </c>
      <c r="AY331" s="156" t="s">
        <v>139</v>
      </c>
    </row>
    <row r="332" spans="2:51" s="11" customFormat="1" ht="22.5" customHeight="1">
      <c r="B332" s="154"/>
      <c r="D332" s="155" t="s">
        <v>147</v>
      </c>
      <c r="E332" s="156" t="s">
        <v>3</v>
      </c>
      <c r="F332" s="157" t="s">
        <v>571</v>
      </c>
      <c r="H332" s="158">
        <v>107.85</v>
      </c>
      <c r="L332" s="154"/>
      <c r="M332" s="159"/>
      <c r="N332" s="160"/>
      <c r="O332" s="160"/>
      <c r="P332" s="160"/>
      <c r="Q332" s="160"/>
      <c r="R332" s="160"/>
      <c r="S332" s="160"/>
      <c r="T332" s="161"/>
      <c r="AT332" s="156" t="s">
        <v>147</v>
      </c>
      <c r="AU332" s="156" t="s">
        <v>78</v>
      </c>
      <c r="AV332" s="11" t="s">
        <v>78</v>
      </c>
      <c r="AW332" s="11" t="s">
        <v>34</v>
      </c>
      <c r="AX332" s="11" t="s">
        <v>70</v>
      </c>
      <c r="AY332" s="156" t="s">
        <v>139</v>
      </c>
    </row>
    <row r="333" spans="2:51" s="12" customFormat="1" ht="22.5" customHeight="1">
      <c r="B333" s="162"/>
      <c r="D333" s="163" t="s">
        <v>147</v>
      </c>
      <c r="E333" s="164" t="s">
        <v>3</v>
      </c>
      <c r="F333" s="165" t="s">
        <v>150</v>
      </c>
      <c r="H333" s="166">
        <v>378.19</v>
      </c>
      <c r="L333" s="162"/>
      <c r="M333" s="167"/>
      <c r="N333" s="168"/>
      <c r="O333" s="168"/>
      <c r="P333" s="168"/>
      <c r="Q333" s="168"/>
      <c r="R333" s="168"/>
      <c r="S333" s="168"/>
      <c r="T333" s="169"/>
      <c r="AT333" s="170" t="s">
        <v>147</v>
      </c>
      <c r="AU333" s="170" t="s">
        <v>78</v>
      </c>
      <c r="AV333" s="12" t="s">
        <v>145</v>
      </c>
      <c r="AW333" s="12" t="s">
        <v>34</v>
      </c>
      <c r="AX333" s="12" t="s">
        <v>20</v>
      </c>
      <c r="AY333" s="170" t="s">
        <v>139</v>
      </c>
    </row>
    <row r="334" spans="2:65" s="1" customFormat="1" ht="22.5" customHeight="1">
      <c r="B334" s="142"/>
      <c r="C334" s="143" t="s">
        <v>572</v>
      </c>
      <c r="D334" s="143" t="s">
        <v>141</v>
      </c>
      <c r="E334" s="144" t="s">
        <v>573</v>
      </c>
      <c r="F334" s="145" t="s">
        <v>574</v>
      </c>
      <c r="G334" s="146" t="s">
        <v>168</v>
      </c>
      <c r="H334" s="147">
        <v>277.2</v>
      </c>
      <c r="I334" s="148"/>
      <c r="J334" s="148">
        <f>ROUND(I334*H334,2)</f>
        <v>0</v>
      </c>
      <c r="K334" s="145" t="s">
        <v>3</v>
      </c>
      <c r="L334" s="30"/>
      <c r="M334" s="149" t="s">
        <v>3</v>
      </c>
      <c r="N334" s="150" t="s">
        <v>41</v>
      </c>
      <c r="O334" s="151">
        <v>0.032</v>
      </c>
      <c r="P334" s="151">
        <f>O334*H334</f>
        <v>8.8704</v>
      </c>
      <c r="Q334" s="151">
        <v>0</v>
      </c>
      <c r="R334" s="151">
        <f>Q334*H334</f>
        <v>0</v>
      </c>
      <c r="S334" s="151">
        <v>0</v>
      </c>
      <c r="T334" s="152">
        <f>S334*H334</f>
        <v>0</v>
      </c>
      <c r="AR334" s="16" t="s">
        <v>145</v>
      </c>
      <c r="AT334" s="16" t="s">
        <v>141</v>
      </c>
      <c r="AU334" s="16" t="s">
        <v>78</v>
      </c>
      <c r="AY334" s="16" t="s">
        <v>139</v>
      </c>
      <c r="BE334" s="153">
        <f>IF(N334="základní",J334,0)</f>
        <v>0</v>
      </c>
      <c r="BF334" s="153">
        <f>IF(N334="snížená",J334,0)</f>
        <v>0</v>
      </c>
      <c r="BG334" s="153">
        <f>IF(N334="zákl. přenesená",J334,0)</f>
        <v>0</v>
      </c>
      <c r="BH334" s="153">
        <f>IF(N334="sníž. přenesená",J334,0)</f>
        <v>0</v>
      </c>
      <c r="BI334" s="153">
        <f>IF(N334="nulová",J334,0)</f>
        <v>0</v>
      </c>
      <c r="BJ334" s="16" t="s">
        <v>20</v>
      </c>
      <c r="BK334" s="153">
        <f>ROUND(I334*H334,2)</f>
        <v>0</v>
      </c>
      <c r="BL334" s="16" t="s">
        <v>145</v>
      </c>
      <c r="BM334" s="16" t="s">
        <v>575</v>
      </c>
    </row>
    <row r="335" spans="2:51" s="11" customFormat="1" ht="22.5" customHeight="1">
      <c r="B335" s="154"/>
      <c r="D335" s="155" t="s">
        <v>147</v>
      </c>
      <c r="E335" s="156" t="s">
        <v>3</v>
      </c>
      <c r="F335" s="157" t="s">
        <v>576</v>
      </c>
      <c r="H335" s="158">
        <v>139.13</v>
      </c>
      <c r="L335" s="154"/>
      <c r="M335" s="159"/>
      <c r="N335" s="160"/>
      <c r="O335" s="160"/>
      <c r="P335" s="160"/>
      <c r="Q335" s="160"/>
      <c r="R335" s="160"/>
      <c r="S335" s="160"/>
      <c r="T335" s="161"/>
      <c r="AT335" s="156" t="s">
        <v>147</v>
      </c>
      <c r="AU335" s="156" t="s">
        <v>78</v>
      </c>
      <c r="AV335" s="11" t="s">
        <v>78</v>
      </c>
      <c r="AW335" s="11" t="s">
        <v>34</v>
      </c>
      <c r="AX335" s="11" t="s">
        <v>70</v>
      </c>
      <c r="AY335" s="156" t="s">
        <v>139</v>
      </c>
    </row>
    <row r="336" spans="2:51" s="11" customFormat="1" ht="22.5" customHeight="1">
      <c r="B336" s="154"/>
      <c r="D336" s="155" t="s">
        <v>147</v>
      </c>
      <c r="E336" s="156" t="s">
        <v>3</v>
      </c>
      <c r="F336" s="157" t="s">
        <v>577</v>
      </c>
      <c r="H336" s="158">
        <v>138.07</v>
      </c>
      <c r="L336" s="154"/>
      <c r="M336" s="159"/>
      <c r="N336" s="160"/>
      <c r="O336" s="160"/>
      <c r="P336" s="160"/>
      <c r="Q336" s="160"/>
      <c r="R336" s="160"/>
      <c r="S336" s="160"/>
      <c r="T336" s="161"/>
      <c r="AT336" s="156" t="s">
        <v>147</v>
      </c>
      <c r="AU336" s="156" t="s">
        <v>78</v>
      </c>
      <c r="AV336" s="11" t="s">
        <v>78</v>
      </c>
      <c r="AW336" s="11" t="s">
        <v>34</v>
      </c>
      <c r="AX336" s="11" t="s">
        <v>70</v>
      </c>
      <c r="AY336" s="156" t="s">
        <v>139</v>
      </c>
    </row>
    <row r="337" spans="2:51" s="12" customFormat="1" ht="22.5" customHeight="1">
      <c r="B337" s="162"/>
      <c r="D337" s="163" t="s">
        <v>147</v>
      </c>
      <c r="E337" s="164" t="s">
        <v>3</v>
      </c>
      <c r="F337" s="165" t="s">
        <v>150</v>
      </c>
      <c r="H337" s="166">
        <v>277.2</v>
      </c>
      <c r="L337" s="162"/>
      <c r="M337" s="167"/>
      <c r="N337" s="168"/>
      <c r="O337" s="168"/>
      <c r="P337" s="168"/>
      <c r="Q337" s="168"/>
      <c r="R337" s="168"/>
      <c r="S337" s="168"/>
      <c r="T337" s="169"/>
      <c r="AT337" s="170" t="s">
        <v>147</v>
      </c>
      <c r="AU337" s="170" t="s">
        <v>78</v>
      </c>
      <c r="AV337" s="12" t="s">
        <v>145</v>
      </c>
      <c r="AW337" s="12" t="s">
        <v>34</v>
      </c>
      <c r="AX337" s="12" t="s">
        <v>20</v>
      </c>
      <c r="AY337" s="170" t="s">
        <v>139</v>
      </c>
    </row>
    <row r="338" spans="2:65" s="1" customFormat="1" ht="22.5" customHeight="1">
      <c r="B338" s="142"/>
      <c r="C338" s="143" t="s">
        <v>578</v>
      </c>
      <c r="D338" s="143" t="s">
        <v>141</v>
      </c>
      <c r="E338" s="144" t="s">
        <v>579</v>
      </c>
      <c r="F338" s="145" t="s">
        <v>580</v>
      </c>
      <c r="G338" s="146" t="s">
        <v>168</v>
      </c>
      <c r="H338" s="147">
        <v>66.69</v>
      </c>
      <c r="I338" s="148"/>
      <c r="J338" s="148">
        <f>ROUND(I338*H338,2)</f>
        <v>0</v>
      </c>
      <c r="K338" s="145" t="s">
        <v>3</v>
      </c>
      <c r="L338" s="30"/>
      <c r="M338" s="149" t="s">
        <v>3</v>
      </c>
      <c r="N338" s="150" t="s">
        <v>41</v>
      </c>
      <c r="O338" s="151">
        <v>0.245</v>
      </c>
      <c r="P338" s="151">
        <f>O338*H338</f>
        <v>16.33905</v>
      </c>
      <c r="Q338" s="151">
        <v>0</v>
      </c>
      <c r="R338" s="151">
        <f>Q338*H338</f>
        <v>0</v>
      </c>
      <c r="S338" s="151">
        <v>0.131</v>
      </c>
      <c r="T338" s="152">
        <f>S338*H338</f>
        <v>8.73639</v>
      </c>
      <c r="AR338" s="16" t="s">
        <v>221</v>
      </c>
      <c r="AT338" s="16" t="s">
        <v>141</v>
      </c>
      <c r="AU338" s="16" t="s">
        <v>78</v>
      </c>
      <c r="AY338" s="16" t="s">
        <v>139</v>
      </c>
      <c r="BE338" s="153">
        <f>IF(N338="základní",J338,0)</f>
        <v>0</v>
      </c>
      <c r="BF338" s="153">
        <f>IF(N338="snížená",J338,0)</f>
        <v>0</v>
      </c>
      <c r="BG338" s="153">
        <f>IF(N338="zákl. přenesená",J338,0)</f>
        <v>0</v>
      </c>
      <c r="BH338" s="153">
        <f>IF(N338="sníž. přenesená",J338,0)</f>
        <v>0</v>
      </c>
      <c r="BI338" s="153">
        <f>IF(N338="nulová",J338,0)</f>
        <v>0</v>
      </c>
      <c r="BJ338" s="16" t="s">
        <v>20</v>
      </c>
      <c r="BK338" s="153">
        <f>ROUND(I338*H338,2)</f>
        <v>0</v>
      </c>
      <c r="BL338" s="16" t="s">
        <v>221</v>
      </c>
      <c r="BM338" s="16" t="s">
        <v>581</v>
      </c>
    </row>
    <row r="339" spans="2:51" s="11" customFormat="1" ht="22.5" customHeight="1">
      <c r="B339" s="154"/>
      <c r="D339" s="155" t="s">
        <v>147</v>
      </c>
      <c r="E339" s="156" t="s">
        <v>3</v>
      </c>
      <c r="F339" s="157" t="s">
        <v>582</v>
      </c>
      <c r="H339" s="158">
        <v>11.76</v>
      </c>
      <c r="L339" s="154"/>
      <c r="M339" s="159"/>
      <c r="N339" s="160"/>
      <c r="O339" s="160"/>
      <c r="P339" s="160"/>
      <c r="Q339" s="160"/>
      <c r="R339" s="160"/>
      <c r="S339" s="160"/>
      <c r="T339" s="161"/>
      <c r="AT339" s="156" t="s">
        <v>147</v>
      </c>
      <c r="AU339" s="156" t="s">
        <v>78</v>
      </c>
      <c r="AV339" s="11" t="s">
        <v>78</v>
      </c>
      <c r="AW339" s="11" t="s">
        <v>34</v>
      </c>
      <c r="AX339" s="11" t="s">
        <v>70</v>
      </c>
      <c r="AY339" s="156" t="s">
        <v>139</v>
      </c>
    </row>
    <row r="340" spans="2:51" s="11" customFormat="1" ht="22.5" customHeight="1">
      <c r="B340" s="154"/>
      <c r="D340" s="155" t="s">
        <v>147</v>
      </c>
      <c r="E340" s="156" t="s">
        <v>3</v>
      </c>
      <c r="F340" s="157" t="s">
        <v>583</v>
      </c>
      <c r="H340" s="158">
        <v>49.722</v>
      </c>
      <c r="L340" s="154"/>
      <c r="M340" s="159"/>
      <c r="N340" s="160"/>
      <c r="O340" s="160"/>
      <c r="P340" s="160"/>
      <c r="Q340" s="160"/>
      <c r="R340" s="160"/>
      <c r="S340" s="160"/>
      <c r="T340" s="161"/>
      <c r="AT340" s="156" t="s">
        <v>147</v>
      </c>
      <c r="AU340" s="156" t="s">
        <v>78</v>
      </c>
      <c r="AV340" s="11" t="s">
        <v>78</v>
      </c>
      <c r="AW340" s="11" t="s">
        <v>34</v>
      </c>
      <c r="AX340" s="11" t="s">
        <v>70</v>
      </c>
      <c r="AY340" s="156" t="s">
        <v>139</v>
      </c>
    </row>
    <row r="341" spans="2:51" s="11" customFormat="1" ht="22.5" customHeight="1">
      <c r="B341" s="154"/>
      <c r="D341" s="155" t="s">
        <v>147</v>
      </c>
      <c r="E341" s="156" t="s">
        <v>3</v>
      </c>
      <c r="F341" s="157" t="s">
        <v>584</v>
      </c>
      <c r="H341" s="158">
        <v>5.208</v>
      </c>
      <c r="L341" s="154"/>
      <c r="M341" s="159"/>
      <c r="N341" s="160"/>
      <c r="O341" s="160"/>
      <c r="P341" s="160"/>
      <c r="Q341" s="160"/>
      <c r="R341" s="160"/>
      <c r="S341" s="160"/>
      <c r="T341" s="161"/>
      <c r="AT341" s="156" t="s">
        <v>147</v>
      </c>
      <c r="AU341" s="156" t="s">
        <v>78</v>
      </c>
      <c r="AV341" s="11" t="s">
        <v>78</v>
      </c>
      <c r="AW341" s="11" t="s">
        <v>34</v>
      </c>
      <c r="AX341" s="11" t="s">
        <v>70</v>
      </c>
      <c r="AY341" s="156" t="s">
        <v>139</v>
      </c>
    </row>
    <row r="342" spans="2:51" s="12" customFormat="1" ht="22.5" customHeight="1">
      <c r="B342" s="162"/>
      <c r="D342" s="163" t="s">
        <v>147</v>
      </c>
      <c r="E342" s="164" t="s">
        <v>3</v>
      </c>
      <c r="F342" s="165" t="s">
        <v>150</v>
      </c>
      <c r="H342" s="166">
        <v>66.69</v>
      </c>
      <c r="L342" s="162"/>
      <c r="M342" s="167"/>
      <c r="N342" s="168"/>
      <c r="O342" s="168"/>
      <c r="P342" s="168"/>
      <c r="Q342" s="168"/>
      <c r="R342" s="168"/>
      <c r="S342" s="168"/>
      <c r="T342" s="169"/>
      <c r="AT342" s="170" t="s">
        <v>147</v>
      </c>
      <c r="AU342" s="170" t="s">
        <v>78</v>
      </c>
      <c r="AV342" s="12" t="s">
        <v>145</v>
      </c>
      <c r="AW342" s="12" t="s">
        <v>34</v>
      </c>
      <c r="AX342" s="12" t="s">
        <v>20</v>
      </c>
      <c r="AY342" s="170" t="s">
        <v>139</v>
      </c>
    </row>
    <row r="343" spans="2:65" s="1" customFormat="1" ht="22.5" customHeight="1">
      <c r="B343" s="142"/>
      <c r="C343" s="143" t="s">
        <v>585</v>
      </c>
      <c r="D343" s="143" t="s">
        <v>141</v>
      </c>
      <c r="E343" s="144" t="s">
        <v>586</v>
      </c>
      <c r="F343" s="145" t="s">
        <v>587</v>
      </c>
      <c r="G343" s="146" t="s">
        <v>144</v>
      </c>
      <c r="H343" s="147">
        <v>3.745</v>
      </c>
      <c r="I343" s="148"/>
      <c r="J343" s="148">
        <f>ROUND(I343*H343,2)</f>
        <v>0</v>
      </c>
      <c r="K343" s="145" t="s">
        <v>3</v>
      </c>
      <c r="L343" s="30"/>
      <c r="M343" s="149" t="s">
        <v>3</v>
      </c>
      <c r="N343" s="150" t="s">
        <v>41</v>
      </c>
      <c r="O343" s="151">
        <v>1.52</v>
      </c>
      <c r="P343" s="151">
        <f>O343*H343</f>
        <v>5.6924</v>
      </c>
      <c r="Q343" s="151">
        <v>0</v>
      </c>
      <c r="R343" s="151">
        <f>Q343*H343</f>
        <v>0</v>
      </c>
      <c r="S343" s="151">
        <v>1.8</v>
      </c>
      <c r="T343" s="152">
        <f>S343*H343</f>
        <v>6.7410000000000005</v>
      </c>
      <c r="AR343" s="16" t="s">
        <v>145</v>
      </c>
      <c r="AT343" s="16" t="s">
        <v>141</v>
      </c>
      <c r="AU343" s="16" t="s">
        <v>78</v>
      </c>
      <c r="AY343" s="16" t="s">
        <v>139</v>
      </c>
      <c r="BE343" s="153">
        <f>IF(N343="základní",J343,0)</f>
        <v>0</v>
      </c>
      <c r="BF343" s="153">
        <f>IF(N343="snížená",J343,0)</f>
        <v>0</v>
      </c>
      <c r="BG343" s="153">
        <f>IF(N343="zákl. přenesená",J343,0)</f>
        <v>0</v>
      </c>
      <c r="BH343" s="153">
        <f>IF(N343="sníž. přenesená",J343,0)</f>
        <v>0</v>
      </c>
      <c r="BI343" s="153">
        <f>IF(N343="nulová",J343,0)</f>
        <v>0</v>
      </c>
      <c r="BJ343" s="16" t="s">
        <v>20</v>
      </c>
      <c r="BK343" s="153">
        <f>ROUND(I343*H343,2)</f>
        <v>0</v>
      </c>
      <c r="BL343" s="16" t="s">
        <v>145</v>
      </c>
      <c r="BM343" s="16" t="s">
        <v>588</v>
      </c>
    </row>
    <row r="344" spans="2:51" s="11" customFormat="1" ht="22.5" customHeight="1">
      <c r="B344" s="154"/>
      <c r="D344" s="163" t="s">
        <v>147</v>
      </c>
      <c r="E344" s="171" t="s">
        <v>3</v>
      </c>
      <c r="F344" s="172" t="s">
        <v>589</v>
      </c>
      <c r="H344" s="173">
        <v>3.745</v>
      </c>
      <c r="L344" s="154"/>
      <c r="M344" s="159"/>
      <c r="N344" s="160"/>
      <c r="O344" s="160"/>
      <c r="P344" s="160"/>
      <c r="Q344" s="160"/>
      <c r="R344" s="160"/>
      <c r="S344" s="160"/>
      <c r="T344" s="161"/>
      <c r="AT344" s="156" t="s">
        <v>147</v>
      </c>
      <c r="AU344" s="156" t="s">
        <v>78</v>
      </c>
      <c r="AV344" s="11" t="s">
        <v>78</v>
      </c>
      <c r="AW344" s="11" t="s">
        <v>34</v>
      </c>
      <c r="AX344" s="11" t="s">
        <v>20</v>
      </c>
      <c r="AY344" s="156" t="s">
        <v>139</v>
      </c>
    </row>
    <row r="345" spans="2:65" s="1" customFormat="1" ht="22.5" customHeight="1">
      <c r="B345" s="142"/>
      <c r="C345" s="143" t="s">
        <v>590</v>
      </c>
      <c r="D345" s="143" t="s">
        <v>141</v>
      </c>
      <c r="E345" s="144" t="s">
        <v>591</v>
      </c>
      <c r="F345" s="145" t="s">
        <v>592</v>
      </c>
      <c r="G345" s="146" t="s">
        <v>144</v>
      </c>
      <c r="H345" s="147">
        <v>4.5</v>
      </c>
      <c r="I345" s="148"/>
      <c r="J345" s="148">
        <f>ROUND(I345*H345,2)</f>
        <v>0</v>
      </c>
      <c r="K345" s="145" t="s">
        <v>3</v>
      </c>
      <c r="L345" s="30"/>
      <c r="M345" s="149" t="s">
        <v>3</v>
      </c>
      <c r="N345" s="150" t="s">
        <v>41</v>
      </c>
      <c r="O345" s="151">
        <v>4.996</v>
      </c>
      <c r="P345" s="151">
        <f>O345*H345</f>
        <v>22.482000000000003</v>
      </c>
      <c r="Q345" s="151">
        <v>0</v>
      </c>
      <c r="R345" s="151">
        <f>Q345*H345</f>
        <v>0</v>
      </c>
      <c r="S345" s="151">
        <v>2.2</v>
      </c>
      <c r="T345" s="152">
        <f>S345*H345</f>
        <v>9.9</v>
      </c>
      <c r="AR345" s="16" t="s">
        <v>145</v>
      </c>
      <c r="AT345" s="16" t="s">
        <v>141</v>
      </c>
      <c r="AU345" s="16" t="s">
        <v>78</v>
      </c>
      <c r="AY345" s="16" t="s">
        <v>139</v>
      </c>
      <c r="BE345" s="153">
        <f>IF(N345="základní",J345,0)</f>
        <v>0</v>
      </c>
      <c r="BF345" s="153">
        <f>IF(N345="snížená",J345,0)</f>
        <v>0</v>
      </c>
      <c r="BG345" s="153">
        <f>IF(N345="zákl. přenesená",J345,0)</f>
        <v>0</v>
      </c>
      <c r="BH345" s="153">
        <f>IF(N345="sníž. přenesená",J345,0)</f>
        <v>0</v>
      </c>
      <c r="BI345" s="153">
        <f>IF(N345="nulová",J345,0)</f>
        <v>0</v>
      </c>
      <c r="BJ345" s="16" t="s">
        <v>20</v>
      </c>
      <c r="BK345" s="153">
        <f>ROUND(I345*H345,2)</f>
        <v>0</v>
      </c>
      <c r="BL345" s="16" t="s">
        <v>145</v>
      </c>
      <c r="BM345" s="16" t="s">
        <v>593</v>
      </c>
    </row>
    <row r="346" spans="2:51" s="11" customFormat="1" ht="22.5" customHeight="1">
      <c r="B346" s="154"/>
      <c r="D346" s="163" t="s">
        <v>147</v>
      </c>
      <c r="E346" s="171" t="s">
        <v>3</v>
      </c>
      <c r="F346" s="172" t="s">
        <v>594</v>
      </c>
      <c r="H346" s="173">
        <v>4.5</v>
      </c>
      <c r="L346" s="154"/>
      <c r="M346" s="159"/>
      <c r="N346" s="160"/>
      <c r="O346" s="160"/>
      <c r="P346" s="160"/>
      <c r="Q346" s="160"/>
      <c r="R346" s="160"/>
      <c r="S346" s="160"/>
      <c r="T346" s="161"/>
      <c r="AT346" s="156" t="s">
        <v>147</v>
      </c>
      <c r="AU346" s="156" t="s">
        <v>78</v>
      </c>
      <c r="AV346" s="11" t="s">
        <v>78</v>
      </c>
      <c r="AW346" s="11" t="s">
        <v>34</v>
      </c>
      <c r="AX346" s="11" t="s">
        <v>20</v>
      </c>
      <c r="AY346" s="156" t="s">
        <v>139</v>
      </c>
    </row>
    <row r="347" spans="2:65" s="1" customFormat="1" ht="22.5" customHeight="1">
      <c r="B347" s="142"/>
      <c r="C347" s="143" t="s">
        <v>595</v>
      </c>
      <c r="D347" s="143" t="s">
        <v>141</v>
      </c>
      <c r="E347" s="144" t="s">
        <v>596</v>
      </c>
      <c r="F347" s="145" t="s">
        <v>597</v>
      </c>
      <c r="G347" s="146" t="s">
        <v>168</v>
      </c>
      <c r="H347" s="147">
        <v>9.798</v>
      </c>
      <c r="I347" s="148"/>
      <c r="J347" s="148">
        <f>ROUND(I347*H347,2)</f>
        <v>0</v>
      </c>
      <c r="K347" s="145" t="s">
        <v>3</v>
      </c>
      <c r="L347" s="30"/>
      <c r="M347" s="149" t="s">
        <v>3</v>
      </c>
      <c r="N347" s="150" t="s">
        <v>41</v>
      </c>
      <c r="O347" s="151">
        <v>0</v>
      </c>
      <c r="P347" s="151">
        <f>O347*H347</f>
        <v>0</v>
      </c>
      <c r="Q347" s="151">
        <v>0</v>
      </c>
      <c r="R347" s="151">
        <f>Q347*H347</f>
        <v>0</v>
      </c>
      <c r="S347" s="151">
        <v>0.36</v>
      </c>
      <c r="T347" s="152">
        <f>S347*H347</f>
        <v>3.5272799999999997</v>
      </c>
      <c r="AR347" s="16" t="s">
        <v>145</v>
      </c>
      <c r="AT347" s="16" t="s">
        <v>141</v>
      </c>
      <c r="AU347" s="16" t="s">
        <v>78</v>
      </c>
      <c r="AY347" s="16" t="s">
        <v>139</v>
      </c>
      <c r="BE347" s="153">
        <f>IF(N347="základní",J347,0)</f>
        <v>0</v>
      </c>
      <c r="BF347" s="153">
        <f>IF(N347="snížená",J347,0)</f>
        <v>0</v>
      </c>
      <c r="BG347" s="153">
        <f>IF(N347="zákl. přenesená",J347,0)</f>
        <v>0</v>
      </c>
      <c r="BH347" s="153">
        <f>IF(N347="sníž. přenesená",J347,0)</f>
        <v>0</v>
      </c>
      <c r="BI347" s="153">
        <f>IF(N347="nulová",J347,0)</f>
        <v>0</v>
      </c>
      <c r="BJ347" s="16" t="s">
        <v>20</v>
      </c>
      <c r="BK347" s="153">
        <f>ROUND(I347*H347,2)</f>
        <v>0</v>
      </c>
      <c r="BL347" s="16" t="s">
        <v>145</v>
      </c>
      <c r="BM347" s="16" t="s">
        <v>598</v>
      </c>
    </row>
    <row r="348" spans="2:51" s="11" customFormat="1" ht="22.5" customHeight="1">
      <c r="B348" s="154"/>
      <c r="D348" s="163" t="s">
        <v>147</v>
      </c>
      <c r="E348" s="171" t="s">
        <v>3</v>
      </c>
      <c r="F348" s="172" t="s">
        <v>599</v>
      </c>
      <c r="H348" s="173">
        <v>9.798</v>
      </c>
      <c r="L348" s="154"/>
      <c r="M348" s="159"/>
      <c r="N348" s="160"/>
      <c r="O348" s="160"/>
      <c r="P348" s="160"/>
      <c r="Q348" s="160"/>
      <c r="R348" s="160"/>
      <c r="S348" s="160"/>
      <c r="T348" s="161"/>
      <c r="AT348" s="156" t="s">
        <v>147</v>
      </c>
      <c r="AU348" s="156" t="s">
        <v>78</v>
      </c>
      <c r="AV348" s="11" t="s">
        <v>78</v>
      </c>
      <c r="AW348" s="11" t="s">
        <v>34</v>
      </c>
      <c r="AX348" s="11" t="s">
        <v>20</v>
      </c>
      <c r="AY348" s="156" t="s">
        <v>139</v>
      </c>
    </row>
    <row r="349" spans="2:65" s="1" customFormat="1" ht="22.5" customHeight="1">
      <c r="B349" s="142"/>
      <c r="C349" s="143" t="s">
        <v>600</v>
      </c>
      <c r="D349" s="143" t="s">
        <v>141</v>
      </c>
      <c r="E349" s="144" t="s">
        <v>601</v>
      </c>
      <c r="F349" s="145" t="s">
        <v>602</v>
      </c>
      <c r="G349" s="146" t="s">
        <v>144</v>
      </c>
      <c r="H349" s="147">
        <v>1.504</v>
      </c>
      <c r="I349" s="148"/>
      <c r="J349" s="148">
        <f>ROUND(I349*H349,2)</f>
        <v>0</v>
      </c>
      <c r="K349" s="145" t="s">
        <v>3</v>
      </c>
      <c r="L349" s="30"/>
      <c r="M349" s="149" t="s">
        <v>3</v>
      </c>
      <c r="N349" s="150" t="s">
        <v>41</v>
      </c>
      <c r="O349" s="151">
        <v>12.161</v>
      </c>
      <c r="P349" s="151">
        <f>O349*H349</f>
        <v>18.290143999999998</v>
      </c>
      <c r="Q349" s="151">
        <v>0</v>
      </c>
      <c r="R349" s="151">
        <f>Q349*H349</f>
        <v>0</v>
      </c>
      <c r="S349" s="151">
        <v>2.4</v>
      </c>
      <c r="T349" s="152">
        <f>S349*H349</f>
        <v>3.6096</v>
      </c>
      <c r="AR349" s="16" t="s">
        <v>145</v>
      </c>
      <c r="AT349" s="16" t="s">
        <v>141</v>
      </c>
      <c r="AU349" s="16" t="s">
        <v>78</v>
      </c>
      <c r="AY349" s="16" t="s">
        <v>139</v>
      </c>
      <c r="BE349" s="153">
        <f>IF(N349="základní",J349,0)</f>
        <v>0</v>
      </c>
      <c r="BF349" s="153">
        <f>IF(N349="snížená",J349,0)</f>
        <v>0</v>
      </c>
      <c r="BG349" s="153">
        <f>IF(N349="zákl. přenesená",J349,0)</f>
        <v>0</v>
      </c>
      <c r="BH349" s="153">
        <f>IF(N349="sníž. přenesená",J349,0)</f>
        <v>0</v>
      </c>
      <c r="BI349" s="153">
        <f>IF(N349="nulová",J349,0)</f>
        <v>0</v>
      </c>
      <c r="BJ349" s="16" t="s">
        <v>20</v>
      </c>
      <c r="BK349" s="153">
        <f>ROUND(I349*H349,2)</f>
        <v>0</v>
      </c>
      <c r="BL349" s="16" t="s">
        <v>145</v>
      </c>
      <c r="BM349" s="16" t="s">
        <v>603</v>
      </c>
    </row>
    <row r="350" spans="2:51" s="11" customFormat="1" ht="22.5" customHeight="1">
      <c r="B350" s="154"/>
      <c r="D350" s="163" t="s">
        <v>147</v>
      </c>
      <c r="E350" s="171" t="s">
        <v>3</v>
      </c>
      <c r="F350" s="172" t="s">
        <v>604</v>
      </c>
      <c r="H350" s="173">
        <v>1.504</v>
      </c>
      <c r="L350" s="154"/>
      <c r="M350" s="159"/>
      <c r="N350" s="160"/>
      <c r="O350" s="160"/>
      <c r="P350" s="160"/>
      <c r="Q350" s="160"/>
      <c r="R350" s="160"/>
      <c r="S350" s="160"/>
      <c r="T350" s="161"/>
      <c r="AT350" s="156" t="s">
        <v>147</v>
      </c>
      <c r="AU350" s="156" t="s">
        <v>78</v>
      </c>
      <c r="AV350" s="11" t="s">
        <v>78</v>
      </c>
      <c r="AW350" s="11" t="s">
        <v>34</v>
      </c>
      <c r="AX350" s="11" t="s">
        <v>20</v>
      </c>
      <c r="AY350" s="156" t="s">
        <v>139</v>
      </c>
    </row>
    <row r="351" spans="2:65" s="1" customFormat="1" ht="31.5" customHeight="1">
      <c r="B351" s="142"/>
      <c r="C351" s="143" t="s">
        <v>605</v>
      </c>
      <c r="D351" s="143" t="s">
        <v>141</v>
      </c>
      <c r="E351" s="144" t="s">
        <v>606</v>
      </c>
      <c r="F351" s="145" t="s">
        <v>607</v>
      </c>
      <c r="G351" s="146" t="s">
        <v>144</v>
      </c>
      <c r="H351" s="147">
        <v>36.076</v>
      </c>
      <c r="I351" s="148"/>
      <c r="J351" s="148">
        <f>ROUND(I351*H351,2)</f>
        <v>0</v>
      </c>
      <c r="K351" s="145" t="s">
        <v>3</v>
      </c>
      <c r="L351" s="30"/>
      <c r="M351" s="149" t="s">
        <v>3</v>
      </c>
      <c r="N351" s="150" t="s">
        <v>41</v>
      </c>
      <c r="O351" s="151">
        <v>5.867</v>
      </c>
      <c r="P351" s="151">
        <f>O351*H351</f>
        <v>211.657892</v>
      </c>
      <c r="Q351" s="151">
        <v>0</v>
      </c>
      <c r="R351" s="151">
        <f>Q351*H351</f>
        <v>0</v>
      </c>
      <c r="S351" s="151">
        <v>2.2</v>
      </c>
      <c r="T351" s="152">
        <f>S351*H351</f>
        <v>79.36720000000001</v>
      </c>
      <c r="AR351" s="16" t="s">
        <v>145</v>
      </c>
      <c r="AT351" s="16" t="s">
        <v>141</v>
      </c>
      <c r="AU351" s="16" t="s">
        <v>78</v>
      </c>
      <c r="AY351" s="16" t="s">
        <v>139</v>
      </c>
      <c r="BE351" s="153">
        <f>IF(N351="základní",J351,0)</f>
        <v>0</v>
      </c>
      <c r="BF351" s="153">
        <f>IF(N351="snížená",J351,0)</f>
        <v>0</v>
      </c>
      <c r="BG351" s="153">
        <f>IF(N351="zákl. přenesená",J351,0)</f>
        <v>0</v>
      </c>
      <c r="BH351" s="153">
        <f>IF(N351="sníž. přenesená",J351,0)</f>
        <v>0</v>
      </c>
      <c r="BI351" s="153">
        <f>IF(N351="nulová",J351,0)</f>
        <v>0</v>
      </c>
      <c r="BJ351" s="16" t="s">
        <v>20</v>
      </c>
      <c r="BK351" s="153">
        <f>ROUND(I351*H351,2)</f>
        <v>0</v>
      </c>
      <c r="BL351" s="16" t="s">
        <v>145</v>
      </c>
      <c r="BM351" s="16" t="s">
        <v>608</v>
      </c>
    </row>
    <row r="352" spans="2:51" s="11" customFormat="1" ht="22.5" customHeight="1">
      <c r="B352" s="154"/>
      <c r="D352" s="155" t="s">
        <v>147</v>
      </c>
      <c r="E352" s="156" t="s">
        <v>3</v>
      </c>
      <c r="F352" s="157" t="s">
        <v>609</v>
      </c>
      <c r="H352" s="158">
        <v>23.205</v>
      </c>
      <c r="L352" s="154"/>
      <c r="M352" s="159"/>
      <c r="N352" s="160"/>
      <c r="O352" s="160"/>
      <c r="P352" s="160"/>
      <c r="Q352" s="160"/>
      <c r="R352" s="160"/>
      <c r="S352" s="160"/>
      <c r="T352" s="161"/>
      <c r="AT352" s="156" t="s">
        <v>147</v>
      </c>
      <c r="AU352" s="156" t="s">
        <v>78</v>
      </c>
      <c r="AV352" s="11" t="s">
        <v>78</v>
      </c>
      <c r="AW352" s="11" t="s">
        <v>34</v>
      </c>
      <c r="AX352" s="11" t="s">
        <v>70</v>
      </c>
      <c r="AY352" s="156" t="s">
        <v>139</v>
      </c>
    </row>
    <row r="353" spans="2:51" s="11" customFormat="1" ht="22.5" customHeight="1">
      <c r="B353" s="154"/>
      <c r="D353" s="155" t="s">
        <v>147</v>
      </c>
      <c r="E353" s="156" t="s">
        <v>3</v>
      </c>
      <c r="F353" s="157" t="s">
        <v>610</v>
      </c>
      <c r="H353" s="158">
        <v>12.871</v>
      </c>
      <c r="L353" s="154"/>
      <c r="M353" s="159"/>
      <c r="N353" s="160"/>
      <c r="O353" s="160"/>
      <c r="P353" s="160"/>
      <c r="Q353" s="160"/>
      <c r="R353" s="160"/>
      <c r="S353" s="160"/>
      <c r="T353" s="161"/>
      <c r="AT353" s="156" t="s">
        <v>147</v>
      </c>
      <c r="AU353" s="156" t="s">
        <v>78</v>
      </c>
      <c r="AV353" s="11" t="s">
        <v>78</v>
      </c>
      <c r="AW353" s="11" t="s">
        <v>34</v>
      </c>
      <c r="AX353" s="11" t="s">
        <v>70</v>
      </c>
      <c r="AY353" s="156" t="s">
        <v>139</v>
      </c>
    </row>
    <row r="354" spans="2:51" s="12" customFormat="1" ht="22.5" customHeight="1">
      <c r="B354" s="162"/>
      <c r="D354" s="163" t="s">
        <v>147</v>
      </c>
      <c r="E354" s="164" t="s">
        <v>3</v>
      </c>
      <c r="F354" s="165" t="s">
        <v>150</v>
      </c>
      <c r="H354" s="166">
        <v>36.076</v>
      </c>
      <c r="L354" s="162"/>
      <c r="M354" s="167"/>
      <c r="N354" s="168"/>
      <c r="O354" s="168"/>
      <c r="P354" s="168"/>
      <c r="Q354" s="168"/>
      <c r="R354" s="168"/>
      <c r="S354" s="168"/>
      <c r="T354" s="169"/>
      <c r="AT354" s="170" t="s">
        <v>147</v>
      </c>
      <c r="AU354" s="170" t="s">
        <v>78</v>
      </c>
      <c r="AV354" s="12" t="s">
        <v>145</v>
      </c>
      <c r="AW354" s="12" t="s">
        <v>34</v>
      </c>
      <c r="AX354" s="12" t="s">
        <v>20</v>
      </c>
      <c r="AY354" s="170" t="s">
        <v>139</v>
      </c>
    </row>
    <row r="355" spans="2:65" s="1" customFormat="1" ht="22.5" customHeight="1">
      <c r="B355" s="142"/>
      <c r="C355" s="143" t="s">
        <v>611</v>
      </c>
      <c r="D355" s="143" t="s">
        <v>141</v>
      </c>
      <c r="E355" s="144" t="s">
        <v>612</v>
      </c>
      <c r="F355" s="145" t="s">
        <v>613</v>
      </c>
      <c r="G355" s="146" t="s">
        <v>304</v>
      </c>
      <c r="H355" s="147">
        <v>32</v>
      </c>
      <c r="I355" s="148"/>
      <c r="J355" s="148">
        <f>ROUND(I355*H355,2)</f>
        <v>0</v>
      </c>
      <c r="K355" s="145" t="s">
        <v>3</v>
      </c>
      <c r="L355" s="30"/>
      <c r="M355" s="149" t="s">
        <v>3</v>
      </c>
      <c r="N355" s="150" t="s">
        <v>41</v>
      </c>
      <c r="O355" s="151">
        <v>0.04</v>
      </c>
      <c r="P355" s="151">
        <f>O355*H355</f>
        <v>1.28</v>
      </c>
      <c r="Q355" s="151">
        <v>0</v>
      </c>
      <c r="R355" s="151">
        <f>Q355*H355</f>
        <v>0</v>
      </c>
      <c r="S355" s="151">
        <v>0</v>
      </c>
      <c r="T355" s="152">
        <f>S355*H355</f>
        <v>0</v>
      </c>
      <c r="AR355" s="16" t="s">
        <v>145</v>
      </c>
      <c r="AT355" s="16" t="s">
        <v>141</v>
      </c>
      <c r="AU355" s="16" t="s">
        <v>78</v>
      </c>
      <c r="AY355" s="16" t="s">
        <v>139</v>
      </c>
      <c r="BE355" s="153">
        <f>IF(N355="základní",J355,0)</f>
        <v>0</v>
      </c>
      <c r="BF355" s="153">
        <f>IF(N355="snížená",J355,0)</f>
        <v>0</v>
      </c>
      <c r="BG355" s="153">
        <f>IF(N355="zákl. přenesená",J355,0)</f>
        <v>0</v>
      </c>
      <c r="BH355" s="153">
        <f>IF(N355="sníž. přenesená",J355,0)</f>
        <v>0</v>
      </c>
      <c r="BI355" s="153">
        <f>IF(N355="nulová",J355,0)</f>
        <v>0</v>
      </c>
      <c r="BJ355" s="16" t="s">
        <v>20</v>
      </c>
      <c r="BK355" s="153">
        <f>ROUND(I355*H355,2)</f>
        <v>0</v>
      </c>
      <c r="BL355" s="16" t="s">
        <v>145</v>
      </c>
      <c r="BM355" s="16" t="s">
        <v>614</v>
      </c>
    </row>
    <row r="356" spans="2:51" s="11" customFormat="1" ht="22.5" customHeight="1">
      <c r="B356" s="154"/>
      <c r="D356" s="163" t="s">
        <v>147</v>
      </c>
      <c r="E356" s="171" t="s">
        <v>3</v>
      </c>
      <c r="F356" s="172" t="s">
        <v>615</v>
      </c>
      <c r="H356" s="173">
        <v>32</v>
      </c>
      <c r="L356" s="154"/>
      <c r="M356" s="159"/>
      <c r="N356" s="160"/>
      <c r="O356" s="160"/>
      <c r="P356" s="160"/>
      <c r="Q356" s="160"/>
      <c r="R356" s="160"/>
      <c r="S356" s="160"/>
      <c r="T356" s="161"/>
      <c r="AT356" s="156" t="s">
        <v>147</v>
      </c>
      <c r="AU356" s="156" t="s">
        <v>78</v>
      </c>
      <c r="AV356" s="11" t="s">
        <v>78</v>
      </c>
      <c r="AW356" s="11" t="s">
        <v>34</v>
      </c>
      <c r="AX356" s="11" t="s">
        <v>20</v>
      </c>
      <c r="AY356" s="156" t="s">
        <v>139</v>
      </c>
    </row>
    <row r="357" spans="2:65" s="1" customFormat="1" ht="22.5" customHeight="1">
      <c r="B357" s="142"/>
      <c r="C357" s="143" t="s">
        <v>616</v>
      </c>
      <c r="D357" s="143" t="s">
        <v>141</v>
      </c>
      <c r="E357" s="144" t="s">
        <v>617</v>
      </c>
      <c r="F357" s="145" t="s">
        <v>618</v>
      </c>
      <c r="G357" s="146" t="s">
        <v>168</v>
      </c>
      <c r="H357" s="147">
        <v>1.62</v>
      </c>
      <c r="I357" s="148"/>
      <c r="J357" s="148">
        <f>ROUND(I357*H357,2)</f>
        <v>0</v>
      </c>
      <c r="K357" s="145" t="s">
        <v>3</v>
      </c>
      <c r="L357" s="30"/>
      <c r="M357" s="149" t="s">
        <v>3</v>
      </c>
      <c r="N357" s="150" t="s">
        <v>41</v>
      </c>
      <c r="O357" s="151">
        <v>0.7</v>
      </c>
      <c r="P357" s="151">
        <f>O357*H357</f>
        <v>1.134</v>
      </c>
      <c r="Q357" s="151">
        <v>0</v>
      </c>
      <c r="R357" s="151">
        <f>Q357*H357</f>
        <v>0</v>
      </c>
      <c r="S357" s="151">
        <v>0.048</v>
      </c>
      <c r="T357" s="152">
        <f>S357*H357</f>
        <v>0.07776000000000001</v>
      </c>
      <c r="AR357" s="16" t="s">
        <v>145</v>
      </c>
      <c r="AT357" s="16" t="s">
        <v>141</v>
      </c>
      <c r="AU357" s="16" t="s">
        <v>78</v>
      </c>
      <c r="AY357" s="16" t="s">
        <v>139</v>
      </c>
      <c r="BE357" s="153">
        <f>IF(N357="základní",J357,0)</f>
        <v>0</v>
      </c>
      <c r="BF357" s="153">
        <f>IF(N357="snížená",J357,0)</f>
        <v>0</v>
      </c>
      <c r="BG357" s="153">
        <f>IF(N357="zákl. přenesená",J357,0)</f>
        <v>0</v>
      </c>
      <c r="BH357" s="153">
        <f>IF(N357="sníž. přenesená",J357,0)</f>
        <v>0</v>
      </c>
      <c r="BI357" s="153">
        <f>IF(N357="nulová",J357,0)</f>
        <v>0</v>
      </c>
      <c r="BJ357" s="16" t="s">
        <v>20</v>
      </c>
      <c r="BK357" s="153">
        <f>ROUND(I357*H357,2)</f>
        <v>0</v>
      </c>
      <c r="BL357" s="16" t="s">
        <v>145</v>
      </c>
      <c r="BM357" s="16" t="s">
        <v>619</v>
      </c>
    </row>
    <row r="358" spans="2:51" s="11" customFormat="1" ht="22.5" customHeight="1">
      <c r="B358" s="154"/>
      <c r="D358" s="163" t="s">
        <v>147</v>
      </c>
      <c r="E358" s="171" t="s">
        <v>3</v>
      </c>
      <c r="F358" s="172" t="s">
        <v>620</v>
      </c>
      <c r="H358" s="173">
        <v>1.62</v>
      </c>
      <c r="L358" s="154"/>
      <c r="M358" s="159"/>
      <c r="N358" s="160"/>
      <c r="O358" s="160"/>
      <c r="P358" s="160"/>
      <c r="Q358" s="160"/>
      <c r="R358" s="160"/>
      <c r="S358" s="160"/>
      <c r="T358" s="161"/>
      <c r="AT358" s="156" t="s">
        <v>147</v>
      </c>
      <c r="AU358" s="156" t="s">
        <v>78</v>
      </c>
      <c r="AV358" s="11" t="s">
        <v>78</v>
      </c>
      <c r="AW358" s="11" t="s">
        <v>34</v>
      </c>
      <c r="AX358" s="11" t="s">
        <v>20</v>
      </c>
      <c r="AY358" s="156" t="s">
        <v>139</v>
      </c>
    </row>
    <row r="359" spans="2:65" s="1" customFormat="1" ht="22.5" customHeight="1">
      <c r="B359" s="142"/>
      <c r="C359" s="143" t="s">
        <v>621</v>
      </c>
      <c r="D359" s="143" t="s">
        <v>141</v>
      </c>
      <c r="E359" s="144" t="s">
        <v>622</v>
      </c>
      <c r="F359" s="145" t="s">
        <v>623</v>
      </c>
      <c r="G359" s="146" t="s">
        <v>168</v>
      </c>
      <c r="H359" s="147">
        <v>11.88</v>
      </c>
      <c r="I359" s="148"/>
      <c r="J359" s="148">
        <f>ROUND(I359*H359,2)</f>
        <v>0</v>
      </c>
      <c r="K359" s="145" t="s">
        <v>3</v>
      </c>
      <c r="L359" s="30"/>
      <c r="M359" s="149" t="s">
        <v>3</v>
      </c>
      <c r="N359" s="150" t="s">
        <v>41</v>
      </c>
      <c r="O359" s="151">
        <v>0.383</v>
      </c>
      <c r="P359" s="151">
        <f>O359*H359</f>
        <v>4.55004</v>
      </c>
      <c r="Q359" s="151">
        <v>0</v>
      </c>
      <c r="R359" s="151">
        <f>Q359*H359</f>
        <v>0</v>
      </c>
      <c r="S359" s="151">
        <v>0.034</v>
      </c>
      <c r="T359" s="152">
        <f>S359*H359</f>
        <v>0.40392000000000006</v>
      </c>
      <c r="AR359" s="16" t="s">
        <v>145</v>
      </c>
      <c r="AT359" s="16" t="s">
        <v>141</v>
      </c>
      <c r="AU359" s="16" t="s">
        <v>78</v>
      </c>
      <c r="AY359" s="16" t="s">
        <v>139</v>
      </c>
      <c r="BE359" s="153">
        <f>IF(N359="základní",J359,0)</f>
        <v>0</v>
      </c>
      <c r="BF359" s="153">
        <f>IF(N359="snížená",J359,0)</f>
        <v>0</v>
      </c>
      <c r="BG359" s="153">
        <f>IF(N359="zákl. přenesená",J359,0)</f>
        <v>0</v>
      </c>
      <c r="BH359" s="153">
        <f>IF(N359="sníž. přenesená",J359,0)</f>
        <v>0</v>
      </c>
      <c r="BI359" s="153">
        <f>IF(N359="nulová",J359,0)</f>
        <v>0</v>
      </c>
      <c r="BJ359" s="16" t="s">
        <v>20</v>
      </c>
      <c r="BK359" s="153">
        <f>ROUND(I359*H359,2)</f>
        <v>0</v>
      </c>
      <c r="BL359" s="16" t="s">
        <v>145</v>
      </c>
      <c r="BM359" s="16" t="s">
        <v>624</v>
      </c>
    </row>
    <row r="360" spans="2:51" s="11" customFormat="1" ht="22.5" customHeight="1">
      <c r="B360" s="154"/>
      <c r="D360" s="155" t="s">
        <v>147</v>
      </c>
      <c r="E360" s="156" t="s">
        <v>3</v>
      </c>
      <c r="F360" s="157" t="s">
        <v>625</v>
      </c>
      <c r="H360" s="158">
        <v>3.24</v>
      </c>
      <c r="L360" s="154"/>
      <c r="M360" s="159"/>
      <c r="N360" s="160"/>
      <c r="O360" s="160"/>
      <c r="P360" s="160"/>
      <c r="Q360" s="160"/>
      <c r="R360" s="160"/>
      <c r="S360" s="160"/>
      <c r="T360" s="161"/>
      <c r="AT360" s="156" t="s">
        <v>147</v>
      </c>
      <c r="AU360" s="156" t="s">
        <v>78</v>
      </c>
      <c r="AV360" s="11" t="s">
        <v>78</v>
      </c>
      <c r="AW360" s="11" t="s">
        <v>34</v>
      </c>
      <c r="AX360" s="11" t="s">
        <v>70</v>
      </c>
      <c r="AY360" s="156" t="s">
        <v>139</v>
      </c>
    </row>
    <row r="361" spans="2:51" s="11" customFormat="1" ht="22.5" customHeight="1">
      <c r="B361" s="154"/>
      <c r="D361" s="155" t="s">
        <v>147</v>
      </c>
      <c r="E361" s="156" t="s">
        <v>3</v>
      </c>
      <c r="F361" s="157" t="s">
        <v>626</v>
      </c>
      <c r="H361" s="158">
        <v>8.64</v>
      </c>
      <c r="L361" s="154"/>
      <c r="M361" s="159"/>
      <c r="N361" s="160"/>
      <c r="O361" s="160"/>
      <c r="P361" s="160"/>
      <c r="Q361" s="160"/>
      <c r="R361" s="160"/>
      <c r="S361" s="160"/>
      <c r="T361" s="161"/>
      <c r="AT361" s="156" t="s">
        <v>147</v>
      </c>
      <c r="AU361" s="156" t="s">
        <v>78</v>
      </c>
      <c r="AV361" s="11" t="s">
        <v>78</v>
      </c>
      <c r="AW361" s="11" t="s">
        <v>34</v>
      </c>
      <c r="AX361" s="11" t="s">
        <v>70</v>
      </c>
      <c r="AY361" s="156" t="s">
        <v>139</v>
      </c>
    </row>
    <row r="362" spans="2:51" s="12" customFormat="1" ht="22.5" customHeight="1">
      <c r="B362" s="162"/>
      <c r="D362" s="163" t="s">
        <v>147</v>
      </c>
      <c r="E362" s="164" t="s">
        <v>3</v>
      </c>
      <c r="F362" s="165" t="s">
        <v>150</v>
      </c>
      <c r="H362" s="166">
        <v>11.88</v>
      </c>
      <c r="L362" s="162"/>
      <c r="M362" s="167"/>
      <c r="N362" s="168"/>
      <c r="O362" s="168"/>
      <c r="P362" s="168"/>
      <c r="Q362" s="168"/>
      <c r="R362" s="168"/>
      <c r="S362" s="168"/>
      <c r="T362" s="169"/>
      <c r="AT362" s="170" t="s">
        <v>147</v>
      </c>
      <c r="AU362" s="170" t="s">
        <v>78</v>
      </c>
      <c r="AV362" s="12" t="s">
        <v>145</v>
      </c>
      <c r="AW362" s="12" t="s">
        <v>34</v>
      </c>
      <c r="AX362" s="12" t="s">
        <v>20</v>
      </c>
      <c r="AY362" s="170" t="s">
        <v>139</v>
      </c>
    </row>
    <row r="363" spans="2:65" s="1" customFormat="1" ht="22.5" customHeight="1">
      <c r="B363" s="142"/>
      <c r="C363" s="143" t="s">
        <v>627</v>
      </c>
      <c r="D363" s="143" t="s">
        <v>141</v>
      </c>
      <c r="E363" s="144" t="s">
        <v>628</v>
      </c>
      <c r="F363" s="145" t="s">
        <v>629</v>
      </c>
      <c r="G363" s="146" t="s">
        <v>168</v>
      </c>
      <c r="H363" s="147">
        <v>16.154</v>
      </c>
      <c r="I363" s="148"/>
      <c r="J363" s="148">
        <f>ROUND(I363*H363,2)</f>
        <v>0</v>
      </c>
      <c r="K363" s="145" t="s">
        <v>3</v>
      </c>
      <c r="L363" s="30"/>
      <c r="M363" s="149" t="s">
        <v>3</v>
      </c>
      <c r="N363" s="150" t="s">
        <v>41</v>
      </c>
      <c r="O363" s="151">
        <v>0.939</v>
      </c>
      <c r="P363" s="151">
        <f>O363*H363</f>
        <v>15.168605999999999</v>
      </c>
      <c r="Q363" s="151">
        <v>0</v>
      </c>
      <c r="R363" s="151">
        <f>Q363*H363</f>
        <v>0</v>
      </c>
      <c r="S363" s="151">
        <v>0.076</v>
      </c>
      <c r="T363" s="152">
        <f>S363*H363</f>
        <v>1.227704</v>
      </c>
      <c r="AR363" s="16" t="s">
        <v>145</v>
      </c>
      <c r="AT363" s="16" t="s">
        <v>141</v>
      </c>
      <c r="AU363" s="16" t="s">
        <v>78</v>
      </c>
      <c r="AY363" s="16" t="s">
        <v>139</v>
      </c>
      <c r="BE363" s="153">
        <f>IF(N363="základní",J363,0)</f>
        <v>0</v>
      </c>
      <c r="BF363" s="153">
        <f>IF(N363="snížená",J363,0)</f>
        <v>0</v>
      </c>
      <c r="BG363" s="153">
        <f>IF(N363="zákl. přenesená",J363,0)</f>
        <v>0</v>
      </c>
      <c r="BH363" s="153">
        <f>IF(N363="sníž. přenesená",J363,0)</f>
        <v>0</v>
      </c>
      <c r="BI363" s="153">
        <f>IF(N363="nulová",J363,0)</f>
        <v>0</v>
      </c>
      <c r="BJ363" s="16" t="s">
        <v>20</v>
      </c>
      <c r="BK363" s="153">
        <f>ROUND(I363*H363,2)</f>
        <v>0</v>
      </c>
      <c r="BL363" s="16" t="s">
        <v>145</v>
      </c>
      <c r="BM363" s="16" t="s">
        <v>630</v>
      </c>
    </row>
    <row r="364" spans="2:51" s="11" customFormat="1" ht="22.5" customHeight="1">
      <c r="B364" s="154"/>
      <c r="D364" s="155" t="s">
        <v>147</v>
      </c>
      <c r="E364" s="156" t="s">
        <v>3</v>
      </c>
      <c r="F364" s="157" t="s">
        <v>631</v>
      </c>
      <c r="H364" s="158">
        <v>3.152</v>
      </c>
      <c r="L364" s="154"/>
      <c r="M364" s="159"/>
      <c r="N364" s="160"/>
      <c r="O364" s="160"/>
      <c r="P364" s="160"/>
      <c r="Q364" s="160"/>
      <c r="R364" s="160"/>
      <c r="S364" s="160"/>
      <c r="T364" s="161"/>
      <c r="AT364" s="156" t="s">
        <v>147</v>
      </c>
      <c r="AU364" s="156" t="s">
        <v>78</v>
      </c>
      <c r="AV364" s="11" t="s">
        <v>78</v>
      </c>
      <c r="AW364" s="11" t="s">
        <v>34</v>
      </c>
      <c r="AX364" s="11" t="s">
        <v>70</v>
      </c>
      <c r="AY364" s="156" t="s">
        <v>139</v>
      </c>
    </row>
    <row r="365" spans="2:51" s="11" customFormat="1" ht="22.5" customHeight="1">
      <c r="B365" s="154"/>
      <c r="D365" s="155" t="s">
        <v>147</v>
      </c>
      <c r="E365" s="156" t="s">
        <v>3</v>
      </c>
      <c r="F365" s="157" t="s">
        <v>632</v>
      </c>
      <c r="H365" s="158">
        <v>13.002</v>
      </c>
      <c r="L365" s="154"/>
      <c r="M365" s="159"/>
      <c r="N365" s="160"/>
      <c r="O365" s="160"/>
      <c r="P365" s="160"/>
      <c r="Q365" s="160"/>
      <c r="R365" s="160"/>
      <c r="S365" s="160"/>
      <c r="T365" s="161"/>
      <c r="AT365" s="156" t="s">
        <v>147</v>
      </c>
      <c r="AU365" s="156" t="s">
        <v>78</v>
      </c>
      <c r="AV365" s="11" t="s">
        <v>78</v>
      </c>
      <c r="AW365" s="11" t="s">
        <v>34</v>
      </c>
      <c r="AX365" s="11" t="s">
        <v>70</v>
      </c>
      <c r="AY365" s="156" t="s">
        <v>139</v>
      </c>
    </row>
    <row r="366" spans="2:51" s="12" customFormat="1" ht="22.5" customHeight="1">
      <c r="B366" s="162"/>
      <c r="D366" s="163" t="s">
        <v>147</v>
      </c>
      <c r="E366" s="164" t="s">
        <v>3</v>
      </c>
      <c r="F366" s="165" t="s">
        <v>150</v>
      </c>
      <c r="H366" s="166">
        <v>16.154</v>
      </c>
      <c r="L366" s="162"/>
      <c r="M366" s="167"/>
      <c r="N366" s="168"/>
      <c r="O366" s="168"/>
      <c r="P366" s="168"/>
      <c r="Q366" s="168"/>
      <c r="R366" s="168"/>
      <c r="S366" s="168"/>
      <c r="T366" s="169"/>
      <c r="AT366" s="170" t="s">
        <v>147</v>
      </c>
      <c r="AU366" s="170" t="s">
        <v>78</v>
      </c>
      <c r="AV366" s="12" t="s">
        <v>145</v>
      </c>
      <c r="AW366" s="12" t="s">
        <v>34</v>
      </c>
      <c r="AX366" s="12" t="s">
        <v>20</v>
      </c>
      <c r="AY366" s="170" t="s">
        <v>139</v>
      </c>
    </row>
    <row r="367" spans="2:65" s="1" customFormat="1" ht="22.5" customHeight="1">
      <c r="B367" s="142"/>
      <c r="C367" s="143" t="s">
        <v>633</v>
      </c>
      <c r="D367" s="143" t="s">
        <v>141</v>
      </c>
      <c r="E367" s="144" t="s">
        <v>634</v>
      </c>
      <c r="F367" s="145" t="s">
        <v>635</v>
      </c>
      <c r="G367" s="146" t="s">
        <v>168</v>
      </c>
      <c r="H367" s="147">
        <v>15.84</v>
      </c>
      <c r="I367" s="148"/>
      <c r="J367" s="148">
        <f>ROUND(I367*H367,2)</f>
        <v>0</v>
      </c>
      <c r="K367" s="145" t="s">
        <v>3</v>
      </c>
      <c r="L367" s="30"/>
      <c r="M367" s="149" t="s">
        <v>3</v>
      </c>
      <c r="N367" s="150" t="s">
        <v>41</v>
      </c>
      <c r="O367" s="151">
        <v>0.347</v>
      </c>
      <c r="P367" s="151">
        <f>O367*H367</f>
        <v>5.496479999999999</v>
      </c>
      <c r="Q367" s="151">
        <v>0</v>
      </c>
      <c r="R367" s="151">
        <f>Q367*H367</f>
        <v>0</v>
      </c>
      <c r="S367" s="151">
        <v>0.066</v>
      </c>
      <c r="T367" s="152">
        <f>S367*H367</f>
        <v>1.0454400000000001</v>
      </c>
      <c r="AR367" s="16" t="s">
        <v>145</v>
      </c>
      <c r="AT367" s="16" t="s">
        <v>141</v>
      </c>
      <c r="AU367" s="16" t="s">
        <v>78</v>
      </c>
      <c r="AY367" s="16" t="s">
        <v>139</v>
      </c>
      <c r="BE367" s="153">
        <f>IF(N367="základní",J367,0)</f>
        <v>0</v>
      </c>
      <c r="BF367" s="153">
        <f>IF(N367="snížená",J367,0)</f>
        <v>0</v>
      </c>
      <c r="BG367" s="153">
        <f>IF(N367="zákl. přenesená",J367,0)</f>
        <v>0</v>
      </c>
      <c r="BH367" s="153">
        <f>IF(N367="sníž. přenesená",J367,0)</f>
        <v>0</v>
      </c>
      <c r="BI367" s="153">
        <f>IF(N367="nulová",J367,0)</f>
        <v>0</v>
      </c>
      <c r="BJ367" s="16" t="s">
        <v>20</v>
      </c>
      <c r="BK367" s="153">
        <f>ROUND(I367*H367,2)</f>
        <v>0</v>
      </c>
      <c r="BL367" s="16" t="s">
        <v>145</v>
      </c>
      <c r="BM367" s="16" t="s">
        <v>636</v>
      </c>
    </row>
    <row r="368" spans="2:51" s="11" customFormat="1" ht="22.5" customHeight="1">
      <c r="B368" s="154"/>
      <c r="D368" s="155" t="s">
        <v>147</v>
      </c>
      <c r="E368" s="156" t="s">
        <v>3</v>
      </c>
      <c r="F368" s="157" t="s">
        <v>637</v>
      </c>
      <c r="H368" s="158">
        <v>10.08</v>
      </c>
      <c r="L368" s="154"/>
      <c r="M368" s="159"/>
      <c r="N368" s="160"/>
      <c r="O368" s="160"/>
      <c r="P368" s="160"/>
      <c r="Q368" s="160"/>
      <c r="R368" s="160"/>
      <c r="S368" s="160"/>
      <c r="T368" s="161"/>
      <c r="AT368" s="156" t="s">
        <v>147</v>
      </c>
      <c r="AU368" s="156" t="s">
        <v>78</v>
      </c>
      <c r="AV368" s="11" t="s">
        <v>78</v>
      </c>
      <c r="AW368" s="11" t="s">
        <v>34</v>
      </c>
      <c r="AX368" s="11" t="s">
        <v>70</v>
      </c>
      <c r="AY368" s="156" t="s">
        <v>139</v>
      </c>
    </row>
    <row r="369" spans="2:51" s="11" customFormat="1" ht="22.5" customHeight="1">
      <c r="B369" s="154"/>
      <c r="D369" s="155" t="s">
        <v>147</v>
      </c>
      <c r="E369" s="156" t="s">
        <v>3</v>
      </c>
      <c r="F369" s="157" t="s">
        <v>638</v>
      </c>
      <c r="H369" s="158">
        <v>5.76</v>
      </c>
      <c r="L369" s="154"/>
      <c r="M369" s="159"/>
      <c r="N369" s="160"/>
      <c r="O369" s="160"/>
      <c r="P369" s="160"/>
      <c r="Q369" s="160"/>
      <c r="R369" s="160"/>
      <c r="S369" s="160"/>
      <c r="T369" s="161"/>
      <c r="AT369" s="156" t="s">
        <v>147</v>
      </c>
      <c r="AU369" s="156" t="s">
        <v>78</v>
      </c>
      <c r="AV369" s="11" t="s">
        <v>78</v>
      </c>
      <c r="AW369" s="11" t="s">
        <v>34</v>
      </c>
      <c r="AX369" s="11" t="s">
        <v>70</v>
      </c>
      <c r="AY369" s="156" t="s">
        <v>139</v>
      </c>
    </row>
    <row r="370" spans="2:51" s="12" customFormat="1" ht="22.5" customHeight="1">
      <c r="B370" s="162"/>
      <c r="D370" s="163" t="s">
        <v>147</v>
      </c>
      <c r="E370" s="164" t="s">
        <v>3</v>
      </c>
      <c r="F370" s="165" t="s">
        <v>150</v>
      </c>
      <c r="H370" s="166">
        <v>15.84</v>
      </c>
      <c r="L370" s="162"/>
      <c r="M370" s="167"/>
      <c r="N370" s="168"/>
      <c r="O370" s="168"/>
      <c r="P370" s="168"/>
      <c r="Q370" s="168"/>
      <c r="R370" s="168"/>
      <c r="S370" s="168"/>
      <c r="T370" s="169"/>
      <c r="AT370" s="170" t="s">
        <v>147</v>
      </c>
      <c r="AU370" s="170" t="s">
        <v>78</v>
      </c>
      <c r="AV370" s="12" t="s">
        <v>145</v>
      </c>
      <c r="AW370" s="12" t="s">
        <v>34</v>
      </c>
      <c r="AX370" s="12" t="s">
        <v>20</v>
      </c>
      <c r="AY370" s="170" t="s">
        <v>139</v>
      </c>
    </row>
    <row r="371" spans="2:65" s="1" customFormat="1" ht="22.5" customHeight="1">
      <c r="B371" s="142"/>
      <c r="C371" s="143" t="s">
        <v>639</v>
      </c>
      <c r="D371" s="143" t="s">
        <v>141</v>
      </c>
      <c r="E371" s="144" t="s">
        <v>640</v>
      </c>
      <c r="F371" s="145" t="s">
        <v>641</v>
      </c>
      <c r="G371" s="146" t="s">
        <v>168</v>
      </c>
      <c r="H371" s="147">
        <v>4.32</v>
      </c>
      <c r="I371" s="148"/>
      <c r="J371" s="148">
        <f>ROUND(I371*H371,2)</f>
        <v>0</v>
      </c>
      <c r="K371" s="145" t="s">
        <v>3</v>
      </c>
      <c r="L371" s="30"/>
      <c r="M371" s="149" t="s">
        <v>3</v>
      </c>
      <c r="N371" s="150" t="s">
        <v>41</v>
      </c>
      <c r="O371" s="151">
        <v>0.57</v>
      </c>
      <c r="P371" s="151">
        <f>O371*H371</f>
        <v>2.4624</v>
      </c>
      <c r="Q371" s="151">
        <v>0</v>
      </c>
      <c r="R371" s="151">
        <f>Q371*H371</f>
        <v>0</v>
      </c>
      <c r="S371" s="151">
        <v>0.062</v>
      </c>
      <c r="T371" s="152">
        <f>S371*H371</f>
        <v>0.26784</v>
      </c>
      <c r="AR371" s="16" t="s">
        <v>145</v>
      </c>
      <c r="AT371" s="16" t="s">
        <v>141</v>
      </c>
      <c r="AU371" s="16" t="s">
        <v>78</v>
      </c>
      <c r="AY371" s="16" t="s">
        <v>139</v>
      </c>
      <c r="BE371" s="153">
        <f>IF(N371="základní",J371,0)</f>
        <v>0</v>
      </c>
      <c r="BF371" s="153">
        <f>IF(N371="snížená",J371,0)</f>
        <v>0</v>
      </c>
      <c r="BG371" s="153">
        <f>IF(N371="zákl. přenesená",J371,0)</f>
        <v>0</v>
      </c>
      <c r="BH371" s="153">
        <f>IF(N371="sníž. přenesená",J371,0)</f>
        <v>0</v>
      </c>
      <c r="BI371" s="153">
        <f>IF(N371="nulová",J371,0)</f>
        <v>0</v>
      </c>
      <c r="BJ371" s="16" t="s">
        <v>20</v>
      </c>
      <c r="BK371" s="153">
        <f>ROUND(I371*H371,2)</f>
        <v>0</v>
      </c>
      <c r="BL371" s="16" t="s">
        <v>145</v>
      </c>
      <c r="BM371" s="16" t="s">
        <v>642</v>
      </c>
    </row>
    <row r="372" spans="2:51" s="11" customFormat="1" ht="22.5" customHeight="1">
      <c r="B372" s="154"/>
      <c r="D372" s="163" t="s">
        <v>147</v>
      </c>
      <c r="E372" s="171" t="s">
        <v>3</v>
      </c>
      <c r="F372" s="172" t="s">
        <v>643</v>
      </c>
      <c r="H372" s="173">
        <v>4.32</v>
      </c>
      <c r="L372" s="154"/>
      <c r="M372" s="159"/>
      <c r="N372" s="160"/>
      <c r="O372" s="160"/>
      <c r="P372" s="160"/>
      <c r="Q372" s="160"/>
      <c r="R372" s="160"/>
      <c r="S372" s="160"/>
      <c r="T372" s="161"/>
      <c r="AT372" s="156" t="s">
        <v>147</v>
      </c>
      <c r="AU372" s="156" t="s">
        <v>78</v>
      </c>
      <c r="AV372" s="11" t="s">
        <v>78</v>
      </c>
      <c r="AW372" s="11" t="s">
        <v>34</v>
      </c>
      <c r="AX372" s="11" t="s">
        <v>20</v>
      </c>
      <c r="AY372" s="156" t="s">
        <v>139</v>
      </c>
    </row>
    <row r="373" spans="2:65" s="1" customFormat="1" ht="22.5" customHeight="1">
      <c r="B373" s="142"/>
      <c r="C373" s="143" t="s">
        <v>644</v>
      </c>
      <c r="D373" s="143" t="s">
        <v>141</v>
      </c>
      <c r="E373" s="144" t="s">
        <v>645</v>
      </c>
      <c r="F373" s="145" t="s">
        <v>646</v>
      </c>
      <c r="G373" s="146" t="s">
        <v>144</v>
      </c>
      <c r="H373" s="147">
        <v>0.095</v>
      </c>
      <c r="I373" s="148"/>
      <c r="J373" s="148">
        <f>ROUND(I373*H373,2)</f>
        <v>0</v>
      </c>
      <c r="K373" s="145" t="s">
        <v>3</v>
      </c>
      <c r="L373" s="30"/>
      <c r="M373" s="149" t="s">
        <v>3</v>
      </c>
      <c r="N373" s="150" t="s">
        <v>41</v>
      </c>
      <c r="O373" s="151">
        <v>5.796</v>
      </c>
      <c r="P373" s="151">
        <f>O373*H373</f>
        <v>0.55062</v>
      </c>
      <c r="Q373" s="151">
        <v>0</v>
      </c>
      <c r="R373" s="151">
        <f>Q373*H373</f>
        <v>0</v>
      </c>
      <c r="S373" s="151">
        <v>1.8</v>
      </c>
      <c r="T373" s="152">
        <f>S373*H373</f>
        <v>0.171</v>
      </c>
      <c r="AR373" s="16" t="s">
        <v>145</v>
      </c>
      <c r="AT373" s="16" t="s">
        <v>141</v>
      </c>
      <c r="AU373" s="16" t="s">
        <v>78</v>
      </c>
      <c r="AY373" s="16" t="s">
        <v>139</v>
      </c>
      <c r="BE373" s="153">
        <f>IF(N373="základní",J373,0)</f>
        <v>0</v>
      </c>
      <c r="BF373" s="153">
        <f>IF(N373="snížená",J373,0)</f>
        <v>0</v>
      </c>
      <c r="BG373" s="153">
        <f>IF(N373="zákl. přenesená",J373,0)</f>
        <v>0</v>
      </c>
      <c r="BH373" s="153">
        <f>IF(N373="sníž. přenesená",J373,0)</f>
        <v>0</v>
      </c>
      <c r="BI373" s="153">
        <f>IF(N373="nulová",J373,0)</f>
        <v>0</v>
      </c>
      <c r="BJ373" s="16" t="s">
        <v>20</v>
      </c>
      <c r="BK373" s="153">
        <f>ROUND(I373*H373,2)</f>
        <v>0</v>
      </c>
      <c r="BL373" s="16" t="s">
        <v>145</v>
      </c>
      <c r="BM373" s="16" t="s">
        <v>647</v>
      </c>
    </row>
    <row r="374" spans="2:51" s="11" customFormat="1" ht="22.5" customHeight="1">
      <c r="B374" s="154"/>
      <c r="D374" s="163" t="s">
        <v>147</v>
      </c>
      <c r="E374" s="171" t="s">
        <v>3</v>
      </c>
      <c r="F374" s="172" t="s">
        <v>648</v>
      </c>
      <c r="H374" s="173">
        <v>0.095</v>
      </c>
      <c r="L374" s="154"/>
      <c r="M374" s="159"/>
      <c r="N374" s="160"/>
      <c r="O374" s="160"/>
      <c r="P374" s="160"/>
      <c r="Q374" s="160"/>
      <c r="R374" s="160"/>
      <c r="S374" s="160"/>
      <c r="T374" s="161"/>
      <c r="AT374" s="156" t="s">
        <v>147</v>
      </c>
      <c r="AU374" s="156" t="s">
        <v>78</v>
      </c>
      <c r="AV374" s="11" t="s">
        <v>78</v>
      </c>
      <c r="AW374" s="11" t="s">
        <v>34</v>
      </c>
      <c r="AX374" s="11" t="s">
        <v>20</v>
      </c>
      <c r="AY374" s="156" t="s">
        <v>139</v>
      </c>
    </row>
    <row r="375" spans="2:65" s="1" customFormat="1" ht="22.5" customHeight="1">
      <c r="B375" s="142"/>
      <c r="C375" s="143" t="s">
        <v>649</v>
      </c>
      <c r="D375" s="143" t="s">
        <v>141</v>
      </c>
      <c r="E375" s="144" t="s">
        <v>650</v>
      </c>
      <c r="F375" s="145" t="s">
        <v>651</v>
      </c>
      <c r="G375" s="146" t="s">
        <v>144</v>
      </c>
      <c r="H375" s="147">
        <v>0.606</v>
      </c>
      <c r="I375" s="148"/>
      <c r="J375" s="148">
        <f>ROUND(I375*H375,2)</f>
        <v>0</v>
      </c>
      <c r="K375" s="145" t="s">
        <v>3</v>
      </c>
      <c r="L375" s="30"/>
      <c r="M375" s="149" t="s">
        <v>3</v>
      </c>
      <c r="N375" s="150" t="s">
        <v>41</v>
      </c>
      <c r="O375" s="151">
        <v>3.196</v>
      </c>
      <c r="P375" s="151">
        <f>O375*H375</f>
        <v>1.936776</v>
      </c>
      <c r="Q375" s="151">
        <v>0</v>
      </c>
      <c r="R375" s="151">
        <f>Q375*H375</f>
        <v>0</v>
      </c>
      <c r="S375" s="151">
        <v>1.8</v>
      </c>
      <c r="T375" s="152">
        <f>S375*H375</f>
        <v>1.0908</v>
      </c>
      <c r="AR375" s="16" t="s">
        <v>145</v>
      </c>
      <c r="AT375" s="16" t="s">
        <v>141</v>
      </c>
      <c r="AU375" s="16" t="s">
        <v>78</v>
      </c>
      <c r="AY375" s="16" t="s">
        <v>139</v>
      </c>
      <c r="BE375" s="153">
        <f>IF(N375="základní",J375,0)</f>
        <v>0</v>
      </c>
      <c r="BF375" s="153">
        <f>IF(N375="snížená",J375,0)</f>
        <v>0</v>
      </c>
      <c r="BG375" s="153">
        <f>IF(N375="zákl. přenesená",J375,0)</f>
        <v>0</v>
      </c>
      <c r="BH375" s="153">
        <f>IF(N375="sníž. přenesená",J375,0)</f>
        <v>0</v>
      </c>
      <c r="BI375" s="153">
        <f>IF(N375="nulová",J375,0)</f>
        <v>0</v>
      </c>
      <c r="BJ375" s="16" t="s">
        <v>20</v>
      </c>
      <c r="BK375" s="153">
        <f>ROUND(I375*H375,2)</f>
        <v>0</v>
      </c>
      <c r="BL375" s="16" t="s">
        <v>145</v>
      </c>
      <c r="BM375" s="16" t="s">
        <v>652</v>
      </c>
    </row>
    <row r="376" spans="2:51" s="11" customFormat="1" ht="22.5" customHeight="1">
      <c r="B376" s="154"/>
      <c r="D376" s="163" t="s">
        <v>147</v>
      </c>
      <c r="E376" s="171" t="s">
        <v>3</v>
      </c>
      <c r="F376" s="172" t="s">
        <v>653</v>
      </c>
      <c r="H376" s="173">
        <v>0.606</v>
      </c>
      <c r="L376" s="154"/>
      <c r="M376" s="159"/>
      <c r="N376" s="160"/>
      <c r="O376" s="160"/>
      <c r="P376" s="160"/>
      <c r="Q376" s="160"/>
      <c r="R376" s="160"/>
      <c r="S376" s="160"/>
      <c r="T376" s="161"/>
      <c r="AT376" s="156" t="s">
        <v>147</v>
      </c>
      <c r="AU376" s="156" t="s">
        <v>78</v>
      </c>
      <c r="AV376" s="11" t="s">
        <v>78</v>
      </c>
      <c r="AW376" s="11" t="s">
        <v>34</v>
      </c>
      <c r="AX376" s="11" t="s">
        <v>20</v>
      </c>
      <c r="AY376" s="156" t="s">
        <v>139</v>
      </c>
    </row>
    <row r="377" spans="2:65" s="1" customFormat="1" ht="22.5" customHeight="1">
      <c r="B377" s="142"/>
      <c r="C377" s="143" t="s">
        <v>654</v>
      </c>
      <c r="D377" s="143" t="s">
        <v>141</v>
      </c>
      <c r="E377" s="144" t="s">
        <v>655</v>
      </c>
      <c r="F377" s="145" t="s">
        <v>656</v>
      </c>
      <c r="G377" s="146" t="s">
        <v>144</v>
      </c>
      <c r="H377" s="147">
        <v>7.301</v>
      </c>
      <c r="I377" s="148"/>
      <c r="J377" s="148">
        <f>ROUND(I377*H377,2)</f>
        <v>0</v>
      </c>
      <c r="K377" s="145" t="s">
        <v>3</v>
      </c>
      <c r="L377" s="30"/>
      <c r="M377" s="149" t="s">
        <v>3</v>
      </c>
      <c r="N377" s="150" t="s">
        <v>41</v>
      </c>
      <c r="O377" s="151">
        <v>3.608</v>
      </c>
      <c r="P377" s="151">
        <f>O377*H377</f>
        <v>26.342008</v>
      </c>
      <c r="Q377" s="151">
        <v>0</v>
      </c>
      <c r="R377" s="151">
        <f>Q377*H377</f>
        <v>0</v>
      </c>
      <c r="S377" s="151">
        <v>1.8</v>
      </c>
      <c r="T377" s="152">
        <f>S377*H377</f>
        <v>13.1418</v>
      </c>
      <c r="AR377" s="16" t="s">
        <v>145</v>
      </c>
      <c r="AT377" s="16" t="s">
        <v>141</v>
      </c>
      <c r="AU377" s="16" t="s">
        <v>78</v>
      </c>
      <c r="AY377" s="16" t="s">
        <v>139</v>
      </c>
      <c r="BE377" s="153">
        <f>IF(N377="základní",J377,0)</f>
        <v>0</v>
      </c>
      <c r="BF377" s="153">
        <f>IF(N377="snížená",J377,0)</f>
        <v>0</v>
      </c>
      <c r="BG377" s="153">
        <f>IF(N377="zákl. přenesená",J377,0)</f>
        <v>0</v>
      </c>
      <c r="BH377" s="153">
        <f>IF(N377="sníž. přenesená",J377,0)</f>
        <v>0</v>
      </c>
      <c r="BI377" s="153">
        <f>IF(N377="nulová",J377,0)</f>
        <v>0</v>
      </c>
      <c r="BJ377" s="16" t="s">
        <v>20</v>
      </c>
      <c r="BK377" s="153">
        <f>ROUND(I377*H377,2)</f>
        <v>0</v>
      </c>
      <c r="BL377" s="16" t="s">
        <v>145</v>
      </c>
      <c r="BM377" s="16" t="s">
        <v>657</v>
      </c>
    </row>
    <row r="378" spans="2:51" s="11" customFormat="1" ht="22.5" customHeight="1">
      <c r="B378" s="154"/>
      <c r="D378" s="155" t="s">
        <v>147</v>
      </c>
      <c r="E378" s="156" t="s">
        <v>3</v>
      </c>
      <c r="F378" s="157" t="s">
        <v>658</v>
      </c>
      <c r="H378" s="158">
        <v>0.63</v>
      </c>
      <c r="L378" s="154"/>
      <c r="M378" s="159"/>
      <c r="N378" s="160"/>
      <c r="O378" s="160"/>
      <c r="P378" s="160"/>
      <c r="Q378" s="160"/>
      <c r="R378" s="160"/>
      <c r="S378" s="160"/>
      <c r="T378" s="161"/>
      <c r="AT378" s="156" t="s">
        <v>147</v>
      </c>
      <c r="AU378" s="156" t="s">
        <v>78</v>
      </c>
      <c r="AV378" s="11" t="s">
        <v>78</v>
      </c>
      <c r="AW378" s="11" t="s">
        <v>34</v>
      </c>
      <c r="AX378" s="11" t="s">
        <v>70</v>
      </c>
      <c r="AY378" s="156" t="s">
        <v>139</v>
      </c>
    </row>
    <row r="379" spans="2:51" s="11" customFormat="1" ht="22.5" customHeight="1">
      <c r="B379" s="154"/>
      <c r="D379" s="155" t="s">
        <v>147</v>
      </c>
      <c r="E379" s="156" t="s">
        <v>3</v>
      </c>
      <c r="F379" s="157" t="s">
        <v>659</v>
      </c>
      <c r="H379" s="158">
        <v>1.26</v>
      </c>
      <c r="L379" s="154"/>
      <c r="M379" s="159"/>
      <c r="N379" s="160"/>
      <c r="O379" s="160"/>
      <c r="P379" s="160"/>
      <c r="Q379" s="160"/>
      <c r="R379" s="160"/>
      <c r="S379" s="160"/>
      <c r="T379" s="161"/>
      <c r="AT379" s="156" t="s">
        <v>147</v>
      </c>
      <c r="AU379" s="156" t="s">
        <v>78</v>
      </c>
      <c r="AV379" s="11" t="s">
        <v>78</v>
      </c>
      <c r="AW379" s="11" t="s">
        <v>34</v>
      </c>
      <c r="AX379" s="11" t="s">
        <v>70</v>
      </c>
      <c r="AY379" s="156" t="s">
        <v>139</v>
      </c>
    </row>
    <row r="380" spans="2:51" s="11" customFormat="1" ht="22.5" customHeight="1">
      <c r="B380" s="154"/>
      <c r="D380" s="155" t="s">
        <v>147</v>
      </c>
      <c r="E380" s="156" t="s">
        <v>3</v>
      </c>
      <c r="F380" s="157" t="s">
        <v>660</v>
      </c>
      <c r="H380" s="158">
        <v>0.63</v>
      </c>
      <c r="L380" s="154"/>
      <c r="M380" s="159"/>
      <c r="N380" s="160"/>
      <c r="O380" s="160"/>
      <c r="P380" s="160"/>
      <c r="Q380" s="160"/>
      <c r="R380" s="160"/>
      <c r="S380" s="160"/>
      <c r="T380" s="161"/>
      <c r="AT380" s="156" t="s">
        <v>147</v>
      </c>
      <c r="AU380" s="156" t="s">
        <v>78</v>
      </c>
      <c r="AV380" s="11" t="s">
        <v>78</v>
      </c>
      <c r="AW380" s="11" t="s">
        <v>34</v>
      </c>
      <c r="AX380" s="11" t="s">
        <v>70</v>
      </c>
      <c r="AY380" s="156" t="s">
        <v>139</v>
      </c>
    </row>
    <row r="381" spans="2:51" s="11" customFormat="1" ht="22.5" customHeight="1">
      <c r="B381" s="154"/>
      <c r="D381" s="155" t="s">
        <v>147</v>
      </c>
      <c r="E381" s="156" t="s">
        <v>3</v>
      </c>
      <c r="F381" s="157" t="s">
        <v>661</v>
      </c>
      <c r="H381" s="158">
        <v>0.525</v>
      </c>
      <c r="L381" s="154"/>
      <c r="M381" s="159"/>
      <c r="N381" s="160"/>
      <c r="O381" s="160"/>
      <c r="P381" s="160"/>
      <c r="Q381" s="160"/>
      <c r="R381" s="160"/>
      <c r="S381" s="160"/>
      <c r="T381" s="161"/>
      <c r="AT381" s="156" t="s">
        <v>147</v>
      </c>
      <c r="AU381" s="156" t="s">
        <v>78</v>
      </c>
      <c r="AV381" s="11" t="s">
        <v>78</v>
      </c>
      <c r="AW381" s="11" t="s">
        <v>34</v>
      </c>
      <c r="AX381" s="11" t="s">
        <v>70</v>
      </c>
      <c r="AY381" s="156" t="s">
        <v>139</v>
      </c>
    </row>
    <row r="382" spans="2:51" s="11" customFormat="1" ht="22.5" customHeight="1">
      <c r="B382" s="154"/>
      <c r="D382" s="155" t="s">
        <v>147</v>
      </c>
      <c r="E382" s="156" t="s">
        <v>3</v>
      </c>
      <c r="F382" s="157" t="s">
        <v>662</v>
      </c>
      <c r="H382" s="158">
        <v>0.887</v>
      </c>
      <c r="L382" s="154"/>
      <c r="M382" s="159"/>
      <c r="N382" s="160"/>
      <c r="O382" s="160"/>
      <c r="P382" s="160"/>
      <c r="Q382" s="160"/>
      <c r="R382" s="160"/>
      <c r="S382" s="160"/>
      <c r="T382" s="161"/>
      <c r="AT382" s="156" t="s">
        <v>147</v>
      </c>
      <c r="AU382" s="156" t="s">
        <v>78</v>
      </c>
      <c r="AV382" s="11" t="s">
        <v>78</v>
      </c>
      <c r="AW382" s="11" t="s">
        <v>34</v>
      </c>
      <c r="AX382" s="11" t="s">
        <v>70</v>
      </c>
      <c r="AY382" s="156" t="s">
        <v>139</v>
      </c>
    </row>
    <row r="383" spans="2:51" s="11" customFormat="1" ht="22.5" customHeight="1">
      <c r="B383" s="154"/>
      <c r="D383" s="155" t="s">
        <v>147</v>
      </c>
      <c r="E383" s="156" t="s">
        <v>3</v>
      </c>
      <c r="F383" s="157" t="s">
        <v>663</v>
      </c>
      <c r="H383" s="158">
        <v>2.198</v>
      </c>
      <c r="L383" s="154"/>
      <c r="M383" s="159"/>
      <c r="N383" s="160"/>
      <c r="O383" s="160"/>
      <c r="P383" s="160"/>
      <c r="Q383" s="160"/>
      <c r="R383" s="160"/>
      <c r="S383" s="160"/>
      <c r="T383" s="161"/>
      <c r="AT383" s="156" t="s">
        <v>147</v>
      </c>
      <c r="AU383" s="156" t="s">
        <v>78</v>
      </c>
      <c r="AV383" s="11" t="s">
        <v>78</v>
      </c>
      <c r="AW383" s="11" t="s">
        <v>34</v>
      </c>
      <c r="AX383" s="11" t="s">
        <v>70</v>
      </c>
      <c r="AY383" s="156" t="s">
        <v>139</v>
      </c>
    </row>
    <row r="384" spans="2:51" s="11" customFormat="1" ht="22.5" customHeight="1">
      <c r="B384" s="154"/>
      <c r="D384" s="155" t="s">
        <v>147</v>
      </c>
      <c r="E384" s="156" t="s">
        <v>3</v>
      </c>
      <c r="F384" s="157" t="s">
        <v>664</v>
      </c>
      <c r="H384" s="158">
        <v>0.452</v>
      </c>
      <c r="L384" s="154"/>
      <c r="M384" s="159"/>
      <c r="N384" s="160"/>
      <c r="O384" s="160"/>
      <c r="P384" s="160"/>
      <c r="Q384" s="160"/>
      <c r="R384" s="160"/>
      <c r="S384" s="160"/>
      <c r="T384" s="161"/>
      <c r="AT384" s="156" t="s">
        <v>147</v>
      </c>
      <c r="AU384" s="156" t="s">
        <v>78</v>
      </c>
      <c r="AV384" s="11" t="s">
        <v>78</v>
      </c>
      <c r="AW384" s="11" t="s">
        <v>34</v>
      </c>
      <c r="AX384" s="11" t="s">
        <v>70</v>
      </c>
      <c r="AY384" s="156" t="s">
        <v>139</v>
      </c>
    </row>
    <row r="385" spans="2:51" s="11" customFormat="1" ht="22.5" customHeight="1">
      <c r="B385" s="154"/>
      <c r="D385" s="155" t="s">
        <v>147</v>
      </c>
      <c r="E385" s="156" t="s">
        <v>3</v>
      </c>
      <c r="F385" s="157" t="s">
        <v>665</v>
      </c>
      <c r="H385" s="158">
        <v>0.719</v>
      </c>
      <c r="L385" s="154"/>
      <c r="M385" s="159"/>
      <c r="N385" s="160"/>
      <c r="O385" s="160"/>
      <c r="P385" s="160"/>
      <c r="Q385" s="160"/>
      <c r="R385" s="160"/>
      <c r="S385" s="160"/>
      <c r="T385" s="161"/>
      <c r="AT385" s="156" t="s">
        <v>147</v>
      </c>
      <c r="AU385" s="156" t="s">
        <v>78</v>
      </c>
      <c r="AV385" s="11" t="s">
        <v>78</v>
      </c>
      <c r="AW385" s="11" t="s">
        <v>34</v>
      </c>
      <c r="AX385" s="11" t="s">
        <v>70</v>
      </c>
      <c r="AY385" s="156" t="s">
        <v>139</v>
      </c>
    </row>
    <row r="386" spans="2:51" s="12" customFormat="1" ht="22.5" customHeight="1">
      <c r="B386" s="162"/>
      <c r="D386" s="163" t="s">
        <v>147</v>
      </c>
      <c r="E386" s="164" t="s">
        <v>3</v>
      </c>
      <c r="F386" s="165" t="s">
        <v>150</v>
      </c>
      <c r="H386" s="166">
        <v>7.301</v>
      </c>
      <c r="L386" s="162"/>
      <c r="M386" s="167"/>
      <c r="N386" s="168"/>
      <c r="O386" s="168"/>
      <c r="P386" s="168"/>
      <c r="Q386" s="168"/>
      <c r="R386" s="168"/>
      <c r="S386" s="168"/>
      <c r="T386" s="169"/>
      <c r="AT386" s="170" t="s">
        <v>147</v>
      </c>
      <c r="AU386" s="170" t="s">
        <v>78</v>
      </c>
      <c r="AV386" s="12" t="s">
        <v>145</v>
      </c>
      <c r="AW386" s="12" t="s">
        <v>34</v>
      </c>
      <c r="AX386" s="12" t="s">
        <v>20</v>
      </c>
      <c r="AY386" s="170" t="s">
        <v>139</v>
      </c>
    </row>
    <row r="387" spans="2:65" s="1" customFormat="1" ht="22.5" customHeight="1">
      <c r="B387" s="142"/>
      <c r="C387" s="143" t="s">
        <v>666</v>
      </c>
      <c r="D387" s="143" t="s">
        <v>141</v>
      </c>
      <c r="E387" s="144" t="s">
        <v>667</v>
      </c>
      <c r="F387" s="145" t="s">
        <v>668</v>
      </c>
      <c r="G387" s="146" t="s">
        <v>304</v>
      </c>
      <c r="H387" s="147">
        <v>2</v>
      </c>
      <c r="I387" s="148"/>
      <c r="J387" s="148">
        <f>ROUND(I387*H387,2)</f>
        <v>0</v>
      </c>
      <c r="K387" s="145" t="s">
        <v>3</v>
      </c>
      <c r="L387" s="30"/>
      <c r="M387" s="149" t="s">
        <v>3</v>
      </c>
      <c r="N387" s="150" t="s">
        <v>41</v>
      </c>
      <c r="O387" s="151">
        <v>0.832</v>
      </c>
      <c r="P387" s="151">
        <f>O387*H387</f>
        <v>1.664</v>
      </c>
      <c r="Q387" s="151">
        <v>0</v>
      </c>
      <c r="R387" s="151">
        <f>Q387*H387</f>
        <v>0</v>
      </c>
      <c r="S387" s="151">
        <v>0.049</v>
      </c>
      <c r="T387" s="152">
        <f>S387*H387</f>
        <v>0.098</v>
      </c>
      <c r="AR387" s="16" t="s">
        <v>145</v>
      </c>
      <c r="AT387" s="16" t="s">
        <v>141</v>
      </c>
      <c r="AU387" s="16" t="s">
        <v>78</v>
      </c>
      <c r="AY387" s="16" t="s">
        <v>139</v>
      </c>
      <c r="BE387" s="153">
        <f>IF(N387="základní",J387,0)</f>
        <v>0</v>
      </c>
      <c r="BF387" s="153">
        <f>IF(N387="snížená",J387,0)</f>
        <v>0</v>
      </c>
      <c r="BG387" s="153">
        <f>IF(N387="zákl. přenesená",J387,0)</f>
        <v>0</v>
      </c>
      <c r="BH387" s="153">
        <f>IF(N387="sníž. přenesená",J387,0)</f>
        <v>0</v>
      </c>
      <c r="BI387" s="153">
        <f>IF(N387="nulová",J387,0)</f>
        <v>0</v>
      </c>
      <c r="BJ387" s="16" t="s">
        <v>20</v>
      </c>
      <c r="BK387" s="153">
        <f>ROUND(I387*H387,2)</f>
        <v>0</v>
      </c>
      <c r="BL387" s="16" t="s">
        <v>145</v>
      </c>
      <c r="BM387" s="16" t="s">
        <v>669</v>
      </c>
    </row>
    <row r="388" spans="2:51" s="11" customFormat="1" ht="22.5" customHeight="1">
      <c r="B388" s="154"/>
      <c r="D388" s="163" t="s">
        <v>147</v>
      </c>
      <c r="E388" s="171" t="s">
        <v>3</v>
      </c>
      <c r="F388" s="172" t="s">
        <v>670</v>
      </c>
      <c r="H388" s="173">
        <v>2</v>
      </c>
      <c r="L388" s="154"/>
      <c r="M388" s="159"/>
      <c r="N388" s="160"/>
      <c r="O388" s="160"/>
      <c r="P388" s="160"/>
      <c r="Q388" s="160"/>
      <c r="R388" s="160"/>
      <c r="S388" s="160"/>
      <c r="T388" s="161"/>
      <c r="AT388" s="156" t="s">
        <v>147</v>
      </c>
      <c r="AU388" s="156" t="s">
        <v>78</v>
      </c>
      <c r="AV388" s="11" t="s">
        <v>78</v>
      </c>
      <c r="AW388" s="11" t="s">
        <v>34</v>
      </c>
      <c r="AX388" s="11" t="s">
        <v>20</v>
      </c>
      <c r="AY388" s="156" t="s">
        <v>139</v>
      </c>
    </row>
    <row r="389" spans="2:65" s="1" customFormat="1" ht="31.5" customHeight="1">
      <c r="B389" s="142"/>
      <c r="C389" s="143" t="s">
        <v>671</v>
      </c>
      <c r="D389" s="143" t="s">
        <v>141</v>
      </c>
      <c r="E389" s="144" t="s">
        <v>672</v>
      </c>
      <c r="F389" s="145" t="s">
        <v>673</v>
      </c>
      <c r="G389" s="146" t="s">
        <v>250</v>
      </c>
      <c r="H389" s="147">
        <v>8.08</v>
      </c>
      <c r="I389" s="148"/>
      <c r="J389" s="148">
        <f>ROUND(I389*H389,2)</f>
        <v>0</v>
      </c>
      <c r="K389" s="145" t="s">
        <v>3</v>
      </c>
      <c r="L389" s="30"/>
      <c r="M389" s="149" t="s">
        <v>3</v>
      </c>
      <c r="N389" s="150" t="s">
        <v>41</v>
      </c>
      <c r="O389" s="151">
        <v>0.243</v>
      </c>
      <c r="P389" s="151">
        <f>O389*H389</f>
        <v>1.96344</v>
      </c>
      <c r="Q389" s="151">
        <v>0</v>
      </c>
      <c r="R389" s="151">
        <f>Q389*H389</f>
        <v>0</v>
      </c>
      <c r="S389" s="151">
        <v>0.005</v>
      </c>
      <c r="T389" s="152">
        <f>S389*H389</f>
        <v>0.0404</v>
      </c>
      <c r="AR389" s="16" t="s">
        <v>145</v>
      </c>
      <c r="AT389" s="16" t="s">
        <v>141</v>
      </c>
      <c r="AU389" s="16" t="s">
        <v>78</v>
      </c>
      <c r="AY389" s="16" t="s">
        <v>139</v>
      </c>
      <c r="BE389" s="153">
        <f>IF(N389="základní",J389,0)</f>
        <v>0</v>
      </c>
      <c r="BF389" s="153">
        <f>IF(N389="snížená",J389,0)</f>
        <v>0</v>
      </c>
      <c r="BG389" s="153">
        <f>IF(N389="zákl. přenesená",J389,0)</f>
        <v>0</v>
      </c>
      <c r="BH389" s="153">
        <f>IF(N389="sníž. přenesená",J389,0)</f>
        <v>0</v>
      </c>
      <c r="BI389" s="153">
        <f>IF(N389="nulová",J389,0)</f>
        <v>0</v>
      </c>
      <c r="BJ389" s="16" t="s">
        <v>20</v>
      </c>
      <c r="BK389" s="153">
        <f>ROUND(I389*H389,2)</f>
        <v>0</v>
      </c>
      <c r="BL389" s="16" t="s">
        <v>145</v>
      </c>
      <c r="BM389" s="16" t="s">
        <v>674</v>
      </c>
    </row>
    <row r="390" spans="2:51" s="11" customFormat="1" ht="22.5" customHeight="1">
      <c r="B390" s="154"/>
      <c r="D390" s="163" t="s">
        <v>147</v>
      </c>
      <c r="E390" s="171" t="s">
        <v>3</v>
      </c>
      <c r="F390" s="172" t="s">
        <v>675</v>
      </c>
      <c r="H390" s="173">
        <v>8.08</v>
      </c>
      <c r="L390" s="154"/>
      <c r="M390" s="159"/>
      <c r="N390" s="160"/>
      <c r="O390" s="160"/>
      <c r="P390" s="160"/>
      <c r="Q390" s="160"/>
      <c r="R390" s="160"/>
      <c r="S390" s="160"/>
      <c r="T390" s="161"/>
      <c r="AT390" s="156" t="s">
        <v>147</v>
      </c>
      <c r="AU390" s="156" t="s">
        <v>78</v>
      </c>
      <c r="AV390" s="11" t="s">
        <v>78</v>
      </c>
      <c r="AW390" s="11" t="s">
        <v>34</v>
      </c>
      <c r="AX390" s="11" t="s">
        <v>20</v>
      </c>
      <c r="AY390" s="156" t="s">
        <v>139</v>
      </c>
    </row>
    <row r="391" spans="2:65" s="1" customFormat="1" ht="31.5" customHeight="1">
      <c r="B391" s="142"/>
      <c r="C391" s="143" t="s">
        <v>676</v>
      </c>
      <c r="D391" s="143" t="s">
        <v>141</v>
      </c>
      <c r="E391" s="144" t="s">
        <v>677</v>
      </c>
      <c r="F391" s="145" t="s">
        <v>678</v>
      </c>
      <c r="G391" s="146" t="s">
        <v>250</v>
      </c>
      <c r="H391" s="147">
        <v>2.1</v>
      </c>
      <c r="I391" s="148"/>
      <c r="J391" s="148">
        <f>ROUND(I391*H391,2)</f>
        <v>0</v>
      </c>
      <c r="K391" s="145" t="s">
        <v>3</v>
      </c>
      <c r="L391" s="30"/>
      <c r="M391" s="149" t="s">
        <v>3</v>
      </c>
      <c r="N391" s="150" t="s">
        <v>41</v>
      </c>
      <c r="O391" s="151">
        <v>0.768</v>
      </c>
      <c r="P391" s="151">
        <f>O391*H391</f>
        <v>1.6128</v>
      </c>
      <c r="Q391" s="151">
        <v>0</v>
      </c>
      <c r="R391" s="151">
        <f>Q391*H391</f>
        <v>0</v>
      </c>
      <c r="S391" s="151">
        <v>0.008</v>
      </c>
      <c r="T391" s="152">
        <f>S391*H391</f>
        <v>0.016800000000000002</v>
      </c>
      <c r="AR391" s="16" t="s">
        <v>145</v>
      </c>
      <c r="AT391" s="16" t="s">
        <v>141</v>
      </c>
      <c r="AU391" s="16" t="s">
        <v>78</v>
      </c>
      <c r="AY391" s="16" t="s">
        <v>139</v>
      </c>
      <c r="BE391" s="153">
        <f>IF(N391="základní",J391,0)</f>
        <v>0</v>
      </c>
      <c r="BF391" s="153">
        <f>IF(N391="snížená",J391,0)</f>
        <v>0</v>
      </c>
      <c r="BG391" s="153">
        <f>IF(N391="zákl. přenesená",J391,0)</f>
        <v>0</v>
      </c>
      <c r="BH391" s="153">
        <f>IF(N391="sníž. přenesená",J391,0)</f>
        <v>0</v>
      </c>
      <c r="BI391" s="153">
        <f>IF(N391="nulová",J391,0)</f>
        <v>0</v>
      </c>
      <c r="BJ391" s="16" t="s">
        <v>20</v>
      </c>
      <c r="BK391" s="153">
        <f>ROUND(I391*H391,2)</f>
        <v>0</v>
      </c>
      <c r="BL391" s="16" t="s">
        <v>145</v>
      </c>
      <c r="BM391" s="16" t="s">
        <v>679</v>
      </c>
    </row>
    <row r="392" spans="2:51" s="11" customFormat="1" ht="22.5" customHeight="1">
      <c r="B392" s="154"/>
      <c r="D392" s="163" t="s">
        <v>147</v>
      </c>
      <c r="E392" s="171" t="s">
        <v>3</v>
      </c>
      <c r="F392" s="172" t="s">
        <v>680</v>
      </c>
      <c r="H392" s="173">
        <v>2.1</v>
      </c>
      <c r="L392" s="154"/>
      <c r="M392" s="159"/>
      <c r="N392" s="160"/>
      <c r="O392" s="160"/>
      <c r="P392" s="160"/>
      <c r="Q392" s="160"/>
      <c r="R392" s="160"/>
      <c r="S392" s="160"/>
      <c r="T392" s="161"/>
      <c r="AT392" s="156" t="s">
        <v>147</v>
      </c>
      <c r="AU392" s="156" t="s">
        <v>78</v>
      </c>
      <c r="AV392" s="11" t="s">
        <v>78</v>
      </c>
      <c r="AW392" s="11" t="s">
        <v>34</v>
      </c>
      <c r="AX392" s="11" t="s">
        <v>20</v>
      </c>
      <c r="AY392" s="156" t="s">
        <v>139</v>
      </c>
    </row>
    <row r="393" spans="2:65" s="1" customFormat="1" ht="31.5" customHeight="1">
      <c r="B393" s="142"/>
      <c r="C393" s="143" t="s">
        <v>681</v>
      </c>
      <c r="D393" s="143" t="s">
        <v>141</v>
      </c>
      <c r="E393" s="144" t="s">
        <v>682</v>
      </c>
      <c r="F393" s="145" t="s">
        <v>683</v>
      </c>
      <c r="G393" s="146" t="s">
        <v>250</v>
      </c>
      <c r="H393" s="147">
        <v>29.62</v>
      </c>
      <c r="I393" s="148"/>
      <c r="J393" s="148">
        <f>ROUND(I393*H393,2)</f>
        <v>0</v>
      </c>
      <c r="K393" s="145" t="s">
        <v>3</v>
      </c>
      <c r="L393" s="30"/>
      <c r="M393" s="149" t="s">
        <v>3</v>
      </c>
      <c r="N393" s="150" t="s">
        <v>41</v>
      </c>
      <c r="O393" s="151">
        <v>0.972</v>
      </c>
      <c r="P393" s="151">
        <f>O393*H393</f>
        <v>28.79064</v>
      </c>
      <c r="Q393" s="151">
        <v>0</v>
      </c>
      <c r="R393" s="151">
        <f>Q393*H393</f>
        <v>0</v>
      </c>
      <c r="S393" s="151">
        <v>0.012</v>
      </c>
      <c r="T393" s="152">
        <f>S393*H393</f>
        <v>0.35544000000000003</v>
      </c>
      <c r="AR393" s="16" t="s">
        <v>145</v>
      </c>
      <c r="AT393" s="16" t="s">
        <v>141</v>
      </c>
      <c r="AU393" s="16" t="s">
        <v>78</v>
      </c>
      <c r="AY393" s="16" t="s">
        <v>139</v>
      </c>
      <c r="BE393" s="153">
        <f>IF(N393="základní",J393,0)</f>
        <v>0</v>
      </c>
      <c r="BF393" s="153">
        <f>IF(N393="snížená",J393,0)</f>
        <v>0</v>
      </c>
      <c r="BG393" s="153">
        <f>IF(N393="zákl. přenesená",J393,0)</f>
        <v>0</v>
      </c>
      <c r="BH393" s="153">
        <f>IF(N393="sníž. přenesená",J393,0)</f>
        <v>0</v>
      </c>
      <c r="BI393" s="153">
        <f>IF(N393="nulová",J393,0)</f>
        <v>0</v>
      </c>
      <c r="BJ393" s="16" t="s">
        <v>20</v>
      </c>
      <c r="BK393" s="153">
        <f>ROUND(I393*H393,2)</f>
        <v>0</v>
      </c>
      <c r="BL393" s="16" t="s">
        <v>145</v>
      </c>
      <c r="BM393" s="16" t="s">
        <v>684</v>
      </c>
    </row>
    <row r="394" spans="2:51" s="11" customFormat="1" ht="22.5" customHeight="1">
      <c r="B394" s="154"/>
      <c r="D394" s="155" t="s">
        <v>147</v>
      </c>
      <c r="E394" s="156" t="s">
        <v>3</v>
      </c>
      <c r="F394" s="157" t="s">
        <v>685</v>
      </c>
      <c r="H394" s="158">
        <v>4.8</v>
      </c>
      <c r="L394" s="154"/>
      <c r="M394" s="159"/>
      <c r="N394" s="160"/>
      <c r="O394" s="160"/>
      <c r="P394" s="160"/>
      <c r="Q394" s="160"/>
      <c r="R394" s="160"/>
      <c r="S394" s="160"/>
      <c r="T394" s="161"/>
      <c r="AT394" s="156" t="s">
        <v>147</v>
      </c>
      <c r="AU394" s="156" t="s">
        <v>78</v>
      </c>
      <c r="AV394" s="11" t="s">
        <v>78</v>
      </c>
      <c r="AW394" s="11" t="s">
        <v>34</v>
      </c>
      <c r="AX394" s="11" t="s">
        <v>70</v>
      </c>
      <c r="AY394" s="156" t="s">
        <v>139</v>
      </c>
    </row>
    <row r="395" spans="2:51" s="11" customFormat="1" ht="22.5" customHeight="1">
      <c r="B395" s="154"/>
      <c r="D395" s="155" t="s">
        <v>147</v>
      </c>
      <c r="E395" s="156" t="s">
        <v>3</v>
      </c>
      <c r="F395" s="157" t="s">
        <v>686</v>
      </c>
      <c r="H395" s="158">
        <v>4.8</v>
      </c>
      <c r="L395" s="154"/>
      <c r="M395" s="159"/>
      <c r="N395" s="160"/>
      <c r="O395" s="160"/>
      <c r="P395" s="160"/>
      <c r="Q395" s="160"/>
      <c r="R395" s="160"/>
      <c r="S395" s="160"/>
      <c r="T395" s="161"/>
      <c r="AT395" s="156" t="s">
        <v>147</v>
      </c>
      <c r="AU395" s="156" t="s">
        <v>78</v>
      </c>
      <c r="AV395" s="11" t="s">
        <v>78</v>
      </c>
      <c r="AW395" s="11" t="s">
        <v>34</v>
      </c>
      <c r="AX395" s="11" t="s">
        <v>70</v>
      </c>
      <c r="AY395" s="156" t="s">
        <v>139</v>
      </c>
    </row>
    <row r="396" spans="2:51" s="11" customFormat="1" ht="22.5" customHeight="1">
      <c r="B396" s="154"/>
      <c r="D396" s="155" t="s">
        <v>147</v>
      </c>
      <c r="E396" s="156" t="s">
        <v>3</v>
      </c>
      <c r="F396" s="157" t="s">
        <v>687</v>
      </c>
      <c r="H396" s="158">
        <v>3</v>
      </c>
      <c r="L396" s="154"/>
      <c r="M396" s="159"/>
      <c r="N396" s="160"/>
      <c r="O396" s="160"/>
      <c r="P396" s="160"/>
      <c r="Q396" s="160"/>
      <c r="R396" s="160"/>
      <c r="S396" s="160"/>
      <c r="T396" s="161"/>
      <c r="AT396" s="156" t="s">
        <v>147</v>
      </c>
      <c r="AU396" s="156" t="s">
        <v>78</v>
      </c>
      <c r="AV396" s="11" t="s">
        <v>78</v>
      </c>
      <c r="AW396" s="11" t="s">
        <v>34</v>
      </c>
      <c r="AX396" s="11" t="s">
        <v>70</v>
      </c>
      <c r="AY396" s="156" t="s">
        <v>139</v>
      </c>
    </row>
    <row r="397" spans="2:51" s="11" customFormat="1" ht="22.5" customHeight="1">
      <c r="B397" s="154"/>
      <c r="D397" s="155" t="s">
        <v>147</v>
      </c>
      <c r="E397" s="156" t="s">
        <v>3</v>
      </c>
      <c r="F397" s="157" t="s">
        <v>688</v>
      </c>
      <c r="H397" s="158">
        <v>14.02</v>
      </c>
      <c r="L397" s="154"/>
      <c r="M397" s="159"/>
      <c r="N397" s="160"/>
      <c r="O397" s="160"/>
      <c r="P397" s="160"/>
      <c r="Q397" s="160"/>
      <c r="R397" s="160"/>
      <c r="S397" s="160"/>
      <c r="T397" s="161"/>
      <c r="AT397" s="156" t="s">
        <v>147</v>
      </c>
      <c r="AU397" s="156" t="s">
        <v>78</v>
      </c>
      <c r="AV397" s="11" t="s">
        <v>78</v>
      </c>
      <c r="AW397" s="11" t="s">
        <v>34</v>
      </c>
      <c r="AX397" s="11" t="s">
        <v>70</v>
      </c>
      <c r="AY397" s="156" t="s">
        <v>139</v>
      </c>
    </row>
    <row r="398" spans="2:51" s="11" customFormat="1" ht="22.5" customHeight="1">
      <c r="B398" s="154"/>
      <c r="D398" s="155" t="s">
        <v>147</v>
      </c>
      <c r="E398" s="156" t="s">
        <v>3</v>
      </c>
      <c r="F398" s="157" t="s">
        <v>689</v>
      </c>
      <c r="H398" s="158">
        <v>1.5</v>
      </c>
      <c r="L398" s="154"/>
      <c r="M398" s="159"/>
      <c r="N398" s="160"/>
      <c r="O398" s="160"/>
      <c r="P398" s="160"/>
      <c r="Q398" s="160"/>
      <c r="R398" s="160"/>
      <c r="S398" s="160"/>
      <c r="T398" s="161"/>
      <c r="AT398" s="156" t="s">
        <v>147</v>
      </c>
      <c r="AU398" s="156" t="s">
        <v>78</v>
      </c>
      <c r="AV398" s="11" t="s">
        <v>78</v>
      </c>
      <c r="AW398" s="11" t="s">
        <v>34</v>
      </c>
      <c r="AX398" s="11" t="s">
        <v>70</v>
      </c>
      <c r="AY398" s="156" t="s">
        <v>139</v>
      </c>
    </row>
    <row r="399" spans="2:51" s="11" customFormat="1" ht="22.5" customHeight="1">
      <c r="B399" s="154"/>
      <c r="D399" s="155" t="s">
        <v>147</v>
      </c>
      <c r="E399" s="156" t="s">
        <v>3</v>
      </c>
      <c r="F399" s="157" t="s">
        <v>690</v>
      </c>
      <c r="H399" s="158">
        <v>1.5</v>
      </c>
      <c r="L399" s="154"/>
      <c r="M399" s="159"/>
      <c r="N399" s="160"/>
      <c r="O399" s="160"/>
      <c r="P399" s="160"/>
      <c r="Q399" s="160"/>
      <c r="R399" s="160"/>
      <c r="S399" s="160"/>
      <c r="T399" s="161"/>
      <c r="AT399" s="156" t="s">
        <v>147</v>
      </c>
      <c r="AU399" s="156" t="s">
        <v>78</v>
      </c>
      <c r="AV399" s="11" t="s">
        <v>78</v>
      </c>
      <c r="AW399" s="11" t="s">
        <v>34</v>
      </c>
      <c r="AX399" s="11" t="s">
        <v>70</v>
      </c>
      <c r="AY399" s="156" t="s">
        <v>139</v>
      </c>
    </row>
    <row r="400" spans="2:51" s="12" customFormat="1" ht="22.5" customHeight="1">
      <c r="B400" s="162"/>
      <c r="D400" s="163" t="s">
        <v>147</v>
      </c>
      <c r="E400" s="164" t="s">
        <v>3</v>
      </c>
      <c r="F400" s="165" t="s">
        <v>150</v>
      </c>
      <c r="H400" s="166">
        <v>29.62</v>
      </c>
      <c r="L400" s="162"/>
      <c r="M400" s="167"/>
      <c r="N400" s="168"/>
      <c r="O400" s="168"/>
      <c r="P400" s="168"/>
      <c r="Q400" s="168"/>
      <c r="R400" s="168"/>
      <c r="S400" s="168"/>
      <c r="T400" s="169"/>
      <c r="AT400" s="170" t="s">
        <v>147</v>
      </c>
      <c r="AU400" s="170" t="s">
        <v>78</v>
      </c>
      <c r="AV400" s="12" t="s">
        <v>145</v>
      </c>
      <c r="AW400" s="12" t="s">
        <v>34</v>
      </c>
      <c r="AX400" s="12" t="s">
        <v>20</v>
      </c>
      <c r="AY400" s="170" t="s">
        <v>139</v>
      </c>
    </row>
    <row r="401" spans="2:65" s="1" customFormat="1" ht="22.5" customHeight="1">
      <c r="B401" s="142"/>
      <c r="C401" s="143" t="s">
        <v>691</v>
      </c>
      <c r="D401" s="143" t="s">
        <v>141</v>
      </c>
      <c r="E401" s="144" t="s">
        <v>692</v>
      </c>
      <c r="F401" s="145" t="s">
        <v>693</v>
      </c>
      <c r="G401" s="146" t="s">
        <v>508</v>
      </c>
      <c r="H401" s="147">
        <v>4</v>
      </c>
      <c r="I401" s="148"/>
      <c r="J401" s="148">
        <f>ROUND(I401*H401,2)</f>
        <v>0</v>
      </c>
      <c r="K401" s="145" t="s">
        <v>3</v>
      </c>
      <c r="L401" s="30"/>
      <c r="M401" s="149" t="s">
        <v>3</v>
      </c>
      <c r="N401" s="150" t="s">
        <v>41</v>
      </c>
      <c r="O401" s="151">
        <v>0</v>
      </c>
      <c r="P401" s="151">
        <f>O401*H401</f>
        <v>0</v>
      </c>
      <c r="Q401" s="151">
        <v>0</v>
      </c>
      <c r="R401" s="151">
        <f>Q401*H401</f>
        <v>0</v>
      </c>
      <c r="S401" s="151">
        <v>0</v>
      </c>
      <c r="T401" s="152">
        <f>S401*H401</f>
        <v>0</v>
      </c>
      <c r="AR401" s="16" t="s">
        <v>145</v>
      </c>
      <c r="AT401" s="16" t="s">
        <v>141</v>
      </c>
      <c r="AU401" s="16" t="s">
        <v>78</v>
      </c>
      <c r="AY401" s="16" t="s">
        <v>139</v>
      </c>
      <c r="BE401" s="153">
        <f>IF(N401="základní",J401,0)</f>
        <v>0</v>
      </c>
      <c r="BF401" s="153">
        <f>IF(N401="snížená",J401,0)</f>
        <v>0</v>
      </c>
      <c r="BG401" s="153">
        <f>IF(N401="zákl. přenesená",J401,0)</f>
        <v>0</v>
      </c>
      <c r="BH401" s="153">
        <f>IF(N401="sníž. přenesená",J401,0)</f>
        <v>0</v>
      </c>
      <c r="BI401" s="153">
        <f>IF(N401="nulová",J401,0)</f>
        <v>0</v>
      </c>
      <c r="BJ401" s="16" t="s">
        <v>20</v>
      </c>
      <c r="BK401" s="153">
        <f>ROUND(I401*H401,2)</f>
        <v>0</v>
      </c>
      <c r="BL401" s="16" t="s">
        <v>145</v>
      </c>
      <c r="BM401" s="16" t="s">
        <v>694</v>
      </c>
    </row>
    <row r="402" spans="2:51" s="11" customFormat="1" ht="22.5" customHeight="1">
      <c r="B402" s="154"/>
      <c r="D402" s="163" t="s">
        <v>147</v>
      </c>
      <c r="E402" s="171" t="s">
        <v>3</v>
      </c>
      <c r="F402" s="172" t="s">
        <v>695</v>
      </c>
      <c r="H402" s="173">
        <v>4</v>
      </c>
      <c r="L402" s="154"/>
      <c r="M402" s="159"/>
      <c r="N402" s="160"/>
      <c r="O402" s="160"/>
      <c r="P402" s="160"/>
      <c r="Q402" s="160"/>
      <c r="R402" s="160"/>
      <c r="S402" s="160"/>
      <c r="T402" s="161"/>
      <c r="AT402" s="156" t="s">
        <v>147</v>
      </c>
      <c r="AU402" s="156" t="s">
        <v>78</v>
      </c>
      <c r="AV402" s="11" t="s">
        <v>78</v>
      </c>
      <c r="AW402" s="11" t="s">
        <v>34</v>
      </c>
      <c r="AX402" s="11" t="s">
        <v>20</v>
      </c>
      <c r="AY402" s="156" t="s">
        <v>139</v>
      </c>
    </row>
    <row r="403" spans="2:65" s="1" customFormat="1" ht="31.5" customHeight="1">
      <c r="B403" s="142"/>
      <c r="C403" s="143" t="s">
        <v>26</v>
      </c>
      <c r="D403" s="143" t="s">
        <v>141</v>
      </c>
      <c r="E403" s="144" t="s">
        <v>696</v>
      </c>
      <c r="F403" s="145" t="s">
        <v>697</v>
      </c>
      <c r="G403" s="146" t="s">
        <v>250</v>
      </c>
      <c r="H403" s="147">
        <v>70.9</v>
      </c>
      <c r="I403" s="148"/>
      <c r="J403" s="148">
        <f>ROUND(I403*H403,2)</f>
        <v>0</v>
      </c>
      <c r="K403" s="145" t="s">
        <v>3</v>
      </c>
      <c r="L403" s="30"/>
      <c r="M403" s="149" t="s">
        <v>3</v>
      </c>
      <c r="N403" s="150" t="s">
        <v>41</v>
      </c>
      <c r="O403" s="151">
        <v>0.513</v>
      </c>
      <c r="P403" s="151">
        <f>O403*H403</f>
        <v>36.371700000000004</v>
      </c>
      <c r="Q403" s="151">
        <v>0</v>
      </c>
      <c r="R403" s="151">
        <f>Q403*H403</f>
        <v>0</v>
      </c>
      <c r="S403" s="151">
        <v>0.042</v>
      </c>
      <c r="T403" s="152">
        <f>S403*H403</f>
        <v>2.9778000000000002</v>
      </c>
      <c r="AR403" s="16" t="s">
        <v>145</v>
      </c>
      <c r="AT403" s="16" t="s">
        <v>141</v>
      </c>
      <c r="AU403" s="16" t="s">
        <v>78</v>
      </c>
      <c r="AY403" s="16" t="s">
        <v>139</v>
      </c>
      <c r="BE403" s="153">
        <f>IF(N403="základní",J403,0)</f>
        <v>0</v>
      </c>
      <c r="BF403" s="153">
        <f>IF(N403="snížená",J403,0)</f>
        <v>0</v>
      </c>
      <c r="BG403" s="153">
        <f>IF(N403="zákl. přenesená",J403,0)</f>
        <v>0</v>
      </c>
      <c r="BH403" s="153">
        <f>IF(N403="sníž. přenesená",J403,0)</f>
        <v>0</v>
      </c>
      <c r="BI403" s="153">
        <f>IF(N403="nulová",J403,0)</f>
        <v>0</v>
      </c>
      <c r="BJ403" s="16" t="s">
        <v>20</v>
      </c>
      <c r="BK403" s="153">
        <f>ROUND(I403*H403,2)</f>
        <v>0</v>
      </c>
      <c r="BL403" s="16" t="s">
        <v>145</v>
      </c>
      <c r="BM403" s="16" t="s">
        <v>698</v>
      </c>
    </row>
    <row r="404" spans="2:51" s="11" customFormat="1" ht="22.5" customHeight="1">
      <c r="B404" s="154"/>
      <c r="D404" s="155" t="s">
        <v>147</v>
      </c>
      <c r="E404" s="156" t="s">
        <v>3</v>
      </c>
      <c r="F404" s="157" t="s">
        <v>699</v>
      </c>
      <c r="H404" s="158">
        <v>25.6</v>
      </c>
      <c r="L404" s="154"/>
      <c r="M404" s="159"/>
      <c r="N404" s="160"/>
      <c r="O404" s="160"/>
      <c r="P404" s="160"/>
      <c r="Q404" s="160"/>
      <c r="R404" s="160"/>
      <c r="S404" s="160"/>
      <c r="T404" s="161"/>
      <c r="AT404" s="156" t="s">
        <v>147</v>
      </c>
      <c r="AU404" s="156" t="s">
        <v>78</v>
      </c>
      <c r="AV404" s="11" t="s">
        <v>78</v>
      </c>
      <c r="AW404" s="11" t="s">
        <v>34</v>
      </c>
      <c r="AX404" s="11" t="s">
        <v>70</v>
      </c>
      <c r="AY404" s="156" t="s">
        <v>139</v>
      </c>
    </row>
    <row r="405" spans="2:51" s="11" customFormat="1" ht="22.5" customHeight="1">
      <c r="B405" s="154"/>
      <c r="D405" s="155" t="s">
        <v>147</v>
      </c>
      <c r="E405" s="156" t="s">
        <v>3</v>
      </c>
      <c r="F405" s="157" t="s">
        <v>700</v>
      </c>
      <c r="H405" s="158">
        <v>45.3</v>
      </c>
      <c r="L405" s="154"/>
      <c r="M405" s="159"/>
      <c r="N405" s="160"/>
      <c r="O405" s="160"/>
      <c r="P405" s="160"/>
      <c r="Q405" s="160"/>
      <c r="R405" s="160"/>
      <c r="S405" s="160"/>
      <c r="T405" s="161"/>
      <c r="AT405" s="156" t="s">
        <v>147</v>
      </c>
      <c r="AU405" s="156" t="s">
        <v>78</v>
      </c>
      <c r="AV405" s="11" t="s">
        <v>78</v>
      </c>
      <c r="AW405" s="11" t="s">
        <v>34</v>
      </c>
      <c r="AX405" s="11" t="s">
        <v>70</v>
      </c>
      <c r="AY405" s="156" t="s">
        <v>139</v>
      </c>
    </row>
    <row r="406" spans="2:51" s="12" customFormat="1" ht="22.5" customHeight="1">
      <c r="B406" s="162"/>
      <c r="D406" s="163" t="s">
        <v>147</v>
      </c>
      <c r="E406" s="164" t="s">
        <v>3</v>
      </c>
      <c r="F406" s="165" t="s">
        <v>150</v>
      </c>
      <c r="H406" s="166">
        <v>70.9</v>
      </c>
      <c r="L406" s="162"/>
      <c r="M406" s="167"/>
      <c r="N406" s="168"/>
      <c r="O406" s="168"/>
      <c r="P406" s="168"/>
      <c r="Q406" s="168"/>
      <c r="R406" s="168"/>
      <c r="S406" s="168"/>
      <c r="T406" s="169"/>
      <c r="AT406" s="170" t="s">
        <v>147</v>
      </c>
      <c r="AU406" s="170" t="s">
        <v>78</v>
      </c>
      <c r="AV406" s="12" t="s">
        <v>145</v>
      </c>
      <c r="AW406" s="12" t="s">
        <v>34</v>
      </c>
      <c r="AX406" s="12" t="s">
        <v>20</v>
      </c>
      <c r="AY406" s="170" t="s">
        <v>139</v>
      </c>
    </row>
    <row r="407" spans="2:65" s="1" customFormat="1" ht="22.5" customHeight="1">
      <c r="B407" s="142"/>
      <c r="C407" s="143" t="s">
        <v>701</v>
      </c>
      <c r="D407" s="143" t="s">
        <v>141</v>
      </c>
      <c r="E407" s="144" t="s">
        <v>702</v>
      </c>
      <c r="F407" s="145" t="s">
        <v>703</v>
      </c>
      <c r="G407" s="146" t="s">
        <v>704</v>
      </c>
      <c r="H407" s="147">
        <v>50</v>
      </c>
      <c r="I407" s="148"/>
      <c r="J407" s="148">
        <f>ROUND(I407*H407,2)</f>
        <v>0</v>
      </c>
      <c r="K407" s="145" t="s">
        <v>3</v>
      </c>
      <c r="L407" s="30"/>
      <c r="M407" s="149" t="s">
        <v>3</v>
      </c>
      <c r="N407" s="150" t="s">
        <v>41</v>
      </c>
      <c r="O407" s="151">
        <v>0</v>
      </c>
      <c r="P407" s="151">
        <f>O407*H407</f>
        <v>0</v>
      </c>
      <c r="Q407" s="151">
        <v>0</v>
      </c>
      <c r="R407" s="151">
        <f>Q407*H407</f>
        <v>0</v>
      </c>
      <c r="S407" s="151">
        <v>0</v>
      </c>
      <c r="T407" s="152">
        <f>S407*H407</f>
        <v>0</v>
      </c>
      <c r="AR407" s="16" t="s">
        <v>145</v>
      </c>
      <c r="AT407" s="16" t="s">
        <v>141</v>
      </c>
      <c r="AU407" s="16" t="s">
        <v>78</v>
      </c>
      <c r="AY407" s="16" t="s">
        <v>139</v>
      </c>
      <c r="BE407" s="153">
        <f>IF(N407="základní",J407,0)</f>
        <v>0</v>
      </c>
      <c r="BF407" s="153">
        <f>IF(N407="snížená",J407,0)</f>
        <v>0</v>
      </c>
      <c r="BG407" s="153">
        <f>IF(N407="zákl. přenesená",J407,0)</f>
        <v>0</v>
      </c>
      <c r="BH407" s="153">
        <f>IF(N407="sníž. přenesená",J407,0)</f>
        <v>0</v>
      </c>
      <c r="BI407" s="153">
        <f>IF(N407="nulová",J407,0)</f>
        <v>0</v>
      </c>
      <c r="BJ407" s="16" t="s">
        <v>20</v>
      </c>
      <c r="BK407" s="153">
        <f>ROUND(I407*H407,2)</f>
        <v>0</v>
      </c>
      <c r="BL407" s="16" t="s">
        <v>145</v>
      </c>
      <c r="BM407" s="16" t="s">
        <v>705</v>
      </c>
    </row>
    <row r="408" spans="2:65" s="1" customFormat="1" ht="22.5" customHeight="1">
      <c r="B408" s="142"/>
      <c r="C408" s="143" t="s">
        <v>706</v>
      </c>
      <c r="D408" s="143" t="s">
        <v>141</v>
      </c>
      <c r="E408" s="144" t="s">
        <v>707</v>
      </c>
      <c r="F408" s="145" t="s">
        <v>708</v>
      </c>
      <c r="G408" s="146" t="s">
        <v>508</v>
      </c>
      <c r="H408" s="147">
        <v>1</v>
      </c>
      <c r="I408" s="148"/>
      <c r="J408" s="148">
        <f>ROUND(I408*H408,2)</f>
        <v>0</v>
      </c>
      <c r="K408" s="145" t="s">
        <v>3</v>
      </c>
      <c r="L408" s="30"/>
      <c r="M408" s="149" t="s">
        <v>3</v>
      </c>
      <c r="N408" s="150" t="s">
        <v>41</v>
      </c>
      <c r="O408" s="151">
        <v>0</v>
      </c>
      <c r="P408" s="151">
        <f>O408*H408</f>
        <v>0</v>
      </c>
      <c r="Q408" s="151">
        <v>0</v>
      </c>
      <c r="R408" s="151">
        <f>Q408*H408</f>
        <v>0</v>
      </c>
      <c r="S408" s="151">
        <v>0</v>
      </c>
      <c r="T408" s="152">
        <f>S408*H408</f>
        <v>0</v>
      </c>
      <c r="AR408" s="16" t="s">
        <v>145</v>
      </c>
      <c r="AT408" s="16" t="s">
        <v>141</v>
      </c>
      <c r="AU408" s="16" t="s">
        <v>78</v>
      </c>
      <c r="AY408" s="16" t="s">
        <v>139</v>
      </c>
      <c r="BE408" s="153">
        <f>IF(N408="základní",J408,0)</f>
        <v>0</v>
      </c>
      <c r="BF408" s="153">
        <f>IF(N408="snížená",J408,0)</f>
        <v>0</v>
      </c>
      <c r="BG408" s="153">
        <f>IF(N408="zákl. přenesená",J408,0)</f>
        <v>0</v>
      </c>
      <c r="BH408" s="153">
        <f>IF(N408="sníž. přenesená",J408,0)</f>
        <v>0</v>
      </c>
      <c r="BI408" s="153">
        <f>IF(N408="nulová",J408,0)</f>
        <v>0</v>
      </c>
      <c r="BJ408" s="16" t="s">
        <v>20</v>
      </c>
      <c r="BK408" s="153">
        <f>ROUND(I408*H408,2)</f>
        <v>0</v>
      </c>
      <c r="BL408" s="16" t="s">
        <v>145</v>
      </c>
      <c r="BM408" s="16" t="s">
        <v>709</v>
      </c>
    </row>
    <row r="409" spans="2:51" s="11" customFormat="1" ht="22.5" customHeight="1">
      <c r="B409" s="154"/>
      <c r="D409" s="163" t="s">
        <v>147</v>
      </c>
      <c r="E409" s="171" t="s">
        <v>3</v>
      </c>
      <c r="F409" s="172" t="s">
        <v>710</v>
      </c>
      <c r="H409" s="173">
        <v>1</v>
      </c>
      <c r="L409" s="154"/>
      <c r="M409" s="159"/>
      <c r="N409" s="160"/>
      <c r="O409" s="160"/>
      <c r="P409" s="160"/>
      <c r="Q409" s="160"/>
      <c r="R409" s="160"/>
      <c r="S409" s="160"/>
      <c r="T409" s="161"/>
      <c r="AT409" s="156" t="s">
        <v>147</v>
      </c>
      <c r="AU409" s="156" t="s">
        <v>78</v>
      </c>
      <c r="AV409" s="11" t="s">
        <v>78</v>
      </c>
      <c r="AW409" s="11" t="s">
        <v>34</v>
      </c>
      <c r="AX409" s="11" t="s">
        <v>20</v>
      </c>
      <c r="AY409" s="156" t="s">
        <v>139</v>
      </c>
    </row>
    <row r="410" spans="2:65" s="1" customFormat="1" ht="22.5" customHeight="1">
      <c r="B410" s="142"/>
      <c r="C410" s="143" t="s">
        <v>711</v>
      </c>
      <c r="D410" s="143" t="s">
        <v>141</v>
      </c>
      <c r="E410" s="144" t="s">
        <v>712</v>
      </c>
      <c r="F410" s="145" t="s">
        <v>713</v>
      </c>
      <c r="G410" s="146" t="s">
        <v>508</v>
      </c>
      <c r="H410" s="147">
        <v>1</v>
      </c>
      <c r="I410" s="148"/>
      <c r="J410" s="148">
        <f>ROUND(I410*H410,2)</f>
        <v>0</v>
      </c>
      <c r="K410" s="145" t="s">
        <v>3</v>
      </c>
      <c r="L410" s="30"/>
      <c r="M410" s="149" t="s">
        <v>3</v>
      </c>
      <c r="N410" s="150" t="s">
        <v>41</v>
      </c>
      <c r="O410" s="151">
        <v>0</v>
      </c>
      <c r="P410" s="151">
        <f>O410*H410</f>
        <v>0</v>
      </c>
      <c r="Q410" s="151">
        <v>0</v>
      </c>
      <c r="R410" s="151">
        <f>Q410*H410</f>
        <v>0</v>
      </c>
      <c r="S410" s="151">
        <v>0</v>
      </c>
      <c r="T410" s="152">
        <f>S410*H410</f>
        <v>0</v>
      </c>
      <c r="AR410" s="16" t="s">
        <v>145</v>
      </c>
      <c r="AT410" s="16" t="s">
        <v>141</v>
      </c>
      <c r="AU410" s="16" t="s">
        <v>78</v>
      </c>
      <c r="AY410" s="16" t="s">
        <v>139</v>
      </c>
      <c r="BE410" s="153">
        <f>IF(N410="základní",J410,0)</f>
        <v>0</v>
      </c>
      <c r="BF410" s="153">
        <f>IF(N410="snížená",J410,0)</f>
        <v>0</v>
      </c>
      <c r="BG410" s="153">
        <f>IF(N410="zákl. přenesená",J410,0)</f>
        <v>0</v>
      </c>
      <c r="BH410" s="153">
        <f>IF(N410="sníž. přenesená",J410,0)</f>
        <v>0</v>
      </c>
      <c r="BI410" s="153">
        <f>IF(N410="nulová",J410,0)</f>
        <v>0</v>
      </c>
      <c r="BJ410" s="16" t="s">
        <v>20</v>
      </c>
      <c r="BK410" s="153">
        <f>ROUND(I410*H410,2)</f>
        <v>0</v>
      </c>
      <c r="BL410" s="16" t="s">
        <v>145</v>
      </c>
      <c r="BM410" s="16" t="s">
        <v>714</v>
      </c>
    </row>
    <row r="411" spans="2:51" s="11" customFormat="1" ht="22.5" customHeight="1">
      <c r="B411" s="154"/>
      <c r="D411" s="163" t="s">
        <v>147</v>
      </c>
      <c r="E411" s="171" t="s">
        <v>3</v>
      </c>
      <c r="F411" s="172" t="s">
        <v>715</v>
      </c>
      <c r="H411" s="173">
        <v>1</v>
      </c>
      <c r="L411" s="154"/>
      <c r="M411" s="159"/>
      <c r="N411" s="160"/>
      <c r="O411" s="160"/>
      <c r="P411" s="160"/>
      <c r="Q411" s="160"/>
      <c r="R411" s="160"/>
      <c r="S411" s="160"/>
      <c r="T411" s="161"/>
      <c r="AT411" s="156" t="s">
        <v>147</v>
      </c>
      <c r="AU411" s="156" t="s">
        <v>78</v>
      </c>
      <c r="AV411" s="11" t="s">
        <v>78</v>
      </c>
      <c r="AW411" s="11" t="s">
        <v>34</v>
      </c>
      <c r="AX411" s="11" t="s">
        <v>20</v>
      </c>
      <c r="AY411" s="156" t="s">
        <v>139</v>
      </c>
    </row>
    <row r="412" spans="2:65" s="1" customFormat="1" ht="22.5" customHeight="1">
      <c r="B412" s="142"/>
      <c r="C412" s="143" t="s">
        <v>716</v>
      </c>
      <c r="D412" s="143" t="s">
        <v>141</v>
      </c>
      <c r="E412" s="144" t="s">
        <v>717</v>
      </c>
      <c r="F412" s="145" t="s">
        <v>718</v>
      </c>
      <c r="G412" s="146" t="s">
        <v>508</v>
      </c>
      <c r="H412" s="147">
        <v>1</v>
      </c>
      <c r="I412" s="148"/>
      <c r="J412" s="148">
        <f>ROUND(I412*H412,2)</f>
        <v>0</v>
      </c>
      <c r="K412" s="145" t="s">
        <v>3</v>
      </c>
      <c r="L412" s="30"/>
      <c r="M412" s="149" t="s">
        <v>3</v>
      </c>
      <c r="N412" s="150" t="s">
        <v>41</v>
      </c>
      <c r="O412" s="151">
        <v>0</v>
      </c>
      <c r="P412" s="151">
        <f>O412*H412</f>
        <v>0</v>
      </c>
      <c r="Q412" s="151">
        <v>0</v>
      </c>
      <c r="R412" s="151">
        <f>Q412*H412</f>
        <v>0</v>
      </c>
      <c r="S412" s="151">
        <v>0</v>
      </c>
      <c r="T412" s="152">
        <f>S412*H412</f>
        <v>0</v>
      </c>
      <c r="AR412" s="16" t="s">
        <v>145</v>
      </c>
      <c r="AT412" s="16" t="s">
        <v>141</v>
      </c>
      <c r="AU412" s="16" t="s">
        <v>78</v>
      </c>
      <c r="AY412" s="16" t="s">
        <v>139</v>
      </c>
      <c r="BE412" s="153">
        <f>IF(N412="základní",J412,0)</f>
        <v>0</v>
      </c>
      <c r="BF412" s="153">
        <f>IF(N412="snížená",J412,0)</f>
        <v>0</v>
      </c>
      <c r="BG412" s="153">
        <f>IF(N412="zákl. přenesená",J412,0)</f>
        <v>0</v>
      </c>
      <c r="BH412" s="153">
        <f>IF(N412="sníž. přenesená",J412,0)</f>
        <v>0</v>
      </c>
      <c r="BI412" s="153">
        <f>IF(N412="nulová",J412,0)</f>
        <v>0</v>
      </c>
      <c r="BJ412" s="16" t="s">
        <v>20</v>
      </c>
      <c r="BK412" s="153">
        <f>ROUND(I412*H412,2)</f>
        <v>0</v>
      </c>
      <c r="BL412" s="16" t="s">
        <v>145</v>
      </c>
      <c r="BM412" s="16" t="s">
        <v>719</v>
      </c>
    </row>
    <row r="413" spans="2:51" s="11" customFormat="1" ht="22.5" customHeight="1">
      <c r="B413" s="154"/>
      <c r="D413" s="163" t="s">
        <v>147</v>
      </c>
      <c r="E413" s="171" t="s">
        <v>3</v>
      </c>
      <c r="F413" s="172" t="s">
        <v>715</v>
      </c>
      <c r="H413" s="173">
        <v>1</v>
      </c>
      <c r="L413" s="154"/>
      <c r="M413" s="159"/>
      <c r="N413" s="160"/>
      <c r="O413" s="160"/>
      <c r="P413" s="160"/>
      <c r="Q413" s="160"/>
      <c r="R413" s="160"/>
      <c r="S413" s="160"/>
      <c r="T413" s="161"/>
      <c r="AT413" s="156" t="s">
        <v>147</v>
      </c>
      <c r="AU413" s="156" t="s">
        <v>78</v>
      </c>
      <c r="AV413" s="11" t="s">
        <v>78</v>
      </c>
      <c r="AW413" s="11" t="s">
        <v>34</v>
      </c>
      <c r="AX413" s="11" t="s">
        <v>20</v>
      </c>
      <c r="AY413" s="156" t="s">
        <v>139</v>
      </c>
    </row>
    <row r="414" spans="2:65" s="1" customFormat="1" ht="22.5" customHeight="1">
      <c r="B414" s="142"/>
      <c r="C414" s="143" t="s">
        <v>720</v>
      </c>
      <c r="D414" s="143" t="s">
        <v>141</v>
      </c>
      <c r="E414" s="144" t="s">
        <v>721</v>
      </c>
      <c r="F414" s="145" t="s">
        <v>722</v>
      </c>
      <c r="G414" s="146" t="s">
        <v>508</v>
      </c>
      <c r="H414" s="147">
        <v>4</v>
      </c>
      <c r="I414" s="148"/>
      <c r="J414" s="148">
        <f>ROUND(I414*H414,2)</f>
        <v>0</v>
      </c>
      <c r="K414" s="145" t="s">
        <v>3</v>
      </c>
      <c r="L414" s="30"/>
      <c r="M414" s="149" t="s">
        <v>3</v>
      </c>
      <c r="N414" s="150" t="s">
        <v>41</v>
      </c>
      <c r="O414" s="151">
        <v>0</v>
      </c>
      <c r="P414" s="151">
        <f>O414*H414</f>
        <v>0</v>
      </c>
      <c r="Q414" s="151">
        <v>0</v>
      </c>
      <c r="R414" s="151">
        <f>Q414*H414</f>
        <v>0</v>
      </c>
      <c r="S414" s="151">
        <v>0</v>
      </c>
      <c r="T414" s="152">
        <f>S414*H414</f>
        <v>0</v>
      </c>
      <c r="AR414" s="16" t="s">
        <v>145</v>
      </c>
      <c r="AT414" s="16" t="s">
        <v>141</v>
      </c>
      <c r="AU414" s="16" t="s">
        <v>78</v>
      </c>
      <c r="AY414" s="16" t="s">
        <v>139</v>
      </c>
      <c r="BE414" s="153">
        <f>IF(N414="základní",J414,0)</f>
        <v>0</v>
      </c>
      <c r="BF414" s="153">
        <f>IF(N414="snížená",J414,0)</f>
        <v>0</v>
      </c>
      <c r="BG414" s="153">
        <f>IF(N414="zákl. přenesená",J414,0)</f>
        <v>0</v>
      </c>
      <c r="BH414" s="153">
        <f>IF(N414="sníž. přenesená",J414,0)</f>
        <v>0</v>
      </c>
      <c r="BI414" s="153">
        <f>IF(N414="nulová",J414,0)</f>
        <v>0</v>
      </c>
      <c r="BJ414" s="16" t="s">
        <v>20</v>
      </c>
      <c r="BK414" s="153">
        <f>ROUND(I414*H414,2)</f>
        <v>0</v>
      </c>
      <c r="BL414" s="16" t="s">
        <v>145</v>
      </c>
      <c r="BM414" s="16" t="s">
        <v>723</v>
      </c>
    </row>
    <row r="415" spans="2:51" s="11" customFormat="1" ht="22.5" customHeight="1">
      <c r="B415" s="154"/>
      <c r="D415" s="163" t="s">
        <v>147</v>
      </c>
      <c r="E415" s="171" t="s">
        <v>3</v>
      </c>
      <c r="F415" s="172" t="s">
        <v>724</v>
      </c>
      <c r="H415" s="173">
        <v>4</v>
      </c>
      <c r="L415" s="154"/>
      <c r="M415" s="159"/>
      <c r="N415" s="160"/>
      <c r="O415" s="160"/>
      <c r="P415" s="160"/>
      <c r="Q415" s="160"/>
      <c r="R415" s="160"/>
      <c r="S415" s="160"/>
      <c r="T415" s="161"/>
      <c r="AT415" s="156" t="s">
        <v>147</v>
      </c>
      <c r="AU415" s="156" t="s">
        <v>78</v>
      </c>
      <c r="AV415" s="11" t="s">
        <v>78</v>
      </c>
      <c r="AW415" s="11" t="s">
        <v>34</v>
      </c>
      <c r="AX415" s="11" t="s">
        <v>20</v>
      </c>
      <c r="AY415" s="156" t="s">
        <v>139</v>
      </c>
    </row>
    <row r="416" spans="2:65" s="1" customFormat="1" ht="22.5" customHeight="1">
      <c r="B416" s="142"/>
      <c r="C416" s="143" t="s">
        <v>725</v>
      </c>
      <c r="D416" s="143" t="s">
        <v>141</v>
      </c>
      <c r="E416" s="144" t="s">
        <v>726</v>
      </c>
      <c r="F416" s="145" t="s">
        <v>727</v>
      </c>
      <c r="G416" s="146" t="s">
        <v>168</v>
      </c>
      <c r="H416" s="147">
        <v>411.888</v>
      </c>
      <c r="I416" s="148"/>
      <c r="J416" s="148">
        <f>ROUND(I416*H416,2)</f>
        <v>0</v>
      </c>
      <c r="K416" s="145" t="s">
        <v>3</v>
      </c>
      <c r="L416" s="30"/>
      <c r="M416" s="149" t="s">
        <v>3</v>
      </c>
      <c r="N416" s="150" t="s">
        <v>41</v>
      </c>
      <c r="O416" s="151">
        <v>0.08</v>
      </c>
      <c r="P416" s="151">
        <f>O416*H416</f>
        <v>32.95104</v>
      </c>
      <c r="Q416" s="151">
        <v>0</v>
      </c>
      <c r="R416" s="151">
        <f>Q416*H416</f>
        <v>0</v>
      </c>
      <c r="S416" s="151">
        <v>0.01</v>
      </c>
      <c r="T416" s="152">
        <f>S416*H416</f>
        <v>4.11888</v>
      </c>
      <c r="AR416" s="16" t="s">
        <v>145</v>
      </c>
      <c r="AT416" s="16" t="s">
        <v>141</v>
      </c>
      <c r="AU416" s="16" t="s">
        <v>78</v>
      </c>
      <c r="AY416" s="16" t="s">
        <v>139</v>
      </c>
      <c r="BE416" s="153">
        <f>IF(N416="základní",J416,0)</f>
        <v>0</v>
      </c>
      <c r="BF416" s="153">
        <f>IF(N416="snížená",J416,0)</f>
        <v>0</v>
      </c>
      <c r="BG416" s="153">
        <f>IF(N416="zákl. přenesená",J416,0)</f>
        <v>0</v>
      </c>
      <c r="BH416" s="153">
        <f>IF(N416="sníž. přenesená",J416,0)</f>
        <v>0</v>
      </c>
      <c r="BI416" s="153">
        <f>IF(N416="nulová",J416,0)</f>
        <v>0</v>
      </c>
      <c r="BJ416" s="16" t="s">
        <v>20</v>
      </c>
      <c r="BK416" s="153">
        <f>ROUND(I416*H416,2)</f>
        <v>0</v>
      </c>
      <c r="BL416" s="16" t="s">
        <v>145</v>
      </c>
      <c r="BM416" s="16" t="s">
        <v>728</v>
      </c>
    </row>
    <row r="417" spans="2:51" s="11" customFormat="1" ht="22.5" customHeight="1">
      <c r="B417" s="154"/>
      <c r="D417" s="155" t="s">
        <v>147</v>
      </c>
      <c r="E417" s="156" t="s">
        <v>3</v>
      </c>
      <c r="F417" s="157" t="s">
        <v>729</v>
      </c>
      <c r="H417" s="158">
        <v>47.974</v>
      </c>
      <c r="L417" s="154"/>
      <c r="M417" s="159"/>
      <c r="N417" s="160"/>
      <c r="O417" s="160"/>
      <c r="P417" s="160"/>
      <c r="Q417" s="160"/>
      <c r="R417" s="160"/>
      <c r="S417" s="160"/>
      <c r="T417" s="161"/>
      <c r="AT417" s="156" t="s">
        <v>147</v>
      </c>
      <c r="AU417" s="156" t="s">
        <v>78</v>
      </c>
      <c r="AV417" s="11" t="s">
        <v>78</v>
      </c>
      <c r="AW417" s="11" t="s">
        <v>34</v>
      </c>
      <c r="AX417" s="11" t="s">
        <v>70</v>
      </c>
      <c r="AY417" s="156" t="s">
        <v>139</v>
      </c>
    </row>
    <row r="418" spans="2:51" s="11" customFormat="1" ht="22.5" customHeight="1">
      <c r="B418" s="154"/>
      <c r="D418" s="155" t="s">
        <v>147</v>
      </c>
      <c r="E418" s="156" t="s">
        <v>3</v>
      </c>
      <c r="F418" s="157" t="s">
        <v>730</v>
      </c>
      <c r="H418" s="158">
        <v>44.594</v>
      </c>
      <c r="L418" s="154"/>
      <c r="M418" s="159"/>
      <c r="N418" s="160"/>
      <c r="O418" s="160"/>
      <c r="P418" s="160"/>
      <c r="Q418" s="160"/>
      <c r="R418" s="160"/>
      <c r="S418" s="160"/>
      <c r="T418" s="161"/>
      <c r="AT418" s="156" t="s">
        <v>147</v>
      </c>
      <c r="AU418" s="156" t="s">
        <v>78</v>
      </c>
      <c r="AV418" s="11" t="s">
        <v>78</v>
      </c>
      <c r="AW418" s="11" t="s">
        <v>34</v>
      </c>
      <c r="AX418" s="11" t="s">
        <v>70</v>
      </c>
      <c r="AY418" s="156" t="s">
        <v>139</v>
      </c>
    </row>
    <row r="419" spans="2:51" s="11" customFormat="1" ht="22.5" customHeight="1">
      <c r="B419" s="154"/>
      <c r="D419" s="155" t="s">
        <v>147</v>
      </c>
      <c r="E419" s="156" t="s">
        <v>3</v>
      </c>
      <c r="F419" s="157" t="s">
        <v>731</v>
      </c>
      <c r="H419" s="158">
        <v>63.378</v>
      </c>
      <c r="L419" s="154"/>
      <c r="M419" s="159"/>
      <c r="N419" s="160"/>
      <c r="O419" s="160"/>
      <c r="P419" s="160"/>
      <c r="Q419" s="160"/>
      <c r="R419" s="160"/>
      <c r="S419" s="160"/>
      <c r="T419" s="161"/>
      <c r="AT419" s="156" t="s">
        <v>147</v>
      </c>
      <c r="AU419" s="156" t="s">
        <v>78</v>
      </c>
      <c r="AV419" s="11" t="s">
        <v>78</v>
      </c>
      <c r="AW419" s="11" t="s">
        <v>34</v>
      </c>
      <c r="AX419" s="11" t="s">
        <v>70</v>
      </c>
      <c r="AY419" s="156" t="s">
        <v>139</v>
      </c>
    </row>
    <row r="420" spans="2:51" s="11" customFormat="1" ht="22.5" customHeight="1">
      <c r="B420" s="154"/>
      <c r="D420" s="155" t="s">
        <v>147</v>
      </c>
      <c r="E420" s="156" t="s">
        <v>3</v>
      </c>
      <c r="F420" s="157" t="s">
        <v>732</v>
      </c>
      <c r="H420" s="158">
        <v>63.372</v>
      </c>
      <c r="L420" s="154"/>
      <c r="M420" s="159"/>
      <c r="N420" s="160"/>
      <c r="O420" s="160"/>
      <c r="P420" s="160"/>
      <c r="Q420" s="160"/>
      <c r="R420" s="160"/>
      <c r="S420" s="160"/>
      <c r="T420" s="161"/>
      <c r="AT420" s="156" t="s">
        <v>147</v>
      </c>
      <c r="AU420" s="156" t="s">
        <v>78</v>
      </c>
      <c r="AV420" s="11" t="s">
        <v>78</v>
      </c>
      <c r="AW420" s="11" t="s">
        <v>34</v>
      </c>
      <c r="AX420" s="11" t="s">
        <v>70</v>
      </c>
      <c r="AY420" s="156" t="s">
        <v>139</v>
      </c>
    </row>
    <row r="421" spans="2:51" s="11" customFormat="1" ht="22.5" customHeight="1">
      <c r="B421" s="154"/>
      <c r="D421" s="155" t="s">
        <v>147</v>
      </c>
      <c r="E421" s="156" t="s">
        <v>3</v>
      </c>
      <c r="F421" s="157" t="s">
        <v>733</v>
      </c>
      <c r="H421" s="158">
        <v>53.619</v>
      </c>
      <c r="L421" s="154"/>
      <c r="M421" s="159"/>
      <c r="N421" s="160"/>
      <c r="O421" s="160"/>
      <c r="P421" s="160"/>
      <c r="Q421" s="160"/>
      <c r="R421" s="160"/>
      <c r="S421" s="160"/>
      <c r="T421" s="161"/>
      <c r="AT421" s="156" t="s">
        <v>147</v>
      </c>
      <c r="AU421" s="156" t="s">
        <v>78</v>
      </c>
      <c r="AV421" s="11" t="s">
        <v>78</v>
      </c>
      <c r="AW421" s="11" t="s">
        <v>34</v>
      </c>
      <c r="AX421" s="11" t="s">
        <v>70</v>
      </c>
      <c r="AY421" s="156" t="s">
        <v>139</v>
      </c>
    </row>
    <row r="422" spans="2:51" s="11" customFormat="1" ht="22.5" customHeight="1">
      <c r="B422" s="154"/>
      <c r="D422" s="155" t="s">
        <v>147</v>
      </c>
      <c r="E422" s="156" t="s">
        <v>3</v>
      </c>
      <c r="F422" s="157" t="s">
        <v>734</v>
      </c>
      <c r="H422" s="158">
        <v>48.483</v>
      </c>
      <c r="L422" s="154"/>
      <c r="M422" s="159"/>
      <c r="N422" s="160"/>
      <c r="O422" s="160"/>
      <c r="P422" s="160"/>
      <c r="Q422" s="160"/>
      <c r="R422" s="160"/>
      <c r="S422" s="160"/>
      <c r="T422" s="161"/>
      <c r="AT422" s="156" t="s">
        <v>147</v>
      </c>
      <c r="AU422" s="156" t="s">
        <v>78</v>
      </c>
      <c r="AV422" s="11" t="s">
        <v>78</v>
      </c>
      <c r="AW422" s="11" t="s">
        <v>34</v>
      </c>
      <c r="AX422" s="11" t="s">
        <v>70</v>
      </c>
      <c r="AY422" s="156" t="s">
        <v>139</v>
      </c>
    </row>
    <row r="423" spans="2:51" s="11" customFormat="1" ht="22.5" customHeight="1">
      <c r="B423" s="154"/>
      <c r="D423" s="155" t="s">
        <v>147</v>
      </c>
      <c r="E423" s="156" t="s">
        <v>3</v>
      </c>
      <c r="F423" s="157" t="s">
        <v>735</v>
      </c>
      <c r="H423" s="158">
        <v>90.468</v>
      </c>
      <c r="L423" s="154"/>
      <c r="M423" s="159"/>
      <c r="N423" s="160"/>
      <c r="O423" s="160"/>
      <c r="P423" s="160"/>
      <c r="Q423" s="160"/>
      <c r="R423" s="160"/>
      <c r="S423" s="160"/>
      <c r="T423" s="161"/>
      <c r="AT423" s="156" t="s">
        <v>147</v>
      </c>
      <c r="AU423" s="156" t="s">
        <v>78</v>
      </c>
      <c r="AV423" s="11" t="s">
        <v>78</v>
      </c>
      <c r="AW423" s="11" t="s">
        <v>34</v>
      </c>
      <c r="AX423" s="11" t="s">
        <v>70</v>
      </c>
      <c r="AY423" s="156" t="s">
        <v>139</v>
      </c>
    </row>
    <row r="424" spans="2:51" s="12" customFormat="1" ht="22.5" customHeight="1">
      <c r="B424" s="162"/>
      <c r="D424" s="163" t="s">
        <v>147</v>
      </c>
      <c r="E424" s="164" t="s">
        <v>3</v>
      </c>
      <c r="F424" s="165" t="s">
        <v>150</v>
      </c>
      <c r="H424" s="166">
        <v>411.888</v>
      </c>
      <c r="L424" s="162"/>
      <c r="M424" s="167"/>
      <c r="N424" s="168"/>
      <c r="O424" s="168"/>
      <c r="P424" s="168"/>
      <c r="Q424" s="168"/>
      <c r="R424" s="168"/>
      <c r="S424" s="168"/>
      <c r="T424" s="169"/>
      <c r="AT424" s="170" t="s">
        <v>147</v>
      </c>
      <c r="AU424" s="170" t="s">
        <v>78</v>
      </c>
      <c r="AV424" s="12" t="s">
        <v>145</v>
      </c>
      <c r="AW424" s="12" t="s">
        <v>34</v>
      </c>
      <c r="AX424" s="12" t="s">
        <v>20</v>
      </c>
      <c r="AY424" s="170" t="s">
        <v>139</v>
      </c>
    </row>
    <row r="425" spans="2:65" s="1" customFormat="1" ht="31.5" customHeight="1">
      <c r="B425" s="142"/>
      <c r="C425" s="143" t="s">
        <v>736</v>
      </c>
      <c r="D425" s="143" t="s">
        <v>141</v>
      </c>
      <c r="E425" s="144" t="s">
        <v>737</v>
      </c>
      <c r="F425" s="145" t="s">
        <v>738</v>
      </c>
      <c r="G425" s="146" t="s">
        <v>168</v>
      </c>
      <c r="H425" s="147">
        <v>202.313</v>
      </c>
      <c r="I425" s="148"/>
      <c r="J425" s="148">
        <f>ROUND(I425*H425,2)</f>
        <v>0</v>
      </c>
      <c r="K425" s="145" t="s">
        <v>3</v>
      </c>
      <c r="L425" s="30"/>
      <c r="M425" s="149" t="s">
        <v>3</v>
      </c>
      <c r="N425" s="150" t="s">
        <v>41</v>
      </c>
      <c r="O425" s="151">
        <v>0.22</v>
      </c>
      <c r="P425" s="151">
        <f>O425*H425</f>
        <v>44.50886</v>
      </c>
      <c r="Q425" s="151">
        <v>0</v>
      </c>
      <c r="R425" s="151">
        <f>Q425*H425</f>
        <v>0</v>
      </c>
      <c r="S425" s="151">
        <v>0.059</v>
      </c>
      <c r="T425" s="152">
        <f>S425*H425</f>
        <v>11.936466999999999</v>
      </c>
      <c r="AR425" s="16" t="s">
        <v>145</v>
      </c>
      <c r="AT425" s="16" t="s">
        <v>141</v>
      </c>
      <c r="AU425" s="16" t="s">
        <v>78</v>
      </c>
      <c r="AY425" s="16" t="s">
        <v>139</v>
      </c>
      <c r="BE425" s="153">
        <f>IF(N425="základní",J425,0)</f>
        <v>0</v>
      </c>
      <c r="BF425" s="153">
        <f>IF(N425="snížená",J425,0)</f>
        <v>0</v>
      </c>
      <c r="BG425" s="153">
        <f>IF(N425="zákl. přenesená",J425,0)</f>
        <v>0</v>
      </c>
      <c r="BH425" s="153">
        <f>IF(N425="sníž. přenesená",J425,0)</f>
        <v>0</v>
      </c>
      <c r="BI425" s="153">
        <f>IF(N425="nulová",J425,0)</f>
        <v>0</v>
      </c>
      <c r="BJ425" s="16" t="s">
        <v>20</v>
      </c>
      <c r="BK425" s="153">
        <f>ROUND(I425*H425,2)</f>
        <v>0</v>
      </c>
      <c r="BL425" s="16" t="s">
        <v>145</v>
      </c>
      <c r="BM425" s="16" t="s">
        <v>739</v>
      </c>
    </row>
    <row r="426" spans="2:51" s="11" customFormat="1" ht="22.5" customHeight="1">
      <c r="B426" s="154"/>
      <c r="D426" s="155" t="s">
        <v>147</v>
      </c>
      <c r="E426" s="156" t="s">
        <v>3</v>
      </c>
      <c r="F426" s="157" t="s">
        <v>740</v>
      </c>
      <c r="H426" s="158">
        <v>159.103</v>
      </c>
      <c r="L426" s="154"/>
      <c r="M426" s="159"/>
      <c r="N426" s="160"/>
      <c r="O426" s="160"/>
      <c r="P426" s="160"/>
      <c r="Q426" s="160"/>
      <c r="R426" s="160"/>
      <c r="S426" s="160"/>
      <c r="T426" s="161"/>
      <c r="AT426" s="156" t="s">
        <v>147</v>
      </c>
      <c r="AU426" s="156" t="s">
        <v>78</v>
      </c>
      <c r="AV426" s="11" t="s">
        <v>78</v>
      </c>
      <c r="AW426" s="11" t="s">
        <v>34</v>
      </c>
      <c r="AX426" s="11" t="s">
        <v>70</v>
      </c>
      <c r="AY426" s="156" t="s">
        <v>139</v>
      </c>
    </row>
    <row r="427" spans="2:51" s="11" customFormat="1" ht="22.5" customHeight="1">
      <c r="B427" s="154"/>
      <c r="D427" s="155" t="s">
        <v>147</v>
      </c>
      <c r="E427" s="156" t="s">
        <v>3</v>
      </c>
      <c r="F427" s="157" t="s">
        <v>741</v>
      </c>
      <c r="H427" s="158">
        <v>43.21</v>
      </c>
      <c r="L427" s="154"/>
      <c r="M427" s="159"/>
      <c r="N427" s="160"/>
      <c r="O427" s="160"/>
      <c r="P427" s="160"/>
      <c r="Q427" s="160"/>
      <c r="R427" s="160"/>
      <c r="S427" s="160"/>
      <c r="T427" s="161"/>
      <c r="AT427" s="156" t="s">
        <v>147</v>
      </c>
      <c r="AU427" s="156" t="s">
        <v>78</v>
      </c>
      <c r="AV427" s="11" t="s">
        <v>78</v>
      </c>
      <c r="AW427" s="11" t="s">
        <v>34</v>
      </c>
      <c r="AX427" s="11" t="s">
        <v>70</v>
      </c>
      <c r="AY427" s="156" t="s">
        <v>139</v>
      </c>
    </row>
    <row r="428" spans="2:51" s="12" customFormat="1" ht="22.5" customHeight="1">
      <c r="B428" s="162"/>
      <c r="D428" s="163" t="s">
        <v>147</v>
      </c>
      <c r="E428" s="164" t="s">
        <v>3</v>
      </c>
      <c r="F428" s="165" t="s">
        <v>150</v>
      </c>
      <c r="H428" s="166">
        <v>202.313</v>
      </c>
      <c r="L428" s="162"/>
      <c r="M428" s="167"/>
      <c r="N428" s="168"/>
      <c r="O428" s="168"/>
      <c r="P428" s="168"/>
      <c r="Q428" s="168"/>
      <c r="R428" s="168"/>
      <c r="S428" s="168"/>
      <c r="T428" s="169"/>
      <c r="AT428" s="170" t="s">
        <v>147</v>
      </c>
      <c r="AU428" s="170" t="s">
        <v>78</v>
      </c>
      <c r="AV428" s="12" t="s">
        <v>145</v>
      </c>
      <c r="AW428" s="12" t="s">
        <v>34</v>
      </c>
      <c r="AX428" s="12" t="s">
        <v>20</v>
      </c>
      <c r="AY428" s="170" t="s">
        <v>139</v>
      </c>
    </row>
    <row r="429" spans="2:65" s="1" customFormat="1" ht="22.5" customHeight="1">
      <c r="B429" s="142"/>
      <c r="C429" s="143" t="s">
        <v>742</v>
      </c>
      <c r="D429" s="143" t="s">
        <v>141</v>
      </c>
      <c r="E429" s="144" t="s">
        <v>743</v>
      </c>
      <c r="F429" s="145" t="s">
        <v>744</v>
      </c>
      <c r="G429" s="146" t="s">
        <v>168</v>
      </c>
      <c r="H429" s="147">
        <v>41.545</v>
      </c>
      <c r="I429" s="148"/>
      <c r="J429" s="148">
        <f>ROUND(I429*H429,2)</f>
        <v>0</v>
      </c>
      <c r="K429" s="145" t="s">
        <v>3</v>
      </c>
      <c r="L429" s="30"/>
      <c r="M429" s="149" t="s">
        <v>3</v>
      </c>
      <c r="N429" s="150" t="s">
        <v>41</v>
      </c>
      <c r="O429" s="151">
        <v>0.39</v>
      </c>
      <c r="P429" s="151">
        <f>O429*H429</f>
        <v>16.202550000000002</v>
      </c>
      <c r="Q429" s="151">
        <v>0</v>
      </c>
      <c r="R429" s="151">
        <f>Q429*H429</f>
        <v>0</v>
      </c>
      <c r="S429" s="151">
        <v>0.089</v>
      </c>
      <c r="T429" s="152">
        <f>S429*H429</f>
        <v>3.697505</v>
      </c>
      <c r="AR429" s="16" t="s">
        <v>145</v>
      </c>
      <c r="AT429" s="16" t="s">
        <v>141</v>
      </c>
      <c r="AU429" s="16" t="s">
        <v>78</v>
      </c>
      <c r="AY429" s="16" t="s">
        <v>139</v>
      </c>
      <c r="BE429" s="153">
        <f>IF(N429="základní",J429,0)</f>
        <v>0</v>
      </c>
      <c r="BF429" s="153">
        <f>IF(N429="snížená",J429,0)</f>
        <v>0</v>
      </c>
      <c r="BG429" s="153">
        <f>IF(N429="zákl. přenesená",J429,0)</f>
        <v>0</v>
      </c>
      <c r="BH429" s="153">
        <f>IF(N429="sníž. přenesená",J429,0)</f>
        <v>0</v>
      </c>
      <c r="BI429" s="153">
        <f>IF(N429="nulová",J429,0)</f>
        <v>0</v>
      </c>
      <c r="BJ429" s="16" t="s">
        <v>20</v>
      </c>
      <c r="BK429" s="153">
        <f>ROUND(I429*H429,2)</f>
        <v>0</v>
      </c>
      <c r="BL429" s="16" t="s">
        <v>145</v>
      </c>
      <c r="BM429" s="16" t="s">
        <v>745</v>
      </c>
    </row>
    <row r="430" spans="2:51" s="11" customFormat="1" ht="22.5" customHeight="1">
      <c r="B430" s="154"/>
      <c r="D430" s="155" t="s">
        <v>147</v>
      </c>
      <c r="E430" s="156" t="s">
        <v>3</v>
      </c>
      <c r="F430" s="157" t="s">
        <v>746</v>
      </c>
      <c r="H430" s="158">
        <v>9.875</v>
      </c>
      <c r="L430" s="154"/>
      <c r="M430" s="159"/>
      <c r="N430" s="160"/>
      <c r="O430" s="160"/>
      <c r="P430" s="160"/>
      <c r="Q430" s="160"/>
      <c r="R430" s="160"/>
      <c r="S430" s="160"/>
      <c r="T430" s="161"/>
      <c r="AT430" s="156" t="s">
        <v>147</v>
      </c>
      <c r="AU430" s="156" t="s">
        <v>78</v>
      </c>
      <c r="AV430" s="11" t="s">
        <v>78</v>
      </c>
      <c r="AW430" s="11" t="s">
        <v>34</v>
      </c>
      <c r="AX430" s="11" t="s">
        <v>70</v>
      </c>
      <c r="AY430" s="156" t="s">
        <v>139</v>
      </c>
    </row>
    <row r="431" spans="2:51" s="11" customFormat="1" ht="22.5" customHeight="1">
      <c r="B431" s="154"/>
      <c r="D431" s="155" t="s">
        <v>147</v>
      </c>
      <c r="E431" s="156" t="s">
        <v>3</v>
      </c>
      <c r="F431" s="157" t="s">
        <v>747</v>
      </c>
      <c r="H431" s="158">
        <v>3.5</v>
      </c>
      <c r="L431" s="154"/>
      <c r="M431" s="159"/>
      <c r="N431" s="160"/>
      <c r="O431" s="160"/>
      <c r="P431" s="160"/>
      <c r="Q431" s="160"/>
      <c r="R431" s="160"/>
      <c r="S431" s="160"/>
      <c r="T431" s="161"/>
      <c r="AT431" s="156" t="s">
        <v>147</v>
      </c>
      <c r="AU431" s="156" t="s">
        <v>78</v>
      </c>
      <c r="AV431" s="11" t="s">
        <v>78</v>
      </c>
      <c r="AW431" s="11" t="s">
        <v>34</v>
      </c>
      <c r="AX431" s="11" t="s">
        <v>70</v>
      </c>
      <c r="AY431" s="156" t="s">
        <v>139</v>
      </c>
    </row>
    <row r="432" spans="2:51" s="11" customFormat="1" ht="22.5" customHeight="1">
      <c r="B432" s="154"/>
      <c r="D432" s="155" t="s">
        <v>147</v>
      </c>
      <c r="E432" s="156" t="s">
        <v>3</v>
      </c>
      <c r="F432" s="157" t="s">
        <v>748</v>
      </c>
      <c r="H432" s="158">
        <v>7.5</v>
      </c>
      <c r="L432" s="154"/>
      <c r="M432" s="159"/>
      <c r="N432" s="160"/>
      <c r="O432" s="160"/>
      <c r="P432" s="160"/>
      <c r="Q432" s="160"/>
      <c r="R432" s="160"/>
      <c r="S432" s="160"/>
      <c r="T432" s="161"/>
      <c r="AT432" s="156" t="s">
        <v>147</v>
      </c>
      <c r="AU432" s="156" t="s">
        <v>78</v>
      </c>
      <c r="AV432" s="11" t="s">
        <v>78</v>
      </c>
      <c r="AW432" s="11" t="s">
        <v>34</v>
      </c>
      <c r="AX432" s="11" t="s">
        <v>70</v>
      </c>
      <c r="AY432" s="156" t="s">
        <v>139</v>
      </c>
    </row>
    <row r="433" spans="2:51" s="11" customFormat="1" ht="22.5" customHeight="1">
      <c r="B433" s="154"/>
      <c r="D433" s="155" t="s">
        <v>147</v>
      </c>
      <c r="E433" s="156" t="s">
        <v>3</v>
      </c>
      <c r="F433" s="157" t="s">
        <v>749</v>
      </c>
      <c r="H433" s="158">
        <v>3.37</v>
      </c>
      <c r="L433" s="154"/>
      <c r="M433" s="159"/>
      <c r="N433" s="160"/>
      <c r="O433" s="160"/>
      <c r="P433" s="160"/>
      <c r="Q433" s="160"/>
      <c r="R433" s="160"/>
      <c r="S433" s="160"/>
      <c r="T433" s="161"/>
      <c r="AT433" s="156" t="s">
        <v>147</v>
      </c>
      <c r="AU433" s="156" t="s">
        <v>78</v>
      </c>
      <c r="AV433" s="11" t="s">
        <v>78</v>
      </c>
      <c r="AW433" s="11" t="s">
        <v>34</v>
      </c>
      <c r="AX433" s="11" t="s">
        <v>70</v>
      </c>
      <c r="AY433" s="156" t="s">
        <v>139</v>
      </c>
    </row>
    <row r="434" spans="2:51" s="11" customFormat="1" ht="22.5" customHeight="1">
      <c r="B434" s="154"/>
      <c r="D434" s="155" t="s">
        <v>147</v>
      </c>
      <c r="E434" s="156" t="s">
        <v>3</v>
      </c>
      <c r="F434" s="157" t="s">
        <v>750</v>
      </c>
      <c r="H434" s="158">
        <v>14.1</v>
      </c>
      <c r="L434" s="154"/>
      <c r="M434" s="159"/>
      <c r="N434" s="160"/>
      <c r="O434" s="160"/>
      <c r="P434" s="160"/>
      <c r="Q434" s="160"/>
      <c r="R434" s="160"/>
      <c r="S434" s="160"/>
      <c r="T434" s="161"/>
      <c r="AT434" s="156" t="s">
        <v>147</v>
      </c>
      <c r="AU434" s="156" t="s">
        <v>78</v>
      </c>
      <c r="AV434" s="11" t="s">
        <v>78</v>
      </c>
      <c r="AW434" s="11" t="s">
        <v>34</v>
      </c>
      <c r="AX434" s="11" t="s">
        <v>70</v>
      </c>
      <c r="AY434" s="156" t="s">
        <v>139</v>
      </c>
    </row>
    <row r="435" spans="2:51" s="11" customFormat="1" ht="22.5" customHeight="1">
      <c r="B435" s="154"/>
      <c r="D435" s="155" t="s">
        <v>147</v>
      </c>
      <c r="E435" s="156" t="s">
        <v>3</v>
      </c>
      <c r="F435" s="157" t="s">
        <v>751</v>
      </c>
      <c r="H435" s="158">
        <v>3.2</v>
      </c>
      <c r="L435" s="154"/>
      <c r="M435" s="159"/>
      <c r="N435" s="160"/>
      <c r="O435" s="160"/>
      <c r="P435" s="160"/>
      <c r="Q435" s="160"/>
      <c r="R435" s="160"/>
      <c r="S435" s="160"/>
      <c r="T435" s="161"/>
      <c r="AT435" s="156" t="s">
        <v>147</v>
      </c>
      <c r="AU435" s="156" t="s">
        <v>78</v>
      </c>
      <c r="AV435" s="11" t="s">
        <v>78</v>
      </c>
      <c r="AW435" s="11" t="s">
        <v>34</v>
      </c>
      <c r="AX435" s="11" t="s">
        <v>70</v>
      </c>
      <c r="AY435" s="156" t="s">
        <v>139</v>
      </c>
    </row>
    <row r="436" spans="2:51" s="12" customFormat="1" ht="22.5" customHeight="1">
      <c r="B436" s="162"/>
      <c r="D436" s="155" t="s">
        <v>147</v>
      </c>
      <c r="E436" s="183" t="s">
        <v>3</v>
      </c>
      <c r="F436" s="184" t="s">
        <v>150</v>
      </c>
      <c r="H436" s="185">
        <v>41.545</v>
      </c>
      <c r="L436" s="162"/>
      <c r="M436" s="167"/>
      <c r="N436" s="168"/>
      <c r="O436" s="168"/>
      <c r="P436" s="168"/>
      <c r="Q436" s="168"/>
      <c r="R436" s="168"/>
      <c r="S436" s="168"/>
      <c r="T436" s="169"/>
      <c r="AT436" s="170" t="s">
        <v>147</v>
      </c>
      <c r="AU436" s="170" t="s">
        <v>78</v>
      </c>
      <c r="AV436" s="12" t="s">
        <v>145</v>
      </c>
      <c r="AW436" s="12" t="s">
        <v>34</v>
      </c>
      <c r="AX436" s="12" t="s">
        <v>20</v>
      </c>
      <c r="AY436" s="170" t="s">
        <v>139</v>
      </c>
    </row>
    <row r="437" spans="2:63" s="10" customFormat="1" ht="29.25" customHeight="1">
      <c r="B437" s="129"/>
      <c r="D437" s="139" t="s">
        <v>69</v>
      </c>
      <c r="E437" s="140" t="s">
        <v>752</v>
      </c>
      <c r="F437" s="140" t="s">
        <v>753</v>
      </c>
      <c r="J437" s="141">
        <f>BK437</f>
        <v>0</v>
      </c>
      <c r="L437" s="129"/>
      <c r="M437" s="133"/>
      <c r="N437" s="134"/>
      <c r="O437" s="134"/>
      <c r="P437" s="135">
        <f>SUM(P438:P443)</f>
        <v>268.80740000000003</v>
      </c>
      <c r="Q437" s="134"/>
      <c r="R437" s="135">
        <f>SUM(R438:R443)</f>
        <v>0</v>
      </c>
      <c r="S437" s="134"/>
      <c r="T437" s="136">
        <f>SUM(T438:T443)</f>
        <v>0</v>
      </c>
      <c r="AR437" s="130" t="s">
        <v>20</v>
      </c>
      <c r="AT437" s="137" t="s">
        <v>69</v>
      </c>
      <c r="AU437" s="137" t="s">
        <v>20</v>
      </c>
      <c r="AY437" s="130" t="s">
        <v>139</v>
      </c>
      <c r="BK437" s="138">
        <f>SUM(BK438:BK443)</f>
        <v>0</v>
      </c>
    </row>
    <row r="438" spans="2:65" s="1" customFormat="1" ht="31.5" customHeight="1">
      <c r="B438" s="142"/>
      <c r="C438" s="143" t="s">
        <v>754</v>
      </c>
      <c r="D438" s="143" t="s">
        <v>141</v>
      </c>
      <c r="E438" s="144" t="s">
        <v>755</v>
      </c>
      <c r="F438" s="145" t="s">
        <v>756</v>
      </c>
      <c r="G438" s="146" t="s">
        <v>197</v>
      </c>
      <c r="H438" s="147">
        <v>158.122</v>
      </c>
      <c r="I438" s="148"/>
      <c r="J438" s="148">
        <f>ROUND(I438*H438,2)</f>
        <v>0</v>
      </c>
      <c r="K438" s="145" t="s">
        <v>3</v>
      </c>
      <c r="L438" s="30"/>
      <c r="M438" s="149" t="s">
        <v>3</v>
      </c>
      <c r="N438" s="150" t="s">
        <v>41</v>
      </c>
      <c r="O438" s="151">
        <v>1.569</v>
      </c>
      <c r="P438" s="151">
        <f>O438*H438</f>
        <v>248.093418</v>
      </c>
      <c r="Q438" s="151">
        <v>0</v>
      </c>
      <c r="R438" s="151">
        <f>Q438*H438</f>
        <v>0</v>
      </c>
      <c r="S438" s="151">
        <v>0</v>
      </c>
      <c r="T438" s="152">
        <f>S438*H438</f>
        <v>0</v>
      </c>
      <c r="AR438" s="16" t="s">
        <v>145</v>
      </c>
      <c r="AT438" s="16" t="s">
        <v>141</v>
      </c>
      <c r="AU438" s="16" t="s">
        <v>78</v>
      </c>
      <c r="AY438" s="16" t="s">
        <v>139</v>
      </c>
      <c r="BE438" s="153">
        <f>IF(N438="základní",J438,0)</f>
        <v>0</v>
      </c>
      <c r="BF438" s="153">
        <f>IF(N438="snížená",J438,0)</f>
        <v>0</v>
      </c>
      <c r="BG438" s="153">
        <f>IF(N438="zákl. přenesená",J438,0)</f>
        <v>0</v>
      </c>
      <c r="BH438" s="153">
        <f>IF(N438="sníž. přenesená",J438,0)</f>
        <v>0</v>
      </c>
      <c r="BI438" s="153">
        <f>IF(N438="nulová",J438,0)</f>
        <v>0</v>
      </c>
      <c r="BJ438" s="16" t="s">
        <v>20</v>
      </c>
      <c r="BK438" s="153">
        <f>ROUND(I438*H438,2)</f>
        <v>0</v>
      </c>
      <c r="BL438" s="16" t="s">
        <v>145</v>
      </c>
      <c r="BM438" s="16" t="s">
        <v>757</v>
      </c>
    </row>
    <row r="439" spans="2:65" s="1" customFormat="1" ht="22.5" customHeight="1">
      <c r="B439" s="142"/>
      <c r="C439" s="143" t="s">
        <v>758</v>
      </c>
      <c r="D439" s="143" t="s">
        <v>141</v>
      </c>
      <c r="E439" s="144" t="s">
        <v>759</v>
      </c>
      <c r="F439" s="145" t="s">
        <v>760</v>
      </c>
      <c r="G439" s="146" t="s">
        <v>197</v>
      </c>
      <c r="H439" s="147">
        <v>158.122</v>
      </c>
      <c r="I439" s="148"/>
      <c r="J439" s="148">
        <f>ROUND(I439*H439,2)</f>
        <v>0</v>
      </c>
      <c r="K439" s="145" t="s">
        <v>3</v>
      </c>
      <c r="L439" s="30"/>
      <c r="M439" s="149" t="s">
        <v>3</v>
      </c>
      <c r="N439" s="150" t="s">
        <v>41</v>
      </c>
      <c r="O439" s="151">
        <v>0.125</v>
      </c>
      <c r="P439" s="151">
        <f>O439*H439</f>
        <v>19.76525</v>
      </c>
      <c r="Q439" s="151">
        <v>0</v>
      </c>
      <c r="R439" s="151">
        <f>Q439*H439</f>
        <v>0</v>
      </c>
      <c r="S439" s="151">
        <v>0</v>
      </c>
      <c r="T439" s="152">
        <f>S439*H439</f>
        <v>0</v>
      </c>
      <c r="AR439" s="16" t="s">
        <v>145</v>
      </c>
      <c r="AT439" s="16" t="s">
        <v>141</v>
      </c>
      <c r="AU439" s="16" t="s">
        <v>78</v>
      </c>
      <c r="AY439" s="16" t="s">
        <v>139</v>
      </c>
      <c r="BE439" s="153">
        <f>IF(N439="základní",J439,0)</f>
        <v>0</v>
      </c>
      <c r="BF439" s="153">
        <f>IF(N439="snížená",J439,0)</f>
        <v>0</v>
      </c>
      <c r="BG439" s="153">
        <f>IF(N439="zákl. přenesená",J439,0)</f>
        <v>0</v>
      </c>
      <c r="BH439" s="153">
        <f>IF(N439="sníž. přenesená",J439,0)</f>
        <v>0</v>
      </c>
      <c r="BI439" s="153">
        <f>IF(N439="nulová",J439,0)</f>
        <v>0</v>
      </c>
      <c r="BJ439" s="16" t="s">
        <v>20</v>
      </c>
      <c r="BK439" s="153">
        <f>ROUND(I439*H439,2)</f>
        <v>0</v>
      </c>
      <c r="BL439" s="16" t="s">
        <v>145</v>
      </c>
      <c r="BM439" s="16" t="s">
        <v>761</v>
      </c>
    </row>
    <row r="440" spans="2:65" s="1" customFormat="1" ht="22.5" customHeight="1">
      <c r="B440" s="142"/>
      <c r="C440" s="143" t="s">
        <v>762</v>
      </c>
      <c r="D440" s="143" t="s">
        <v>141</v>
      </c>
      <c r="E440" s="144" t="s">
        <v>763</v>
      </c>
      <c r="F440" s="145" t="s">
        <v>764</v>
      </c>
      <c r="G440" s="146" t="s">
        <v>197</v>
      </c>
      <c r="H440" s="147">
        <v>158.122</v>
      </c>
      <c r="I440" s="148"/>
      <c r="J440" s="148">
        <f>ROUND(I440*H440,2)</f>
        <v>0</v>
      </c>
      <c r="K440" s="145" t="s">
        <v>3</v>
      </c>
      <c r="L440" s="30"/>
      <c r="M440" s="149" t="s">
        <v>3</v>
      </c>
      <c r="N440" s="150" t="s">
        <v>41</v>
      </c>
      <c r="O440" s="151">
        <v>0.006</v>
      </c>
      <c r="P440" s="151">
        <f>O440*H440</f>
        <v>0.9487320000000001</v>
      </c>
      <c r="Q440" s="151">
        <v>0</v>
      </c>
      <c r="R440" s="151">
        <f>Q440*H440</f>
        <v>0</v>
      </c>
      <c r="S440" s="151">
        <v>0</v>
      </c>
      <c r="T440" s="152">
        <f>S440*H440</f>
        <v>0</v>
      </c>
      <c r="AR440" s="16" t="s">
        <v>145</v>
      </c>
      <c r="AT440" s="16" t="s">
        <v>141</v>
      </c>
      <c r="AU440" s="16" t="s">
        <v>78</v>
      </c>
      <c r="AY440" s="16" t="s">
        <v>139</v>
      </c>
      <c r="BE440" s="153">
        <f>IF(N440="základní",J440,0)</f>
        <v>0</v>
      </c>
      <c r="BF440" s="153">
        <f>IF(N440="snížená",J440,0)</f>
        <v>0</v>
      </c>
      <c r="BG440" s="153">
        <f>IF(N440="zákl. přenesená",J440,0)</f>
        <v>0</v>
      </c>
      <c r="BH440" s="153">
        <f>IF(N440="sníž. přenesená",J440,0)</f>
        <v>0</v>
      </c>
      <c r="BI440" s="153">
        <f>IF(N440="nulová",J440,0)</f>
        <v>0</v>
      </c>
      <c r="BJ440" s="16" t="s">
        <v>20</v>
      </c>
      <c r="BK440" s="153">
        <f>ROUND(I440*H440,2)</f>
        <v>0</v>
      </c>
      <c r="BL440" s="16" t="s">
        <v>145</v>
      </c>
      <c r="BM440" s="16" t="s">
        <v>765</v>
      </c>
    </row>
    <row r="441" spans="2:65" s="1" customFormat="1" ht="22.5" customHeight="1">
      <c r="B441" s="142"/>
      <c r="C441" s="143" t="s">
        <v>766</v>
      </c>
      <c r="D441" s="143" t="s">
        <v>141</v>
      </c>
      <c r="E441" s="144" t="s">
        <v>767</v>
      </c>
      <c r="F441" s="145" t="s">
        <v>768</v>
      </c>
      <c r="G441" s="146" t="s">
        <v>197</v>
      </c>
      <c r="H441" s="147">
        <v>152.549</v>
      </c>
      <c r="I441" s="148"/>
      <c r="J441" s="148">
        <f>ROUND(I441*H441,2)</f>
        <v>0</v>
      </c>
      <c r="K441" s="145" t="s">
        <v>3</v>
      </c>
      <c r="L441" s="30"/>
      <c r="M441" s="149" t="s">
        <v>3</v>
      </c>
      <c r="N441" s="150" t="s">
        <v>41</v>
      </c>
      <c r="O441" s="151">
        <v>0</v>
      </c>
      <c r="P441" s="151">
        <f>O441*H441</f>
        <v>0</v>
      </c>
      <c r="Q441" s="151">
        <v>0</v>
      </c>
      <c r="R441" s="151">
        <f>Q441*H441</f>
        <v>0</v>
      </c>
      <c r="S441" s="151">
        <v>0</v>
      </c>
      <c r="T441" s="152">
        <f>S441*H441</f>
        <v>0</v>
      </c>
      <c r="AR441" s="16" t="s">
        <v>145</v>
      </c>
      <c r="AT441" s="16" t="s">
        <v>141</v>
      </c>
      <c r="AU441" s="16" t="s">
        <v>78</v>
      </c>
      <c r="AY441" s="16" t="s">
        <v>139</v>
      </c>
      <c r="BE441" s="153">
        <f>IF(N441="základní",J441,0)</f>
        <v>0</v>
      </c>
      <c r="BF441" s="153">
        <f>IF(N441="snížená",J441,0)</f>
        <v>0</v>
      </c>
      <c r="BG441" s="153">
        <f>IF(N441="zákl. přenesená",J441,0)</f>
        <v>0</v>
      </c>
      <c r="BH441" s="153">
        <f>IF(N441="sníž. přenesená",J441,0)</f>
        <v>0</v>
      </c>
      <c r="BI441" s="153">
        <f>IF(N441="nulová",J441,0)</f>
        <v>0</v>
      </c>
      <c r="BJ441" s="16" t="s">
        <v>20</v>
      </c>
      <c r="BK441" s="153">
        <f>ROUND(I441*H441,2)</f>
        <v>0</v>
      </c>
      <c r="BL441" s="16" t="s">
        <v>145</v>
      </c>
      <c r="BM441" s="16" t="s">
        <v>769</v>
      </c>
    </row>
    <row r="442" spans="2:51" s="11" customFormat="1" ht="22.5" customHeight="1">
      <c r="B442" s="154"/>
      <c r="D442" s="163" t="s">
        <v>147</v>
      </c>
      <c r="E442" s="171" t="s">
        <v>3</v>
      </c>
      <c r="F442" s="172" t="s">
        <v>770</v>
      </c>
      <c r="H442" s="173">
        <v>152.549</v>
      </c>
      <c r="L442" s="154"/>
      <c r="M442" s="159"/>
      <c r="N442" s="160"/>
      <c r="O442" s="160"/>
      <c r="P442" s="160"/>
      <c r="Q442" s="160"/>
      <c r="R442" s="160"/>
      <c r="S442" s="160"/>
      <c r="T442" s="161"/>
      <c r="AT442" s="156" t="s">
        <v>147</v>
      </c>
      <c r="AU442" s="156" t="s">
        <v>78</v>
      </c>
      <c r="AV442" s="11" t="s">
        <v>78</v>
      </c>
      <c r="AW442" s="11" t="s">
        <v>34</v>
      </c>
      <c r="AX442" s="11" t="s">
        <v>20</v>
      </c>
      <c r="AY442" s="156" t="s">
        <v>139</v>
      </c>
    </row>
    <row r="443" spans="2:65" s="1" customFormat="1" ht="22.5" customHeight="1">
      <c r="B443" s="142"/>
      <c r="C443" s="143" t="s">
        <v>771</v>
      </c>
      <c r="D443" s="143" t="s">
        <v>141</v>
      </c>
      <c r="E443" s="144" t="s">
        <v>772</v>
      </c>
      <c r="F443" s="145" t="s">
        <v>773</v>
      </c>
      <c r="G443" s="146" t="s">
        <v>197</v>
      </c>
      <c r="H443" s="147">
        <v>5.573</v>
      </c>
      <c r="I443" s="148"/>
      <c r="J443" s="148">
        <f>ROUND(I443*H443,2)</f>
        <v>0</v>
      </c>
      <c r="K443" s="145" t="s">
        <v>3</v>
      </c>
      <c r="L443" s="30"/>
      <c r="M443" s="149" t="s">
        <v>3</v>
      </c>
      <c r="N443" s="150" t="s">
        <v>41</v>
      </c>
      <c r="O443" s="151">
        <v>0</v>
      </c>
      <c r="P443" s="151">
        <f>O443*H443</f>
        <v>0</v>
      </c>
      <c r="Q443" s="151">
        <v>0</v>
      </c>
      <c r="R443" s="151">
        <f>Q443*H443</f>
        <v>0</v>
      </c>
      <c r="S443" s="151">
        <v>0</v>
      </c>
      <c r="T443" s="152">
        <f>S443*H443</f>
        <v>0</v>
      </c>
      <c r="AR443" s="16" t="s">
        <v>145</v>
      </c>
      <c r="AT443" s="16" t="s">
        <v>141</v>
      </c>
      <c r="AU443" s="16" t="s">
        <v>78</v>
      </c>
      <c r="AY443" s="16" t="s">
        <v>139</v>
      </c>
      <c r="BE443" s="153">
        <f>IF(N443="základní",J443,0)</f>
        <v>0</v>
      </c>
      <c r="BF443" s="153">
        <f>IF(N443="snížená",J443,0)</f>
        <v>0</v>
      </c>
      <c r="BG443" s="153">
        <f>IF(N443="zákl. přenesená",J443,0)</f>
        <v>0</v>
      </c>
      <c r="BH443" s="153">
        <f>IF(N443="sníž. přenesená",J443,0)</f>
        <v>0</v>
      </c>
      <c r="BI443" s="153">
        <f>IF(N443="nulová",J443,0)</f>
        <v>0</v>
      </c>
      <c r="BJ443" s="16" t="s">
        <v>20</v>
      </c>
      <c r="BK443" s="153">
        <f>ROUND(I443*H443,2)</f>
        <v>0</v>
      </c>
      <c r="BL443" s="16" t="s">
        <v>145</v>
      </c>
      <c r="BM443" s="16" t="s">
        <v>774</v>
      </c>
    </row>
    <row r="444" spans="2:63" s="10" customFormat="1" ht="29.25" customHeight="1">
      <c r="B444" s="129"/>
      <c r="D444" s="139" t="s">
        <v>69</v>
      </c>
      <c r="E444" s="140" t="s">
        <v>775</v>
      </c>
      <c r="F444" s="140" t="s">
        <v>776</v>
      </c>
      <c r="J444" s="141">
        <f>BK444</f>
        <v>0</v>
      </c>
      <c r="L444" s="129"/>
      <c r="M444" s="133"/>
      <c r="N444" s="134"/>
      <c r="O444" s="134"/>
      <c r="P444" s="135">
        <f>P445</f>
        <v>98.85507</v>
      </c>
      <c r="Q444" s="134"/>
      <c r="R444" s="135">
        <f>R445</f>
        <v>0</v>
      </c>
      <c r="S444" s="134"/>
      <c r="T444" s="136">
        <f>T445</f>
        <v>0</v>
      </c>
      <c r="AR444" s="130" t="s">
        <v>20</v>
      </c>
      <c r="AT444" s="137" t="s">
        <v>69</v>
      </c>
      <c r="AU444" s="137" t="s">
        <v>20</v>
      </c>
      <c r="AY444" s="130" t="s">
        <v>139</v>
      </c>
      <c r="BK444" s="138">
        <f>BK445</f>
        <v>0</v>
      </c>
    </row>
    <row r="445" spans="2:65" s="1" customFormat="1" ht="22.5" customHeight="1">
      <c r="B445" s="142"/>
      <c r="C445" s="143" t="s">
        <v>777</v>
      </c>
      <c r="D445" s="143" t="s">
        <v>141</v>
      </c>
      <c r="E445" s="144" t="s">
        <v>778</v>
      </c>
      <c r="F445" s="145" t="s">
        <v>779</v>
      </c>
      <c r="G445" s="146" t="s">
        <v>197</v>
      </c>
      <c r="H445" s="147">
        <v>310.865</v>
      </c>
      <c r="I445" s="148"/>
      <c r="J445" s="148">
        <f>ROUND(I445*H445,2)</f>
        <v>0</v>
      </c>
      <c r="K445" s="145" t="s">
        <v>780</v>
      </c>
      <c r="L445" s="30"/>
      <c r="M445" s="149" t="s">
        <v>3</v>
      </c>
      <c r="N445" s="150" t="s">
        <v>41</v>
      </c>
      <c r="O445" s="151">
        <v>0.318</v>
      </c>
      <c r="P445" s="151">
        <f>O445*H445</f>
        <v>98.85507</v>
      </c>
      <c r="Q445" s="151">
        <v>0</v>
      </c>
      <c r="R445" s="151">
        <f>Q445*H445</f>
        <v>0</v>
      </c>
      <c r="S445" s="151">
        <v>0</v>
      </c>
      <c r="T445" s="152">
        <f>S445*H445</f>
        <v>0</v>
      </c>
      <c r="AR445" s="16" t="s">
        <v>145</v>
      </c>
      <c r="AT445" s="16" t="s">
        <v>141</v>
      </c>
      <c r="AU445" s="16" t="s">
        <v>78</v>
      </c>
      <c r="AY445" s="16" t="s">
        <v>139</v>
      </c>
      <c r="BE445" s="153">
        <f>IF(N445="základní",J445,0)</f>
        <v>0</v>
      </c>
      <c r="BF445" s="153">
        <f>IF(N445="snížená",J445,0)</f>
        <v>0</v>
      </c>
      <c r="BG445" s="153">
        <f>IF(N445="zákl. přenesená",J445,0)</f>
        <v>0</v>
      </c>
      <c r="BH445" s="153">
        <f>IF(N445="sníž. přenesená",J445,0)</f>
        <v>0</v>
      </c>
      <c r="BI445" s="153">
        <f>IF(N445="nulová",J445,0)</f>
        <v>0</v>
      </c>
      <c r="BJ445" s="16" t="s">
        <v>20</v>
      </c>
      <c r="BK445" s="153">
        <f>ROUND(I445*H445,2)</f>
        <v>0</v>
      </c>
      <c r="BL445" s="16" t="s">
        <v>145</v>
      </c>
      <c r="BM445" s="16" t="s">
        <v>781</v>
      </c>
    </row>
    <row r="446" spans="2:63" s="10" customFormat="1" ht="36.75" customHeight="1">
      <c r="B446" s="129"/>
      <c r="D446" s="130" t="s">
        <v>69</v>
      </c>
      <c r="E446" s="131" t="s">
        <v>782</v>
      </c>
      <c r="F446" s="131" t="s">
        <v>783</v>
      </c>
      <c r="J446" s="132">
        <f>BK446</f>
        <v>0</v>
      </c>
      <c r="L446" s="129"/>
      <c r="M446" s="133"/>
      <c r="N446" s="134"/>
      <c r="O446" s="134"/>
      <c r="P446" s="135">
        <f>P447+P465+P475+P512+P514+P516+P521+P586+P620+P668+P689+P692+P729+P733+P769+P774</f>
        <v>1463.9465160000002</v>
      </c>
      <c r="Q446" s="134"/>
      <c r="R446" s="135">
        <f>R447+R465+R475+R512+R514+R516+R521+R586+R620+R668+R689+R692+R729+R733+R769+R774</f>
        <v>35.50577302</v>
      </c>
      <c r="S446" s="134"/>
      <c r="T446" s="136">
        <f>T447+T465+T475+T512+T514+T516+T521+T586+T620+T668+T689+T692+T729+T733+T769+T774</f>
        <v>5.572500200000001</v>
      </c>
      <c r="AR446" s="130" t="s">
        <v>78</v>
      </c>
      <c r="AT446" s="137" t="s">
        <v>69</v>
      </c>
      <c r="AU446" s="137" t="s">
        <v>70</v>
      </c>
      <c r="AY446" s="130" t="s">
        <v>139</v>
      </c>
      <c r="BK446" s="138">
        <f>BK447+BK465+BK475+BK512+BK514+BK516+BK521+BK586+BK620+BK668+BK689+BK692+BK729+BK733+BK769+BK774</f>
        <v>0</v>
      </c>
    </row>
    <row r="447" spans="2:63" s="10" customFormat="1" ht="19.5" customHeight="1">
      <c r="B447" s="129"/>
      <c r="D447" s="139" t="s">
        <v>69</v>
      </c>
      <c r="E447" s="140" t="s">
        <v>784</v>
      </c>
      <c r="F447" s="140" t="s">
        <v>785</v>
      </c>
      <c r="J447" s="141">
        <f>BK447</f>
        <v>0</v>
      </c>
      <c r="L447" s="129"/>
      <c r="M447" s="133"/>
      <c r="N447" s="134"/>
      <c r="O447" s="134"/>
      <c r="P447" s="135">
        <f>SUM(P448:P464)</f>
        <v>84.640704</v>
      </c>
      <c r="Q447" s="134"/>
      <c r="R447" s="135">
        <f>SUM(R448:R464)</f>
        <v>2.3104602</v>
      </c>
      <c r="S447" s="134"/>
      <c r="T447" s="136">
        <f>SUM(T448:T464)</f>
        <v>0</v>
      </c>
      <c r="AR447" s="130" t="s">
        <v>78</v>
      </c>
      <c r="AT447" s="137" t="s">
        <v>69</v>
      </c>
      <c r="AU447" s="137" t="s">
        <v>20</v>
      </c>
      <c r="AY447" s="130" t="s">
        <v>139</v>
      </c>
      <c r="BK447" s="138">
        <f>SUM(BK448:BK464)</f>
        <v>0</v>
      </c>
    </row>
    <row r="448" spans="2:65" s="1" customFormat="1" ht="22.5" customHeight="1">
      <c r="B448" s="142"/>
      <c r="C448" s="143" t="s">
        <v>786</v>
      </c>
      <c r="D448" s="143" t="s">
        <v>141</v>
      </c>
      <c r="E448" s="144" t="s">
        <v>787</v>
      </c>
      <c r="F448" s="145" t="s">
        <v>788</v>
      </c>
      <c r="G448" s="146" t="s">
        <v>168</v>
      </c>
      <c r="H448" s="147">
        <v>164.551</v>
      </c>
      <c r="I448" s="148"/>
      <c r="J448" s="148">
        <f>ROUND(I448*H448,2)</f>
        <v>0</v>
      </c>
      <c r="K448" s="145" t="s">
        <v>3</v>
      </c>
      <c r="L448" s="30"/>
      <c r="M448" s="149" t="s">
        <v>3</v>
      </c>
      <c r="N448" s="150" t="s">
        <v>41</v>
      </c>
      <c r="O448" s="151">
        <v>0.048</v>
      </c>
      <c r="P448" s="151">
        <f>O448*H448</f>
        <v>7.898447999999999</v>
      </c>
      <c r="Q448" s="151">
        <v>0</v>
      </c>
      <c r="R448" s="151">
        <f>Q448*H448</f>
        <v>0</v>
      </c>
      <c r="S448" s="151">
        <v>0</v>
      </c>
      <c r="T448" s="152">
        <f>S448*H448</f>
        <v>0</v>
      </c>
      <c r="AR448" s="16" t="s">
        <v>221</v>
      </c>
      <c r="AT448" s="16" t="s">
        <v>141</v>
      </c>
      <c r="AU448" s="16" t="s">
        <v>78</v>
      </c>
      <c r="AY448" s="16" t="s">
        <v>139</v>
      </c>
      <c r="BE448" s="153">
        <f>IF(N448="základní",J448,0)</f>
        <v>0</v>
      </c>
      <c r="BF448" s="153">
        <f>IF(N448="snížená",J448,0)</f>
        <v>0</v>
      </c>
      <c r="BG448" s="153">
        <f>IF(N448="zákl. přenesená",J448,0)</f>
        <v>0</v>
      </c>
      <c r="BH448" s="153">
        <f>IF(N448="sníž. přenesená",J448,0)</f>
        <v>0</v>
      </c>
      <c r="BI448" s="153">
        <f>IF(N448="nulová",J448,0)</f>
        <v>0</v>
      </c>
      <c r="BJ448" s="16" t="s">
        <v>20</v>
      </c>
      <c r="BK448" s="153">
        <f>ROUND(I448*H448,2)</f>
        <v>0</v>
      </c>
      <c r="BL448" s="16" t="s">
        <v>221</v>
      </c>
      <c r="BM448" s="16" t="s">
        <v>789</v>
      </c>
    </row>
    <row r="449" spans="2:51" s="11" customFormat="1" ht="22.5" customHeight="1">
      <c r="B449" s="154"/>
      <c r="D449" s="163" t="s">
        <v>147</v>
      </c>
      <c r="E449" s="171" t="s">
        <v>3</v>
      </c>
      <c r="F449" s="172" t="s">
        <v>790</v>
      </c>
      <c r="H449" s="173">
        <v>164.551</v>
      </c>
      <c r="L449" s="154"/>
      <c r="M449" s="159"/>
      <c r="N449" s="160"/>
      <c r="O449" s="160"/>
      <c r="P449" s="160"/>
      <c r="Q449" s="160"/>
      <c r="R449" s="160"/>
      <c r="S449" s="160"/>
      <c r="T449" s="161"/>
      <c r="AT449" s="156" t="s">
        <v>147</v>
      </c>
      <c r="AU449" s="156" t="s">
        <v>78</v>
      </c>
      <c r="AV449" s="11" t="s">
        <v>78</v>
      </c>
      <c r="AW449" s="11" t="s">
        <v>34</v>
      </c>
      <c r="AX449" s="11" t="s">
        <v>20</v>
      </c>
      <c r="AY449" s="156" t="s">
        <v>139</v>
      </c>
    </row>
    <row r="450" spans="2:65" s="1" customFormat="1" ht="22.5" customHeight="1">
      <c r="B450" s="142"/>
      <c r="C450" s="174" t="s">
        <v>791</v>
      </c>
      <c r="D450" s="174" t="s">
        <v>269</v>
      </c>
      <c r="E450" s="175" t="s">
        <v>792</v>
      </c>
      <c r="F450" s="176" t="s">
        <v>793</v>
      </c>
      <c r="G450" s="177" t="s">
        <v>197</v>
      </c>
      <c r="H450" s="178">
        <v>0.165</v>
      </c>
      <c r="I450" s="179"/>
      <c r="J450" s="179">
        <f>ROUND(I450*H450,2)</f>
        <v>0</v>
      </c>
      <c r="K450" s="176" t="s">
        <v>3</v>
      </c>
      <c r="L450" s="180"/>
      <c r="M450" s="181" t="s">
        <v>3</v>
      </c>
      <c r="N450" s="182" t="s">
        <v>41</v>
      </c>
      <c r="O450" s="151">
        <v>0</v>
      </c>
      <c r="P450" s="151">
        <f>O450*H450</f>
        <v>0</v>
      </c>
      <c r="Q450" s="151">
        <v>1</v>
      </c>
      <c r="R450" s="151">
        <f>Q450*H450</f>
        <v>0.165</v>
      </c>
      <c r="S450" s="151">
        <v>0</v>
      </c>
      <c r="T450" s="152">
        <f>S450*H450</f>
        <v>0</v>
      </c>
      <c r="AR450" s="16" t="s">
        <v>319</v>
      </c>
      <c r="AT450" s="16" t="s">
        <v>269</v>
      </c>
      <c r="AU450" s="16" t="s">
        <v>78</v>
      </c>
      <c r="AY450" s="16" t="s">
        <v>139</v>
      </c>
      <c r="BE450" s="153">
        <f>IF(N450="základní",J450,0)</f>
        <v>0</v>
      </c>
      <c r="BF450" s="153">
        <f>IF(N450="snížená",J450,0)</f>
        <v>0</v>
      </c>
      <c r="BG450" s="153">
        <f>IF(N450="zákl. přenesená",J450,0)</f>
        <v>0</v>
      </c>
      <c r="BH450" s="153">
        <f>IF(N450="sníž. přenesená",J450,0)</f>
        <v>0</v>
      </c>
      <c r="BI450" s="153">
        <f>IF(N450="nulová",J450,0)</f>
        <v>0</v>
      </c>
      <c r="BJ450" s="16" t="s">
        <v>20</v>
      </c>
      <c r="BK450" s="153">
        <f>ROUND(I450*H450,2)</f>
        <v>0</v>
      </c>
      <c r="BL450" s="16" t="s">
        <v>221</v>
      </c>
      <c r="BM450" s="16" t="s">
        <v>794</v>
      </c>
    </row>
    <row r="451" spans="2:51" s="11" customFormat="1" ht="22.5" customHeight="1">
      <c r="B451" s="154"/>
      <c r="D451" s="163" t="s">
        <v>147</v>
      </c>
      <c r="E451" s="171" t="s">
        <v>3</v>
      </c>
      <c r="F451" s="172" t="s">
        <v>795</v>
      </c>
      <c r="H451" s="173">
        <v>0.165</v>
      </c>
      <c r="L451" s="154"/>
      <c r="M451" s="159"/>
      <c r="N451" s="160"/>
      <c r="O451" s="160"/>
      <c r="P451" s="160"/>
      <c r="Q451" s="160"/>
      <c r="R451" s="160"/>
      <c r="S451" s="160"/>
      <c r="T451" s="161"/>
      <c r="AT451" s="156" t="s">
        <v>147</v>
      </c>
      <c r="AU451" s="156" t="s">
        <v>78</v>
      </c>
      <c r="AV451" s="11" t="s">
        <v>78</v>
      </c>
      <c r="AW451" s="11" t="s">
        <v>34</v>
      </c>
      <c r="AX451" s="11" t="s">
        <v>20</v>
      </c>
      <c r="AY451" s="156" t="s">
        <v>139</v>
      </c>
    </row>
    <row r="452" spans="2:65" s="1" customFormat="1" ht="22.5" customHeight="1">
      <c r="B452" s="142"/>
      <c r="C452" s="143" t="s">
        <v>796</v>
      </c>
      <c r="D452" s="143" t="s">
        <v>141</v>
      </c>
      <c r="E452" s="144" t="s">
        <v>797</v>
      </c>
      <c r="F452" s="145" t="s">
        <v>798</v>
      </c>
      <c r="G452" s="146" t="s">
        <v>168</v>
      </c>
      <c r="H452" s="147">
        <v>227.406</v>
      </c>
      <c r="I452" s="148"/>
      <c r="J452" s="148">
        <f>ROUND(I452*H452,2)</f>
        <v>0</v>
      </c>
      <c r="K452" s="145" t="s">
        <v>3</v>
      </c>
      <c r="L452" s="30"/>
      <c r="M452" s="149" t="s">
        <v>3</v>
      </c>
      <c r="N452" s="150" t="s">
        <v>41</v>
      </c>
      <c r="O452" s="151">
        <v>0</v>
      </c>
      <c r="P452" s="151">
        <f>O452*H452</f>
        <v>0</v>
      </c>
      <c r="Q452" s="151">
        <v>0</v>
      </c>
      <c r="R452" s="151">
        <f>Q452*H452</f>
        <v>0</v>
      </c>
      <c r="S452" s="151">
        <v>0</v>
      </c>
      <c r="T452" s="152">
        <f>S452*H452</f>
        <v>0</v>
      </c>
      <c r="AR452" s="16" t="s">
        <v>221</v>
      </c>
      <c r="AT452" s="16" t="s">
        <v>141</v>
      </c>
      <c r="AU452" s="16" t="s">
        <v>78</v>
      </c>
      <c r="AY452" s="16" t="s">
        <v>139</v>
      </c>
      <c r="BE452" s="153">
        <f>IF(N452="základní",J452,0)</f>
        <v>0</v>
      </c>
      <c r="BF452" s="153">
        <f>IF(N452="snížená",J452,0)</f>
        <v>0</v>
      </c>
      <c r="BG452" s="153">
        <f>IF(N452="zákl. přenesená",J452,0)</f>
        <v>0</v>
      </c>
      <c r="BH452" s="153">
        <f>IF(N452="sníž. přenesená",J452,0)</f>
        <v>0</v>
      </c>
      <c r="BI452" s="153">
        <f>IF(N452="nulová",J452,0)</f>
        <v>0</v>
      </c>
      <c r="BJ452" s="16" t="s">
        <v>20</v>
      </c>
      <c r="BK452" s="153">
        <f>ROUND(I452*H452,2)</f>
        <v>0</v>
      </c>
      <c r="BL452" s="16" t="s">
        <v>221</v>
      </c>
      <c r="BM452" s="16" t="s">
        <v>799</v>
      </c>
    </row>
    <row r="453" spans="2:51" s="11" customFormat="1" ht="22.5" customHeight="1">
      <c r="B453" s="154"/>
      <c r="D453" s="155" t="s">
        <v>147</v>
      </c>
      <c r="E453" s="156" t="s">
        <v>3</v>
      </c>
      <c r="F453" s="157" t="s">
        <v>800</v>
      </c>
      <c r="H453" s="158">
        <v>35.305</v>
      </c>
      <c r="L453" s="154"/>
      <c r="M453" s="159"/>
      <c r="N453" s="160"/>
      <c r="O453" s="160"/>
      <c r="P453" s="160"/>
      <c r="Q453" s="160"/>
      <c r="R453" s="160"/>
      <c r="S453" s="160"/>
      <c r="T453" s="161"/>
      <c r="AT453" s="156" t="s">
        <v>147</v>
      </c>
      <c r="AU453" s="156" t="s">
        <v>78</v>
      </c>
      <c r="AV453" s="11" t="s">
        <v>78</v>
      </c>
      <c r="AW453" s="11" t="s">
        <v>34</v>
      </c>
      <c r="AX453" s="11" t="s">
        <v>70</v>
      </c>
      <c r="AY453" s="156" t="s">
        <v>139</v>
      </c>
    </row>
    <row r="454" spans="2:51" s="11" customFormat="1" ht="22.5" customHeight="1">
      <c r="B454" s="154"/>
      <c r="D454" s="155" t="s">
        <v>147</v>
      </c>
      <c r="E454" s="156" t="s">
        <v>3</v>
      </c>
      <c r="F454" s="157" t="s">
        <v>801</v>
      </c>
      <c r="H454" s="158">
        <v>1.47</v>
      </c>
      <c r="L454" s="154"/>
      <c r="M454" s="159"/>
      <c r="N454" s="160"/>
      <c r="O454" s="160"/>
      <c r="P454" s="160"/>
      <c r="Q454" s="160"/>
      <c r="R454" s="160"/>
      <c r="S454" s="160"/>
      <c r="T454" s="161"/>
      <c r="AT454" s="156" t="s">
        <v>147</v>
      </c>
      <c r="AU454" s="156" t="s">
        <v>78</v>
      </c>
      <c r="AV454" s="11" t="s">
        <v>78</v>
      </c>
      <c r="AW454" s="11" t="s">
        <v>34</v>
      </c>
      <c r="AX454" s="11" t="s">
        <v>70</v>
      </c>
      <c r="AY454" s="156" t="s">
        <v>139</v>
      </c>
    </row>
    <row r="455" spans="2:51" s="11" customFormat="1" ht="22.5" customHeight="1">
      <c r="B455" s="154"/>
      <c r="D455" s="155" t="s">
        <v>147</v>
      </c>
      <c r="E455" s="156" t="s">
        <v>3</v>
      </c>
      <c r="F455" s="157" t="s">
        <v>802</v>
      </c>
      <c r="H455" s="158">
        <v>5.247</v>
      </c>
      <c r="L455" s="154"/>
      <c r="M455" s="159"/>
      <c r="N455" s="160"/>
      <c r="O455" s="160"/>
      <c r="P455" s="160"/>
      <c r="Q455" s="160"/>
      <c r="R455" s="160"/>
      <c r="S455" s="160"/>
      <c r="T455" s="161"/>
      <c r="AT455" s="156" t="s">
        <v>147</v>
      </c>
      <c r="AU455" s="156" t="s">
        <v>78</v>
      </c>
      <c r="AV455" s="11" t="s">
        <v>78</v>
      </c>
      <c r="AW455" s="11" t="s">
        <v>34</v>
      </c>
      <c r="AX455" s="11" t="s">
        <v>70</v>
      </c>
      <c r="AY455" s="156" t="s">
        <v>139</v>
      </c>
    </row>
    <row r="456" spans="2:51" s="11" customFormat="1" ht="22.5" customHeight="1">
      <c r="B456" s="154"/>
      <c r="D456" s="155" t="s">
        <v>147</v>
      </c>
      <c r="E456" s="156" t="s">
        <v>3</v>
      </c>
      <c r="F456" s="157" t="s">
        <v>803</v>
      </c>
      <c r="H456" s="158">
        <v>6.21</v>
      </c>
      <c r="L456" s="154"/>
      <c r="M456" s="159"/>
      <c r="N456" s="160"/>
      <c r="O456" s="160"/>
      <c r="P456" s="160"/>
      <c r="Q456" s="160"/>
      <c r="R456" s="160"/>
      <c r="S456" s="160"/>
      <c r="T456" s="161"/>
      <c r="AT456" s="156" t="s">
        <v>147</v>
      </c>
      <c r="AU456" s="156" t="s">
        <v>78</v>
      </c>
      <c r="AV456" s="11" t="s">
        <v>78</v>
      </c>
      <c r="AW456" s="11" t="s">
        <v>34</v>
      </c>
      <c r="AX456" s="11" t="s">
        <v>70</v>
      </c>
      <c r="AY456" s="156" t="s">
        <v>139</v>
      </c>
    </row>
    <row r="457" spans="2:51" s="11" customFormat="1" ht="22.5" customHeight="1">
      <c r="B457" s="154"/>
      <c r="D457" s="155" t="s">
        <v>147</v>
      </c>
      <c r="E457" s="156" t="s">
        <v>3</v>
      </c>
      <c r="F457" s="157" t="s">
        <v>804</v>
      </c>
      <c r="H457" s="158">
        <v>179.174</v>
      </c>
      <c r="L457" s="154"/>
      <c r="M457" s="159"/>
      <c r="N457" s="160"/>
      <c r="O457" s="160"/>
      <c r="P457" s="160"/>
      <c r="Q457" s="160"/>
      <c r="R457" s="160"/>
      <c r="S457" s="160"/>
      <c r="T457" s="161"/>
      <c r="AT457" s="156" t="s">
        <v>147</v>
      </c>
      <c r="AU457" s="156" t="s">
        <v>78</v>
      </c>
      <c r="AV457" s="11" t="s">
        <v>78</v>
      </c>
      <c r="AW457" s="11" t="s">
        <v>34</v>
      </c>
      <c r="AX457" s="11" t="s">
        <v>70</v>
      </c>
      <c r="AY457" s="156" t="s">
        <v>139</v>
      </c>
    </row>
    <row r="458" spans="2:51" s="12" customFormat="1" ht="22.5" customHeight="1">
      <c r="B458" s="162"/>
      <c r="D458" s="163" t="s">
        <v>147</v>
      </c>
      <c r="E458" s="164" t="s">
        <v>3</v>
      </c>
      <c r="F458" s="165" t="s">
        <v>150</v>
      </c>
      <c r="H458" s="166">
        <v>227.406</v>
      </c>
      <c r="L458" s="162"/>
      <c r="M458" s="167"/>
      <c r="N458" s="168"/>
      <c r="O458" s="168"/>
      <c r="P458" s="168"/>
      <c r="Q458" s="168"/>
      <c r="R458" s="168"/>
      <c r="S458" s="168"/>
      <c r="T458" s="169"/>
      <c r="AT458" s="170" t="s">
        <v>147</v>
      </c>
      <c r="AU458" s="170" t="s">
        <v>78</v>
      </c>
      <c r="AV458" s="12" t="s">
        <v>145</v>
      </c>
      <c r="AW458" s="12" t="s">
        <v>34</v>
      </c>
      <c r="AX458" s="12" t="s">
        <v>20</v>
      </c>
      <c r="AY458" s="170" t="s">
        <v>139</v>
      </c>
    </row>
    <row r="459" spans="2:65" s="1" customFormat="1" ht="22.5" customHeight="1">
      <c r="B459" s="142"/>
      <c r="C459" s="143" t="s">
        <v>805</v>
      </c>
      <c r="D459" s="143" t="s">
        <v>141</v>
      </c>
      <c r="E459" s="144" t="s">
        <v>806</v>
      </c>
      <c r="F459" s="145" t="s">
        <v>807</v>
      </c>
      <c r="G459" s="146" t="s">
        <v>168</v>
      </c>
      <c r="H459" s="147">
        <v>329.058</v>
      </c>
      <c r="I459" s="148"/>
      <c r="J459" s="148">
        <f>ROUND(I459*H459,2)</f>
        <v>0</v>
      </c>
      <c r="K459" s="145" t="s">
        <v>3</v>
      </c>
      <c r="L459" s="30"/>
      <c r="M459" s="149" t="s">
        <v>3</v>
      </c>
      <c r="N459" s="150" t="s">
        <v>41</v>
      </c>
      <c r="O459" s="151">
        <v>0.222</v>
      </c>
      <c r="P459" s="151">
        <f>O459*H459</f>
        <v>73.050876</v>
      </c>
      <c r="Q459" s="151">
        <v>0.0004</v>
      </c>
      <c r="R459" s="151">
        <f>Q459*H459</f>
        <v>0.1316232</v>
      </c>
      <c r="S459" s="151">
        <v>0</v>
      </c>
      <c r="T459" s="152">
        <f>S459*H459</f>
        <v>0</v>
      </c>
      <c r="AR459" s="16" t="s">
        <v>221</v>
      </c>
      <c r="AT459" s="16" t="s">
        <v>141</v>
      </c>
      <c r="AU459" s="16" t="s">
        <v>78</v>
      </c>
      <c r="AY459" s="16" t="s">
        <v>139</v>
      </c>
      <c r="BE459" s="153">
        <f>IF(N459="základní",J459,0)</f>
        <v>0</v>
      </c>
      <c r="BF459" s="153">
        <f>IF(N459="snížená",J459,0)</f>
        <v>0</v>
      </c>
      <c r="BG459" s="153">
        <f>IF(N459="zákl. přenesená",J459,0)</f>
        <v>0</v>
      </c>
      <c r="BH459" s="153">
        <f>IF(N459="sníž. přenesená",J459,0)</f>
        <v>0</v>
      </c>
      <c r="BI459" s="153">
        <f>IF(N459="nulová",J459,0)</f>
        <v>0</v>
      </c>
      <c r="BJ459" s="16" t="s">
        <v>20</v>
      </c>
      <c r="BK459" s="153">
        <f>ROUND(I459*H459,2)</f>
        <v>0</v>
      </c>
      <c r="BL459" s="16" t="s">
        <v>221</v>
      </c>
      <c r="BM459" s="16" t="s">
        <v>808</v>
      </c>
    </row>
    <row r="460" spans="2:51" s="11" customFormat="1" ht="22.5" customHeight="1">
      <c r="B460" s="154"/>
      <c r="D460" s="163" t="s">
        <v>147</v>
      </c>
      <c r="E460" s="171" t="s">
        <v>3</v>
      </c>
      <c r="F460" s="172" t="s">
        <v>809</v>
      </c>
      <c r="H460" s="173">
        <v>329.058</v>
      </c>
      <c r="L460" s="154"/>
      <c r="M460" s="159"/>
      <c r="N460" s="160"/>
      <c r="O460" s="160"/>
      <c r="P460" s="160"/>
      <c r="Q460" s="160"/>
      <c r="R460" s="160"/>
      <c r="S460" s="160"/>
      <c r="T460" s="161"/>
      <c r="AT460" s="156" t="s">
        <v>147</v>
      </c>
      <c r="AU460" s="156" t="s">
        <v>78</v>
      </c>
      <c r="AV460" s="11" t="s">
        <v>78</v>
      </c>
      <c r="AW460" s="11" t="s">
        <v>34</v>
      </c>
      <c r="AX460" s="11" t="s">
        <v>20</v>
      </c>
      <c r="AY460" s="156" t="s">
        <v>139</v>
      </c>
    </row>
    <row r="461" spans="2:65" s="1" customFormat="1" ht="22.5" customHeight="1">
      <c r="B461" s="142"/>
      <c r="C461" s="174" t="s">
        <v>810</v>
      </c>
      <c r="D461" s="174" t="s">
        <v>269</v>
      </c>
      <c r="E461" s="175" t="s">
        <v>811</v>
      </c>
      <c r="F461" s="176" t="s">
        <v>812</v>
      </c>
      <c r="G461" s="177" t="s">
        <v>168</v>
      </c>
      <c r="H461" s="178">
        <v>197.435</v>
      </c>
      <c r="I461" s="179"/>
      <c r="J461" s="179">
        <f>ROUND(I461*H461,2)</f>
        <v>0</v>
      </c>
      <c r="K461" s="176" t="s">
        <v>3</v>
      </c>
      <c r="L461" s="180"/>
      <c r="M461" s="181" t="s">
        <v>3</v>
      </c>
      <c r="N461" s="182" t="s">
        <v>41</v>
      </c>
      <c r="O461" s="151">
        <v>0</v>
      </c>
      <c r="P461" s="151">
        <f>O461*H461</f>
        <v>0</v>
      </c>
      <c r="Q461" s="151">
        <v>0.0052</v>
      </c>
      <c r="R461" s="151">
        <f>Q461*H461</f>
        <v>1.026662</v>
      </c>
      <c r="S461" s="151">
        <v>0</v>
      </c>
      <c r="T461" s="152">
        <f>S461*H461</f>
        <v>0</v>
      </c>
      <c r="AR461" s="16" t="s">
        <v>319</v>
      </c>
      <c r="AT461" s="16" t="s">
        <v>269</v>
      </c>
      <c r="AU461" s="16" t="s">
        <v>78</v>
      </c>
      <c r="AY461" s="16" t="s">
        <v>139</v>
      </c>
      <c r="BE461" s="153">
        <f>IF(N461="základní",J461,0)</f>
        <v>0</v>
      </c>
      <c r="BF461" s="153">
        <f>IF(N461="snížená",J461,0)</f>
        <v>0</v>
      </c>
      <c r="BG461" s="153">
        <f>IF(N461="zákl. přenesená",J461,0)</f>
        <v>0</v>
      </c>
      <c r="BH461" s="153">
        <f>IF(N461="sníž. přenesená",J461,0)</f>
        <v>0</v>
      </c>
      <c r="BI461" s="153">
        <f>IF(N461="nulová",J461,0)</f>
        <v>0</v>
      </c>
      <c r="BJ461" s="16" t="s">
        <v>20</v>
      </c>
      <c r="BK461" s="153">
        <f>ROUND(I461*H461,2)</f>
        <v>0</v>
      </c>
      <c r="BL461" s="16" t="s">
        <v>221</v>
      </c>
      <c r="BM461" s="16" t="s">
        <v>813</v>
      </c>
    </row>
    <row r="462" spans="2:51" s="11" customFormat="1" ht="22.5" customHeight="1">
      <c r="B462" s="154"/>
      <c r="D462" s="163" t="s">
        <v>147</v>
      </c>
      <c r="E462" s="171" t="s">
        <v>3</v>
      </c>
      <c r="F462" s="172" t="s">
        <v>814</v>
      </c>
      <c r="H462" s="173">
        <v>197.435</v>
      </c>
      <c r="L462" s="154"/>
      <c r="M462" s="159"/>
      <c r="N462" s="160"/>
      <c r="O462" s="160"/>
      <c r="P462" s="160"/>
      <c r="Q462" s="160"/>
      <c r="R462" s="160"/>
      <c r="S462" s="160"/>
      <c r="T462" s="161"/>
      <c r="AT462" s="156" t="s">
        <v>147</v>
      </c>
      <c r="AU462" s="156" t="s">
        <v>78</v>
      </c>
      <c r="AV462" s="11" t="s">
        <v>78</v>
      </c>
      <c r="AW462" s="11" t="s">
        <v>34</v>
      </c>
      <c r="AX462" s="11" t="s">
        <v>20</v>
      </c>
      <c r="AY462" s="156" t="s">
        <v>139</v>
      </c>
    </row>
    <row r="463" spans="2:65" s="1" customFormat="1" ht="22.5" customHeight="1">
      <c r="B463" s="142"/>
      <c r="C463" s="174" t="s">
        <v>815</v>
      </c>
      <c r="D463" s="174" t="s">
        <v>269</v>
      </c>
      <c r="E463" s="175" t="s">
        <v>816</v>
      </c>
      <c r="F463" s="176" t="s">
        <v>817</v>
      </c>
      <c r="G463" s="177" t="s">
        <v>168</v>
      </c>
      <c r="H463" s="178">
        <v>197.435</v>
      </c>
      <c r="I463" s="179"/>
      <c r="J463" s="179">
        <f>ROUND(I463*H463,2)</f>
        <v>0</v>
      </c>
      <c r="K463" s="176" t="s">
        <v>3</v>
      </c>
      <c r="L463" s="180"/>
      <c r="M463" s="181" t="s">
        <v>3</v>
      </c>
      <c r="N463" s="182" t="s">
        <v>41</v>
      </c>
      <c r="O463" s="151">
        <v>0</v>
      </c>
      <c r="P463" s="151">
        <f>O463*H463</f>
        <v>0</v>
      </c>
      <c r="Q463" s="151">
        <v>0.005</v>
      </c>
      <c r="R463" s="151">
        <f>Q463*H463</f>
        <v>0.987175</v>
      </c>
      <c r="S463" s="151">
        <v>0</v>
      </c>
      <c r="T463" s="152">
        <f>S463*H463</f>
        <v>0</v>
      </c>
      <c r="AR463" s="16" t="s">
        <v>319</v>
      </c>
      <c r="AT463" s="16" t="s">
        <v>269</v>
      </c>
      <c r="AU463" s="16" t="s">
        <v>78</v>
      </c>
      <c r="AY463" s="16" t="s">
        <v>139</v>
      </c>
      <c r="BE463" s="153">
        <f>IF(N463="základní",J463,0)</f>
        <v>0</v>
      </c>
      <c r="BF463" s="153">
        <f>IF(N463="snížená",J463,0)</f>
        <v>0</v>
      </c>
      <c r="BG463" s="153">
        <f>IF(N463="zákl. přenesená",J463,0)</f>
        <v>0</v>
      </c>
      <c r="BH463" s="153">
        <f>IF(N463="sníž. přenesená",J463,0)</f>
        <v>0</v>
      </c>
      <c r="BI463" s="153">
        <f>IF(N463="nulová",J463,0)</f>
        <v>0</v>
      </c>
      <c r="BJ463" s="16" t="s">
        <v>20</v>
      </c>
      <c r="BK463" s="153">
        <f>ROUND(I463*H463,2)</f>
        <v>0</v>
      </c>
      <c r="BL463" s="16" t="s">
        <v>221</v>
      </c>
      <c r="BM463" s="16" t="s">
        <v>818</v>
      </c>
    </row>
    <row r="464" spans="2:65" s="1" customFormat="1" ht="22.5" customHeight="1">
      <c r="B464" s="142"/>
      <c r="C464" s="143" t="s">
        <v>819</v>
      </c>
      <c r="D464" s="143" t="s">
        <v>141</v>
      </c>
      <c r="E464" s="144" t="s">
        <v>820</v>
      </c>
      <c r="F464" s="145" t="s">
        <v>821</v>
      </c>
      <c r="G464" s="146" t="s">
        <v>197</v>
      </c>
      <c r="H464" s="147">
        <v>2.31</v>
      </c>
      <c r="I464" s="148"/>
      <c r="J464" s="148">
        <f>ROUND(I464*H464,2)</f>
        <v>0</v>
      </c>
      <c r="K464" s="145" t="s">
        <v>3</v>
      </c>
      <c r="L464" s="30"/>
      <c r="M464" s="149" t="s">
        <v>3</v>
      </c>
      <c r="N464" s="150" t="s">
        <v>41</v>
      </c>
      <c r="O464" s="151">
        <v>1.598</v>
      </c>
      <c r="P464" s="151">
        <f>O464*H464</f>
        <v>3.69138</v>
      </c>
      <c r="Q464" s="151">
        <v>0</v>
      </c>
      <c r="R464" s="151">
        <f>Q464*H464</f>
        <v>0</v>
      </c>
      <c r="S464" s="151">
        <v>0</v>
      </c>
      <c r="T464" s="152">
        <f>S464*H464</f>
        <v>0</v>
      </c>
      <c r="AR464" s="16" t="s">
        <v>221</v>
      </c>
      <c r="AT464" s="16" t="s">
        <v>141</v>
      </c>
      <c r="AU464" s="16" t="s">
        <v>78</v>
      </c>
      <c r="AY464" s="16" t="s">
        <v>139</v>
      </c>
      <c r="BE464" s="153">
        <f>IF(N464="základní",J464,0)</f>
        <v>0</v>
      </c>
      <c r="BF464" s="153">
        <f>IF(N464="snížená",J464,0)</f>
        <v>0</v>
      </c>
      <c r="BG464" s="153">
        <f>IF(N464="zákl. přenesená",J464,0)</f>
        <v>0</v>
      </c>
      <c r="BH464" s="153">
        <f>IF(N464="sníž. přenesená",J464,0)</f>
        <v>0</v>
      </c>
      <c r="BI464" s="153">
        <f>IF(N464="nulová",J464,0)</f>
        <v>0</v>
      </c>
      <c r="BJ464" s="16" t="s">
        <v>20</v>
      </c>
      <c r="BK464" s="153">
        <f>ROUND(I464*H464,2)</f>
        <v>0</v>
      </c>
      <c r="BL464" s="16" t="s">
        <v>221</v>
      </c>
      <c r="BM464" s="16" t="s">
        <v>822</v>
      </c>
    </row>
    <row r="465" spans="2:63" s="10" customFormat="1" ht="29.25" customHeight="1">
      <c r="B465" s="129"/>
      <c r="D465" s="139" t="s">
        <v>69</v>
      </c>
      <c r="E465" s="140" t="s">
        <v>823</v>
      </c>
      <c r="F465" s="140" t="s">
        <v>824</v>
      </c>
      <c r="J465" s="141">
        <f>BK465</f>
        <v>0</v>
      </c>
      <c r="L465" s="129"/>
      <c r="M465" s="133"/>
      <c r="N465" s="134"/>
      <c r="O465" s="134"/>
      <c r="P465" s="135">
        <f>SUM(P466:P474)</f>
        <v>85.731421</v>
      </c>
      <c r="Q465" s="134"/>
      <c r="R465" s="135">
        <f>SUM(R466:R474)</f>
        <v>0.0788739</v>
      </c>
      <c r="S465" s="134"/>
      <c r="T465" s="136">
        <f>SUM(T466:T474)</f>
        <v>0</v>
      </c>
      <c r="AR465" s="130" t="s">
        <v>78</v>
      </c>
      <c r="AT465" s="137" t="s">
        <v>69</v>
      </c>
      <c r="AU465" s="137" t="s">
        <v>20</v>
      </c>
      <c r="AY465" s="130" t="s">
        <v>139</v>
      </c>
      <c r="BK465" s="138">
        <f>SUM(BK466:BK474)</f>
        <v>0</v>
      </c>
    </row>
    <row r="466" spans="2:65" s="1" customFormat="1" ht="22.5" customHeight="1">
      <c r="B466" s="142"/>
      <c r="C466" s="143" t="s">
        <v>825</v>
      </c>
      <c r="D466" s="143" t="s">
        <v>141</v>
      </c>
      <c r="E466" s="144" t="s">
        <v>826</v>
      </c>
      <c r="F466" s="145" t="s">
        <v>827</v>
      </c>
      <c r="G466" s="146" t="s">
        <v>168</v>
      </c>
      <c r="H466" s="147">
        <v>210.33</v>
      </c>
      <c r="I466" s="148"/>
      <c r="J466" s="148">
        <f>ROUND(I466*H466,2)</f>
        <v>0</v>
      </c>
      <c r="K466" s="145" t="s">
        <v>3</v>
      </c>
      <c r="L466" s="30"/>
      <c r="M466" s="149" t="s">
        <v>3</v>
      </c>
      <c r="N466" s="150" t="s">
        <v>41</v>
      </c>
      <c r="O466" s="151">
        <v>0.317</v>
      </c>
      <c r="P466" s="151">
        <f>O466*H466</f>
        <v>66.67461</v>
      </c>
      <c r="Q466" s="151">
        <v>3E-05</v>
      </c>
      <c r="R466" s="151">
        <f>Q466*H466</f>
        <v>0.0063099</v>
      </c>
      <c r="S466" s="151">
        <v>0</v>
      </c>
      <c r="T466" s="152">
        <f>S466*H466</f>
        <v>0</v>
      </c>
      <c r="AR466" s="16" t="s">
        <v>221</v>
      </c>
      <c r="AT466" s="16" t="s">
        <v>141</v>
      </c>
      <c r="AU466" s="16" t="s">
        <v>78</v>
      </c>
      <c r="AY466" s="16" t="s">
        <v>139</v>
      </c>
      <c r="BE466" s="153">
        <f>IF(N466="základní",J466,0)</f>
        <v>0</v>
      </c>
      <c r="BF466" s="153">
        <f>IF(N466="snížená",J466,0)</f>
        <v>0</v>
      </c>
      <c r="BG466" s="153">
        <f>IF(N466="zákl. přenesená",J466,0)</f>
        <v>0</v>
      </c>
      <c r="BH466" s="153">
        <f>IF(N466="sníž. přenesená",J466,0)</f>
        <v>0</v>
      </c>
      <c r="BI466" s="153">
        <f>IF(N466="nulová",J466,0)</f>
        <v>0</v>
      </c>
      <c r="BJ466" s="16" t="s">
        <v>20</v>
      </c>
      <c r="BK466" s="153">
        <f>ROUND(I466*H466,2)</f>
        <v>0</v>
      </c>
      <c r="BL466" s="16" t="s">
        <v>221</v>
      </c>
      <c r="BM466" s="16" t="s">
        <v>828</v>
      </c>
    </row>
    <row r="467" spans="2:51" s="11" customFormat="1" ht="31.5" customHeight="1">
      <c r="B467" s="154"/>
      <c r="D467" s="155" t="s">
        <v>147</v>
      </c>
      <c r="E467" s="156" t="s">
        <v>3</v>
      </c>
      <c r="F467" s="157" t="s">
        <v>829</v>
      </c>
      <c r="H467" s="158">
        <v>164.153</v>
      </c>
      <c r="L467" s="154"/>
      <c r="M467" s="159"/>
      <c r="N467" s="160"/>
      <c r="O467" s="160"/>
      <c r="P467" s="160"/>
      <c r="Q467" s="160"/>
      <c r="R467" s="160"/>
      <c r="S467" s="160"/>
      <c r="T467" s="161"/>
      <c r="AT467" s="156" t="s">
        <v>147</v>
      </c>
      <c r="AU467" s="156" t="s">
        <v>78</v>
      </c>
      <c r="AV467" s="11" t="s">
        <v>78</v>
      </c>
      <c r="AW467" s="11" t="s">
        <v>34</v>
      </c>
      <c r="AX467" s="11" t="s">
        <v>70</v>
      </c>
      <c r="AY467" s="156" t="s">
        <v>139</v>
      </c>
    </row>
    <row r="468" spans="2:51" s="11" customFormat="1" ht="22.5" customHeight="1">
      <c r="B468" s="154"/>
      <c r="D468" s="155" t="s">
        <v>147</v>
      </c>
      <c r="E468" s="156" t="s">
        <v>3</v>
      </c>
      <c r="F468" s="157" t="s">
        <v>830</v>
      </c>
      <c r="H468" s="158">
        <v>26.828</v>
      </c>
      <c r="L468" s="154"/>
      <c r="M468" s="159"/>
      <c r="N468" s="160"/>
      <c r="O468" s="160"/>
      <c r="P468" s="160"/>
      <c r="Q468" s="160"/>
      <c r="R468" s="160"/>
      <c r="S468" s="160"/>
      <c r="T468" s="161"/>
      <c r="AT468" s="156" t="s">
        <v>147</v>
      </c>
      <c r="AU468" s="156" t="s">
        <v>78</v>
      </c>
      <c r="AV468" s="11" t="s">
        <v>78</v>
      </c>
      <c r="AW468" s="11" t="s">
        <v>34</v>
      </c>
      <c r="AX468" s="11" t="s">
        <v>70</v>
      </c>
      <c r="AY468" s="156" t="s">
        <v>139</v>
      </c>
    </row>
    <row r="469" spans="2:51" s="11" customFormat="1" ht="22.5" customHeight="1">
      <c r="B469" s="154"/>
      <c r="D469" s="155" t="s">
        <v>147</v>
      </c>
      <c r="E469" s="156" t="s">
        <v>3</v>
      </c>
      <c r="F469" s="157" t="s">
        <v>831</v>
      </c>
      <c r="H469" s="158">
        <v>19.349</v>
      </c>
      <c r="L469" s="154"/>
      <c r="M469" s="159"/>
      <c r="N469" s="160"/>
      <c r="O469" s="160"/>
      <c r="P469" s="160"/>
      <c r="Q469" s="160"/>
      <c r="R469" s="160"/>
      <c r="S469" s="160"/>
      <c r="T469" s="161"/>
      <c r="AT469" s="156" t="s">
        <v>147</v>
      </c>
      <c r="AU469" s="156" t="s">
        <v>78</v>
      </c>
      <c r="AV469" s="11" t="s">
        <v>78</v>
      </c>
      <c r="AW469" s="11" t="s">
        <v>34</v>
      </c>
      <c r="AX469" s="11" t="s">
        <v>70</v>
      </c>
      <c r="AY469" s="156" t="s">
        <v>139</v>
      </c>
    </row>
    <row r="470" spans="2:51" s="12" customFormat="1" ht="22.5" customHeight="1">
      <c r="B470" s="162"/>
      <c r="D470" s="163" t="s">
        <v>147</v>
      </c>
      <c r="E470" s="164" t="s">
        <v>3</v>
      </c>
      <c r="F470" s="165" t="s">
        <v>150</v>
      </c>
      <c r="H470" s="166">
        <v>210.33</v>
      </c>
      <c r="L470" s="162"/>
      <c r="M470" s="167"/>
      <c r="N470" s="168"/>
      <c r="O470" s="168"/>
      <c r="P470" s="168"/>
      <c r="Q470" s="168"/>
      <c r="R470" s="168"/>
      <c r="S470" s="168"/>
      <c r="T470" s="169"/>
      <c r="AT470" s="170" t="s">
        <v>147</v>
      </c>
      <c r="AU470" s="170" t="s">
        <v>78</v>
      </c>
      <c r="AV470" s="12" t="s">
        <v>145</v>
      </c>
      <c r="AW470" s="12" t="s">
        <v>34</v>
      </c>
      <c r="AX470" s="12" t="s">
        <v>20</v>
      </c>
      <c r="AY470" s="170" t="s">
        <v>139</v>
      </c>
    </row>
    <row r="471" spans="2:65" s="1" customFormat="1" ht="22.5" customHeight="1">
      <c r="B471" s="142"/>
      <c r="C471" s="143" t="s">
        <v>832</v>
      </c>
      <c r="D471" s="143" t="s">
        <v>141</v>
      </c>
      <c r="E471" s="144" t="s">
        <v>833</v>
      </c>
      <c r="F471" s="145" t="s">
        <v>834</v>
      </c>
      <c r="G471" s="146" t="s">
        <v>168</v>
      </c>
      <c r="H471" s="147">
        <v>210.33</v>
      </c>
      <c r="I471" s="148"/>
      <c r="J471" s="148">
        <f>ROUND(I471*H471,2)</f>
        <v>0</v>
      </c>
      <c r="K471" s="145" t="s">
        <v>3</v>
      </c>
      <c r="L471" s="30"/>
      <c r="M471" s="149" t="s">
        <v>3</v>
      </c>
      <c r="N471" s="150" t="s">
        <v>41</v>
      </c>
      <c r="O471" s="151">
        <v>0.09</v>
      </c>
      <c r="P471" s="151">
        <f>O471*H471</f>
        <v>18.9297</v>
      </c>
      <c r="Q471" s="151">
        <v>0</v>
      </c>
      <c r="R471" s="151">
        <f>Q471*H471</f>
        <v>0</v>
      </c>
      <c r="S471" s="151">
        <v>0</v>
      </c>
      <c r="T471" s="152">
        <f>S471*H471</f>
        <v>0</v>
      </c>
      <c r="AR471" s="16" t="s">
        <v>221</v>
      </c>
      <c r="AT471" s="16" t="s">
        <v>141</v>
      </c>
      <c r="AU471" s="16" t="s">
        <v>78</v>
      </c>
      <c r="AY471" s="16" t="s">
        <v>139</v>
      </c>
      <c r="BE471" s="153">
        <f>IF(N471="základní",J471,0)</f>
        <v>0</v>
      </c>
      <c r="BF471" s="153">
        <f>IF(N471="snížená",J471,0)</f>
        <v>0</v>
      </c>
      <c r="BG471" s="153">
        <f>IF(N471="zákl. přenesená",J471,0)</f>
        <v>0</v>
      </c>
      <c r="BH471" s="153">
        <f>IF(N471="sníž. přenesená",J471,0)</f>
        <v>0</v>
      </c>
      <c r="BI471" s="153">
        <f>IF(N471="nulová",J471,0)</f>
        <v>0</v>
      </c>
      <c r="BJ471" s="16" t="s">
        <v>20</v>
      </c>
      <c r="BK471" s="153">
        <f>ROUND(I471*H471,2)</f>
        <v>0</v>
      </c>
      <c r="BL471" s="16" t="s">
        <v>221</v>
      </c>
      <c r="BM471" s="16" t="s">
        <v>835</v>
      </c>
    </row>
    <row r="472" spans="2:65" s="1" customFormat="1" ht="22.5" customHeight="1">
      <c r="B472" s="142"/>
      <c r="C472" s="174" t="s">
        <v>836</v>
      </c>
      <c r="D472" s="174" t="s">
        <v>269</v>
      </c>
      <c r="E472" s="175" t="s">
        <v>837</v>
      </c>
      <c r="F472" s="176" t="s">
        <v>838</v>
      </c>
      <c r="G472" s="177" t="s">
        <v>168</v>
      </c>
      <c r="H472" s="178">
        <v>241.88</v>
      </c>
      <c r="I472" s="179"/>
      <c r="J472" s="179">
        <f>ROUND(I472*H472,2)</f>
        <v>0</v>
      </c>
      <c r="K472" s="176" t="s">
        <v>3</v>
      </c>
      <c r="L472" s="180"/>
      <c r="M472" s="181" t="s">
        <v>3</v>
      </c>
      <c r="N472" s="182" t="s">
        <v>41</v>
      </c>
      <c r="O472" s="151">
        <v>0</v>
      </c>
      <c r="P472" s="151">
        <f>O472*H472</f>
        <v>0</v>
      </c>
      <c r="Q472" s="151">
        <v>0.0003</v>
      </c>
      <c r="R472" s="151">
        <f>Q472*H472</f>
        <v>0.07256399999999999</v>
      </c>
      <c r="S472" s="151">
        <v>0</v>
      </c>
      <c r="T472" s="152">
        <f>S472*H472</f>
        <v>0</v>
      </c>
      <c r="AR472" s="16" t="s">
        <v>319</v>
      </c>
      <c r="AT472" s="16" t="s">
        <v>269</v>
      </c>
      <c r="AU472" s="16" t="s">
        <v>78</v>
      </c>
      <c r="AY472" s="16" t="s">
        <v>139</v>
      </c>
      <c r="BE472" s="153">
        <f>IF(N472="základní",J472,0)</f>
        <v>0</v>
      </c>
      <c r="BF472" s="153">
        <f>IF(N472="snížená",J472,0)</f>
        <v>0</v>
      </c>
      <c r="BG472" s="153">
        <f>IF(N472="zákl. přenesená",J472,0)</f>
        <v>0</v>
      </c>
      <c r="BH472" s="153">
        <f>IF(N472="sníž. přenesená",J472,0)</f>
        <v>0</v>
      </c>
      <c r="BI472" s="153">
        <f>IF(N472="nulová",J472,0)</f>
        <v>0</v>
      </c>
      <c r="BJ472" s="16" t="s">
        <v>20</v>
      </c>
      <c r="BK472" s="153">
        <f>ROUND(I472*H472,2)</f>
        <v>0</v>
      </c>
      <c r="BL472" s="16" t="s">
        <v>221</v>
      </c>
      <c r="BM472" s="16" t="s">
        <v>839</v>
      </c>
    </row>
    <row r="473" spans="2:51" s="11" customFormat="1" ht="22.5" customHeight="1">
      <c r="B473" s="154"/>
      <c r="D473" s="163" t="s">
        <v>147</v>
      </c>
      <c r="E473" s="171" t="s">
        <v>3</v>
      </c>
      <c r="F473" s="172" t="s">
        <v>840</v>
      </c>
      <c r="H473" s="173">
        <v>241.88</v>
      </c>
      <c r="L473" s="154"/>
      <c r="M473" s="159"/>
      <c r="N473" s="160"/>
      <c r="O473" s="160"/>
      <c r="P473" s="160"/>
      <c r="Q473" s="160"/>
      <c r="R473" s="160"/>
      <c r="S473" s="160"/>
      <c r="T473" s="161"/>
      <c r="AT473" s="156" t="s">
        <v>147</v>
      </c>
      <c r="AU473" s="156" t="s">
        <v>78</v>
      </c>
      <c r="AV473" s="11" t="s">
        <v>78</v>
      </c>
      <c r="AW473" s="11" t="s">
        <v>34</v>
      </c>
      <c r="AX473" s="11" t="s">
        <v>20</v>
      </c>
      <c r="AY473" s="156" t="s">
        <v>139</v>
      </c>
    </row>
    <row r="474" spans="2:65" s="1" customFormat="1" ht="22.5" customHeight="1">
      <c r="B474" s="142"/>
      <c r="C474" s="143" t="s">
        <v>841</v>
      </c>
      <c r="D474" s="143" t="s">
        <v>141</v>
      </c>
      <c r="E474" s="144" t="s">
        <v>842</v>
      </c>
      <c r="F474" s="145" t="s">
        <v>843</v>
      </c>
      <c r="G474" s="146" t="s">
        <v>197</v>
      </c>
      <c r="H474" s="147">
        <v>0.079</v>
      </c>
      <c r="I474" s="148"/>
      <c r="J474" s="148">
        <f>ROUND(I474*H474,2)</f>
        <v>0</v>
      </c>
      <c r="K474" s="145" t="s">
        <v>3</v>
      </c>
      <c r="L474" s="30"/>
      <c r="M474" s="149" t="s">
        <v>3</v>
      </c>
      <c r="N474" s="150" t="s">
        <v>41</v>
      </c>
      <c r="O474" s="151">
        <v>1.609</v>
      </c>
      <c r="P474" s="151">
        <f>O474*H474</f>
        <v>0.127111</v>
      </c>
      <c r="Q474" s="151">
        <v>0</v>
      </c>
      <c r="R474" s="151">
        <f>Q474*H474</f>
        <v>0</v>
      </c>
      <c r="S474" s="151">
        <v>0</v>
      </c>
      <c r="T474" s="152">
        <f>S474*H474</f>
        <v>0</v>
      </c>
      <c r="AR474" s="16" t="s">
        <v>221</v>
      </c>
      <c r="AT474" s="16" t="s">
        <v>141</v>
      </c>
      <c r="AU474" s="16" t="s">
        <v>78</v>
      </c>
      <c r="AY474" s="16" t="s">
        <v>139</v>
      </c>
      <c r="BE474" s="153">
        <f>IF(N474="základní",J474,0)</f>
        <v>0</v>
      </c>
      <c r="BF474" s="153">
        <f>IF(N474="snížená",J474,0)</f>
        <v>0</v>
      </c>
      <c r="BG474" s="153">
        <f>IF(N474="zákl. přenesená",J474,0)</f>
        <v>0</v>
      </c>
      <c r="BH474" s="153">
        <f>IF(N474="sníž. přenesená",J474,0)</f>
        <v>0</v>
      </c>
      <c r="BI474" s="153">
        <f>IF(N474="nulová",J474,0)</f>
        <v>0</v>
      </c>
      <c r="BJ474" s="16" t="s">
        <v>20</v>
      </c>
      <c r="BK474" s="153">
        <f>ROUND(I474*H474,2)</f>
        <v>0</v>
      </c>
      <c r="BL474" s="16" t="s">
        <v>221</v>
      </c>
      <c r="BM474" s="16" t="s">
        <v>844</v>
      </c>
    </row>
    <row r="475" spans="2:63" s="10" customFormat="1" ht="29.25" customHeight="1">
      <c r="B475" s="129"/>
      <c r="D475" s="139" t="s">
        <v>69</v>
      </c>
      <c r="E475" s="140" t="s">
        <v>845</v>
      </c>
      <c r="F475" s="140" t="s">
        <v>846</v>
      </c>
      <c r="J475" s="141">
        <f>BK475</f>
        <v>0</v>
      </c>
      <c r="L475" s="129"/>
      <c r="M475" s="133"/>
      <c r="N475" s="134"/>
      <c r="O475" s="134"/>
      <c r="P475" s="135">
        <f>SUM(P476:P511)</f>
        <v>158.13034299999998</v>
      </c>
      <c r="Q475" s="134"/>
      <c r="R475" s="135">
        <f>SUM(R476:R511)</f>
        <v>3.9264319600000004</v>
      </c>
      <c r="S475" s="134"/>
      <c r="T475" s="136">
        <f>SUM(T476:T511)</f>
        <v>0</v>
      </c>
      <c r="AR475" s="130" t="s">
        <v>78</v>
      </c>
      <c r="AT475" s="137" t="s">
        <v>69</v>
      </c>
      <c r="AU475" s="137" t="s">
        <v>20</v>
      </c>
      <c r="AY475" s="130" t="s">
        <v>139</v>
      </c>
      <c r="BK475" s="138">
        <f>SUM(BK476:BK511)</f>
        <v>0</v>
      </c>
    </row>
    <row r="476" spans="2:65" s="1" customFormat="1" ht="22.5" customHeight="1">
      <c r="B476" s="142"/>
      <c r="C476" s="143" t="s">
        <v>847</v>
      </c>
      <c r="D476" s="143" t="s">
        <v>141</v>
      </c>
      <c r="E476" s="144" t="s">
        <v>848</v>
      </c>
      <c r="F476" s="145" t="s">
        <v>849</v>
      </c>
      <c r="G476" s="146" t="s">
        <v>168</v>
      </c>
      <c r="H476" s="147">
        <v>399.027</v>
      </c>
      <c r="I476" s="148"/>
      <c r="J476" s="148">
        <f>ROUND(I476*H476,2)</f>
        <v>0</v>
      </c>
      <c r="K476" s="145" t="s">
        <v>3</v>
      </c>
      <c r="L476" s="30"/>
      <c r="M476" s="149" t="s">
        <v>3</v>
      </c>
      <c r="N476" s="150" t="s">
        <v>41</v>
      </c>
      <c r="O476" s="151">
        <v>0.06</v>
      </c>
      <c r="P476" s="151">
        <f>O476*H476</f>
        <v>23.941619999999997</v>
      </c>
      <c r="Q476" s="151">
        <v>0</v>
      </c>
      <c r="R476" s="151">
        <f>Q476*H476</f>
        <v>0</v>
      </c>
      <c r="S476" s="151">
        <v>0</v>
      </c>
      <c r="T476" s="152">
        <f>S476*H476</f>
        <v>0</v>
      </c>
      <c r="AR476" s="16" t="s">
        <v>221</v>
      </c>
      <c r="AT476" s="16" t="s">
        <v>141</v>
      </c>
      <c r="AU476" s="16" t="s">
        <v>78</v>
      </c>
      <c r="AY476" s="16" t="s">
        <v>139</v>
      </c>
      <c r="BE476" s="153">
        <f>IF(N476="základní",J476,0)</f>
        <v>0</v>
      </c>
      <c r="BF476" s="153">
        <f>IF(N476="snížená",J476,0)</f>
        <v>0</v>
      </c>
      <c r="BG476" s="153">
        <f>IF(N476="zákl. přenesená",J476,0)</f>
        <v>0</v>
      </c>
      <c r="BH476" s="153">
        <f>IF(N476="sníž. přenesená",J476,0)</f>
        <v>0</v>
      </c>
      <c r="BI476" s="153">
        <f>IF(N476="nulová",J476,0)</f>
        <v>0</v>
      </c>
      <c r="BJ476" s="16" t="s">
        <v>20</v>
      </c>
      <c r="BK476" s="153">
        <f>ROUND(I476*H476,2)</f>
        <v>0</v>
      </c>
      <c r="BL476" s="16" t="s">
        <v>221</v>
      </c>
      <c r="BM476" s="16" t="s">
        <v>850</v>
      </c>
    </row>
    <row r="477" spans="2:51" s="11" customFormat="1" ht="31.5" customHeight="1">
      <c r="B477" s="154"/>
      <c r="D477" s="155" t="s">
        <v>147</v>
      </c>
      <c r="E477" s="156" t="s">
        <v>3</v>
      </c>
      <c r="F477" s="157" t="s">
        <v>851</v>
      </c>
      <c r="H477" s="158">
        <v>264.52</v>
      </c>
      <c r="L477" s="154"/>
      <c r="M477" s="159"/>
      <c r="N477" s="160"/>
      <c r="O477" s="160"/>
      <c r="P477" s="160"/>
      <c r="Q477" s="160"/>
      <c r="R477" s="160"/>
      <c r="S477" s="160"/>
      <c r="T477" s="161"/>
      <c r="AT477" s="156" t="s">
        <v>147</v>
      </c>
      <c r="AU477" s="156" t="s">
        <v>78</v>
      </c>
      <c r="AV477" s="11" t="s">
        <v>78</v>
      </c>
      <c r="AW477" s="11" t="s">
        <v>34</v>
      </c>
      <c r="AX477" s="11" t="s">
        <v>70</v>
      </c>
      <c r="AY477" s="156" t="s">
        <v>139</v>
      </c>
    </row>
    <row r="478" spans="2:51" s="11" customFormat="1" ht="22.5" customHeight="1">
      <c r="B478" s="154"/>
      <c r="D478" s="155" t="s">
        <v>147</v>
      </c>
      <c r="E478" s="156" t="s">
        <v>3</v>
      </c>
      <c r="F478" s="157" t="s">
        <v>852</v>
      </c>
      <c r="H478" s="158">
        <v>58.693</v>
      </c>
      <c r="L478" s="154"/>
      <c r="M478" s="159"/>
      <c r="N478" s="160"/>
      <c r="O478" s="160"/>
      <c r="P478" s="160"/>
      <c r="Q478" s="160"/>
      <c r="R478" s="160"/>
      <c r="S478" s="160"/>
      <c r="T478" s="161"/>
      <c r="AT478" s="156" t="s">
        <v>147</v>
      </c>
      <c r="AU478" s="156" t="s">
        <v>78</v>
      </c>
      <c r="AV478" s="11" t="s">
        <v>78</v>
      </c>
      <c r="AW478" s="11" t="s">
        <v>34</v>
      </c>
      <c r="AX478" s="11" t="s">
        <v>70</v>
      </c>
      <c r="AY478" s="156" t="s">
        <v>139</v>
      </c>
    </row>
    <row r="479" spans="2:51" s="11" customFormat="1" ht="22.5" customHeight="1">
      <c r="B479" s="154"/>
      <c r="D479" s="155" t="s">
        <v>147</v>
      </c>
      <c r="E479" s="156" t="s">
        <v>3</v>
      </c>
      <c r="F479" s="157" t="s">
        <v>853</v>
      </c>
      <c r="H479" s="158">
        <v>75.814</v>
      </c>
      <c r="L479" s="154"/>
      <c r="M479" s="159"/>
      <c r="N479" s="160"/>
      <c r="O479" s="160"/>
      <c r="P479" s="160"/>
      <c r="Q479" s="160"/>
      <c r="R479" s="160"/>
      <c r="S479" s="160"/>
      <c r="T479" s="161"/>
      <c r="AT479" s="156" t="s">
        <v>147</v>
      </c>
      <c r="AU479" s="156" t="s">
        <v>78</v>
      </c>
      <c r="AV479" s="11" t="s">
        <v>78</v>
      </c>
      <c r="AW479" s="11" t="s">
        <v>34</v>
      </c>
      <c r="AX479" s="11" t="s">
        <v>70</v>
      </c>
      <c r="AY479" s="156" t="s">
        <v>139</v>
      </c>
    </row>
    <row r="480" spans="2:51" s="12" customFormat="1" ht="22.5" customHeight="1">
      <c r="B480" s="162"/>
      <c r="D480" s="163" t="s">
        <v>147</v>
      </c>
      <c r="E480" s="164" t="s">
        <v>3</v>
      </c>
      <c r="F480" s="165" t="s">
        <v>150</v>
      </c>
      <c r="H480" s="166">
        <v>399.027</v>
      </c>
      <c r="L480" s="162"/>
      <c r="M480" s="167"/>
      <c r="N480" s="168"/>
      <c r="O480" s="168"/>
      <c r="P480" s="168"/>
      <c r="Q480" s="168"/>
      <c r="R480" s="168"/>
      <c r="S480" s="168"/>
      <c r="T480" s="169"/>
      <c r="AT480" s="170" t="s">
        <v>147</v>
      </c>
      <c r="AU480" s="170" t="s">
        <v>78</v>
      </c>
      <c r="AV480" s="12" t="s">
        <v>145</v>
      </c>
      <c r="AW480" s="12" t="s">
        <v>34</v>
      </c>
      <c r="AX480" s="12" t="s">
        <v>20</v>
      </c>
      <c r="AY480" s="170" t="s">
        <v>139</v>
      </c>
    </row>
    <row r="481" spans="2:65" s="1" customFormat="1" ht="31.5" customHeight="1">
      <c r="B481" s="142"/>
      <c r="C481" s="174" t="s">
        <v>854</v>
      </c>
      <c r="D481" s="174" t="s">
        <v>269</v>
      </c>
      <c r="E481" s="175" t="s">
        <v>855</v>
      </c>
      <c r="F481" s="176" t="s">
        <v>856</v>
      </c>
      <c r="G481" s="177" t="s">
        <v>168</v>
      </c>
      <c r="H481" s="178">
        <v>137.197</v>
      </c>
      <c r="I481" s="179"/>
      <c r="J481" s="179">
        <f>ROUND(I481*H481,2)</f>
        <v>0</v>
      </c>
      <c r="K481" s="176" t="s">
        <v>3</v>
      </c>
      <c r="L481" s="180"/>
      <c r="M481" s="181" t="s">
        <v>3</v>
      </c>
      <c r="N481" s="182" t="s">
        <v>41</v>
      </c>
      <c r="O481" s="151">
        <v>0</v>
      </c>
      <c r="P481" s="151">
        <f>O481*H481</f>
        <v>0</v>
      </c>
      <c r="Q481" s="151">
        <v>0.00072</v>
      </c>
      <c r="R481" s="151">
        <f>Q481*H481</f>
        <v>0.09878184000000001</v>
      </c>
      <c r="S481" s="151">
        <v>0</v>
      </c>
      <c r="T481" s="152">
        <f>S481*H481</f>
        <v>0</v>
      </c>
      <c r="AR481" s="16" t="s">
        <v>319</v>
      </c>
      <c r="AT481" s="16" t="s">
        <v>269</v>
      </c>
      <c r="AU481" s="16" t="s">
        <v>78</v>
      </c>
      <c r="AY481" s="16" t="s">
        <v>139</v>
      </c>
      <c r="BE481" s="153">
        <f>IF(N481="základní",J481,0)</f>
        <v>0</v>
      </c>
      <c r="BF481" s="153">
        <f>IF(N481="snížená",J481,0)</f>
        <v>0</v>
      </c>
      <c r="BG481" s="153">
        <f>IF(N481="zákl. přenesená",J481,0)</f>
        <v>0</v>
      </c>
      <c r="BH481" s="153">
        <f>IF(N481="sníž. přenesená",J481,0)</f>
        <v>0</v>
      </c>
      <c r="BI481" s="153">
        <f>IF(N481="nulová",J481,0)</f>
        <v>0</v>
      </c>
      <c r="BJ481" s="16" t="s">
        <v>20</v>
      </c>
      <c r="BK481" s="153">
        <f>ROUND(I481*H481,2)</f>
        <v>0</v>
      </c>
      <c r="BL481" s="16" t="s">
        <v>221</v>
      </c>
      <c r="BM481" s="16" t="s">
        <v>857</v>
      </c>
    </row>
    <row r="482" spans="2:65" s="1" customFormat="1" ht="31.5" customHeight="1">
      <c r="B482" s="142"/>
      <c r="C482" s="174" t="s">
        <v>858</v>
      </c>
      <c r="D482" s="174" t="s">
        <v>269</v>
      </c>
      <c r="E482" s="175" t="s">
        <v>859</v>
      </c>
      <c r="F482" s="176" t="s">
        <v>860</v>
      </c>
      <c r="G482" s="177" t="s">
        <v>168</v>
      </c>
      <c r="H482" s="178">
        <v>269.81</v>
      </c>
      <c r="I482" s="179"/>
      <c r="J482" s="179">
        <f>ROUND(I482*H482,2)</f>
        <v>0</v>
      </c>
      <c r="K482" s="176" t="s">
        <v>3</v>
      </c>
      <c r="L482" s="180"/>
      <c r="M482" s="181" t="s">
        <v>3</v>
      </c>
      <c r="N482" s="182" t="s">
        <v>41</v>
      </c>
      <c r="O482" s="151">
        <v>0</v>
      </c>
      <c r="P482" s="151">
        <f>O482*H482</f>
        <v>0</v>
      </c>
      <c r="Q482" s="151">
        <v>0.00144</v>
      </c>
      <c r="R482" s="151">
        <f>Q482*H482</f>
        <v>0.38852640000000005</v>
      </c>
      <c r="S482" s="151">
        <v>0</v>
      </c>
      <c r="T482" s="152">
        <f>S482*H482</f>
        <v>0</v>
      </c>
      <c r="AR482" s="16" t="s">
        <v>319</v>
      </c>
      <c r="AT482" s="16" t="s">
        <v>269</v>
      </c>
      <c r="AU482" s="16" t="s">
        <v>78</v>
      </c>
      <c r="AY482" s="16" t="s">
        <v>139</v>
      </c>
      <c r="BE482" s="153">
        <f>IF(N482="základní",J482,0)</f>
        <v>0</v>
      </c>
      <c r="BF482" s="153">
        <f>IF(N482="snížená",J482,0)</f>
        <v>0</v>
      </c>
      <c r="BG482" s="153">
        <f>IF(N482="zákl. přenesená",J482,0)</f>
        <v>0</v>
      </c>
      <c r="BH482" s="153">
        <f>IF(N482="sníž. přenesená",J482,0)</f>
        <v>0</v>
      </c>
      <c r="BI482" s="153">
        <f>IF(N482="nulová",J482,0)</f>
        <v>0</v>
      </c>
      <c r="BJ482" s="16" t="s">
        <v>20</v>
      </c>
      <c r="BK482" s="153">
        <f>ROUND(I482*H482,2)</f>
        <v>0</v>
      </c>
      <c r="BL482" s="16" t="s">
        <v>221</v>
      </c>
      <c r="BM482" s="16" t="s">
        <v>861</v>
      </c>
    </row>
    <row r="483" spans="2:65" s="1" customFormat="1" ht="22.5" customHeight="1">
      <c r="B483" s="142"/>
      <c r="C483" s="143" t="s">
        <v>862</v>
      </c>
      <c r="D483" s="143" t="s">
        <v>141</v>
      </c>
      <c r="E483" s="144" t="s">
        <v>863</v>
      </c>
      <c r="F483" s="145" t="s">
        <v>864</v>
      </c>
      <c r="G483" s="146" t="s">
        <v>168</v>
      </c>
      <c r="H483" s="147">
        <v>158.73</v>
      </c>
      <c r="I483" s="148"/>
      <c r="J483" s="148">
        <f>ROUND(I483*H483,2)</f>
        <v>0</v>
      </c>
      <c r="K483" s="145" t="s">
        <v>3</v>
      </c>
      <c r="L483" s="30"/>
      <c r="M483" s="149" t="s">
        <v>3</v>
      </c>
      <c r="N483" s="150" t="s">
        <v>41</v>
      </c>
      <c r="O483" s="151">
        <v>0.171</v>
      </c>
      <c r="P483" s="151">
        <f>O483*H483</f>
        <v>27.14283</v>
      </c>
      <c r="Q483" s="151">
        <v>0.0003</v>
      </c>
      <c r="R483" s="151">
        <f>Q483*H483</f>
        <v>0.047618999999999995</v>
      </c>
      <c r="S483" s="151">
        <v>0</v>
      </c>
      <c r="T483" s="152">
        <f>S483*H483</f>
        <v>0</v>
      </c>
      <c r="AR483" s="16" t="s">
        <v>221</v>
      </c>
      <c r="AT483" s="16" t="s">
        <v>141</v>
      </c>
      <c r="AU483" s="16" t="s">
        <v>78</v>
      </c>
      <c r="AY483" s="16" t="s">
        <v>139</v>
      </c>
      <c r="BE483" s="153">
        <f>IF(N483="základní",J483,0)</f>
        <v>0</v>
      </c>
      <c r="BF483" s="153">
        <f>IF(N483="snížená",J483,0)</f>
        <v>0</v>
      </c>
      <c r="BG483" s="153">
        <f>IF(N483="zákl. přenesená",J483,0)</f>
        <v>0</v>
      </c>
      <c r="BH483" s="153">
        <f>IF(N483="sníž. přenesená",J483,0)</f>
        <v>0</v>
      </c>
      <c r="BI483" s="153">
        <f>IF(N483="nulová",J483,0)</f>
        <v>0</v>
      </c>
      <c r="BJ483" s="16" t="s">
        <v>20</v>
      </c>
      <c r="BK483" s="153">
        <f>ROUND(I483*H483,2)</f>
        <v>0</v>
      </c>
      <c r="BL483" s="16" t="s">
        <v>221</v>
      </c>
      <c r="BM483" s="16" t="s">
        <v>865</v>
      </c>
    </row>
    <row r="484" spans="2:51" s="11" customFormat="1" ht="22.5" customHeight="1">
      <c r="B484" s="154"/>
      <c r="D484" s="163" t="s">
        <v>147</v>
      </c>
      <c r="E484" s="171" t="s">
        <v>3</v>
      </c>
      <c r="F484" s="172" t="s">
        <v>866</v>
      </c>
      <c r="H484" s="173">
        <v>158.73</v>
      </c>
      <c r="L484" s="154"/>
      <c r="M484" s="159"/>
      <c r="N484" s="160"/>
      <c r="O484" s="160"/>
      <c r="P484" s="160"/>
      <c r="Q484" s="160"/>
      <c r="R484" s="160"/>
      <c r="S484" s="160"/>
      <c r="T484" s="161"/>
      <c r="AT484" s="156" t="s">
        <v>147</v>
      </c>
      <c r="AU484" s="156" t="s">
        <v>78</v>
      </c>
      <c r="AV484" s="11" t="s">
        <v>78</v>
      </c>
      <c r="AW484" s="11" t="s">
        <v>34</v>
      </c>
      <c r="AX484" s="11" t="s">
        <v>20</v>
      </c>
      <c r="AY484" s="156" t="s">
        <v>139</v>
      </c>
    </row>
    <row r="485" spans="2:65" s="1" customFormat="1" ht="22.5" customHeight="1">
      <c r="B485" s="142"/>
      <c r="C485" s="174" t="s">
        <v>867</v>
      </c>
      <c r="D485" s="174" t="s">
        <v>269</v>
      </c>
      <c r="E485" s="175" t="s">
        <v>868</v>
      </c>
      <c r="F485" s="176" t="s">
        <v>869</v>
      </c>
      <c r="G485" s="177" t="s">
        <v>168</v>
      </c>
      <c r="H485" s="178">
        <v>161.905</v>
      </c>
      <c r="I485" s="179"/>
      <c r="J485" s="179">
        <f>ROUND(I485*H485,2)</f>
        <v>0</v>
      </c>
      <c r="K485" s="176" t="s">
        <v>3</v>
      </c>
      <c r="L485" s="180"/>
      <c r="M485" s="181" t="s">
        <v>3</v>
      </c>
      <c r="N485" s="182" t="s">
        <v>41</v>
      </c>
      <c r="O485" s="151">
        <v>0</v>
      </c>
      <c r="P485" s="151">
        <f>O485*H485</f>
        <v>0</v>
      </c>
      <c r="Q485" s="151">
        <v>0.0085</v>
      </c>
      <c r="R485" s="151">
        <f>Q485*H485</f>
        <v>1.3761925000000002</v>
      </c>
      <c r="S485" s="151">
        <v>0</v>
      </c>
      <c r="T485" s="152">
        <f>S485*H485</f>
        <v>0</v>
      </c>
      <c r="AR485" s="16" t="s">
        <v>319</v>
      </c>
      <c r="AT485" s="16" t="s">
        <v>269</v>
      </c>
      <c r="AU485" s="16" t="s">
        <v>78</v>
      </c>
      <c r="AY485" s="16" t="s">
        <v>139</v>
      </c>
      <c r="BE485" s="153">
        <f>IF(N485="základní",J485,0)</f>
        <v>0</v>
      </c>
      <c r="BF485" s="153">
        <f>IF(N485="snížená",J485,0)</f>
        <v>0</v>
      </c>
      <c r="BG485" s="153">
        <f>IF(N485="zákl. přenesená",J485,0)</f>
        <v>0</v>
      </c>
      <c r="BH485" s="153">
        <f>IF(N485="sníž. přenesená",J485,0)</f>
        <v>0</v>
      </c>
      <c r="BI485" s="153">
        <f>IF(N485="nulová",J485,0)</f>
        <v>0</v>
      </c>
      <c r="BJ485" s="16" t="s">
        <v>20</v>
      </c>
      <c r="BK485" s="153">
        <f>ROUND(I485*H485,2)</f>
        <v>0</v>
      </c>
      <c r="BL485" s="16" t="s">
        <v>221</v>
      </c>
      <c r="BM485" s="16" t="s">
        <v>870</v>
      </c>
    </row>
    <row r="486" spans="2:51" s="11" customFormat="1" ht="22.5" customHeight="1">
      <c r="B486" s="154"/>
      <c r="D486" s="163" t="s">
        <v>147</v>
      </c>
      <c r="E486" s="171" t="s">
        <v>3</v>
      </c>
      <c r="F486" s="172" t="s">
        <v>871</v>
      </c>
      <c r="H486" s="173">
        <v>161.905</v>
      </c>
      <c r="L486" s="154"/>
      <c r="M486" s="159"/>
      <c r="N486" s="160"/>
      <c r="O486" s="160"/>
      <c r="P486" s="160"/>
      <c r="Q486" s="160"/>
      <c r="R486" s="160"/>
      <c r="S486" s="160"/>
      <c r="T486" s="161"/>
      <c r="AT486" s="156" t="s">
        <v>147</v>
      </c>
      <c r="AU486" s="156" t="s">
        <v>78</v>
      </c>
      <c r="AV486" s="11" t="s">
        <v>78</v>
      </c>
      <c r="AW486" s="11" t="s">
        <v>34</v>
      </c>
      <c r="AX486" s="11" t="s">
        <v>20</v>
      </c>
      <c r="AY486" s="156" t="s">
        <v>139</v>
      </c>
    </row>
    <row r="487" spans="2:65" s="1" customFormat="1" ht="22.5" customHeight="1">
      <c r="B487" s="142"/>
      <c r="C487" s="143" t="s">
        <v>872</v>
      </c>
      <c r="D487" s="143" t="s">
        <v>141</v>
      </c>
      <c r="E487" s="144" t="s">
        <v>873</v>
      </c>
      <c r="F487" s="145" t="s">
        <v>874</v>
      </c>
      <c r="G487" s="146" t="s">
        <v>168</v>
      </c>
      <c r="H487" s="147">
        <v>14.706</v>
      </c>
      <c r="I487" s="148"/>
      <c r="J487" s="148">
        <f>ROUND(I487*H487,2)</f>
        <v>0</v>
      </c>
      <c r="K487" s="145" t="s">
        <v>3</v>
      </c>
      <c r="L487" s="30"/>
      <c r="M487" s="149" t="s">
        <v>3</v>
      </c>
      <c r="N487" s="150" t="s">
        <v>41</v>
      </c>
      <c r="O487" s="151">
        <v>0.211</v>
      </c>
      <c r="P487" s="151">
        <f>O487*H487</f>
        <v>3.102966</v>
      </c>
      <c r="Q487" s="151">
        <v>0.006</v>
      </c>
      <c r="R487" s="151">
        <f>Q487*H487</f>
        <v>0.088236</v>
      </c>
      <c r="S487" s="151">
        <v>0</v>
      </c>
      <c r="T487" s="152">
        <f>S487*H487</f>
        <v>0</v>
      </c>
      <c r="AR487" s="16" t="s">
        <v>221</v>
      </c>
      <c r="AT487" s="16" t="s">
        <v>141</v>
      </c>
      <c r="AU487" s="16" t="s">
        <v>78</v>
      </c>
      <c r="AY487" s="16" t="s">
        <v>139</v>
      </c>
      <c r="BE487" s="153">
        <f>IF(N487="základní",J487,0)</f>
        <v>0</v>
      </c>
      <c r="BF487" s="153">
        <f>IF(N487="snížená",J487,0)</f>
        <v>0</v>
      </c>
      <c r="BG487" s="153">
        <f>IF(N487="zákl. přenesená",J487,0)</f>
        <v>0</v>
      </c>
      <c r="BH487" s="153">
        <f>IF(N487="sníž. přenesená",J487,0)</f>
        <v>0</v>
      </c>
      <c r="BI487" s="153">
        <f>IF(N487="nulová",J487,0)</f>
        <v>0</v>
      </c>
      <c r="BJ487" s="16" t="s">
        <v>20</v>
      </c>
      <c r="BK487" s="153">
        <f>ROUND(I487*H487,2)</f>
        <v>0</v>
      </c>
      <c r="BL487" s="16" t="s">
        <v>221</v>
      </c>
      <c r="BM487" s="16" t="s">
        <v>875</v>
      </c>
    </row>
    <row r="488" spans="2:51" s="11" customFormat="1" ht="22.5" customHeight="1">
      <c r="B488" s="154"/>
      <c r="D488" s="163" t="s">
        <v>147</v>
      </c>
      <c r="E488" s="171" t="s">
        <v>3</v>
      </c>
      <c r="F488" s="172" t="s">
        <v>876</v>
      </c>
      <c r="H488" s="173">
        <v>14.706</v>
      </c>
      <c r="L488" s="154"/>
      <c r="M488" s="159"/>
      <c r="N488" s="160"/>
      <c r="O488" s="160"/>
      <c r="P488" s="160"/>
      <c r="Q488" s="160"/>
      <c r="R488" s="160"/>
      <c r="S488" s="160"/>
      <c r="T488" s="161"/>
      <c r="AT488" s="156" t="s">
        <v>147</v>
      </c>
      <c r="AU488" s="156" t="s">
        <v>78</v>
      </c>
      <c r="AV488" s="11" t="s">
        <v>78</v>
      </c>
      <c r="AW488" s="11" t="s">
        <v>34</v>
      </c>
      <c r="AX488" s="11" t="s">
        <v>20</v>
      </c>
      <c r="AY488" s="156" t="s">
        <v>139</v>
      </c>
    </row>
    <row r="489" spans="2:65" s="1" customFormat="1" ht="22.5" customHeight="1">
      <c r="B489" s="142"/>
      <c r="C489" s="174" t="s">
        <v>877</v>
      </c>
      <c r="D489" s="174" t="s">
        <v>269</v>
      </c>
      <c r="E489" s="175" t="s">
        <v>878</v>
      </c>
      <c r="F489" s="176" t="s">
        <v>879</v>
      </c>
      <c r="G489" s="177" t="s">
        <v>168</v>
      </c>
      <c r="H489" s="178">
        <v>15</v>
      </c>
      <c r="I489" s="179"/>
      <c r="J489" s="179">
        <f>ROUND(I489*H489,2)</f>
        <v>0</v>
      </c>
      <c r="K489" s="176" t="s">
        <v>3</v>
      </c>
      <c r="L489" s="180"/>
      <c r="M489" s="181" t="s">
        <v>3</v>
      </c>
      <c r="N489" s="182" t="s">
        <v>41</v>
      </c>
      <c r="O489" s="151">
        <v>0</v>
      </c>
      <c r="P489" s="151">
        <f>O489*H489</f>
        <v>0</v>
      </c>
      <c r="Q489" s="151">
        <v>0.003</v>
      </c>
      <c r="R489" s="151">
        <f>Q489*H489</f>
        <v>0.045</v>
      </c>
      <c r="S489" s="151">
        <v>0</v>
      </c>
      <c r="T489" s="152">
        <f>S489*H489</f>
        <v>0</v>
      </c>
      <c r="AR489" s="16" t="s">
        <v>319</v>
      </c>
      <c r="AT489" s="16" t="s">
        <v>269</v>
      </c>
      <c r="AU489" s="16" t="s">
        <v>78</v>
      </c>
      <c r="AY489" s="16" t="s">
        <v>139</v>
      </c>
      <c r="BE489" s="153">
        <f>IF(N489="základní",J489,0)</f>
        <v>0</v>
      </c>
      <c r="BF489" s="153">
        <f>IF(N489="snížená",J489,0)</f>
        <v>0</v>
      </c>
      <c r="BG489" s="153">
        <f>IF(N489="zákl. přenesená",J489,0)</f>
        <v>0</v>
      </c>
      <c r="BH489" s="153">
        <f>IF(N489="sníž. přenesená",J489,0)</f>
        <v>0</v>
      </c>
      <c r="BI489" s="153">
        <f>IF(N489="nulová",J489,0)</f>
        <v>0</v>
      </c>
      <c r="BJ489" s="16" t="s">
        <v>20</v>
      </c>
      <c r="BK489" s="153">
        <f>ROUND(I489*H489,2)</f>
        <v>0</v>
      </c>
      <c r="BL489" s="16" t="s">
        <v>221</v>
      </c>
      <c r="BM489" s="16" t="s">
        <v>880</v>
      </c>
    </row>
    <row r="490" spans="2:51" s="11" customFormat="1" ht="22.5" customHeight="1">
      <c r="B490" s="154"/>
      <c r="D490" s="163" t="s">
        <v>147</v>
      </c>
      <c r="E490" s="171" t="s">
        <v>3</v>
      </c>
      <c r="F490" s="172" t="s">
        <v>881</v>
      </c>
      <c r="H490" s="173">
        <v>15</v>
      </c>
      <c r="L490" s="154"/>
      <c r="M490" s="159"/>
      <c r="N490" s="160"/>
      <c r="O490" s="160"/>
      <c r="P490" s="160"/>
      <c r="Q490" s="160"/>
      <c r="R490" s="160"/>
      <c r="S490" s="160"/>
      <c r="T490" s="161"/>
      <c r="AT490" s="156" t="s">
        <v>147</v>
      </c>
      <c r="AU490" s="156" t="s">
        <v>78</v>
      </c>
      <c r="AV490" s="11" t="s">
        <v>78</v>
      </c>
      <c r="AW490" s="11" t="s">
        <v>34</v>
      </c>
      <c r="AX490" s="11" t="s">
        <v>20</v>
      </c>
      <c r="AY490" s="156" t="s">
        <v>139</v>
      </c>
    </row>
    <row r="491" spans="2:65" s="1" customFormat="1" ht="22.5" customHeight="1">
      <c r="B491" s="142"/>
      <c r="C491" s="143" t="s">
        <v>882</v>
      </c>
      <c r="D491" s="143" t="s">
        <v>141</v>
      </c>
      <c r="E491" s="144" t="s">
        <v>883</v>
      </c>
      <c r="F491" s="145" t="s">
        <v>884</v>
      </c>
      <c r="G491" s="146" t="s">
        <v>168</v>
      </c>
      <c r="H491" s="147">
        <v>39.302</v>
      </c>
      <c r="I491" s="148"/>
      <c r="J491" s="148">
        <f>ROUND(I491*H491,2)</f>
        <v>0</v>
      </c>
      <c r="K491" s="145" t="s">
        <v>3</v>
      </c>
      <c r="L491" s="30"/>
      <c r="M491" s="149" t="s">
        <v>3</v>
      </c>
      <c r="N491" s="150" t="s">
        <v>41</v>
      </c>
      <c r="O491" s="151">
        <v>0.199</v>
      </c>
      <c r="P491" s="151">
        <f>O491*H491</f>
        <v>7.821098</v>
      </c>
      <c r="Q491" s="151">
        <v>0.003</v>
      </c>
      <c r="R491" s="151">
        <f>Q491*H491</f>
        <v>0.117906</v>
      </c>
      <c r="S491" s="151">
        <v>0</v>
      </c>
      <c r="T491" s="152">
        <f>S491*H491</f>
        <v>0</v>
      </c>
      <c r="AR491" s="16" t="s">
        <v>221</v>
      </c>
      <c r="AT491" s="16" t="s">
        <v>141</v>
      </c>
      <c r="AU491" s="16" t="s">
        <v>78</v>
      </c>
      <c r="AY491" s="16" t="s">
        <v>139</v>
      </c>
      <c r="BE491" s="153">
        <f>IF(N491="základní",J491,0)</f>
        <v>0</v>
      </c>
      <c r="BF491" s="153">
        <f>IF(N491="snížená",J491,0)</f>
        <v>0</v>
      </c>
      <c r="BG491" s="153">
        <f>IF(N491="zákl. přenesená",J491,0)</f>
        <v>0</v>
      </c>
      <c r="BH491" s="153">
        <f>IF(N491="sníž. přenesená",J491,0)</f>
        <v>0</v>
      </c>
      <c r="BI491" s="153">
        <f>IF(N491="nulová",J491,0)</f>
        <v>0</v>
      </c>
      <c r="BJ491" s="16" t="s">
        <v>20</v>
      </c>
      <c r="BK491" s="153">
        <f>ROUND(I491*H491,2)</f>
        <v>0</v>
      </c>
      <c r="BL491" s="16" t="s">
        <v>221</v>
      </c>
      <c r="BM491" s="16" t="s">
        <v>885</v>
      </c>
    </row>
    <row r="492" spans="2:51" s="11" customFormat="1" ht="22.5" customHeight="1">
      <c r="B492" s="154"/>
      <c r="D492" s="163" t="s">
        <v>147</v>
      </c>
      <c r="E492" s="171" t="s">
        <v>3</v>
      </c>
      <c r="F492" s="172" t="s">
        <v>886</v>
      </c>
      <c r="H492" s="173">
        <v>39.302</v>
      </c>
      <c r="L492" s="154"/>
      <c r="M492" s="159"/>
      <c r="N492" s="160"/>
      <c r="O492" s="160"/>
      <c r="P492" s="160"/>
      <c r="Q492" s="160"/>
      <c r="R492" s="160"/>
      <c r="S492" s="160"/>
      <c r="T492" s="161"/>
      <c r="AT492" s="156" t="s">
        <v>147</v>
      </c>
      <c r="AU492" s="156" t="s">
        <v>78</v>
      </c>
      <c r="AV492" s="11" t="s">
        <v>78</v>
      </c>
      <c r="AW492" s="11" t="s">
        <v>34</v>
      </c>
      <c r="AX492" s="11" t="s">
        <v>20</v>
      </c>
      <c r="AY492" s="156" t="s">
        <v>139</v>
      </c>
    </row>
    <row r="493" spans="2:65" s="1" customFormat="1" ht="22.5" customHeight="1">
      <c r="B493" s="142"/>
      <c r="C493" s="174" t="s">
        <v>887</v>
      </c>
      <c r="D493" s="174" t="s">
        <v>269</v>
      </c>
      <c r="E493" s="175" t="s">
        <v>888</v>
      </c>
      <c r="F493" s="176" t="s">
        <v>889</v>
      </c>
      <c r="G493" s="177" t="s">
        <v>168</v>
      </c>
      <c r="H493" s="178">
        <v>40.088</v>
      </c>
      <c r="I493" s="179"/>
      <c r="J493" s="179">
        <f>ROUND(I493*H493,2)</f>
        <v>0</v>
      </c>
      <c r="K493" s="176" t="s">
        <v>3</v>
      </c>
      <c r="L493" s="180"/>
      <c r="M493" s="181" t="s">
        <v>3</v>
      </c>
      <c r="N493" s="182" t="s">
        <v>41</v>
      </c>
      <c r="O493" s="151">
        <v>0</v>
      </c>
      <c r="P493" s="151">
        <f>O493*H493</f>
        <v>0</v>
      </c>
      <c r="Q493" s="151">
        <v>0.0028</v>
      </c>
      <c r="R493" s="151">
        <f>Q493*H493</f>
        <v>0.1122464</v>
      </c>
      <c r="S493" s="151">
        <v>0</v>
      </c>
      <c r="T493" s="152">
        <f>S493*H493</f>
        <v>0</v>
      </c>
      <c r="AR493" s="16" t="s">
        <v>319</v>
      </c>
      <c r="AT493" s="16" t="s">
        <v>269</v>
      </c>
      <c r="AU493" s="16" t="s">
        <v>78</v>
      </c>
      <c r="AY493" s="16" t="s">
        <v>139</v>
      </c>
      <c r="BE493" s="153">
        <f>IF(N493="základní",J493,0)</f>
        <v>0</v>
      </c>
      <c r="BF493" s="153">
        <f>IF(N493="snížená",J493,0)</f>
        <v>0</v>
      </c>
      <c r="BG493" s="153">
        <f>IF(N493="zákl. přenesená",J493,0)</f>
        <v>0</v>
      </c>
      <c r="BH493" s="153">
        <f>IF(N493="sníž. přenesená",J493,0)</f>
        <v>0</v>
      </c>
      <c r="BI493" s="153">
        <f>IF(N493="nulová",J493,0)</f>
        <v>0</v>
      </c>
      <c r="BJ493" s="16" t="s">
        <v>20</v>
      </c>
      <c r="BK493" s="153">
        <f>ROUND(I493*H493,2)</f>
        <v>0</v>
      </c>
      <c r="BL493" s="16" t="s">
        <v>221</v>
      </c>
      <c r="BM493" s="16" t="s">
        <v>890</v>
      </c>
    </row>
    <row r="494" spans="2:51" s="11" customFormat="1" ht="22.5" customHeight="1">
      <c r="B494" s="154"/>
      <c r="D494" s="163" t="s">
        <v>147</v>
      </c>
      <c r="E494" s="171" t="s">
        <v>3</v>
      </c>
      <c r="F494" s="172" t="s">
        <v>891</v>
      </c>
      <c r="H494" s="173">
        <v>40.088</v>
      </c>
      <c r="L494" s="154"/>
      <c r="M494" s="159"/>
      <c r="N494" s="160"/>
      <c r="O494" s="160"/>
      <c r="P494" s="160"/>
      <c r="Q494" s="160"/>
      <c r="R494" s="160"/>
      <c r="S494" s="160"/>
      <c r="T494" s="161"/>
      <c r="AT494" s="156" t="s">
        <v>147</v>
      </c>
      <c r="AU494" s="156" t="s">
        <v>78</v>
      </c>
      <c r="AV494" s="11" t="s">
        <v>78</v>
      </c>
      <c r="AW494" s="11" t="s">
        <v>34</v>
      </c>
      <c r="AX494" s="11" t="s">
        <v>20</v>
      </c>
      <c r="AY494" s="156" t="s">
        <v>139</v>
      </c>
    </row>
    <row r="495" spans="2:65" s="1" customFormat="1" ht="31.5" customHeight="1">
      <c r="B495" s="142"/>
      <c r="C495" s="143" t="s">
        <v>892</v>
      </c>
      <c r="D495" s="143" t="s">
        <v>141</v>
      </c>
      <c r="E495" s="144" t="s">
        <v>893</v>
      </c>
      <c r="F495" s="145" t="s">
        <v>894</v>
      </c>
      <c r="G495" s="146" t="s">
        <v>168</v>
      </c>
      <c r="H495" s="147">
        <v>441.796</v>
      </c>
      <c r="I495" s="148"/>
      <c r="J495" s="148">
        <f>ROUND(I495*H495,2)</f>
        <v>0</v>
      </c>
      <c r="K495" s="145" t="s">
        <v>3</v>
      </c>
      <c r="L495" s="30"/>
      <c r="M495" s="149" t="s">
        <v>3</v>
      </c>
      <c r="N495" s="150" t="s">
        <v>41</v>
      </c>
      <c r="O495" s="151">
        <v>0.128</v>
      </c>
      <c r="P495" s="151">
        <f>O495*H495</f>
        <v>56.549888</v>
      </c>
      <c r="Q495" s="151">
        <v>0.00058</v>
      </c>
      <c r="R495" s="151">
        <f>Q495*H495</f>
        <v>0.25624167999999997</v>
      </c>
      <c r="S495" s="151">
        <v>0</v>
      </c>
      <c r="T495" s="152">
        <f>S495*H495</f>
        <v>0</v>
      </c>
      <c r="AR495" s="16" t="s">
        <v>221</v>
      </c>
      <c r="AT495" s="16" t="s">
        <v>141</v>
      </c>
      <c r="AU495" s="16" t="s">
        <v>78</v>
      </c>
      <c r="AY495" s="16" t="s">
        <v>139</v>
      </c>
      <c r="BE495" s="153">
        <f>IF(N495="základní",J495,0)</f>
        <v>0</v>
      </c>
      <c r="BF495" s="153">
        <f>IF(N495="snížená",J495,0)</f>
        <v>0</v>
      </c>
      <c r="BG495" s="153">
        <f>IF(N495="zákl. přenesená",J495,0)</f>
        <v>0</v>
      </c>
      <c r="BH495" s="153">
        <f>IF(N495="sníž. přenesená",J495,0)</f>
        <v>0</v>
      </c>
      <c r="BI495" s="153">
        <f>IF(N495="nulová",J495,0)</f>
        <v>0</v>
      </c>
      <c r="BJ495" s="16" t="s">
        <v>20</v>
      </c>
      <c r="BK495" s="153">
        <f>ROUND(I495*H495,2)</f>
        <v>0</v>
      </c>
      <c r="BL495" s="16" t="s">
        <v>221</v>
      </c>
      <c r="BM495" s="16" t="s">
        <v>895</v>
      </c>
    </row>
    <row r="496" spans="2:51" s="11" customFormat="1" ht="22.5" customHeight="1">
      <c r="B496" s="154"/>
      <c r="D496" s="155" t="s">
        <v>147</v>
      </c>
      <c r="E496" s="156" t="s">
        <v>3</v>
      </c>
      <c r="F496" s="157" t="s">
        <v>896</v>
      </c>
      <c r="H496" s="158">
        <v>294.531</v>
      </c>
      <c r="L496" s="154"/>
      <c r="M496" s="159"/>
      <c r="N496" s="160"/>
      <c r="O496" s="160"/>
      <c r="P496" s="160"/>
      <c r="Q496" s="160"/>
      <c r="R496" s="160"/>
      <c r="S496" s="160"/>
      <c r="T496" s="161"/>
      <c r="AT496" s="156" t="s">
        <v>147</v>
      </c>
      <c r="AU496" s="156" t="s">
        <v>78</v>
      </c>
      <c r="AV496" s="11" t="s">
        <v>78</v>
      </c>
      <c r="AW496" s="11" t="s">
        <v>34</v>
      </c>
      <c r="AX496" s="11" t="s">
        <v>70</v>
      </c>
      <c r="AY496" s="156" t="s">
        <v>139</v>
      </c>
    </row>
    <row r="497" spans="2:51" s="11" customFormat="1" ht="22.5" customHeight="1">
      <c r="B497" s="154"/>
      <c r="D497" s="155" t="s">
        <v>147</v>
      </c>
      <c r="E497" s="156" t="s">
        <v>3</v>
      </c>
      <c r="F497" s="157" t="s">
        <v>897</v>
      </c>
      <c r="H497" s="158">
        <v>147.265</v>
      </c>
      <c r="L497" s="154"/>
      <c r="M497" s="159"/>
      <c r="N497" s="160"/>
      <c r="O497" s="160"/>
      <c r="P497" s="160"/>
      <c r="Q497" s="160"/>
      <c r="R497" s="160"/>
      <c r="S497" s="160"/>
      <c r="T497" s="161"/>
      <c r="AT497" s="156" t="s">
        <v>147</v>
      </c>
      <c r="AU497" s="156" t="s">
        <v>78</v>
      </c>
      <c r="AV497" s="11" t="s">
        <v>78</v>
      </c>
      <c r="AW497" s="11" t="s">
        <v>34</v>
      </c>
      <c r="AX497" s="11" t="s">
        <v>70</v>
      </c>
      <c r="AY497" s="156" t="s">
        <v>139</v>
      </c>
    </row>
    <row r="498" spans="2:51" s="12" customFormat="1" ht="22.5" customHeight="1">
      <c r="B498" s="162"/>
      <c r="D498" s="163" t="s">
        <v>147</v>
      </c>
      <c r="E498" s="164" t="s">
        <v>3</v>
      </c>
      <c r="F498" s="165" t="s">
        <v>150</v>
      </c>
      <c r="H498" s="166">
        <v>441.796</v>
      </c>
      <c r="L498" s="162"/>
      <c r="M498" s="167"/>
      <c r="N498" s="168"/>
      <c r="O498" s="168"/>
      <c r="P498" s="168"/>
      <c r="Q498" s="168"/>
      <c r="R498" s="168"/>
      <c r="S498" s="168"/>
      <c r="T498" s="169"/>
      <c r="AT498" s="170" t="s">
        <v>147</v>
      </c>
      <c r="AU498" s="170" t="s">
        <v>78</v>
      </c>
      <c r="AV498" s="12" t="s">
        <v>145</v>
      </c>
      <c r="AW498" s="12" t="s">
        <v>34</v>
      </c>
      <c r="AX498" s="12" t="s">
        <v>20</v>
      </c>
      <c r="AY498" s="170" t="s">
        <v>139</v>
      </c>
    </row>
    <row r="499" spans="2:65" s="1" customFormat="1" ht="22.5" customHeight="1">
      <c r="B499" s="142"/>
      <c r="C499" s="174" t="s">
        <v>898</v>
      </c>
      <c r="D499" s="174" t="s">
        <v>269</v>
      </c>
      <c r="E499" s="175" t="s">
        <v>899</v>
      </c>
      <c r="F499" s="176" t="s">
        <v>900</v>
      </c>
      <c r="G499" s="177" t="s">
        <v>508</v>
      </c>
      <c r="H499" s="178">
        <v>150.21</v>
      </c>
      <c r="I499" s="179"/>
      <c r="J499" s="179">
        <f>ROUND(I499*H499,2)</f>
        <v>0</v>
      </c>
      <c r="K499" s="176" t="s">
        <v>3</v>
      </c>
      <c r="L499" s="180"/>
      <c r="M499" s="181" t="s">
        <v>3</v>
      </c>
      <c r="N499" s="182" t="s">
        <v>41</v>
      </c>
      <c r="O499" s="151">
        <v>0</v>
      </c>
      <c r="P499" s="151">
        <f>O499*H499</f>
        <v>0</v>
      </c>
      <c r="Q499" s="151">
        <v>0</v>
      </c>
      <c r="R499" s="151">
        <f>Q499*H499</f>
        <v>0</v>
      </c>
      <c r="S499" s="151">
        <v>0</v>
      </c>
      <c r="T499" s="152">
        <f>S499*H499</f>
        <v>0</v>
      </c>
      <c r="AR499" s="16" t="s">
        <v>319</v>
      </c>
      <c r="AT499" s="16" t="s">
        <v>269</v>
      </c>
      <c r="AU499" s="16" t="s">
        <v>78</v>
      </c>
      <c r="AY499" s="16" t="s">
        <v>139</v>
      </c>
      <c r="BE499" s="153">
        <f>IF(N499="základní",J499,0)</f>
        <v>0</v>
      </c>
      <c r="BF499" s="153">
        <f>IF(N499="snížená",J499,0)</f>
        <v>0</v>
      </c>
      <c r="BG499" s="153">
        <f>IF(N499="zákl. přenesená",J499,0)</f>
        <v>0</v>
      </c>
      <c r="BH499" s="153">
        <f>IF(N499="sníž. přenesená",J499,0)</f>
        <v>0</v>
      </c>
      <c r="BI499" s="153">
        <f>IF(N499="nulová",J499,0)</f>
        <v>0</v>
      </c>
      <c r="BJ499" s="16" t="s">
        <v>20</v>
      </c>
      <c r="BK499" s="153">
        <f>ROUND(I499*H499,2)</f>
        <v>0</v>
      </c>
      <c r="BL499" s="16" t="s">
        <v>221</v>
      </c>
      <c r="BM499" s="16" t="s">
        <v>901</v>
      </c>
    </row>
    <row r="500" spans="2:51" s="11" customFormat="1" ht="22.5" customHeight="1">
      <c r="B500" s="154"/>
      <c r="D500" s="163" t="s">
        <v>147</v>
      </c>
      <c r="E500" s="171" t="s">
        <v>3</v>
      </c>
      <c r="F500" s="172" t="s">
        <v>902</v>
      </c>
      <c r="H500" s="173">
        <v>150.21</v>
      </c>
      <c r="L500" s="154"/>
      <c r="M500" s="159"/>
      <c r="N500" s="160"/>
      <c r="O500" s="160"/>
      <c r="P500" s="160"/>
      <c r="Q500" s="160"/>
      <c r="R500" s="160"/>
      <c r="S500" s="160"/>
      <c r="T500" s="161"/>
      <c r="AT500" s="156" t="s">
        <v>147</v>
      </c>
      <c r="AU500" s="156" t="s">
        <v>78</v>
      </c>
      <c r="AV500" s="11" t="s">
        <v>78</v>
      </c>
      <c r="AW500" s="11" t="s">
        <v>34</v>
      </c>
      <c r="AX500" s="11" t="s">
        <v>20</v>
      </c>
      <c r="AY500" s="156" t="s">
        <v>139</v>
      </c>
    </row>
    <row r="501" spans="2:65" s="1" customFormat="1" ht="22.5" customHeight="1">
      <c r="B501" s="142"/>
      <c r="C501" s="174" t="s">
        <v>903</v>
      </c>
      <c r="D501" s="174" t="s">
        <v>269</v>
      </c>
      <c r="E501" s="175" t="s">
        <v>888</v>
      </c>
      <c r="F501" s="176" t="s">
        <v>889</v>
      </c>
      <c r="G501" s="177" t="s">
        <v>168</v>
      </c>
      <c r="H501" s="178">
        <v>300.422</v>
      </c>
      <c r="I501" s="179"/>
      <c r="J501" s="179">
        <f>ROUND(I501*H501,2)</f>
        <v>0</v>
      </c>
      <c r="K501" s="176" t="s">
        <v>3</v>
      </c>
      <c r="L501" s="180"/>
      <c r="M501" s="181" t="s">
        <v>3</v>
      </c>
      <c r="N501" s="182" t="s">
        <v>41</v>
      </c>
      <c r="O501" s="151">
        <v>0</v>
      </c>
      <c r="P501" s="151">
        <f>O501*H501</f>
        <v>0</v>
      </c>
      <c r="Q501" s="151">
        <v>0.0028</v>
      </c>
      <c r="R501" s="151">
        <f>Q501*H501</f>
        <v>0.8411816000000001</v>
      </c>
      <c r="S501" s="151">
        <v>0</v>
      </c>
      <c r="T501" s="152">
        <f>S501*H501</f>
        <v>0</v>
      </c>
      <c r="AR501" s="16" t="s">
        <v>319</v>
      </c>
      <c r="AT501" s="16" t="s">
        <v>269</v>
      </c>
      <c r="AU501" s="16" t="s">
        <v>78</v>
      </c>
      <c r="AY501" s="16" t="s">
        <v>139</v>
      </c>
      <c r="BE501" s="153">
        <f>IF(N501="základní",J501,0)</f>
        <v>0</v>
      </c>
      <c r="BF501" s="153">
        <f>IF(N501="snížená",J501,0)</f>
        <v>0</v>
      </c>
      <c r="BG501" s="153">
        <f>IF(N501="zákl. přenesená",J501,0)</f>
        <v>0</v>
      </c>
      <c r="BH501" s="153">
        <f>IF(N501="sníž. přenesená",J501,0)</f>
        <v>0</v>
      </c>
      <c r="BI501" s="153">
        <f>IF(N501="nulová",J501,0)</f>
        <v>0</v>
      </c>
      <c r="BJ501" s="16" t="s">
        <v>20</v>
      </c>
      <c r="BK501" s="153">
        <f>ROUND(I501*H501,2)</f>
        <v>0</v>
      </c>
      <c r="BL501" s="16" t="s">
        <v>221</v>
      </c>
      <c r="BM501" s="16" t="s">
        <v>904</v>
      </c>
    </row>
    <row r="502" spans="2:51" s="11" customFormat="1" ht="22.5" customHeight="1">
      <c r="B502" s="154"/>
      <c r="D502" s="163" t="s">
        <v>147</v>
      </c>
      <c r="E502" s="171" t="s">
        <v>3</v>
      </c>
      <c r="F502" s="172" t="s">
        <v>905</v>
      </c>
      <c r="H502" s="173">
        <v>300.422</v>
      </c>
      <c r="L502" s="154"/>
      <c r="M502" s="159"/>
      <c r="N502" s="160"/>
      <c r="O502" s="160"/>
      <c r="P502" s="160"/>
      <c r="Q502" s="160"/>
      <c r="R502" s="160"/>
      <c r="S502" s="160"/>
      <c r="T502" s="161"/>
      <c r="AT502" s="156" t="s">
        <v>147</v>
      </c>
      <c r="AU502" s="156" t="s">
        <v>78</v>
      </c>
      <c r="AV502" s="11" t="s">
        <v>78</v>
      </c>
      <c r="AW502" s="11" t="s">
        <v>34</v>
      </c>
      <c r="AX502" s="11" t="s">
        <v>20</v>
      </c>
      <c r="AY502" s="156" t="s">
        <v>139</v>
      </c>
    </row>
    <row r="503" spans="2:65" s="1" customFormat="1" ht="22.5" customHeight="1">
      <c r="B503" s="142"/>
      <c r="C503" s="143" t="s">
        <v>906</v>
      </c>
      <c r="D503" s="143" t="s">
        <v>141</v>
      </c>
      <c r="E503" s="144" t="s">
        <v>907</v>
      </c>
      <c r="F503" s="145" t="s">
        <v>908</v>
      </c>
      <c r="G503" s="146" t="s">
        <v>168</v>
      </c>
      <c r="H503" s="147">
        <v>266.767</v>
      </c>
      <c r="I503" s="148"/>
      <c r="J503" s="148">
        <f>ROUND(I503*H503,2)</f>
        <v>0</v>
      </c>
      <c r="K503" s="145" t="s">
        <v>3</v>
      </c>
      <c r="L503" s="30"/>
      <c r="M503" s="149" t="s">
        <v>3</v>
      </c>
      <c r="N503" s="150" t="s">
        <v>41</v>
      </c>
      <c r="O503" s="151">
        <v>0.025</v>
      </c>
      <c r="P503" s="151">
        <f>O503*H503</f>
        <v>6.669175</v>
      </c>
      <c r="Q503" s="151">
        <v>0</v>
      </c>
      <c r="R503" s="151">
        <f>Q503*H503</f>
        <v>0</v>
      </c>
      <c r="S503" s="151">
        <v>0</v>
      </c>
      <c r="T503" s="152">
        <f>S503*H503</f>
        <v>0</v>
      </c>
      <c r="AR503" s="16" t="s">
        <v>221</v>
      </c>
      <c r="AT503" s="16" t="s">
        <v>141</v>
      </c>
      <c r="AU503" s="16" t="s">
        <v>78</v>
      </c>
      <c r="AY503" s="16" t="s">
        <v>139</v>
      </c>
      <c r="BE503" s="153">
        <f>IF(N503="základní",J503,0)</f>
        <v>0</v>
      </c>
      <c r="BF503" s="153">
        <f>IF(N503="snížená",J503,0)</f>
        <v>0</v>
      </c>
      <c r="BG503" s="153">
        <f>IF(N503="zákl. přenesená",J503,0)</f>
        <v>0</v>
      </c>
      <c r="BH503" s="153">
        <f>IF(N503="sníž. přenesená",J503,0)</f>
        <v>0</v>
      </c>
      <c r="BI503" s="153">
        <f>IF(N503="nulová",J503,0)</f>
        <v>0</v>
      </c>
      <c r="BJ503" s="16" t="s">
        <v>20</v>
      </c>
      <c r="BK503" s="153">
        <f>ROUND(I503*H503,2)</f>
        <v>0</v>
      </c>
      <c r="BL503" s="16" t="s">
        <v>221</v>
      </c>
      <c r="BM503" s="16" t="s">
        <v>909</v>
      </c>
    </row>
    <row r="504" spans="2:51" s="11" customFormat="1" ht="22.5" customHeight="1">
      <c r="B504" s="154"/>
      <c r="D504" s="163" t="s">
        <v>147</v>
      </c>
      <c r="E504" s="171" t="s">
        <v>3</v>
      </c>
      <c r="F504" s="172" t="s">
        <v>910</v>
      </c>
      <c r="H504" s="173">
        <v>266.767</v>
      </c>
      <c r="L504" s="154"/>
      <c r="M504" s="159"/>
      <c r="N504" s="160"/>
      <c r="O504" s="160"/>
      <c r="P504" s="160"/>
      <c r="Q504" s="160"/>
      <c r="R504" s="160"/>
      <c r="S504" s="160"/>
      <c r="T504" s="161"/>
      <c r="AT504" s="156" t="s">
        <v>147</v>
      </c>
      <c r="AU504" s="156" t="s">
        <v>78</v>
      </c>
      <c r="AV504" s="11" t="s">
        <v>78</v>
      </c>
      <c r="AW504" s="11" t="s">
        <v>34</v>
      </c>
      <c r="AX504" s="11" t="s">
        <v>20</v>
      </c>
      <c r="AY504" s="156" t="s">
        <v>139</v>
      </c>
    </row>
    <row r="505" spans="2:65" s="1" customFormat="1" ht="22.5" customHeight="1">
      <c r="B505" s="142"/>
      <c r="C505" s="174" t="s">
        <v>911</v>
      </c>
      <c r="D505" s="174" t="s">
        <v>269</v>
      </c>
      <c r="E505" s="175" t="s">
        <v>912</v>
      </c>
      <c r="F505" s="176" t="s">
        <v>913</v>
      </c>
      <c r="G505" s="177" t="s">
        <v>168</v>
      </c>
      <c r="H505" s="178">
        <v>293.444</v>
      </c>
      <c r="I505" s="179"/>
      <c r="J505" s="179">
        <f>ROUND(I505*H505,2)</f>
        <v>0</v>
      </c>
      <c r="K505" s="176" t="s">
        <v>3</v>
      </c>
      <c r="L505" s="180"/>
      <c r="M505" s="181" t="s">
        <v>3</v>
      </c>
      <c r="N505" s="182" t="s">
        <v>41</v>
      </c>
      <c r="O505" s="151">
        <v>0</v>
      </c>
      <c r="P505" s="151">
        <f>O505*H505</f>
        <v>0</v>
      </c>
      <c r="Q505" s="151">
        <v>0.00011</v>
      </c>
      <c r="R505" s="151">
        <f>Q505*H505</f>
        <v>0.03227884</v>
      </c>
      <c r="S505" s="151">
        <v>0</v>
      </c>
      <c r="T505" s="152">
        <f>S505*H505</f>
        <v>0</v>
      </c>
      <c r="AR505" s="16" t="s">
        <v>319</v>
      </c>
      <c r="AT505" s="16" t="s">
        <v>269</v>
      </c>
      <c r="AU505" s="16" t="s">
        <v>78</v>
      </c>
      <c r="AY505" s="16" t="s">
        <v>139</v>
      </c>
      <c r="BE505" s="153">
        <f>IF(N505="základní",J505,0)</f>
        <v>0</v>
      </c>
      <c r="BF505" s="153">
        <f>IF(N505="snížená",J505,0)</f>
        <v>0</v>
      </c>
      <c r="BG505" s="153">
        <f>IF(N505="zákl. přenesená",J505,0)</f>
        <v>0</v>
      </c>
      <c r="BH505" s="153">
        <f>IF(N505="sníž. přenesená",J505,0)</f>
        <v>0</v>
      </c>
      <c r="BI505" s="153">
        <f>IF(N505="nulová",J505,0)</f>
        <v>0</v>
      </c>
      <c r="BJ505" s="16" t="s">
        <v>20</v>
      </c>
      <c r="BK505" s="153">
        <f>ROUND(I505*H505,2)</f>
        <v>0</v>
      </c>
      <c r="BL505" s="16" t="s">
        <v>221</v>
      </c>
      <c r="BM505" s="16" t="s">
        <v>914</v>
      </c>
    </row>
    <row r="506" spans="2:51" s="11" customFormat="1" ht="22.5" customHeight="1">
      <c r="B506" s="154"/>
      <c r="D506" s="163" t="s">
        <v>147</v>
      </c>
      <c r="E506" s="171" t="s">
        <v>3</v>
      </c>
      <c r="F506" s="172" t="s">
        <v>915</v>
      </c>
      <c r="H506" s="173">
        <v>293.444</v>
      </c>
      <c r="L506" s="154"/>
      <c r="M506" s="159"/>
      <c r="N506" s="160"/>
      <c r="O506" s="160"/>
      <c r="P506" s="160"/>
      <c r="Q506" s="160"/>
      <c r="R506" s="160"/>
      <c r="S506" s="160"/>
      <c r="T506" s="161"/>
      <c r="AT506" s="156" t="s">
        <v>147</v>
      </c>
      <c r="AU506" s="156" t="s">
        <v>78</v>
      </c>
      <c r="AV506" s="11" t="s">
        <v>78</v>
      </c>
      <c r="AW506" s="11" t="s">
        <v>34</v>
      </c>
      <c r="AX506" s="11" t="s">
        <v>20</v>
      </c>
      <c r="AY506" s="156" t="s">
        <v>139</v>
      </c>
    </row>
    <row r="507" spans="2:65" s="1" customFormat="1" ht="22.5" customHeight="1">
      <c r="B507" s="142"/>
      <c r="C507" s="143" t="s">
        <v>916</v>
      </c>
      <c r="D507" s="143" t="s">
        <v>141</v>
      </c>
      <c r="E507" s="144" t="s">
        <v>917</v>
      </c>
      <c r="F507" s="145" t="s">
        <v>918</v>
      </c>
      <c r="G507" s="146" t="s">
        <v>168</v>
      </c>
      <c r="H507" s="147">
        <v>158.73</v>
      </c>
      <c r="I507" s="148"/>
      <c r="J507" s="148">
        <f>ROUND(I507*H507,2)</f>
        <v>0</v>
      </c>
      <c r="K507" s="145" t="s">
        <v>3</v>
      </c>
      <c r="L507" s="30"/>
      <c r="M507" s="149" t="s">
        <v>3</v>
      </c>
      <c r="N507" s="150" t="s">
        <v>41</v>
      </c>
      <c r="O507" s="151">
        <v>0.162</v>
      </c>
      <c r="P507" s="151">
        <f>O507*H507</f>
        <v>25.71426</v>
      </c>
      <c r="Q507" s="151">
        <v>4E-05</v>
      </c>
      <c r="R507" s="151">
        <f>Q507*H507</f>
        <v>0.0063492</v>
      </c>
      <c r="S507" s="151">
        <v>0</v>
      </c>
      <c r="T507" s="152">
        <f>S507*H507</f>
        <v>0</v>
      </c>
      <c r="AR507" s="16" t="s">
        <v>221</v>
      </c>
      <c r="AT507" s="16" t="s">
        <v>141</v>
      </c>
      <c r="AU507" s="16" t="s">
        <v>78</v>
      </c>
      <c r="AY507" s="16" t="s">
        <v>139</v>
      </c>
      <c r="BE507" s="153">
        <f>IF(N507="základní",J507,0)</f>
        <v>0</v>
      </c>
      <c r="BF507" s="153">
        <f>IF(N507="snížená",J507,0)</f>
        <v>0</v>
      </c>
      <c r="BG507" s="153">
        <f>IF(N507="zákl. přenesená",J507,0)</f>
        <v>0</v>
      </c>
      <c r="BH507" s="153">
        <f>IF(N507="sníž. přenesená",J507,0)</f>
        <v>0</v>
      </c>
      <c r="BI507" s="153">
        <f>IF(N507="nulová",J507,0)</f>
        <v>0</v>
      </c>
      <c r="BJ507" s="16" t="s">
        <v>20</v>
      </c>
      <c r="BK507" s="153">
        <f>ROUND(I507*H507,2)</f>
        <v>0</v>
      </c>
      <c r="BL507" s="16" t="s">
        <v>221</v>
      </c>
      <c r="BM507" s="16" t="s">
        <v>919</v>
      </c>
    </row>
    <row r="508" spans="2:51" s="11" customFormat="1" ht="22.5" customHeight="1">
      <c r="B508" s="154"/>
      <c r="D508" s="163" t="s">
        <v>147</v>
      </c>
      <c r="E508" s="171" t="s">
        <v>3</v>
      </c>
      <c r="F508" s="172" t="s">
        <v>920</v>
      </c>
      <c r="H508" s="173">
        <v>158.73</v>
      </c>
      <c r="L508" s="154"/>
      <c r="M508" s="159"/>
      <c r="N508" s="160"/>
      <c r="O508" s="160"/>
      <c r="P508" s="160"/>
      <c r="Q508" s="160"/>
      <c r="R508" s="160"/>
      <c r="S508" s="160"/>
      <c r="T508" s="161"/>
      <c r="AT508" s="156" t="s">
        <v>147</v>
      </c>
      <c r="AU508" s="156" t="s">
        <v>78</v>
      </c>
      <c r="AV508" s="11" t="s">
        <v>78</v>
      </c>
      <c r="AW508" s="11" t="s">
        <v>34</v>
      </c>
      <c r="AX508" s="11" t="s">
        <v>20</v>
      </c>
      <c r="AY508" s="156" t="s">
        <v>139</v>
      </c>
    </row>
    <row r="509" spans="2:65" s="1" customFormat="1" ht="22.5" customHeight="1">
      <c r="B509" s="142"/>
      <c r="C509" s="174" t="s">
        <v>921</v>
      </c>
      <c r="D509" s="174" t="s">
        <v>269</v>
      </c>
      <c r="E509" s="175" t="s">
        <v>922</v>
      </c>
      <c r="F509" s="176" t="s">
        <v>923</v>
      </c>
      <c r="G509" s="177" t="s">
        <v>168</v>
      </c>
      <c r="H509" s="178">
        <v>206.349</v>
      </c>
      <c r="I509" s="179"/>
      <c r="J509" s="179">
        <f>ROUND(I509*H509,2)</f>
        <v>0</v>
      </c>
      <c r="K509" s="176" t="s">
        <v>3</v>
      </c>
      <c r="L509" s="180"/>
      <c r="M509" s="181" t="s">
        <v>3</v>
      </c>
      <c r="N509" s="182" t="s">
        <v>41</v>
      </c>
      <c r="O509" s="151">
        <v>0</v>
      </c>
      <c r="P509" s="151">
        <f>O509*H509</f>
        <v>0</v>
      </c>
      <c r="Q509" s="151">
        <v>0.0025</v>
      </c>
      <c r="R509" s="151">
        <f>Q509*H509</f>
        <v>0.5158725</v>
      </c>
      <c r="S509" s="151">
        <v>0</v>
      </c>
      <c r="T509" s="152">
        <f>S509*H509</f>
        <v>0</v>
      </c>
      <c r="AR509" s="16" t="s">
        <v>319</v>
      </c>
      <c r="AT509" s="16" t="s">
        <v>269</v>
      </c>
      <c r="AU509" s="16" t="s">
        <v>78</v>
      </c>
      <c r="AY509" s="16" t="s">
        <v>139</v>
      </c>
      <c r="BE509" s="153">
        <f>IF(N509="základní",J509,0)</f>
        <v>0</v>
      </c>
      <c r="BF509" s="153">
        <f>IF(N509="snížená",J509,0)</f>
        <v>0</v>
      </c>
      <c r="BG509" s="153">
        <f>IF(N509="zákl. přenesená",J509,0)</f>
        <v>0</v>
      </c>
      <c r="BH509" s="153">
        <f>IF(N509="sníž. přenesená",J509,0)</f>
        <v>0</v>
      </c>
      <c r="BI509" s="153">
        <f>IF(N509="nulová",J509,0)</f>
        <v>0</v>
      </c>
      <c r="BJ509" s="16" t="s">
        <v>20</v>
      </c>
      <c r="BK509" s="153">
        <f>ROUND(I509*H509,2)</f>
        <v>0</v>
      </c>
      <c r="BL509" s="16" t="s">
        <v>221</v>
      </c>
      <c r="BM509" s="16" t="s">
        <v>924</v>
      </c>
    </row>
    <row r="510" spans="2:51" s="11" customFormat="1" ht="22.5" customHeight="1">
      <c r="B510" s="154"/>
      <c r="D510" s="163" t="s">
        <v>147</v>
      </c>
      <c r="E510" s="171" t="s">
        <v>3</v>
      </c>
      <c r="F510" s="172" t="s">
        <v>925</v>
      </c>
      <c r="H510" s="173">
        <v>206.349</v>
      </c>
      <c r="L510" s="154"/>
      <c r="M510" s="159"/>
      <c r="N510" s="160"/>
      <c r="O510" s="160"/>
      <c r="P510" s="160"/>
      <c r="Q510" s="160"/>
      <c r="R510" s="160"/>
      <c r="S510" s="160"/>
      <c r="T510" s="161"/>
      <c r="AT510" s="156" t="s">
        <v>147</v>
      </c>
      <c r="AU510" s="156" t="s">
        <v>78</v>
      </c>
      <c r="AV510" s="11" t="s">
        <v>78</v>
      </c>
      <c r="AW510" s="11" t="s">
        <v>34</v>
      </c>
      <c r="AX510" s="11" t="s">
        <v>20</v>
      </c>
      <c r="AY510" s="156" t="s">
        <v>139</v>
      </c>
    </row>
    <row r="511" spans="2:65" s="1" customFormat="1" ht="22.5" customHeight="1">
      <c r="B511" s="142"/>
      <c r="C511" s="143" t="s">
        <v>926</v>
      </c>
      <c r="D511" s="143" t="s">
        <v>141</v>
      </c>
      <c r="E511" s="144" t="s">
        <v>927</v>
      </c>
      <c r="F511" s="145" t="s">
        <v>928</v>
      </c>
      <c r="G511" s="146" t="s">
        <v>197</v>
      </c>
      <c r="H511" s="147">
        <v>3.926</v>
      </c>
      <c r="I511" s="148"/>
      <c r="J511" s="148">
        <f>ROUND(I511*H511,2)</f>
        <v>0</v>
      </c>
      <c r="K511" s="145" t="s">
        <v>3</v>
      </c>
      <c r="L511" s="30"/>
      <c r="M511" s="149" t="s">
        <v>3</v>
      </c>
      <c r="N511" s="150" t="s">
        <v>41</v>
      </c>
      <c r="O511" s="151">
        <v>1.831</v>
      </c>
      <c r="P511" s="151">
        <f>O511*H511</f>
        <v>7.188506</v>
      </c>
      <c r="Q511" s="151">
        <v>0</v>
      </c>
      <c r="R511" s="151">
        <f>Q511*H511</f>
        <v>0</v>
      </c>
      <c r="S511" s="151">
        <v>0</v>
      </c>
      <c r="T511" s="152">
        <f>S511*H511</f>
        <v>0</v>
      </c>
      <c r="AR511" s="16" t="s">
        <v>221</v>
      </c>
      <c r="AT511" s="16" t="s">
        <v>141</v>
      </c>
      <c r="AU511" s="16" t="s">
        <v>78</v>
      </c>
      <c r="AY511" s="16" t="s">
        <v>139</v>
      </c>
      <c r="BE511" s="153">
        <f>IF(N511="základní",J511,0)</f>
        <v>0</v>
      </c>
      <c r="BF511" s="153">
        <f>IF(N511="snížená",J511,0)</f>
        <v>0</v>
      </c>
      <c r="BG511" s="153">
        <f>IF(N511="zákl. přenesená",J511,0)</f>
        <v>0</v>
      </c>
      <c r="BH511" s="153">
        <f>IF(N511="sníž. přenesená",J511,0)</f>
        <v>0</v>
      </c>
      <c r="BI511" s="153">
        <f>IF(N511="nulová",J511,0)</f>
        <v>0</v>
      </c>
      <c r="BJ511" s="16" t="s">
        <v>20</v>
      </c>
      <c r="BK511" s="153">
        <f>ROUND(I511*H511,2)</f>
        <v>0</v>
      </c>
      <c r="BL511" s="16" t="s">
        <v>221</v>
      </c>
      <c r="BM511" s="16" t="s">
        <v>929</v>
      </c>
    </row>
    <row r="512" spans="2:63" s="10" customFormat="1" ht="29.25" customHeight="1">
      <c r="B512" s="129"/>
      <c r="D512" s="139" t="s">
        <v>69</v>
      </c>
      <c r="E512" s="140" t="s">
        <v>930</v>
      </c>
      <c r="F512" s="140" t="s">
        <v>931</v>
      </c>
      <c r="J512" s="141">
        <f>J513</f>
        <v>0</v>
      </c>
      <c r="L512" s="129"/>
      <c r="M512" s="133"/>
      <c r="N512" s="134"/>
      <c r="O512" s="134"/>
      <c r="P512" s="135">
        <f>P513</f>
        <v>0</v>
      </c>
      <c r="Q512" s="134"/>
      <c r="R512" s="135">
        <f>R513</f>
        <v>0</v>
      </c>
      <c r="S512" s="134"/>
      <c r="T512" s="136">
        <f>T513</f>
        <v>0</v>
      </c>
      <c r="AR512" s="130" t="s">
        <v>78</v>
      </c>
      <c r="AT512" s="137" t="s">
        <v>69</v>
      </c>
      <c r="AU512" s="137" t="s">
        <v>20</v>
      </c>
      <c r="AY512" s="130" t="s">
        <v>139</v>
      </c>
      <c r="BK512" s="138">
        <f>BK513</f>
        <v>0</v>
      </c>
    </row>
    <row r="513" spans="2:65" s="1" customFormat="1" ht="22.5" customHeight="1">
      <c r="B513" s="142"/>
      <c r="C513" s="143" t="s">
        <v>932</v>
      </c>
      <c r="D513" s="143" t="s">
        <v>141</v>
      </c>
      <c r="E513" s="144" t="s">
        <v>933</v>
      </c>
      <c r="F513" s="145" t="s">
        <v>934</v>
      </c>
      <c r="G513" s="146" t="s">
        <v>935</v>
      </c>
      <c r="H513" s="147">
        <v>1</v>
      </c>
      <c r="I513" s="148"/>
      <c r="J513" s="148">
        <f>'2016-08-29-03-ONN01-REHAB-ZTI-V'!H198</f>
        <v>0</v>
      </c>
      <c r="K513" s="145" t="s">
        <v>3</v>
      </c>
      <c r="L513" s="30"/>
      <c r="M513" s="149" t="s">
        <v>3</v>
      </c>
      <c r="N513" s="150" t="s">
        <v>41</v>
      </c>
      <c r="O513" s="151">
        <v>0</v>
      </c>
      <c r="P513" s="151">
        <f>O513*H513</f>
        <v>0</v>
      </c>
      <c r="Q513" s="151">
        <v>0</v>
      </c>
      <c r="R513" s="151">
        <f>Q513*H513</f>
        <v>0</v>
      </c>
      <c r="S513" s="151">
        <v>0</v>
      </c>
      <c r="T513" s="152">
        <f>S513*H513</f>
        <v>0</v>
      </c>
      <c r="AR513" s="16" t="s">
        <v>221</v>
      </c>
      <c r="AT513" s="16" t="s">
        <v>141</v>
      </c>
      <c r="AU513" s="16" t="s">
        <v>78</v>
      </c>
      <c r="AY513" s="16" t="s">
        <v>139</v>
      </c>
      <c r="BE513" s="153">
        <f>IF(N513="základní",J513,0)</f>
        <v>0</v>
      </c>
      <c r="BF513" s="153">
        <f>IF(N513="snížená",J513,0)</f>
        <v>0</v>
      </c>
      <c r="BG513" s="153">
        <f>IF(N513="zákl. přenesená",J513,0)</f>
        <v>0</v>
      </c>
      <c r="BH513" s="153">
        <f>IF(N513="sníž. přenesená",J513,0)</f>
        <v>0</v>
      </c>
      <c r="BI513" s="153">
        <f>IF(N513="nulová",J513,0)</f>
        <v>0</v>
      </c>
      <c r="BJ513" s="16" t="s">
        <v>20</v>
      </c>
      <c r="BK513" s="153">
        <f>ROUND(I513*H513,2)</f>
        <v>0</v>
      </c>
      <c r="BL513" s="16" t="s">
        <v>221</v>
      </c>
      <c r="BM513" s="16" t="s">
        <v>936</v>
      </c>
    </row>
    <row r="514" spans="2:63" s="10" customFormat="1" ht="29.25" customHeight="1">
      <c r="B514" s="129"/>
      <c r="D514" s="139" t="s">
        <v>69</v>
      </c>
      <c r="E514" s="140" t="s">
        <v>937</v>
      </c>
      <c r="F514" s="140" t="s">
        <v>938</v>
      </c>
      <c r="J514" s="141">
        <f>J515</f>
        <v>0</v>
      </c>
      <c r="L514" s="129"/>
      <c r="M514" s="133"/>
      <c r="N514" s="134"/>
      <c r="O514" s="134"/>
      <c r="P514" s="135">
        <f>P515</f>
        <v>0</v>
      </c>
      <c r="Q514" s="134"/>
      <c r="R514" s="135">
        <f>R515</f>
        <v>0</v>
      </c>
      <c r="S514" s="134"/>
      <c r="T514" s="136">
        <f>T515</f>
        <v>0</v>
      </c>
      <c r="AR514" s="130" t="s">
        <v>78</v>
      </c>
      <c r="AT514" s="137" t="s">
        <v>69</v>
      </c>
      <c r="AU514" s="137" t="s">
        <v>20</v>
      </c>
      <c r="AY514" s="130" t="s">
        <v>139</v>
      </c>
      <c r="BK514" s="138">
        <f>BK515</f>
        <v>0</v>
      </c>
    </row>
    <row r="515" spans="2:65" s="1" customFormat="1" ht="22.5" customHeight="1">
      <c r="B515" s="142"/>
      <c r="C515" s="143" t="s">
        <v>939</v>
      </c>
      <c r="D515" s="143" t="s">
        <v>141</v>
      </c>
      <c r="E515" s="144" t="s">
        <v>940</v>
      </c>
      <c r="F515" s="145" t="s">
        <v>941</v>
      </c>
      <c r="G515" s="146" t="s">
        <v>935</v>
      </c>
      <c r="H515" s="147">
        <v>1</v>
      </c>
      <c r="I515" s="148"/>
      <c r="J515" s="148">
        <f>'2016-08-29-01-ONN01-REHAB-UT-VV'!H107</f>
        <v>0</v>
      </c>
      <c r="K515" s="145" t="s">
        <v>3</v>
      </c>
      <c r="L515" s="30"/>
      <c r="M515" s="149" t="s">
        <v>3</v>
      </c>
      <c r="N515" s="150" t="s">
        <v>41</v>
      </c>
      <c r="O515" s="151">
        <v>0</v>
      </c>
      <c r="P515" s="151">
        <f>O515*H515</f>
        <v>0</v>
      </c>
      <c r="Q515" s="151">
        <v>0</v>
      </c>
      <c r="R515" s="151">
        <f>Q515*H515</f>
        <v>0</v>
      </c>
      <c r="S515" s="151">
        <v>0</v>
      </c>
      <c r="T515" s="152">
        <f>S515*H515</f>
        <v>0</v>
      </c>
      <c r="AR515" s="16" t="s">
        <v>221</v>
      </c>
      <c r="AT515" s="16" t="s">
        <v>141</v>
      </c>
      <c r="AU515" s="16" t="s">
        <v>78</v>
      </c>
      <c r="AY515" s="16" t="s">
        <v>139</v>
      </c>
      <c r="BE515" s="153">
        <f>IF(N515="základní",J515,0)</f>
        <v>0</v>
      </c>
      <c r="BF515" s="153">
        <f>IF(N515="snížená",J515,0)</f>
        <v>0</v>
      </c>
      <c r="BG515" s="153">
        <f>IF(N515="zákl. přenesená",J515,0)</f>
        <v>0</v>
      </c>
      <c r="BH515" s="153">
        <f>IF(N515="sníž. přenesená",J515,0)</f>
        <v>0</v>
      </c>
      <c r="BI515" s="153">
        <f>IF(N515="nulová",J515,0)</f>
        <v>0</v>
      </c>
      <c r="BJ515" s="16" t="s">
        <v>20</v>
      </c>
      <c r="BK515" s="153">
        <f>ROUND(I515*H515,2)</f>
        <v>0</v>
      </c>
      <c r="BL515" s="16" t="s">
        <v>221</v>
      </c>
      <c r="BM515" s="16" t="s">
        <v>942</v>
      </c>
    </row>
    <row r="516" spans="2:63" s="10" customFormat="1" ht="29.25" customHeight="1">
      <c r="B516" s="129"/>
      <c r="D516" s="139" t="s">
        <v>69</v>
      </c>
      <c r="E516" s="140" t="s">
        <v>943</v>
      </c>
      <c r="F516" s="140" t="s">
        <v>944</v>
      </c>
      <c r="J516" s="141">
        <f>BK516</f>
        <v>0</v>
      </c>
      <c r="L516" s="129"/>
      <c r="M516" s="133"/>
      <c r="N516" s="134"/>
      <c r="O516" s="134"/>
      <c r="P516" s="135">
        <f>SUM(P517:P520)</f>
        <v>12.180866</v>
      </c>
      <c r="Q516" s="134"/>
      <c r="R516" s="135">
        <f>SUM(R517:R520)</f>
        <v>0.38044336</v>
      </c>
      <c r="S516" s="134"/>
      <c r="T516" s="136">
        <f>SUM(T517:T520)</f>
        <v>0</v>
      </c>
      <c r="AR516" s="130" t="s">
        <v>78</v>
      </c>
      <c r="AT516" s="137" t="s">
        <v>69</v>
      </c>
      <c r="AU516" s="137" t="s">
        <v>20</v>
      </c>
      <c r="AY516" s="130" t="s">
        <v>139</v>
      </c>
      <c r="BK516" s="138">
        <f>SUM(BK517:BK520)</f>
        <v>0</v>
      </c>
    </row>
    <row r="517" spans="2:65" s="1" customFormat="1" ht="22.5" customHeight="1">
      <c r="B517" s="142"/>
      <c r="C517" s="143" t="s">
        <v>945</v>
      </c>
      <c r="D517" s="143" t="s">
        <v>141</v>
      </c>
      <c r="E517" s="144" t="s">
        <v>946</v>
      </c>
      <c r="F517" s="145" t="s">
        <v>947</v>
      </c>
      <c r="G517" s="146" t="s">
        <v>168</v>
      </c>
      <c r="H517" s="147">
        <v>39.302</v>
      </c>
      <c r="I517" s="148"/>
      <c r="J517" s="148">
        <f>ROUND(I517*H517,2)</f>
        <v>0</v>
      </c>
      <c r="K517" s="145" t="s">
        <v>3</v>
      </c>
      <c r="L517" s="30"/>
      <c r="M517" s="149" t="s">
        <v>3</v>
      </c>
      <c r="N517" s="150" t="s">
        <v>41</v>
      </c>
      <c r="O517" s="151">
        <v>0.293</v>
      </c>
      <c r="P517" s="151">
        <f>O517*H517</f>
        <v>11.515486</v>
      </c>
      <c r="Q517" s="151">
        <v>0.00948</v>
      </c>
      <c r="R517" s="151">
        <f>Q517*H517</f>
        <v>0.37258296</v>
      </c>
      <c r="S517" s="151">
        <v>0</v>
      </c>
      <c r="T517" s="152">
        <f>S517*H517</f>
        <v>0</v>
      </c>
      <c r="AR517" s="16" t="s">
        <v>221</v>
      </c>
      <c r="AT517" s="16" t="s">
        <v>141</v>
      </c>
      <c r="AU517" s="16" t="s">
        <v>78</v>
      </c>
      <c r="AY517" s="16" t="s">
        <v>139</v>
      </c>
      <c r="BE517" s="153">
        <f>IF(N517="základní",J517,0)</f>
        <v>0</v>
      </c>
      <c r="BF517" s="153">
        <f>IF(N517="snížená",J517,0)</f>
        <v>0</v>
      </c>
      <c r="BG517" s="153">
        <f>IF(N517="zákl. přenesená",J517,0)</f>
        <v>0</v>
      </c>
      <c r="BH517" s="153">
        <f>IF(N517="sníž. přenesená",J517,0)</f>
        <v>0</v>
      </c>
      <c r="BI517" s="153">
        <f>IF(N517="nulová",J517,0)</f>
        <v>0</v>
      </c>
      <c r="BJ517" s="16" t="s">
        <v>20</v>
      </c>
      <c r="BK517" s="153">
        <f>ROUND(I517*H517,2)</f>
        <v>0</v>
      </c>
      <c r="BL517" s="16" t="s">
        <v>221</v>
      </c>
      <c r="BM517" s="16" t="s">
        <v>948</v>
      </c>
    </row>
    <row r="518" spans="2:51" s="11" customFormat="1" ht="22.5" customHeight="1">
      <c r="B518" s="154"/>
      <c r="D518" s="163" t="s">
        <v>147</v>
      </c>
      <c r="E518" s="171" t="s">
        <v>3</v>
      </c>
      <c r="F518" s="172" t="s">
        <v>886</v>
      </c>
      <c r="H518" s="173">
        <v>39.302</v>
      </c>
      <c r="L518" s="154"/>
      <c r="M518" s="159"/>
      <c r="N518" s="160"/>
      <c r="O518" s="160"/>
      <c r="P518" s="160"/>
      <c r="Q518" s="160"/>
      <c r="R518" s="160"/>
      <c r="S518" s="160"/>
      <c r="T518" s="161"/>
      <c r="AT518" s="156" t="s">
        <v>147</v>
      </c>
      <c r="AU518" s="156" t="s">
        <v>78</v>
      </c>
      <c r="AV518" s="11" t="s">
        <v>78</v>
      </c>
      <c r="AW518" s="11" t="s">
        <v>34</v>
      </c>
      <c r="AX518" s="11" t="s">
        <v>20</v>
      </c>
      <c r="AY518" s="156" t="s">
        <v>139</v>
      </c>
    </row>
    <row r="519" spans="2:65" s="1" customFormat="1" ht="22.5" customHeight="1">
      <c r="B519" s="142"/>
      <c r="C519" s="143" t="s">
        <v>949</v>
      </c>
      <c r="D519" s="143" t="s">
        <v>141</v>
      </c>
      <c r="E519" s="144" t="s">
        <v>950</v>
      </c>
      <c r="F519" s="145" t="s">
        <v>951</v>
      </c>
      <c r="G519" s="146" t="s">
        <v>168</v>
      </c>
      <c r="H519" s="147">
        <v>39.302</v>
      </c>
      <c r="I519" s="148"/>
      <c r="J519" s="148">
        <f>ROUND(I519*H519,2)</f>
        <v>0</v>
      </c>
      <c r="K519" s="145" t="s">
        <v>3</v>
      </c>
      <c r="L519" s="30"/>
      <c r="M519" s="149" t="s">
        <v>3</v>
      </c>
      <c r="N519" s="150" t="s">
        <v>41</v>
      </c>
      <c r="O519" s="151">
        <v>0</v>
      </c>
      <c r="P519" s="151">
        <f>O519*H519</f>
        <v>0</v>
      </c>
      <c r="Q519" s="151">
        <v>0.0002</v>
      </c>
      <c r="R519" s="151">
        <f>Q519*H519</f>
        <v>0.0078604</v>
      </c>
      <c r="S519" s="151">
        <v>0</v>
      </c>
      <c r="T519" s="152">
        <f>S519*H519</f>
        <v>0</v>
      </c>
      <c r="AR519" s="16" t="s">
        <v>221</v>
      </c>
      <c r="AT519" s="16" t="s">
        <v>141</v>
      </c>
      <c r="AU519" s="16" t="s">
        <v>78</v>
      </c>
      <c r="AY519" s="16" t="s">
        <v>139</v>
      </c>
      <c r="BE519" s="153">
        <f>IF(N519="základní",J519,0)</f>
        <v>0</v>
      </c>
      <c r="BF519" s="153">
        <f>IF(N519="snížená",J519,0)</f>
        <v>0</v>
      </c>
      <c r="BG519" s="153">
        <f>IF(N519="zákl. přenesená",J519,0)</f>
        <v>0</v>
      </c>
      <c r="BH519" s="153">
        <f>IF(N519="sníž. přenesená",J519,0)</f>
        <v>0</v>
      </c>
      <c r="BI519" s="153">
        <f>IF(N519="nulová",J519,0)</f>
        <v>0</v>
      </c>
      <c r="BJ519" s="16" t="s">
        <v>20</v>
      </c>
      <c r="BK519" s="153">
        <f>ROUND(I519*H519,2)</f>
        <v>0</v>
      </c>
      <c r="BL519" s="16" t="s">
        <v>221</v>
      </c>
      <c r="BM519" s="16" t="s">
        <v>952</v>
      </c>
    </row>
    <row r="520" spans="2:65" s="1" customFormat="1" ht="22.5" customHeight="1">
      <c r="B520" s="142"/>
      <c r="C520" s="143" t="s">
        <v>953</v>
      </c>
      <c r="D520" s="143" t="s">
        <v>141</v>
      </c>
      <c r="E520" s="144" t="s">
        <v>954</v>
      </c>
      <c r="F520" s="145" t="s">
        <v>955</v>
      </c>
      <c r="G520" s="146" t="s">
        <v>197</v>
      </c>
      <c r="H520" s="147">
        <v>0.38</v>
      </c>
      <c r="I520" s="148"/>
      <c r="J520" s="148">
        <f>ROUND(I520*H520,2)</f>
        <v>0</v>
      </c>
      <c r="K520" s="145" t="s">
        <v>3</v>
      </c>
      <c r="L520" s="30"/>
      <c r="M520" s="149" t="s">
        <v>3</v>
      </c>
      <c r="N520" s="150" t="s">
        <v>41</v>
      </c>
      <c r="O520" s="151">
        <v>1.751</v>
      </c>
      <c r="P520" s="151">
        <f>O520*H520</f>
        <v>0.66538</v>
      </c>
      <c r="Q520" s="151">
        <v>0</v>
      </c>
      <c r="R520" s="151">
        <f>Q520*H520</f>
        <v>0</v>
      </c>
      <c r="S520" s="151">
        <v>0</v>
      </c>
      <c r="T520" s="152">
        <f>S520*H520</f>
        <v>0</v>
      </c>
      <c r="AR520" s="16" t="s">
        <v>221</v>
      </c>
      <c r="AT520" s="16" t="s">
        <v>141</v>
      </c>
      <c r="AU520" s="16" t="s">
        <v>78</v>
      </c>
      <c r="AY520" s="16" t="s">
        <v>139</v>
      </c>
      <c r="BE520" s="153">
        <f>IF(N520="základní",J520,0)</f>
        <v>0</v>
      </c>
      <c r="BF520" s="153">
        <f>IF(N520="snížená",J520,0)</f>
        <v>0</v>
      </c>
      <c r="BG520" s="153">
        <f>IF(N520="zákl. přenesená",J520,0)</f>
        <v>0</v>
      </c>
      <c r="BH520" s="153">
        <f>IF(N520="sníž. přenesená",J520,0)</f>
        <v>0</v>
      </c>
      <c r="BI520" s="153">
        <f>IF(N520="nulová",J520,0)</f>
        <v>0</v>
      </c>
      <c r="BJ520" s="16" t="s">
        <v>20</v>
      </c>
      <c r="BK520" s="153">
        <f>ROUND(I520*H520,2)</f>
        <v>0</v>
      </c>
      <c r="BL520" s="16" t="s">
        <v>221</v>
      </c>
      <c r="BM520" s="16" t="s">
        <v>956</v>
      </c>
    </row>
    <row r="521" spans="2:63" s="10" customFormat="1" ht="29.25" customHeight="1">
      <c r="B521" s="129"/>
      <c r="D521" s="139" t="s">
        <v>69</v>
      </c>
      <c r="E521" s="140" t="s">
        <v>957</v>
      </c>
      <c r="F521" s="140" t="s">
        <v>958</v>
      </c>
      <c r="J521" s="141">
        <f>BK521</f>
        <v>0</v>
      </c>
      <c r="L521" s="129"/>
      <c r="M521" s="133"/>
      <c r="N521" s="134"/>
      <c r="O521" s="134"/>
      <c r="P521" s="135">
        <f>SUM(P522:P585)</f>
        <v>274.87764</v>
      </c>
      <c r="Q521" s="134"/>
      <c r="R521" s="135">
        <f>SUM(R522:R585)</f>
        <v>20.0148126</v>
      </c>
      <c r="S521" s="134"/>
      <c r="T521" s="136">
        <f>SUM(T522:T585)</f>
        <v>3.0870600000000006</v>
      </c>
      <c r="AR521" s="130" t="s">
        <v>78</v>
      </c>
      <c r="AT521" s="137" t="s">
        <v>69</v>
      </c>
      <c r="AU521" s="137" t="s">
        <v>20</v>
      </c>
      <c r="AY521" s="130" t="s">
        <v>139</v>
      </c>
      <c r="BK521" s="138">
        <f>SUM(BK522:BK585)</f>
        <v>0</v>
      </c>
    </row>
    <row r="522" spans="2:65" s="1" customFormat="1" ht="22.5" customHeight="1">
      <c r="B522" s="142"/>
      <c r="C522" s="143" t="s">
        <v>959</v>
      </c>
      <c r="D522" s="143" t="s">
        <v>141</v>
      </c>
      <c r="E522" s="144" t="s">
        <v>960</v>
      </c>
      <c r="F522" s="145" t="s">
        <v>961</v>
      </c>
      <c r="G522" s="146" t="s">
        <v>168</v>
      </c>
      <c r="H522" s="147">
        <v>12.01</v>
      </c>
      <c r="I522" s="148"/>
      <c r="J522" s="148">
        <f>ROUND(I522*H522,2)</f>
        <v>0</v>
      </c>
      <c r="K522" s="145" t="s">
        <v>3</v>
      </c>
      <c r="L522" s="30"/>
      <c r="M522" s="149" t="s">
        <v>3</v>
      </c>
      <c r="N522" s="150" t="s">
        <v>41</v>
      </c>
      <c r="O522" s="151">
        <v>0</v>
      </c>
      <c r="P522" s="151">
        <f>O522*H522</f>
        <v>0</v>
      </c>
      <c r="Q522" s="151">
        <v>0.056</v>
      </c>
      <c r="R522" s="151">
        <f>Q522*H522</f>
        <v>0.67256</v>
      </c>
      <c r="S522" s="151">
        <v>0</v>
      </c>
      <c r="T522" s="152">
        <f>S522*H522</f>
        <v>0</v>
      </c>
      <c r="AR522" s="16" t="s">
        <v>221</v>
      </c>
      <c r="AT522" s="16" t="s">
        <v>141</v>
      </c>
      <c r="AU522" s="16" t="s">
        <v>78</v>
      </c>
      <c r="AY522" s="16" t="s">
        <v>139</v>
      </c>
      <c r="BE522" s="153">
        <f>IF(N522="základní",J522,0)</f>
        <v>0</v>
      </c>
      <c r="BF522" s="153">
        <f>IF(N522="snížená",J522,0)</f>
        <v>0</v>
      </c>
      <c r="BG522" s="153">
        <f>IF(N522="zákl. přenesená",J522,0)</f>
        <v>0</v>
      </c>
      <c r="BH522" s="153">
        <f>IF(N522="sníž. přenesená",J522,0)</f>
        <v>0</v>
      </c>
      <c r="BI522" s="153">
        <f>IF(N522="nulová",J522,0)</f>
        <v>0</v>
      </c>
      <c r="BJ522" s="16" t="s">
        <v>20</v>
      </c>
      <c r="BK522" s="153">
        <f>ROUND(I522*H522,2)</f>
        <v>0</v>
      </c>
      <c r="BL522" s="16" t="s">
        <v>221</v>
      </c>
      <c r="BM522" s="16" t="s">
        <v>962</v>
      </c>
    </row>
    <row r="523" spans="2:51" s="11" customFormat="1" ht="22.5" customHeight="1">
      <c r="B523" s="154"/>
      <c r="D523" s="155" t="s">
        <v>147</v>
      </c>
      <c r="E523" s="156" t="s">
        <v>3</v>
      </c>
      <c r="F523" s="157" t="s">
        <v>963</v>
      </c>
      <c r="H523" s="158">
        <v>1.585</v>
      </c>
      <c r="L523" s="154"/>
      <c r="M523" s="159"/>
      <c r="N523" s="160"/>
      <c r="O523" s="160"/>
      <c r="P523" s="160"/>
      <c r="Q523" s="160"/>
      <c r="R523" s="160"/>
      <c r="S523" s="160"/>
      <c r="T523" s="161"/>
      <c r="AT523" s="156" t="s">
        <v>147</v>
      </c>
      <c r="AU523" s="156" t="s">
        <v>78</v>
      </c>
      <c r="AV523" s="11" t="s">
        <v>78</v>
      </c>
      <c r="AW523" s="11" t="s">
        <v>34</v>
      </c>
      <c r="AX523" s="11" t="s">
        <v>70</v>
      </c>
      <c r="AY523" s="156" t="s">
        <v>139</v>
      </c>
    </row>
    <row r="524" spans="2:51" s="11" customFormat="1" ht="22.5" customHeight="1">
      <c r="B524" s="154"/>
      <c r="D524" s="155" t="s">
        <v>147</v>
      </c>
      <c r="E524" s="156" t="s">
        <v>3</v>
      </c>
      <c r="F524" s="157" t="s">
        <v>964</v>
      </c>
      <c r="H524" s="158">
        <v>3.614</v>
      </c>
      <c r="L524" s="154"/>
      <c r="M524" s="159"/>
      <c r="N524" s="160"/>
      <c r="O524" s="160"/>
      <c r="P524" s="160"/>
      <c r="Q524" s="160"/>
      <c r="R524" s="160"/>
      <c r="S524" s="160"/>
      <c r="T524" s="161"/>
      <c r="AT524" s="156" t="s">
        <v>147</v>
      </c>
      <c r="AU524" s="156" t="s">
        <v>78</v>
      </c>
      <c r="AV524" s="11" t="s">
        <v>78</v>
      </c>
      <c r="AW524" s="11" t="s">
        <v>34</v>
      </c>
      <c r="AX524" s="11" t="s">
        <v>70</v>
      </c>
      <c r="AY524" s="156" t="s">
        <v>139</v>
      </c>
    </row>
    <row r="525" spans="2:51" s="11" customFormat="1" ht="22.5" customHeight="1">
      <c r="B525" s="154"/>
      <c r="D525" s="155" t="s">
        <v>147</v>
      </c>
      <c r="E525" s="156" t="s">
        <v>3</v>
      </c>
      <c r="F525" s="157" t="s">
        <v>965</v>
      </c>
      <c r="H525" s="158">
        <v>6.811</v>
      </c>
      <c r="L525" s="154"/>
      <c r="M525" s="159"/>
      <c r="N525" s="160"/>
      <c r="O525" s="160"/>
      <c r="P525" s="160"/>
      <c r="Q525" s="160"/>
      <c r="R525" s="160"/>
      <c r="S525" s="160"/>
      <c r="T525" s="161"/>
      <c r="AT525" s="156" t="s">
        <v>147</v>
      </c>
      <c r="AU525" s="156" t="s">
        <v>78</v>
      </c>
      <c r="AV525" s="11" t="s">
        <v>78</v>
      </c>
      <c r="AW525" s="11" t="s">
        <v>34</v>
      </c>
      <c r="AX525" s="11" t="s">
        <v>70</v>
      </c>
      <c r="AY525" s="156" t="s">
        <v>139</v>
      </c>
    </row>
    <row r="526" spans="2:51" s="12" customFormat="1" ht="22.5" customHeight="1">
      <c r="B526" s="162"/>
      <c r="D526" s="163" t="s">
        <v>147</v>
      </c>
      <c r="E526" s="164" t="s">
        <v>3</v>
      </c>
      <c r="F526" s="165" t="s">
        <v>150</v>
      </c>
      <c r="H526" s="166">
        <v>12.01</v>
      </c>
      <c r="L526" s="162"/>
      <c r="M526" s="167"/>
      <c r="N526" s="168"/>
      <c r="O526" s="168"/>
      <c r="P526" s="168"/>
      <c r="Q526" s="168"/>
      <c r="R526" s="168"/>
      <c r="S526" s="168"/>
      <c r="T526" s="169"/>
      <c r="AT526" s="170" t="s">
        <v>147</v>
      </c>
      <c r="AU526" s="170" t="s">
        <v>78</v>
      </c>
      <c r="AV526" s="12" t="s">
        <v>145</v>
      </c>
      <c r="AW526" s="12" t="s">
        <v>34</v>
      </c>
      <c r="AX526" s="12" t="s">
        <v>20</v>
      </c>
      <c r="AY526" s="170" t="s">
        <v>139</v>
      </c>
    </row>
    <row r="527" spans="2:65" s="1" customFormat="1" ht="31.5" customHeight="1">
      <c r="B527" s="142"/>
      <c r="C527" s="143" t="s">
        <v>966</v>
      </c>
      <c r="D527" s="143" t="s">
        <v>141</v>
      </c>
      <c r="E527" s="144" t="s">
        <v>967</v>
      </c>
      <c r="F527" s="145" t="s">
        <v>968</v>
      </c>
      <c r="G527" s="146" t="s">
        <v>168</v>
      </c>
      <c r="H527" s="147">
        <v>16.565</v>
      </c>
      <c r="I527" s="148"/>
      <c r="J527" s="148">
        <f>ROUND(I527*H527,2)</f>
        <v>0</v>
      </c>
      <c r="K527" s="145" t="s">
        <v>3</v>
      </c>
      <c r="L527" s="30"/>
      <c r="M527" s="149" t="s">
        <v>3</v>
      </c>
      <c r="N527" s="150" t="s">
        <v>41</v>
      </c>
      <c r="O527" s="151">
        <v>0</v>
      </c>
      <c r="P527" s="151">
        <f>O527*H527</f>
        <v>0</v>
      </c>
      <c r="Q527" s="151">
        <v>0.056</v>
      </c>
      <c r="R527" s="151">
        <f>Q527*H527</f>
        <v>0.9276400000000001</v>
      </c>
      <c r="S527" s="151">
        <v>0</v>
      </c>
      <c r="T527" s="152">
        <f>S527*H527</f>
        <v>0</v>
      </c>
      <c r="AR527" s="16" t="s">
        <v>221</v>
      </c>
      <c r="AT527" s="16" t="s">
        <v>141</v>
      </c>
      <c r="AU527" s="16" t="s">
        <v>78</v>
      </c>
      <c r="AY527" s="16" t="s">
        <v>139</v>
      </c>
      <c r="BE527" s="153">
        <f>IF(N527="základní",J527,0)</f>
        <v>0</v>
      </c>
      <c r="BF527" s="153">
        <f>IF(N527="snížená",J527,0)</f>
        <v>0</v>
      </c>
      <c r="BG527" s="153">
        <f>IF(N527="zákl. přenesená",J527,0)</f>
        <v>0</v>
      </c>
      <c r="BH527" s="153">
        <f>IF(N527="sníž. přenesená",J527,0)</f>
        <v>0</v>
      </c>
      <c r="BI527" s="153">
        <f>IF(N527="nulová",J527,0)</f>
        <v>0</v>
      </c>
      <c r="BJ527" s="16" t="s">
        <v>20</v>
      </c>
      <c r="BK527" s="153">
        <f>ROUND(I527*H527,2)</f>
        <v>0</v>
      </c>
      <c r="BL527" s="16" t="s">
        <v>221</v>
      </c>
      <c r="BM527" s="16" t="s">
        <v>969</v>
      </c>
    </row>
    <row r="528" spans="2:51" s="11" customFormat="1" ht="22.5" customHeight="1">
      <c r="B528" s="154"/>
      <c r="D528" s="155" t="s">
        <v>147</v>
      </c>
      <c r="E528" s="156" t="s">
        <v>3</v>
      </c>
      <c r="F528" s="157" t="s">
        <v>970</v>
      </c>
      <c r="H528" s="158">
        <v>8.781</v>
      </c>
      <c r="L528" s="154"/>
      <c r="M528" s="159"/>
      <c r="N528" s="160"/>
      <c r="O528" s="160"/>
      <c r="P528" s="160"/>
      <c r="Q528" s="160"/>
      <c r="R528" s="160"/>
      <c r="S528" s="160"/>
      <c r="T528" s="161"/>
      <c r="AT528" s="156" t="s">
        <v>147</v>
      </c>
      <c r="AU528" s="156" t="s">
        <v>78</v>
      </c>
      <c r="AV528" s="11" t="s">
        <v>78</v>
      </c>
      <c r="AW528" s="11" t="s">
        <v>34</v>
      </c>
      <c r="AX528" s="11" t="s">
        <v>70</v>
      </c>
      <c r="AY528" s="156" t="s">
        <v>139</v>
      </c>
    </row>
    <row r="529" spans="2:51" s="11" customFormat="1" ht="22.5" customHeight="1">
      <c r="B529" s="154"/>
      <c r="D529" s="155" t="s">
        <v>147</v>
      </c>
      <c r="E529" s="156" t="s">
        <v>3</v>
      </c>
      <c r="F529" s="157" t="s">
        <v>971</v>
      </c>
      <c r="H529" s="158">
        <v>7.784</v>
      </c>
      <c r="L529" s="154"/>
      <c r="M529" s="159"/>
      <c r="N529" s="160"/>
      <c r="O529" s="160"/>
      <c r="P529" s="160"/>
      <c r="Q529" s="160"/>
      <c r="R529" s="160"/>
      <c r="S529" s="160"/>
      <c r="T529" s="161"/>
      <c r="AT529" s="156" t="s">
        <v>147</v>
      </c>
      <c r="AU529" s="156" t="s">
        <v>78</v>
      </c>
      <c r="AV529" s="11" t="s">
        <v>78</v>
      </c>
      <c r="AW529" s="11" t="s">
        <v>34</v>
      </c>
      <c r="AX529" s="11" t="s">
        <v>70</v>
      </c>
      <c r="AY529" s="156" t="s">
        <v>139</v>
      </c>
    </row>
    <row r="530" spans="2:51" s="12" customFormat="1" ht="22.5" customHeight="1">
      <c r="B530" s="162"/>
      <c r="D530" s="163" t="s">
        <v>147</v>
      </c>
      <c r="E530" s="164" t="s">
        <v>3</v>
      </c>
      <c r="F530" s="165" t="s">
        <v>150</v>
      </c>
      <c r="H530" s="166">
        <v>16.565</v>
      </c>
      <c r="L530" s="162"/>
      <c r="M530" s="167"/>
      <c r="N530" s="168"/>
      <c r="O530" s="168"/>
      <c r="P530" s="168"/>
      <c r="Q530" s="168"/>
      <c r="R530" s="168"/>
      <c r="S530" s="168"/>
      <c r="T530" s="169"/>
      <c r="AT530" s="170" t="s">
        <v>147</v>
      </c>
      <c r="AU530" s="170" t="s">
        <v>78</v>
      </c>
      <c r="AV530" s="12" t="s">
        <v>145</v>
      </c>
      <c r="AW530" s="12" t="s">
        <v>34</v>
      </c>
      <c r="AX530" s="12" t="s">
        <v>20</v>
      </c>
      <c r="AY530" s="170" t="s">
        <v>139</v>
      </c>
    </row>
    <row r="531" spans="2:65" s="1" customFormat="1" ht="22.5" customHeight="1">
      <c r="B531" s="142"/>
      <c r="C531" s="143" t="s">
        <v>972</v>
      </c>
      <c r="D531" s="143" t="s">
        <v>141</v>
      </c>
      <c r="E531" s="144" t="s">
        <v>973</v>
      </c>
      <c r="F531" s="145" t="s">
        <v>974</v>
      </c>
      <c r="G531" s="146" t="s">
        <v>168</v>
      </c>
      <c r="H531" s="147">
        <v>14.327</v>
      </c>
      <c r="I531" s="148"/>
      <c r="J531" s="148">
        <f>ROUND(I531*H531,2)</f>
        <v>0</v>
      </c>
      <c r="K531" s="145" t="s">
        <v>3</v>
      </c>
      <c r="L531" s="30"/>
      <c r="M531" s="149" t="s">
        <v>3</v>
      </c>
      <c r="N531" s="150" t="s">
        <v>41</v>
      </c>
      <c r="O531" s="151">
        <v>0</v>
      </c>
      <c r="P531" s="151">
        <f>O531*H531</f>
        <v>0</v>
      </c>
      <c r="Q531" s="151">
        <v>0.056</v>
      </c>
      <c r="R531" s="151">
        <f>Q531*H531</f>
        <v>0.802312</v>
      </c>
      <c r="S531" s="151">
        <v>0</v>
      </c>
      <c r="T531" s="152">
        <f>S531*H531</f>
        <v>0</v>
      </c>
      <c r="AR531" s="16" t="s">
        <v>221</v>
      </c>
      <c r="AT531" s="16" t="s">
        <v>141</v>
      </c>
      <c r="AU531" s="16" t="s">
        <v>78</v>
      </c>
      <c r="AY531" s="16" t="s">
        <v>139</v>
      </c>
      <c r="BE531" s="153">
        <f>IF(N531="základní",J531,0)</f>
        <v>0</v>
      </c>
      <c r="BF531" s="153">
        <f>IF(N531="snížená",J531,0)</f>
        <v>0</v>
      </c>
      <c r="BG531" s="153">
        <f>IF(N531="zákl. přenesená",J531,0)</f>
        <v>0</v>
      </c>
      <c r="BH531" s="153">
        <f>IF(N531="sníž. přenesená",J531,0)</f>
        <v>0</v>
      </c>
      <c r="BI531" s="153">
        <f>IF(N531="nulová",J531,0)</f>
        <v>0</v>
      </c>
      <c r="BJ531" s="16" t="s">
        <v>20</v>
      </c>
      <c r="BK531" s="153">
        <f>ROUND(I531*H531,2)</f>
        <v>0</v>
      </c>
      <c r="BL531" s="16" t="s">
        <v>221</v>
      </c>
      <c r="BM531" s="16" t="s">
        <v>975</v>
      </c>
    </row>
    <row r="532" spans="2:51" s="11" customFormat="1" ht="22.5" customHeight="1">
      <c r="B532" s="154"/>
      <c r="D532" s="163" t="s">
        <v>147</v>
      </c>
      <c r="E532" s="171" t="s">
        <v>3</v>
      </c>
      <c r="F532" s="172" t="s">
        <v>976</v>
      </c>
      <c r="H532" s="173">
        <v>14.327</v>
      </c>
      <c r="L532" s="154"/>
      <c r="M532" s="159"/>
      <c r="N532" s="160"/>
      <c r="O532" s="160"/>
      <c r="P532" s="160"/>
      <c r="Q532" s="160"/>
      <c r="R532" s="160"/>
      <c r="S532" s="160"/>
      <c r="T532" s="161"/>
      <c r="AT532" s="156" t="s">
        <v>147</v>
      </c>
      <c r="AU532" s="156" t="s">
        <v>78</v>
      </c>
      <c r="AV532" s="11" t="s">
        <v>78</v>
      </c>
      <c r="AW532" s="11" t="s">
        <v>34</v>
      </c>
      <c r="AX532" s="11" t="s">
        <v>20</v>
      </c>
      <c r="AY532" s="156" t="s">
        <v>139</v>
      </c>
    </row>
    <row r="533" spans="2:65" s="1" customFormat="1" ht="31.5" customHeight="1">
      <c r="B533" s="142"/>
      <c r="C533" s="143" t="s">
        <v>977</v>
      </c>
      <c r="D533" s="143" t="s">
        <v>141</v>
      </c>
      <c r="E533" s="144" t="s">
        <v>978</v>
      </c>
      <c r="F533" s="145" t="s">
        <v>979</v>
      </c>
      <c r="G533" s="146" t="s">
        <v>168</v>
      </c>
      <c r="H533" s="147">
        <v>69.377</v>
      </c>
      <c r="I533" s="148"/>
      <c r="J533" s="148">
        <f>ROUND(I533*H533,2)</f>
        <v>0</v>
      </c>
      <c r="K533" s="145" t="s">
        <v>3</v>
      </c>
      <c r="L533" s="30"/>
      <c r="M533" s="149" t="s">
        <v>3</v>
      </c>
      <c r="N533" s="150" t="s">
        <v>41</v>
      </c>
      <c r="O533" s="151">
        <v>0</v>
      </c>
      <c r="P533" s="151">
        <f>O533*H533</f>
        <v>0</v>
      </c>
      <c r="Q533" s="151">
        <v>0.061</v>
      </c>
      <c r="R533" s="151">
        <f>Q533*H533</f>
        <v>4.231997</v>
      </c>
      <c r="S533" s="151">
        <v>0</v>
      </c>
      <c r="T533" s="152">
        <f>S533*H533</f>
        <v>0</v>
      </c>
      <c r="AR533" s="16" t="s">
        <v>221</v>
      </c>
      <c r="AT533" s="16" t="s">
        <v>141</v>
      </c>
      <c r="AU533" s="16" t="s">
        <v>78</v>
      </c>
      <c r="AY533" s="16" t="s">
        <v>139</v>
      </c>
      <c r="BE533" s="153">
        <f>IF(N533="základní",J533,0)</f>
        <v>0</v>
      </c>
      <c r="BF533" s="153">
        <f>IF(N533="snížená",J533,0)</f>
        <v>0</v>
      </c>
      <c r="BG533" s="153">
        <f>IF(N533="zákl. přenesená",J533,0)</f>
        <v>0</v>
      </c>
      <c r="BH533" s="153">
        <f>IF(N533="sníž. přenesená",J533,0)</f>
        <v>0</v>
      </c>
      <c r="BI533" s="153">
        <f>IF(N533="nulová",J533,0)</f>
        <v>0</v>
      </c>
      <c r="BJ533" s="16" t="s">
        <v>20</v>
      </c>
      <c r="BK533" s="153">
        <f>ROUND(I533*H533,2)</f>
        <v>0</v>
      </c>
      <c r="BL533" s="16" t="s">
        <v>221</v>
      </c>
      <c r="BM533" s="16" t="s">
        <v>980</v>
      </c>
    </row>
    <row r="534" spans="2:51" s="11" customFormat="1" ht="22.5" customHeight="1">
      <c r="B534" s="154"/>
      <c r="D534" s="155" t="s">
        <v>147</v>
      </c>
      <c r="E534" s="156" t="s">
        <v>3</v>
      </c>
      <c r="F534" s="157" t="s">
        <v>981</v>
      </c>
      <c r="H534" s="158">
        <v>6.182</v>
      </c>
      <c r="L534" s="154"/>
      <c r="M534" s="159"/>
      <c r="N534" s="160"/>
      <c r="O534" s="160"/>
      <c r="P534" s="160"/>
      <c r="Q534" s="160"/>
      <c r="R534" s="160"/>
      <c r="S534" s="160"/>
      <c r="T534" s="161"/>
      <c r="AT534" s="156" t="s">
        <v>147</v>
      </c>
      <c r="AU534" s="156" t="s">
        <v>78</v>
      </c>
      <c r="AV534" s="11" t="s">
        <v>78</v>
      </c>
      <c r="AW534" s="11" t="s">
        <v>34</v>
      </c>
      <c r="AX534" s="11" t="s">
        <v>70</v>
      </c>
      <c r="AY534" s="156" t="s">
        <v>139</v>
      </c>
    </row>
    <row r="535" spans="2:51" s="11" customFormat="1" ht="22.5" customHeight="1">
      <c r="B535" s="154"/>
      <c r="D535" s="155" t="s">
        <v>147</v>
      </c>
      <c r="E535" s="156" t="s">
        <v>3</v>
      </c>
      <c r="F535" s="157" t="s">
        <v>982</v>
      </c>
      <c r="H535" s="158">
        <v>5.896</v>
      </c>
      <c r="L535" s="154"/>
      <c r="M535" s="159"/>
      <c r="N535" s="160"/>
      <c r="O535" s="160"/>
      <c r="P535" s="160"/>
      <c r="Q535" s="160"/>
      <c r="R535" s="160"/>
      <c r="S535" s="160"/>
      <c r="T535" s="161"/>
      <c r="AT535" s="156" t="s">
        <v>147</v>
      </c>
      <c r="AU535" s="156" t="s">
        <v>78</v>
      </c>
      <c r="AV535" s="11" t="s">
        <v>78</v>
      </c>
      <c r="AW535" s="11" t="s">
        <v>34</v>
      </c>
      <c r="AX535" s="11" t="s">
        <v>70</v>
      </c>
      <c r="AY535" s="156" t="s">
        <v>139</v>
      </c>
    </row>
    <row r="536" spans="2:51" s="11" customFormat="1" ht="22.5" customHeight="1">
      <c r="B536" s="154"/>
      <c r="D536" s="155" t="s">
        <v>147</v>
      </c>
      <c r="E536" s="156" t="s">
        <v>3</v>
      </c>
      <c r="F536" s="157" t="s">
        <v>983</v>
      </c>
      <c r="H536" s="158">
        <v>9.528</v>
      </c>
      <c r="L536" s="154"/>
      <c r="M536" s="159"/>
      <c r="N536" s="160"/>
      <c r="O536" s="160"/>
      <c r="P536" s="160"/>
      <c r="Q536" s="160"/>
      <c r="R536" s="160"/>
      <c r="S536" s="160"/>
      <c r="T536" s="161"/>
      <c r="AT536" s="156" t="s">
        <v>147</v>
      </c>
      <c r="AU536" s="156" t="s">
        <v>78</v>
      </c>
      <c r="AV536" s="11" t="s">
        <v>78</v>
      </c>
      <c r="AW536" s="11" t="s">
        <v>34</v>
      </c>
      <c r="AX536" s="11" t="s">
        <v>70</v>
      </c>
      <c r="AY536" s="156" t="s">
        <v>139</v>
      </c>
    </row>
    <row r="537" spans="2:51" s="11" customFormat="1" ht="22.5" customHeight="1">
      <c r="B537" s="154"/>
      <c r="D537" s="155" t="s">
        <v>147</v>
      </c>
      <c r="E537" s="156" t="s">
        <v>3</v>
      </c>
      <c r="F537" s="157" t="s">
        <v>984</v>
      </c>
      <c r="H537" s="158">
        <v>6.961</v>
      </c>
      <c r="L537" s="154"/>
      <c r="M537" s="159"/>
      <c r="N537" s="160"/>
      <c r="O537" s="160"/>
      <c r="P537" s="160"/>
      <c r="Q537" s="160"/>
      <c r="R537" s="160"/>
      <c r="S537" s="160"/>
      <c r="T537" s="161"/>
      <c r="AT537" s="156" t="s">
        <v>147</v>
      </c>
      <c r="AU537" s="156" t="s">
        <v>78</v>
      </c>
      <c r="AV537" s="11" t="s">
        <v>78</v>
      </c>
      <c r="AW537" s="11" t="s">
        <v>34</v>
      </c>
      <c r="AX537" s="11" t="s">
        <v>70</v>
      </c>
      <c r="AY537" s="156" t="s">
        <v>139</v>
      </c>
    </row>
    <row r="538" spans="2:51" s="11" customFormat="1" ht="22.5" customHeight="1">
      <c r="B538" s="154"/>
      <c r="D538" s="155" t="s">
        <v>147</v>
      </c>
      <c r="E538" s="156" t="s">
        <v>3</v>
      </c>
      <c r="F538" s="157" t="s">
        <v>985</v>
      </c>
      <c r="H538" s="158">
        <v>13.991</v>
      </c>
      <c r="L538" s="154"/>
      <c r="M538" s="159"/>
      <c r="N538" s="160"/>
      <c r="O538" s="160"/>
      <c r="P538" s="160"/>
      <c r="Q538" s="160"/>
      <c r="R538" s="160"/>
      <c r="S538" s="160"/>
      <c r="T538" s="161"/>
      <c r="AT538" s="156" t="s">
        <v>147</v>
      </c>
      <c r="AU538" s="156" t="s">
        <v>78</v>
      </c>
      <c r="AV538" s="11" t="s">
        <v>78</v>
      </c>
      <c r="AW538" s="11" t="s">
        <v>34</v>
      </c>
      <c r="AX538" s="11" t="s">
        <v>70</v>
      </c>
      <c r="AY538" s="156" t="s">
        <v>139</v>
      </c>
    </row>
    <row r="539" spans="2:51" s="11" customFormat="1" ht="22.5" customHeight="1">
      <c r="B539" s="154"/>
      <c r="D539" s="155" t="s">
        <v>147</v>
      </c>
      <c r="E539" s="156" t="s">
        <v>3</v>
      </c>
      <c r="F539" s="157" t="s">
        <v>986</v>
      </c>
      <c r="H539" s="158">
        <v>11.287</v>
      </c>
      <c r="L539" s="154"/>
      <c r="M539" s="159"/>
      <c r="N539" s="160"/>
      <c r="O539" s="160"/>
      <c r="P539" s="160"/>
      <c r="Q539" s="160"/>
      <c r="R539" s="160"/>
      <c r="S539" s="160"/>
      <c r="T539" s="161"/>
      <c r="AT539" s="156" t="s">
        <v>147</v>
      </c>
      <c r="AU539" s="156" t="s">
        <v>78</v>
      </c>
      <c r="AV539" s="11" t="s">
        <v>78</v>
      </c>
      <c r="AW539" s="11" t="s">
        <v>34</v>
      </c>
      <c r="AX539" s="11" t="s">
        <v>70</v>
      </c>
      <c r="AY539" s="156" t="s">
        <v>139</v>
      </c>
    </row>
    <row r="540" spans="2:51" s="11" customFormat="1" ht="22.5" customHeight="1">
      <c r="B540" s="154"/>
      <c r="D540" s="155" t="s">
        <v>147</v>
      </c>
      <c r="E540" s="156" t="s">
        <v>3</v>
      </c>
      <c r="F540" s="157" t="s">
        <v>987</v>
      </c>
      <c r="H540" s="158">
        <v>15.532</v>
      </c>
      <c r="L540" s="154"/>
      <c r="M540" s="159"/>
      <c r="N540" s="160"/>
      <c r="O540" s="160"/>
      <c r="P540" s="160"/>
      <c r="Q540" s="160"/>
      <c r="R540" s="160"/>
      <c r="S540" s="160"/>
      <c r="T540" s="161"/>
      <c r="AT540" s="156" t="s">
        <v>147</v>
      </c>
      <c r="AU540" s="156" t="s">
        <v>78</v>
      </c>
      <c r="AV540" s="11" t="s">
        <v>78</v>
      </c>
      <c r="AW540" s="11" t="s">
        <v>34</v>
      </c>
      <c r="AX540" s="11" t="s">
        <v>70</v>
      </c>
      <c r="AY540" s="156" t="s">
        <v>139</v>
      </c>
    </row>
    <row r="541" spans="2:51" s="12" customFormat="1" ht="22.5" customHeight="1">
      <c r="B541" s="162"/>
      <c r="D541" s="163" t="s">
        <v>147</v>
      </c>
      <c r="E541" s="164" t="s">
        <v>3</v>
      </c>
      <c r="F541" s="165" t="s">
        <v>150</v>
      </c>
      <c r="H541" s="166">
        <v>69.377</v>
      </c>
      <c r="L541" s="162"/>
      <c r="M541" s="167"/>
      <c r="N541" s="168"/>
      <c r="O541" s="168"/>
      <c r="P541" s="168"/>
      <c r="Q541" s="168"/>
      <c r="R541" s="168"/>
      <c r="S541" s="168"/>
      <c r="T541" s="169"/>
      <c r="AT541" s="170" t="s">
        <v>147</v>
      </c>
      <c r="AU541" s="170" t="s">
        <v>78</v>
      </c>
      <c r="AV541" s="12" t="s">
        <v>145</v>
      </c>
      <c r="AW541" s="12" t="s">
        <v>34</v>
      </c>
      <c r="AX541" s="12" t="s">
        <v>20</v>
      </c>
      <c r="AY541" s="170" t="s">
        <v>139</v>
      </c>
    </row>
    <row r="542" spans="2:65" s="1" customFormat="1" ht="22.5" customHeight="1">
      <c r="B542" s="142"/>
      <c r="C542" s="143" t="s">
        <v>988</v>
      </c>
      <c r="D542" s="143" t="s">
        <v>141</v>
      </c>
      <c r="E542" s="144" t="s">
        <v>989</v>
      </c>
      <c r="F542" s="145" t="s">
        <v>990</v>
      </c>
      <c r="G542" s="146" t="s">
        <v>168</v>
      </c>
      <c r="H542" s="147">
        <v>177.676</v>
      </c>
      <c r="I542" s="148"/>
      <c r="J542" s="148">
        <f>ROUND(I542*H542,2)</f>
        <v>0</v>
      </c>
      <c r="K542" s="145" t="s">
        <v>3</v>
      </c>
      <c r="L542" s="30"/>
      <c r="M542" s="149" t="s">
        <v>3</v>
      </c>
      <c r="N542" s="150" t="s">
        <v>41</v>
      </c>
      <c r="O542" s="151">
        <v>0</v>
      </c>
      <c r="P542" s="151">
        <f>O542*H542</f>
        <v>0</v>
      </c>
      <c r="Q542" s="151">
        <v>0.061</v>
      </c>
      <c r="R542" s="151">
        <f>Q542*H542</f>
        <v>10.838235999999998</v>
      </c>
      <c r="S542" s="151">
        <v>0</v>
      </c>
      <c r="T542" s="152">
        <f>S542*H542</f>
        <v>0</v>
      </c>
      <c r="AR542" s="16" t="s">
        <v>221</v>
      </c>
      <c r="AT542" s="16" t="s">
        <v>141</v>
      </c>
      <c r="AU542" s="16" t="s">
        <v>78</v>
      </c>
      <c r="AY542" s="16" t="s">
        <v>139</v>
      </c>
      <c r="BE542" s="153">
        <f>IF(N542="základní",J542,0)</f>
        <v>0</v>
      </c>
      <c r="BF542" s="153">
        <f>IF(N542="snížená",J542,0)</f>
        <v>0</v>
      </c>
      <c r="BG542" s="153">
        <f>IF(N542="zákl. přenesená",J542,0)</f>
        <v>0</v>
      </c>
      <c r="BH542" s="153">
        <f>IF(N542="sníž. přenesená",J542,0)</f>
        <v>0</v>
      </c>
      <c r="BI542" s="153">
        <f>IF(N542="nulová",J542,0)</f>
        <v>0</v>
      </c>
      <c r="BJ542" s="16" t="s">
        <v>20</v>
      </c>
      <c r="BK542" s="153">
        <f>ROUND(I542*H542,2)</f>
        <v>0</v>
      </c>
      <c r="BL542" s="16" t="s">
        <v>221</v>
      </c>
      <c r="BM542" s="16" t="s">
        <v>991</v>
      </c>
    </row>
    <row r="543" spans="2:51" s="11" customFormat="1" ht="22.5" customHeight="1">
      <c r="B543" s="154"/>
      <c r="D543" s="155" t="s">
        <v>147</v>
      </c>
      <c r="E543" s="156" t="s">
        <v>3</v>
      </c>
      <c r="F543" s="157" t="s">
        <v>992</v>
      </c>
      <c r="H543" s="158">
        <v>13.722</v>
      </c>
      <c r="L543" s="154"/>
      <c r="M543" s="159"/>
      <c r="N543" s="160"/>
      <c r="O543" s="160"/>
      <c r="P543" s="160"/>
      <c r="Q543" s="160"/>
      <c r="R543" s="160"/>
      <c r="S543" s="160"/>
      <c r="T543" s="161"/>
      <c r="AT543" s="156" t="s">
        <v>147</v>
      </c>
      <c r="AU543" s="156" t="s">
        <v>78</v>
      </c>
      <c r="AV543" s="11" t="s">
        <v>78</v>
      </c>
      <c r="AW543" s="11" t="s">
        <v>34</v>
      </c>
      <c r="AX543" s="11" t="s">
        <v>70</v>
      </c>
      <c r="AY543" s="156" t="s">
        <v>139</v>
      </c>
    </row>
    <row r="544" spans="2:51" s="11" customFormat="1" ht="22.5" customHeight="1">
      <c r="B544" s="154"/>
      <c r="D544" s="155" t="s">
        <v>147</v>
      </c>
      <c r="E544" s="156" t="s">
        <v>3</v>
      </c>
      <c r="F544" s="157" t="s">
        <v>993</v>
      </c>
      <c r="H544" s="158">
        <v>16.021</v>
      </c>
      <c r="L544" s="154"/>
      <c r="M544" s="159"/>
      <c r="N544" s="160"/>
      <c r="O544" s="160"/>
      <c r="P544" s="160"/>
      <c r="Q544" s="160"/>
      <c r="R544" s="160"/>
      <c r="S544" s="160"/>
      <c r="T544" s="161"/>
      <c r="AT544" s="156" t="s">
        <v>147</v>
      </c>
      <c r="AU544" s="156" t="s">
        <v>78</v>
      </c>
      <c r="AV544" s="11" t="s">
        <v>78</v>
      </c>
      <c r="AW544" s="11" t="s">
        <v>34</v>
      </c>
      <c r="AX544" s="11" t="s">
        <v>70</v>
      </c>
      <c r="AY544" s="156" t="s">
        <v>139</v>
      </c>
    </row>
    <row r="545" spans="2:51" s="11" customFormat="1" ht="22.5" customHeight="1">
      <c r="B545" s="154"/>
      <c r="D545" s="155" t="s">
        <v>147</v>
      </c>
      <c r="E545" s="156" t="s">
        <v>3</v>
      </c>
      <c r="F545" s="157" t="s">
        <v>994</v>
      </c>
      <c r="H545" s="158">
        <v>10.683</v>
      </c>
      <c r="L545" s="154"/>
      <c r="M545" s="159"/>
      <c r="N545" s="160"/>
      <c r="O545" s="160"/>
      <c r="P545" s="160"/>
      <c r="Q545" s="160"/>
      <c r="R545" s="160"/>
      <c r="S545" s="160"/>
      <c r="T545" s="161"/>
      <c r="AT545" s="156" t="s">
        <v>147</v>
      </c>
      <c r="AU545" s="156" t="s">
        <v>78</v>
      </c>
      <c r="AV545" s="11" t="s">
        <v>78</v>
      </c>
      <c r="AW545" s="11" t="s">
        <v>34</v>
      </c>
      <c r="AX545" s="11" t="s">
        <v>70</v>
      </c>
      <c r="AY545" s="156" t="s">
        <v>139</v>
      </c>
    </row>
    <row r="546" spans="2:51" s="11" customFormat="1" ht="22.5" customHeight="1">
      <c r="B546" s="154"/>
      <c r="D546" s="155" t="s">
        <v>147</v>
      </c>
      <c r="E546" s="156" t="s">
        <v>3</v>
      </c>
      <c r="F546" s="157" t="s">
        <v>995</v>
      </c>
      <c r="H546" s="158">
        <v>10.176</v>
      </c>
      <c r="L546" s="154"/>
      <c r="M546" s="159"/>
      <c r="N546" s="160"/>
      <c r="O546" s="160"/>
      <c r="P546" s="160"/>
      <c r="Q546" s="160"/>
      <c r="R546" s="160"/>
      <c r="S546" s="160"/>
      <c r="T546" s="161"/>
      <c r="AT546" s="156" t="s">
        <v>147</v>
      </c>
      <c r="AU546" s="156" t="s">
        <v>78</v>
      </c>
      <c r="AV546" s="11" t="s">
        <v>78</v>
      </c>
      <c r="AW546" s="11" t="s">
        <v>34</v>
      </c>
      <c r="AX546" s="11" t="s">
        <v>70</v>
      </c>
      <c r="AY546" s="156" t="s">
        <v>139</v>
      </c>
    </row>
    <row r="547" spans="2:51" s="11" customFormat="1" ht="22.5" customHeight="1">
      <c r="B547" s="154"/>
      <c r="D547" s="155" t="s">
        <v>147</v>
      </c>
      <c r="E547" s="156" t="s">
        <v>3</v>
      </c>
      <c r="F547" s="157" t="s">
        <v>996</v>
      </c>
      <c r="H547" s="158">
        <v>11.961</v>
      </c>
      <c r="L547" s="154"/>
      <c r="M547" s="159"/>
      <c r="N547" s="160"/>
      <c r="O547" s="160"/>
      <c r="P547" s="160"/>
      <c r="Q547" s="160"/>
      <c r="R547" s="160"/>
      <c r="S547" s="160"/>
      <c r="T547" s="161"/>
      <c r="AT547" s="156" t="s">
        <v>147</v>
      </c>
      <c r="AU547" s="156" t="s">
        <v>78</v>
      </c>
      <c r="AV547" s="11" t="s">
        <v>78</v>
      </c>
      <c r="AW547" s="11" t="s">
        <v>34</v>
      </c>
      <c r="AX547" s="11" t="s">
        <v>70</v>
      </c>
      <c r="AY547" s="156" t="s">
        <v>139</v>
      </c>
    </row>
    <row r="548" spans="2:51" s="11" customFormat="1" ht="22.5" customHeight="1">
      <c r="B548" s="154"/>
      <c r="D548" s="155" t="s">
        <v>147</v>
      </c>
      <c r="E548" s="156" t="s">
        <v>3</v>
      </c>
      <c r="F548" s="157" t="s">
        <v>997</v>
      </c>
      <c r="H548" s="158">
        <v>66.006</v>
      </c>
      <c r="L548" s="154"/>
      <c r="M548" s="159"/>
      <c r="N548" s="160"/>
      <c r="O548" s="160"/>
      <c r="P548" s="160"/>
      <c r="Q548" s="160"/>
      <c r="R548" s="160"/>
      <c r="S548" s="160"/>
      <c r="T548" s="161"/>
      <c r="AT548" s="156" t="s">
        <v>147</v>
      </c>
      <c r="AU548" s="156" t="s">
        <v>78</v>
      </c>
      <c r="AV548" s="11" t="s">
        <v>78</v>
      </c>
      <c r="AW548" s="11" t="s">
        <v>34</v>
      </c>
      <c r="AX548" s="11" t="s">
        <v>70</v>
      </c>
      <c r="AY548" s="156" t="s">
        <v>139</v>
      </c>
    </row>
    <row r="549" spans="2:51" s="11" customFormat="1" ht="22.5" customHeight="1">
      <c r="B549" s="154"/>
      <c r="D549" s="155" t="s">
        <v>147</v>
      </c>
      <c r="E549" s="156" t="s">
        <v>3</v>
      </c>
      <c r="F549" s="157" t="s">
        <v>998</v>
      </c>
      <c r="H549" s="158">
        <v>2.228</v>
      </c>
      <c r="L549" s="154"/>
      <c r="M549" s="159"/>
      <c r="N549" s="160"/>
      <c r="O549" s="160"/>
      <c r="P549" s="160"/>
      <c r="Q549" s="160"/>
      <c r="R549" s="160"/>
      <c r="S549" s="160"/>
      <c r="T549" s="161"/>
      <c r="AT549" s="156" t="s">
        <v>147</v>
      </c>
      <c r="AU549" s="156" t="s">
        <v>78</v>
      </c>
      <c r="AV549" s="11" t="s">
        <v>78</v>
      </c>
      <c r="AW549" s="11" t="s">
        <v>34</v>
      </c>
      <c r="AX549" s="11" t="s">
        <v>70</v>
      </c>
      <c r="AY549" s="156" t="s">
        <v>139</v>
      </c>
    </row>
    <row r="550" spans="2:51" s="11" customFormat="1" ht="22.5" customHeight="1">
      <c r="B550" s="154"/>
      <c r="D550" s="155" t="s">
        <v>147</v>
      </c>
      <c r="E550" s="156" t="s">
        <v>3</v>
      </c>
      <c r="F550" s="157" t="s">
        <v>999</v>
      </c>
      <c r="H550" s="158">
        <v>7.034</v>
      </c>
      <c r="L550" s="154"/>
      <c r="M550" s="159"/>
      <c r="N550" s="160"/>
      <c r="O550" s="160"/>
      <c r="P550" s="160"/>
      <c r="Q550" s="160"/>
      <c r="R550" s="160"/>
      <c r="S550" s="160"/>
      <c r="T550" s="161"/>
      <c r="AT550" s="156" t="s">
        <v>147</v>
      </c>
      <c r="AU550" s="156" t="s">
        <v>78</v>
      </c>
      <c r="AV550" s="11" t="s">
        <v>78</v>
      </c>
      <c r="AW550" s="11" t="s">
        <v>34</v>
      </c>
      <c r="AX550" s="11" t="s">
        <v>70</v>
      </c>
      <c r="AY550" s="156" t="s">
        <v>139</v>
      </c>
    </row>
    <row r="551" spans="2:51" s="11" customFormat="1" ht="22.5" customHeight="1">
      <c r="B551" s="154"/>
      <c r="D551" s="155" t="s">
        <v>147</v>
      </c>
      <c r="E551" s="156" t="s">
        <v>3</v>
      </c>
      <c r="F551" s="157" t="s">
        <v>1000</v>
      </c>
      <c r="H551" s="158">
        <v>8.781</v>
      </c>
      <c r="L551" s="154"/>
      <c r="M551" s="159"/>
      <c r="N551" s="160"/>
      <c r="O551" s="160"/>
      <c r="P551" s="160"/>
      <c r="Q551" s="160"/>
      <c r="R551" s="160"/>
      <c r="S551" s="160"/>
      <c r="T551" s="161"/>
      <c r="AT551" s="156" t="s">
        <v>147</v>
      </c>
      <c r="AU551" s="156" t="s">
        <v>78</v>
      </c>
      <c r="AV551" s="11" t="s">
        <v>78</v>
      </c>
      <c r="AW551" s="11" t="s">
        <v>34</v>
      </c>
      <c r="AX551" s="11" t="s">
        <v>70</v>
      </c>
      <c r="AY551" s="156" t="s">
        <v>139</v>
      </c>
    </row>
    <row r="552" spans="2:51" s="11" customFormat="1" ht="22.5" customHeight="1">
      <c r="B552" s="154"/>
      <c r="D552" s="155" t="s">
        <v>147</v>
      </c>
      <c r="E552" s="156" t="s">
        <v>3</v>
      </c>
      <c r="F552" s="157" t="s">
        <v>1001</v>
      </c>
      <c r="H552" s="158">
        <v>6.751</v>
      </c>
      <c r="L552" s="154"/>
      <c r="M552" s="159"/>
      <c r="N552" s="160"/>
      <c r="O552" s="160"/>
      <c r="P552" s="160"/>
      <c r="Q552" s="160"/>
      <c r="R552" s="160"/>
      <c r="S552" s="160"/>
      <c r="T552" s="161"/>
      <c r="AT552" s="156" t="s">
        <v>147</v>
      </c>
      <c r="AU552" s="156" t="s">
        <v>78</v>
      </c>
      <c r="AV552" s="11" t="s">
        <v>78</v>
      </c>
      <c r="AW552" s="11" t="s">
        <v>34</v>
      </c>
      <c r="AX552" s="11" t="s">
        <v>70</v>
      </c>
      <c r="AY552" s="156" t="s">
        <v>139</v>
      </c>
    </row>
    <row r="553" spans="2:51" s="11" customFormat="1" ht="22.5" customHeight="1">
      <c r="B553" s="154"/>
      <c r="D553" s="155" t="s">
        <v>147</v>
      </c>
      <c r="E553" s="156" t="s">
        <v>3</v>
      </c>
      <c r="F553" s="157" t="s">
        <v>1002</v>
      </c>
      <c r="H553" s="158">
        <v>15.532</v>
      </c>
      <c r="L553" s="154"/>
      <c r="M553" s="159"/>
      <c r="N553" s="160"/>
      <c r="O553" s="160"/>
      <c r="P553" s="160"/>
      <c r="Q553" s="160"/>
      <c r="R553" s="160"/>
      <c r="S553" s="160"/>
      <c r="T553" s="161"/>
      <c r="AT553" s="156" t="s">
        <v>147</v>
      </c>
      <c r="AU553" s="156" t="s">
        <v>78</v>
      </c>
      <c r="AV553" s="11" t="s">
        <v>78</v>
      </c>
      <c r="AW553" s="11" t="s">
        <v>34</v>
      </c>
      <c r="AX553" s="11" t="s">
        <v>70</v>
      </c>
      <c r="AY553" s="156" t="s">
        <v>139</v>
      </c>
    </row>
    <row r="554" spans="2:51" s="11" customFormat="1" ht="22.5" customHeight="1">
      <c r="B554" s="154"/>
      <c r="D554" s="155" t="s">
        <v>147</v>
      </c>
      <c r="E554" s="156" t="s">
        <v>3</v>
      </c>
      <c r="F554" s="157" t="s">
        <v>1003</v>
      </c>
      <c r="H554" s="158">
        <v>8.781</v>
      </c>
      <c r="L554" s="154"/>
      <c r="M554" s="159"/>
      <c r="N554" s="160"/>
      <c r="O554" s="160"/>
      <c r="P554" s="160"/>
      <c r="Q554" s="160"/>
      <c r="R554" s="160"/>
      <c r="S554" s="160"/>
      <c r="T554" s="161"/>
      <c r="AT554" s="156" t="s">
        <v>147</v>
      </c>
      <c r="AU554" s="156" t="s">
        <v>78</v>
      </c>
      <c r="AV554" s="11" t="s">
        <v>78</v>
      </c>
      <c r="AW554" s="11" t="s">
        <v>34</v>
      </c>
      <c r="AX554" s="11" t="s">
        <v>70</v>
      </c>
      <c r="AY554" s="156" t="s">
        <v>139</v>
      </c>
    </row>
    <row r="555" spans="2:51" s="12" customFormat="1" ht="22.5" customHeight="1">
      <c r="B555" s="162"/>
      <c r="D555" s="163" t="s">
        <v>147</v>
      </c>
      <c r="E555" s="164" t="s">
        <v>3</v>
      </c>
      <c r="F555" s="165" t="s">
        <v>150</v>
      </c>
      <c r="H555" s="166">
        <v>177.676</v>
      </c>
      <c r="L555" s="162"/>
      <c r="M555" s="167"/>
      <c r="N555" s="168"/>
      <c r="O555" s="168"/>
      <c r="P555" s="168"/>
      <c r="Q555" s="168"/>
      <c r="R555" s="168"/>
      <c r="S555" s="168"/>
      <c r="T555" s="169"/>
      <c r="AT555" s="170" t="s">
        <v>147</v>
      </c>
      <c r="AU555" s="170" t="s">
        <v>78</v>
      </c>
      <c r="AV555" s="12" t="s">
        <v>145</v>
      </c>
      <c r="AW555" s="12" t="s">
        <v>34</v>
      </c>
      <c r="AX555" s="12" t="s">
        <v>20</v>
      </c>
      <c r="AY555" s="170" t="s">
        <v>139</v>
      </c>
    </row>
    <row r="556" spans="2:65" s="1" customFormat="1" ht="22.5" customHeight="1">
      <c r="B556" s="142"/>
      <c r="C556" s="143" t="s">
        <v>1004</v>
      </c>
      <c r="D556" s="143" t="s">
        <v>141</v>
      </c>
      <c r="E556" s="144" t="s">
        <v>1005</v>
      </c>
      <c r="F556" s="145" t="s">
        <v>1006</v>
      </c>
      <c r="G556" s="146" t="s">
        <v>168</v>
      </c>
      <c r="H556" s="147">
        <v>11.31</v>
      </c>
      <c r="I556" s="148"/>
      <c r="J556" s="148">
        <f>ROUND(I556*H556,2)</f>
        <v>0</v>
      </c>
      <c r="K556" s="145" t="s">
        <v>3</v>
      </c>
      <c r="L556" s="30"/>
      <c r="M556" s="149" t="s">
        <v>3</v>
      </c>
      <c r="N556" s="150" t="s">
        <v>41</v>
      </c>
      <c r="O556" s="151">
        <v>0</v>
      </c>
      <c r="P556" s="151">
        <f>O556*H556</f>
        <v>0</v>
      </c>
      <c r="Q556" s="151">
        <v>0.061</v>
      </c>
      <c r="R556" s="151">
        <f>Q556*H556</f>
        <v>0.68991</v>
      </c>
      <c r="S556" s="151">
        <v>0</v>
      </c>
      <c r="T556" s="152">
        <f>S556*H556</f>
        <v>0</v>
      </c>
      <c r="AR556" s="16" t="s">
        <v>221</v>
      </c>
      <c r="AT556" s="16" t="s">
        <v>141</v>
      </c>
      <c r="AU556" s="16" t="s">
        <v>78</v>
      </c>
      <c r="AY556" s="16" t="s">
        <v>139</v>
      </c>
      <c r="BE556" s="153">
        <f>IF(N556="základní",J556,0)</f>
        <v>0</v>
      </c>
      <c r="BF556" s="153">
        <f>IF(N556="snížená",J556,0)</f>
        <v>0</v>
      </c>
      <c r="BG556" s="153">
        <f>IF(N556="zákl. přenesená",J556,0)</f>
        <v>0</v>
      </c>
      <c r="BH556" s="153">
        <f>IF(N556="sníž. přenesená",J556,0)</f>
        <v>0</v>
      </c>
      <c r="BI556" s="153">
        <f>IF(N556="nulová",J556,0)</f>
        <v>0</v>
      </c>
      <c r="BJ556" s="16" t="s">
        <v>20</v>
      </c>
      <c r="BK556" s="153">
        <f>ROUND(I556*H556,2)</f>
        <v>0</v>
      </c>
      <c r="BL556" s="16" t="s">
        <v>221</v>
      </c>
      <c r="BM556" s="16" t="s">
        <v>1007</v>
      </c>
    </row>
    <row r="557" spans="2:51" s="11" customFormat="1" ht="22.5" customHeight="1">
      <c r="B557" s="154"/>
      <c r="D557" s="155" t="s">
        <v>147</v>
      </c>
      <c r="E557" s="156" t="s">
        <v>3</v>
      </c>
      <c r="F557" s="157" t="s">
        <v>1008</v>
      </c>
      <c r="H557" s="158">
        <v>7.164</v>
      </c>
      <c r="L557" s="154"/>
      <c r="M557" s="159"/>
      <c r="N557" s="160"/>
      <c r="O557" s="160"/>
      <c r="P557" s="160"/>
      <c r="Q557" s="160"/>
      <c r="R557" s="160"/>
      <c r="S557" s="160"/>
      <c r="T557" s="161"/>
      <c r="AT557" s="156" t="s">
        <v>147</v>
      </c>
      <c r="AU557" s="156" t="s">
        <v>78</v>
      </c>
      <c r="AV557" s="11" t="s">
        <v>78</v>
      </c>
      <c r="AW557" s="11" t="s">
        <v>34</v>
      </c>
      <c r="AX557" s="11" t="s">
        <v>70</v>
      </c>
      <c r="AY557" s="156" t="s">
        <v>139</v>
      </c>
    </row>
    <row r="558" spans="2:51" s="11" customFormat="1" ht="22.5" customHeight="1">
      <c r="B558" s="154"/>
      <c r="D558" s="155" t="s">
        <v>147</v>
      </c>
      <c r="E558" s="156" t="s">
        <v>3</v>
      </c>
      <c r="F558" s="157" t="s">
        <v>1009</v>
      </c>
      <c r="H558" s="158">
        <v>1.744</v>
      </c>
      <c r="L558" s="154"/>
      <c r="M558" s="159"/>
      <c r="N558" s="160"/>
      <c r="O558" s="160"/>
      <c r="P558" s="160"/>
      <c r="Q558" s="160"/>
      <c r="R558" s="160"/>
      <c r="S558" s="160"/>
      <c r="T558" s="161"/>
      <c r="AT558" s="156" t="s">
        <v>147</v>
      </c>
      <c r="AU558" s="156" t="s">
        <v>78</v>
      </c>
      <c r="AV558" s="11" t="s">
        <v>78</v>
      </c>
      <c r="AW558" s="11" t="s">
        <v>34</v>
      </c>
      <c r="AX558" s="11" t="s">
        <v>70</v>
      </c>
      <c r="AY558" s="156" t="s">
        <v>139</v>
      </c>
    </row>
    <row r="559" spans="2:51" s="11" customFormat="1" ht="22.5" customHeight="1">
      <c r="B559" s="154"/>
      <c r="D559" s="155" t="s">
        <v>147</v>
      </c>
      <c r="E559" s="156" t="s">
        <v>3</v>
      </c>
      <c r="F559" s="157" t="s">
        <v>1010</v>
      </c>
      <c r="H559" s="158">
        <v>2.402</v>
      </c>
      <c r="L559" s="154"/>
      <c r="M559" s="159"/>
      <c r="N559" s="160"/>
      <c r="O559" s="160"/>
      <c r="P559" s="160"/>
      <c r="Q559" s="160"/>
      <c r="R559" s="160"/>
      <c r="S559" s="160"/>
      <c r="T559" s="161"/>
      <c r="AT559" s="156" t="s">
        <v>147</v>
      </c>
      <c r="AU559" s="156" t="s">
        <v>78</v>
      </c>
      <c r="AV559" s="11" t="s">
        <v>78</v>
      </c>
      <c r="AW559" s="11" t="s">
        <v>34</v>
      </c>
      <c r="AX559" s="11" t="s">
        <v>70</v>
      </c>
      <c r="AY559" s="156" t="s">
        <v>139</v>
      </c>
    </row>
    <row r="560" spans="2:51" s="12" customFormat="1" ht="22.5" customHeight="1">
      <c r="B560" s="162"/>
      <c r="D560" s="163" t="s">
        <v>147</v>
      </c>
      <c r="E560" s="164" t="s">
        <v>3</v>
      </c>
      <c r="F560" s="165" t="s">
        <v>150</v>
      </c>
      <c r="H560" s="166">
        <v>11.31</v>
      </c>
      <c r="L560" s="162"/>
      <c r="M560" s="167"/>
      <c r="N560" s="168"/>
      <c r="O560" s="168"/>
      <c r="P560" s="168"/>
      <c r="Q560" s="168"/>
      <c r="R560" s="168"/>
      <c r="S560" s="168"/>
      <c r="T560" s="169"/>
      <c r="AT560" s="170" t="s">
        <v>147</v>
      </c>
      <c r="AU560" s="170" t="s">
        <v>78</v>
      </c>
      <c r="AV560" s="12" t="s">
        <v>145</v>
      </c>
      <c r="AW560" s="12" t="s">
        <v>34</v>
      </c>
      <c r="AX560" s="12" t="s">
        <v>20</v>
      </c>
      <c r="AY560" s="170" t="s">
        <v>139</v>
      </c>
    </row>
    <row r="561" spans="2:65" s="1" customFormat="1" ht="31.5" customHeight="1">
      <c r="B561" s="142"/>
      <c r="C561" s="143" t="s">
        <v>1011</v>
      </c>
      <c r="D561" s="143" t="s">
        <v>141</v>
      </c>
      <c r="E561" s="144" t="s">
        <v>1012</v>
      </c>
      <c r="F561" s="145" t="s">
        <v>1013</v>
      </c>
      <c r="G561" s="146" t="s">
        <v>168</v>
      </c>
      <c r="H561" s="147">
        <v>8.86</v>
      </c>
      <c r="I561" s="148"/>
      <c r="J561" s="148">
        <f>ROUND(I561*H561,2)</f>
        <v>0</v>
      </c>
      <c r="K561" s="145" t="s">
        <v>3</v>
      </c>
      <c r="L561" s="30"/>
      <c r="M561" s="149" t="s">
        <v>3</v>
      </c>
      <c r="N561" s="150" t="s">
        <v>41</v>
      </c>
      <c r="O561" s="151">
        <v>0</v>
      </c>
      <c r="P561" s="151">
        <f>O561*H561</f>
        <v>0</v>
      </c>
      <c r="Q561" s="151">
        <v>0.04</v>
      </c>
      <c r="R561" s="151">
        <f>Q561*H561</f>
        <v>0.3544</v>
      </c>
      <c r="S561" s="151">
        <v>0</v>
      </c>
      <c r="T561" s="152">
        <f>S561*H561</f>
        <v>0</v>
      </c>
      <c r="AR561" s="16" t="s">
        <v>221</v>
      </c>
      <c r="AT561" s="16" t="s">
        <v>141</v>
      </c>
      <c r="AU561" s="16" t="s">
        <v>78</v>
      </c>
      <c r="AY561" s="16" t="s">
        <v>139</v>
      </c>
      <c r="BE561" s="153">
        <f>IF(N561="základní",J561,0)</f>
        <v>0</v>
      </c>
      <c r="BF561" s="153">
        <f>IF(N561="snížená",J561,0)</f>
        <v>0</v>
      </c>
      <c r="BG561" s="153">
        <f>IF(N561="zákl. přenesená",J561,0)</f>
        <v>0</v>
      </c>
      <c r="BH561" s="153">
        <f>IF(N561="sníž. přenesená",J561,0)</f>
        <v>0</v>
      </c>
      <c r="BI561" s="153">
        <f>IF(N561="nulová",J561,0)</f>
        <v>0</v>
      </c>
      <c r="BJ561" s="16" t="s">
        <v>20</v>
      </c>
      <c r="BK561" s="153">
        <f>ROUND(I561*H561,2)</f>
        <v>0</v>
      </c>
      <c r="BL561" s="16" t="s">
        <v>221</v>
      </c>
      <c r="BM561" s="16" t="s">
        <v>1014</v>
      </c>
    </row>
    <row r="562" spans="2:51" s="11" customFormat="1" ht="22.5" customHeight="1">
      <c r="B562" s="154"/>
      <c r="D562" s="155" t="s">
        <v>147</v>
      </c>
      <c r="E562" s="156" t="s">
        <v>3</v>
      </c>
      <c r="F562" s="157" t="s">
        <v>1015</v>
      </c>
      <c r="H562" s="158">
        <v>3.075</v>
      </c>
      <c r="L562" s="154"/>
      <c r="M562" s="159"/>
      <c r="N562" s="160"/>
      <c r="O562" s="160"/>
      <c r="P562" s="160"/>
      <c r="Q562" s="160"/>
      <c r="R562" s="160"/>
      <c r="S562" s="160"/>
      <c r="T562" s="161"/>
      <c r="AT562" s="156" t="s">
        <v>147</v>
      </c>
      <c r="AU562" s="156" t="s">
        <v>78</v>
      </c>
      <c r="AV562" s="11" t="s">
        <v>78</v>
      </c>
      <c r="AW562" s="11" t="s">
        <v>34</v>
      </c>
      <c r="AX562" s="11" t="s">
        <v>70</v>
      </c>
      <c r="AY562" s="156" t="s">
        <v>139</v>
      </c>
    </row>
    <row r="563" spans="2:51" s="11" customFormat="1" ht="22.5" customHeight="1">
      <c r="B563" s="154"/>
      <c r="D563" s="155" t="s">
        <v>147</v>
      </c>
      <c r="E563" s="156" t="s">
        <v>3</v>
      </c>
      <c r="F563" s="157" t="s">
        <v>1016</v>
      </c>
      <c r="H563" s="158">
        <v>1.537</v>
      </c>
      <c r="L563" s="154"/>
      <c r="M563" s="159"/>
      <c r="N563" s="160"/>
      <c r="O563" s="160"/>
      <c r="P563" s="160"/>
      <c r="Q563" s="160"/>
      <c r="R563" s="160"/>
      <c r="S563" s="160"/>
      <c r="T563" s="161"/>
      <c r="AT563" s="156" t="s">
        <v>147</v>
      </c>
      <c r="AU563" s="156" t="s">
        <v>78</v>
      </c>
      <c r="AV563" s="11" t="s">
        <v>78</v>
      </c>
      <c r="AW563" s="11" t="s">
        <v>34</v>
      </c>
      <c r="AX563" s="11" t="s">
        <v>70</v>
      </c>
      <c r="AY563" s="156" t="s">
        <v>139</v>
      </c>
    </row>
    <row r="564" spans="2:51" s="11" customFormat="1" ht="22.5" customHeight="1">
      <c r="B564" s="154"/>
      <c r="D564" s="155" t="s">
        <v>147</v>
      </c>
      <c r="E564" s="156" t="s">
        <v>3</v>
      </c>
      <c r="F564" s="157" t="s">
        <v>1017</v>
      </c>
      <c r="H564" s="158">
        <v>4.248</v>
      </c>
      <c r="L564" s="154"/>
      <c r="M564" s="159"/>
      <c r="N564" s="160"/>
      <c r="O564" s="160"/>
      <c r="P564" s="160"/>
      <c r="Q564" s="160"/>
      <c r="R564" s="160"/>
      <c r="S564" s="160"/>
      <c r="T564" s="161"/>
      <c r="AT564" s="156" t="s">
        <v>147</v>
      </c>
      <c r="AU564" s="156" t="s">
        <v>78</v>
      </c>
      <c r="AV564" s="11" t="s">
        <v>78</v>
      </c>
      <c r="AW564" s="11" t="s">
        <v>34</v>
      </c>
      <c r="AX564" s="11" t="s">
        <v>70</v>
      </c>
      <c r="AY564" s="156" t="s">
        <v>139</v>
      </c>
    </row>
    <row r="565" spans="2:51" s="12" customFormat="1" ht="22.5" customHeight="1">
      <c r="B565" s="162"/>
      <c r="D565" s="163" t="s">
        <v>147</v>
      </c>
      <c r="E565" s="164" t="s">
        <v>3</v>
      </c>
      <c r="F565" s="165" t="s">
        <v>150</v>
      </c>
      <c r="H565" s="166">
        <v>8.86</v>
      </c>
      <c r="L565" s="162"/>
      <c r="M565" s="167"/>
      <c r="N565" s="168"/>
      <c r="O565" s="168"/>
      <c r="P565" s="168"/>
      <c r="Q565" s="168"/>
      <c r="R565" s="168"/>
      <c r="S565" s="168"/>
      <c r="T565" s="169"/>
      <c r="AT565" s="170" t="s">
        <v>147</v>
      </c>
      <c r="AU565" s="170" t="s">
        <v>78</v>
      </c>
      <c r="AV565" s="12" t="s">
        <v>145</v>
      </c>
      <c r="AW565" s="12" t="s">
        <v>34</v>
      </c>
      <c r="AX565" s="12" t="s">
        <v>20</v>
      </c>
      <c r="AY565" s="170" t="s">
        <v>139</v>
      </c>
    </row>
    <row r="566" spans="2:65" s="1" customFormat="1" ht="22.5" customHeight="1">
      <c r="B566" s="142"/>
      <c r="C566" s="143" t="s">
        <v>1018</v>
      </c>
      <c r="D566" s="143" t="s">
        <v>141</v>
      </c>
      <c r="E566" s="144" t="s">
        <v>1019</v>
      </c>
      <c r="F566" s="145" t="s">
        <v>1020</v>
      </c>
      <c r="G566" s="146" t="s">
        <v>168</v>
      </c>
      <c r="H566" s="147">
        <v>11.572</v>
      </c>
      <c r="I566" s="148"/>
      <c r="J566" s="148">
        <f>ROUND(I566*H566,2)</f>
        <v>0</v>
      </c>
      <c r="K566" s="145" t="s">
        <v>3</v>
      </c>
      <c r="L566" s="30"/>
      <c r="M566" s="149" t="s">
        <v>3</v>
      </c>
      <c r="N566" s="150" t="s">
        <v>41</v>
      </c>
      <c r="O566" s="151">
        <v>0</v>
      </c>
      <c r="P566" s="151">
        <f>O566*H566</f>
        <v>0</v>
      </c>
      <c r="Q566" s="151">
        <v>0.052</v>
      </c>
      <c r="R566" s="151">
        <f>Q566*H566</f>
        <v>0.601744</v>
      </c>
      <c r="S566" s="151">
        <v>0</v>
      </c>
      <c r="T566" s="152">
        <f>S566*H566</f>
        <v>0</v>
      </c>
      <c r="AR566" s="16" t="s">
        <v>221</v>
      </c>
      <c r="AT566" s="16" t="s">
        <v>141</v>
      </c>
      <c r="AU566" s="16" t="s">
        <v>78</v>
      </c>
      <c r="AY566" s="16" t="s">
        <v>139</v>
      </c>
      <c r="BE566" s="153">
        <f>IF(N566="základní",J566,0)</f>
        <v>0</v>
      </c>
      <c r="BF566" s="153">
        <f>IF(N566="snížená",J566,0)</f>
        <v>0</v>
      </c>
      <c r="BG566" s="153">
        <f>IF(N566="zákl. přenesená",J566,0)</f>
        <v>0</v>
      </c>
      <c r="BH566" s="153">
        <f>IF(N566="sníž. přenesená",J566,0)</f>
        <v>0</v>
      </c>
      <c r="BI566" s="153">
        <f>IF(N566="nulová",J566,0)</f>
        <v>0</v>
      </c>
      <c r="BJ566" s="16" t="s">
        <v>20</v>
      </c>
      <c r="BK566" s="153">
        <f>ROUND(I566*H566,2)</f>
        <v>0</v>
      </c>
      <c r="BL566" s="16" t="s">
        <v>221</v>
      </c>
      <c r="BM566" s="16" t="s">
        <v>1021</v>
      </c>
    </row>
    <row r="567" spans="2:51" s="11" customFormat="1" ht="22.5" customHeight="1">
      <c r="B567" s="154"/>
      <c r="D567" s="155" t="s">
        <v>147</v>
      </c>
      <c r="E567" s="156" t="s">
        <v>3</v>
      </c>
      <c r="F567" s="157" t="s">
        <v>1022</v>
      </c>
      <c r="H567" s="158">
        <v>5.072</v>
      </c>
      <c r="L567" s="154"/>
      <c r="M567" s="159"/>
      <c r="N567" s="160"/>
      <c r="O567" s="160"/>
      <c r="P567" s="160"/>
      <c r="Q567" s="160"/>
      <c r="R567" s="160"/>
      <c r="S567" s="160"/>
      <c r="T567" s="161"/>
      <c r="AT567" s="156" t="s">
        <v>147</v>
      </c>
      <c r="AU567" s="156" t="s">
        <v>78</v>
      </c>
      <c r="AV567" s="11" t="s">
        <v>78</v>
      </c>
      <c r="AW567" s="11" t="s">
        <v>34</v>
      </c>
      <c r="AX567" s="11" t="s">
        <v>70</v>
      </c>
      <c r="AY567" s="156" t="s">
        <v>139</v>
      </c>
    </row>
    <row r="568" spans="2:51" s="11" customFormat="1" ht="22.5" customHeight="1">
      <c r="B568" s="154"/>
      <c r="D568" s="155" t="s">
        <v>147</v>
      </c>
      <c r="E568" s="156" t="s">
        <v>3</v>
      </c>
      <c r="F568" s="157" t="s">
        <v>1023</v>
      </c>
      <c r="H568" s="158">
        <v>2.6</v>
      </c>
      <c r="L568" s="154"/>
      <c r="M568" s="159"/>
      <c r="N568" s="160"/>
      <c r="O568" s="160"/>
      <c r="P568" s="160"/>
      <c r="Q568" s="160"/>
      <c r="R568" s="160"/>
      <c r="S568" s="160"/>
      <c r="T568" s="161"/>
      <c r="AT568" s="156" t="s">
        <v>147</v>
      </c>
      <c r="AU568" s="156" t="s">
        <v>78</v>
      </c>
      <c r="AV568" s="11" t="s">
        <v>78</v>
      </c>
      <c r="AW568" s="11" t="s">
        <v>34</v>
      </c>
      <c r="AX568" s="11" t="s">
        <v>70</v>
      </c>
      <c r="AY568" s="156" t="s">
        <v>139</v>
      </c>
    </row>
    <row r="569" spans="2:51" s="11" customFormat="1" ht="22.5" customHeight="1">
      <c r="B569" s="154"/>
      <c r="D569" s="155" t="s">
        <v>147</v>
      </c>
      <c r="E569" s="156" t="s">
        <v>3</v>
      </c>
      <c r="F569" s="157" t="s">
        <v>1024</v>
      </c>
      <c r="H569" s="158">
        <v>3.9</v>
      </c>
      <c r="L569" s="154"/>
      <c r="M569" s="159"/>
      <c r="N569" s="160"/>
      <c r="O569" s="160"/>
      <c r="P569" s="160"/>
      <c r="Q569" s="160"/>
      <c r="R569" s="160"/>
      <c r="S569" s="160"/>
      <c r="T569" s="161"/>
      <c r="AT569" s="156" t="s">
        <v>147</v>
      </c>
      <c r="AU569" s="156" t="s">
        <v>78</v>
      </c>
      <c r="AV569" s="11" t="s">
        <v>78</v>
      </c>
      <c r="AW569" s="11" t="s">
        <v>34</v>
      </c>
      <c r="AX569" s="11" t="s">
        <v>70</v>
      </c>
      <c r="AY569" s="156" t="s">
        <v>139</v>
      </c>
    </row>
    <row r="570" spans="2:51" s="12" customFormat="1" ht="22.5" customHeight="1">
      <c r="B570" s="162"/>
      <c r="D570" s="163" t="s">
        <v>147</v>
      </c>
      <c r="E570" s="164" t="s">
        <v>3</v>
      </c>
      <c r="F570" s="165" t="s">
        <v>150</v>
      </c>
      <c r="H570" s="166">
        <v>11.572</v>
      </c>
      <c r="L570" s="162"/>
      <c r="M570" s="167"/>
      <c r="N570" s="168"/>
      <c r="O570" s="168"/>
      <c r="P570" s="168"/>
      <c r="Q570" s="168"/>
      <c r="R570" s="168"/>
      <c r="S570" s="168"/>
      <c r="T570" s="169"/>
      <c r="AT570" s="170" t="s">
        <v>147</v>
      </c>
      <c r="AU570" s="170" t="s">
        <v>78</v>
      </c>
      <c r="AV570" s="12" t="s">
        <v>145</v>
      </c>
      <c r="AW570" s="12" t="s">
        <v>34</v>
      </c>
      <c r="AX570" s="12" t="s">
        <v>20</v>
      </c>
      <c r="AY570" s="170" t="s">
        <v>139</v>
      </c>
    </row>
    <row r="571" spans="2:65" s="1" customFormat="1" ht="31.5" customHeight="1">
      <c r="B571" s="142"/>
      <c r="C571" s="143" t="s">
        <v>1025</v>
      </c>
      <c r="D571" s="143" t="s">
        <v>141</v>
      </c>
      <c r="E571" s="144" t="s">
        <v>1026</v>
      </c>
      <c r="F571" s="145" t="s">
        <v>1027</v>
      </c>
      <c r="G571" s="146" t="s">
        <v>168</v>
      </c>
      <c r="H571" s="147">
        <v>7.941</v>
      </c>
      <c r="I571" s="148"/>
      <c r="J571" s="148">
        <f>ROUND(I571*H571,2)</f>
        <v>0</v>
      </c>
      <c r="K571" s="145" t="s">
        <v>3</v>
      </c>
      <c r="L571" s="30"/>
      <c r="M571" s="149" t="s">
        <v>3</v>
      </c>
      <c r="N571" s="150" t="s">
        <v>41</v>
      </c>
      <c r="O571" s="151">
        <v>0</v>
      </c>
      <c r="P571" s="151">
        <f>O571*H571</f>
        <v>0</v>
      </c>
      <c r="Q571" s="151">
        <v>0.071</v>
      </c>
      <c r="R571" s="151">
        <f>Q571*H571</f>
        <v>0.563811</v>
      </c>
      <c r="S571" s="151">
        <v>0</v>
      </c>
      <c r="T571" s="152">
        <f>S571*H571</f>
        <v>0</v>
      </c>
      <c r="AR571" s="16" t="s">
        <v>221</v>
      </c>
      <c r="AT571" s="16" t="s">
        <v>141</v>
      </c>
      <c r="AU571" s="16" t="s">
        <v>78</v>
      </c>
      <c r="AY571" s="16" t="s">
        <v>139</v>
      </c>
      <c r="BE571" s="153">
        <f>IF(N571="základní",J571,0)</f>
        <v>0</v>
      </c>
      <c r="BF571" s="153">
        <f>IF(N571="snížená",J571,0)</f>
        <v>0</v>
      </c>
      <c r="BG571" s="153">
        <f>IF(N571="zákl. přenesená",J571,0)</f>
        <v>0</v>
      </c>
      <c r="BH571" s="153">
        <f>IF(N571="sníž. přenesená",J571,0)</f>
        <v>0</v>
      </c>
      <c r="BI571" s="153">
        <f>IF(N571="nulová",J571,0)</f>
        <v>0</v>
      </c>
      <c r="BJ571" s="16" t="s">
        <v>20</v>
      </c>
      <c r="BK571" s="153">
        <f>ROUND(I571*H571,2)</f>
        <v>0</v>
      </c>
      <c r="BL571" s="16" t="s">
        <v>221</v>
      </c>
      <c r="BM571" s="16" t="s">
        <v>1028</v>
      </c>
    </row>
    <row r="572" spans="2:51" s="11" customFormat="1" ht="22.5" customHeight="1">
      <c r="B572" s="154"/>
      <c r="D572" s="155" t="s">
        <v>147</v>
      </c>
      <c r="E572" s="156" t="s">
        <v>3</v>
      </c>
      <c r="F572" s="157" t="s">
        <v>1029</v>
      </c>
      <c r="H572" s="158">
        <v>4.422</v>
      </c>
      <c r="L572" s="154"/>
      <c r="M572" s="159"/>
      <c r="N572" s="160"/>
      <c r="O572" s="160"/>
      <c r="P572" s="160"/>
      <c r="Q572" s="160"/>
      <c r="R572" s="160"/>
      <c r="S572" s="160"/>
      <c r="T572" s="161"/>
      <c r="AT572" s="156" t="s">
        <v>147</v>
      </c>
      <c r="AU572" s="156" t="s">
        <v>78</v>
      </c>
      <c r="AV572" s="11" t="s">
        <v>78</v>
      </c>
      <c r="AW572" s="11" t="s">
        <v>34</v>
      </c>
      <c r="AX572" s="11" t="s">
        <v>70</v>
      </c>
      <c r="AY572" s="156" t="s">
        <v>139</v>
      </c>
    </row>
    <row r="573" spans="2:51" s="11" customFormat="1" ht="22.5" customHeight="1">
      <c r="B573" s="154"/>
      <c r="D573" s="155" t="s">
        <v>147</v>
      </c>
      <c r="E573" s="156" t="s">
        <v>3</v>
      </c>
      <c r="F573" s="157" t="s">
        <v>1030</v>
      </c>
      <c r="H573" s="158">
        <v>3.519</v>
      </c>
      <c r="L573" s="154"/>
      <c r="M573" s="159"/>
      <c r="N573" s="160"/>
      <c r="O573" s="160"/>
      <c r="P573" s="160"/>
      <c r="Q573" s="160"/>
      <c r="R573" s="160"/>
      <c r="S573" s="160"/>
      <c r="T573" s="161"/>
      <c r="AT573" s="156" t="s">
        <v>147</v>
      </c>
      <c r="AU573" s="156" t="s">
        <v>78</v>
      </c>
      <c r="AV573" s="11" t="s">
        <v>78</v>
      </c>
      <c r="AW573" s="11" t="s">
        <v>34</v>
      </c>
      <c r="AX573" s="11" t="s">
        <v>70</v>
      </c>
      <c r="AY573" s="156" t="s">
        <v>139</v>
      </c>
    </row>
    <row r="574" spans="2:51" s="12" customFormat="1" ht="22.5" customHeight="1">
      <c r="B574" s="162"/>
      <c r="D574" s="163" t="s">
        <v>147</v>
      </c>
      <c r="E574" s="164" t="s">
        <v>3</v>
      </c>
      <c r="F574" s="165" t="s">
        <v>150</v>
      </c>
      <c r="H574" s="166">
        <v>7.941</v>
      </c>
      <c r="L574" s="162"/>
      <c r="M574" s="167"/>
      <c r="N574" s="168"/>
      <c r="O574" s="168"/>
      <c r="P574" s="168"/>
      <c r="Q574" s="168"/>
      <c r="R574" s="168"/>
      <c r="S574" s="168"/>
      <c r="T574" s="169"/>
      <c r="AT574" s="170" t="s">
        <v>147</v>
      </c>
      <c r="AU574" s="170" t="s">
        <v>78</v>
      </c>
      <c r="AV574" s="12" t="s">
        <v>145</v>
      </c>
      <c r="AW574" s="12" t="s">
        <v>34</v>
      </c>
      <c r="AX574" s="12" t="s">
        <v>20</v>
      </c>
      <c r="AY574" s="170" t="s">
        <v>139</v>
      </c>
    </row>
    <row r="575" spans="2:65" s="1" customFormat="1" ht="22.5" customHeight="1">
      <c r="B575" s="142"/>
      <c r="C575" s="143" t="s">
        <v>1031</v>
      </c>
      <c r="D575" s="143" t="s">
        <v>141</v>
      </c>
      <c r="E575" s="144" t="s">
        <v>1032</v>
      </c>
      <c r="F575" s="145" t="s">
        <v>1033</v>
      </c>
      <c r="G575" s="146" t="s">
        <v>168</v>
      </c>
      <c r="H575" s="147">
        <v>178.96</v>
      </c>
      <c r="I575" s="148"/>
      <c r="J575" s="148">
        <f>ROUND(I575*H575,2)</f>
        <v>0</v>
      </c>
      <c r="K575" s="145" t="s">
        <v>3</v>
      </c>
      <c r="L575" s="30"/>
      <c r="M575" s="149" t="s">
        <v>3</v>
      </c>
      <c r="N575" s="150" t="s">
        <v>41</v>
      </c>
      <c r="O575" s="151">
        <v>0.221</v>
      </c>
      <c r="P575" s="151">
        <f>O575*H575</f>
        <v>39.550160000000005</v>
      </c>
      <c r="Q575" s="151">
        <v>0</v>
      </c>
      <c r="R575" s="151">
        <f>Q575*H575</f>
        <v>0</v>
      </c>
      <c r="S575" s="151">
        <v>0.01725</v>
      </c>
      <c r="T575" s="152">
        <f>S575*H575</f>
        <v>3.0870600000000006</v>
      </c>
      <c r="AR575" s="16" t="s">
        <v>221</v>
      </c>
      <c r="AT575" s="16" t="s">
        <v>141</v>
      </c>
      <c r="AU575" s="16" t="s">
        <v>78</v>
      </c>
      <c r="AY575" s="16" t="s">
        <v>139</v>
      </c>
      <c r="BE575" s="153">
        <f>IF(N575="základní",J575,0)</f>
        <v>0</v>
      </c>
      <c r="BF575" s="153">
        <f>IF(N575="snížená",J575,0)</f>
        <v>0</v>
      </c>
      <c r="BG575" s="153">
        <f>IF(N575="zákl. přenesená",J575,0)</f>
        <v>0</v>
      </c>
      <c r="BH575" s="153">
        <f>IF(N575="sníž. přenesená",J575,0)</f>
        <v>0</v>
      </c>
      <c r="BI575" s="153">
        <f>IF(N575="nulová",J575,0)</f>
        <v>0</v>
      </c>
      <c r="BJ575" s="16" t="s">
        <v>20</v>
      </c>
      <c r="BK575" s="153">
        <f>ROUND(I575*H575,2)</f>
        <v>0</v>
      </c>
      <c r="BL575" s="16" t="s">
        <v>221</v>
      </c>
      <c r="BM575" s="16" t="s">
        <v>1034</v>
      </c>
    </row>
    <row r="576" spans="2:51" s="11" customFormat="1" ht="22.5" customHeight="1">
      <c r="B576" s="154"/>
      <c r="D576" s="155" t="s">
        <v>147</v>
      </c>
      <c r="E576" s="156" t="s">
        <v>3</v>
      </c>
      <c r="F576" s="157" t="s">
        <v>1035</v>
      </c>
      <c r="H576" s="158">
        <v>134.19</v>
      </c>
      <c r="L576" s="154"/>
      <c r="M576" s="159"/>
      <c r="N576" s="160"/>
      <c r="O576" s="160"/>
      <c r="P576" s="160"/>
      <c r="Q576" s="160"/>
      <c r="R576" s="160"/>
      <c r="S576" s="160"/>
      <c r="T576" s="161"/>
      <c r="AT576" s="156" t="s">
        <v>147</v>
      </c>
      <c r="AU576" s="156" t="s">
        <v>78</v>
      </c>
      <c r="AV576" s="11" t="s">
        <v>78</v>
      </c>
      <c r="AW576" s="11" t="s">
        <v>34</v>
      </c>
      <c r="AX576" s="11" t="s">
        <v>70</v>
      </c>
      <c r="AY576" s="156" t="s">
        <v>139</v>
      </c>
    </row>
    <row r="577" spans="2:51" s="11" customFormat="1" ht="22.5" customHeight="1">
      <c r="B577" s="154"/>
      <c r="D577" s="155" t="s">
        <v>147</v>
      </c>
      <c r="E577" s="156" t="s">
        <v>3</v>
      </c>
      <c r="F577" s="157" t="s">
        <v>1036</v>
      </c>
      <c r="H577" s="158">
        <v>44.77</v>
      </c>
      <c r="L577" s="154"/>
      <c r="M577" s="159"/>
      <c r="N577" s="160"/>
      <c r="O577" s="160"/>
      <c r="P577" s="160"/>
      <c r="Q577" s="160"/>
      <c r="R577" s="160"/>
      <c r="S577" s="160"/>
      <c r="T577" s="161"/>
      <c r="AT577" s="156" t="s">
        <v>147</v>
      </c>
      <c r="AU577" s="156" t="s">
        <v>78</v>
      </c>
      <c r="AV577" s="11" t="s">
        <v>78</v>
      </c>
      <c r="AW577" s="11" t="s">
        <v>34</v>
      </c>
      <c r="AX577" s="11" t="s">
        <v>70</v>
      </c>
      <c r="AY577" s="156" t="s">
        <v>139</v>
      </c>
    </row>
    <row r="578" spans="2:51" s="12" customFormat="1" ht="22.5" customHeight="1">
      <c r="B578" s="162"/>
      <c r="D578" s="163" t="s">
        <v>147</v>
      </c>
      <c r="E578" s="164" t="s">
        <v>3</v>
      </c>
      <c r="F578" s="165" t="s">
        <v>150</v>
      </c>
      <c r="H578" s="166">
        <v>178.96</v>
      </c>
      <c r="L578" s="162"/>
      <c r="M578" s="167"/>
      <c r="N578" s="168"/>
      <c r="O578" s="168"/>
      <c r="P578" s="168"/>
      <c r="Q578" s="168"/>
      <c r="R578" s="168"/>
      <c r="S578" s="168"/>
      <c r="T578" s="169"/>
      <c r="AT578" s="170" t="s">
        <v>147</v>
      </c>
      <c r="AU578" s="170" t="s">
        <v>78</v>
      </c>
      <c r="AV578" s="12" t="s">
        <v>145</v>
      </c>
      <c r="AW578" s="12" t="s">
        <v>34</v>
      </c>
      <c r="AX578" s="12" t="s">
        <v>20</v>
      </c>
      <c r="AY578" s="170" t="s">
        <v>139</v>
      </c>
    </row>
    <row r="579" spans="2:65" s="1" customFormat="1" ht="31.5" customHeight="1">
      <c r="B579" s="142"/>
      <c r="C579" s="143" t="s">
        <v>1037</v>
      </c>
      <c r="D579" s="143" t="s">
        <v>141</v>
      </c>
      <c r="E579" s="144" t="s">
        <v>1038</v>
      </c>
      <c r="F579" s="145" t="s">
        <v>1039</v>
      </c>
      <c r="G579" s="146" t="s">
        <v>168</v>
      </c>
      <c r="H579" s="147">
        <v>133.03</v>
      </c>
      <c r="I579" s="148"/>
      <c r="J579" s="148">
        <f>ROUND(I579*H579,2)</f>
        <v>0</v>
      </c>
      <c r="K579" s="145" t="s">
        <v>3</v>
      </c>
      <c r="L579" s="30"/>
      <c r="M579" s="149" t="s">
        <v>3</v>
      </c>
      <c r="N579" s="150" t="s">
        <v>41</v>
      </c>
      <c r="O579" s="151">
        <v>0.578</v>
      </c>
      <c r="P579" s="151">
        <f>O579*H579</f>
        <v>76.89134</v>
      </c>
      <c r="Q579" s="151">
        <v>0.00117</v>
      </c>
      <c r="R579" s="151">
        <f>Q579*H579</f>
        <v>0.1556451</v>
      </c>
      <c r="S579" s="151">
        <v>0</v>
      </c>
      <c r="T579" s="152">
        <f>S579*H579</f>
        <v>0</v>
      </c>
      <c r="AR579" s="16" t="s">
        <v>221</v>
      </c>
      <c r="AT579" s="16" t="s">
        <v>141</v>
      </c>
      <c r="AU579" s="16" t="s">
        <v>78</v>
      </c>
      <c r="AY579" s="16" t="s">
        <v>139</v>
      </c>
      <c r="BE579" s="153">
        <f>IF(N579="základní",J579,0)</f>
        <v>0</v>
      </c>
      <c r="BF579" s="153">
        <f>IF(N579="snížená",J579,0)</f>
        <v>0</v>
      </c>
      <c r="BG579" s="153">
        <f>IF(N579="zákl. přenesená",J579,0)</f>
        <v>0</v>
      </c>
      <c r="BH579" s="153">
        <f>IF(N579="sníž. přenesená",J579,0)</f>
        <v>0</v>
      </c>
      <c r="BI579" s="153">
        <f>IF(N579="nulová",J579,0)</f>
        <v>0</v>
      </c>
      <c r="BJ579" s="16" t="s">
        <v>20</v>
      </c>
      <c r="BK579" s="153">
        <f>ROUND(I579*H579,2)</f>
        <v>0</v>
      </c>
      <c r="BL579" s="16" t="s">
        <v>221</v>
      </c>
      <c r="BM579" s="16" t="s">
        <v>1040</v>
      </c>
    </row>
    <row r="580" spans="2:51" s="11" customFormat="1" ht="22.5" customHeight="1">
      <c r="B580" s="154"/>
      <c r="D580" s="155" t="s">
        <v>147</v>
      </c>
      <c r="E580" s="156" t="s">
        <v>3</v>
      </c>
      <c r="F580" s="157" t="s">
        <v>1041</v>
      </c>
      <c r="H580" s="158">
        <v>48.54</v>
      </c>
      <c r="L580" s="154"/>
      <c r="M580" s="159"/>
      <c r="N580" s="160"/>
      <c r="O580" s="160"/>
      <c r="P580" s="160"/>
      <c r="Q580" s="160"/>
      <c r="R580" s="160"/>
      <c r="S580" s="160"/>
      <c r="T580" s="161"/>
      <c r="AT580" s="156" t="s">
        <v>147</v>
      </c>
      <c r="AU580" s="156" t="s">
        <v>78</v>
      </c>
      <c r="AV580" s="11" t="s">
        <v>78</v>
      </c>
      <c r="AW580" s="11" t="s">
        <v>34</v>
      </c>
      <c r="AX580" s="11" t="s">
        <v>70</v>
      </c>
      <c r="AY580" s="156" t="s">
        <v>139</v>
      </c>
    </row>
    <row r="581" spans="2:51" s="11" customFormat="1" ht="31.5" customHeight="1">
      <c r="B581" s="154"/>
      <c r="D581" s="155" t="s">
        <v>147</v>
      </c>
      <c r="E581" s="156" t="s">
        <v>3</v>
      </c>
      <c r="F581" s="157" t="s">
        <v>1042</v>
      </c>
      <c r="H581" s="158">
        <v>84.49</v>
      </c>
      <c r="L581" s="154"/>
      <c r="M581" s="159"/>
      <c r="N581" s="160"/>
      <c r="O581" s="160"/>
      <c r="P581" s="160"/>
      <c r="Q581" s="160"/>
      <c r="R581" s="160"/>
      <c r="S581" s="160"/>
      <c r="T581" s="161"/>
      <c r="AT581" s="156" t="s">
        <v>147</v>
      </c>
      <c r="AU581" s="156" t="s">
        <v>78</v>
      </c>
      <c r="AV581" s="11" t="s">
        <v>78</v>
      </c>
      <c r="AW581" s="11" t="s">
        <v>34</v>
      </c>
      <c r="AX581" s="11" t="s">
        <v>70</v>
      </c>
      <c r="AY581" s="156" t="s">
        <v>139</v>
      </c>
    </row>
    <row r="582" spans="2:51" s="12" customFormat="1" ht="22.5" customHeight="1">
      <c r="B582" s="162"/>
      <c r="D582" s="163" t="s">
        <v>147</v>
      </c>
      <c r="E582" s="164" t="s">
        <v>3</v>
      </c>
      <c r="F582" s="165" t="s">
        <v>150</v>
      </c>
      <c r="H582" s="166">
        <v>133.03</v>
      </c>
      <c r="L582" s="162"/>
      <c r="M582" s="167"/>
      <c r="N582" s="168"/>
      <c r="O582" s="168"/>
      <c r="P582" s="168"/>
      <c r="Q582" s="168"/>
      <c r="R582" s="168"/>
      <c r="S582" s="168"/>
      <c r="T582" s="169"/>
      <c r="AT582" s="170" t="s">
        <v>147</v>
      </c>
      <c r="AU582" s="170" t="s">
        <v>78</v>
      </c>
      <c r="AV582" s="12" t="s">
        <v>145</v>
      </c>
      <c r="AW582" s="12" t="s">
        <v>34</v>
      </c>
      <c r="AX582" s="12" t="s">
        <v>20</v>
      </c>
      <c r="AY582" s="170" t="s">
        <v>139</v>
      </c>
    </row>
    <row r="583" spans="2:65" s="1" customFormat="1" ht="31.5" customHeight="1">
      <c r="B583" s="142"/>
      <c r="C583" s="143" t="s">
        <v>1043</v>
      </c>
      <c r="D583" s="143" t="s">
        <v>141</v>
      </c>
      <c r="E583" s="144" t="s">
        <v>1044</v>
      </c>
      <c r="F583" s="145" t="s">
        <v>1045</v>
      </c>
      <c r="G583" s="146" t="s">
        <v>168</v>
      </c>
      <c r="H583" s="147">
        <v>185.85</v>
      </c>
      <c r="I583" s="148"/>
      <c r="J583" s="148">
        <f>ROUND(I583*H583,2)</f>
        <v>0</v>
      </c>
      <c r="K583" s="145" t="s">
        <v>3</v>
      </c>
      <c r="L583" s="30"/>
      <c r="M583" s="149" t="s">
        <v>3</v>
      </c>
      <c r="N583" s="150" t="s">
        <v>41</v>
      </c>
      <c r="O583" s="151">
        <v>0.728</v>
      </c>
      <c r="P583" s="151">
        <f>O583*H583</f>
        <v>135.2988</v>
      </c>
      <c r="Q583" s="151">
        <v>0.00095</v>
      </c>
      <c r="R583" s="151">
        <f>Q583*H583</f>
        <v>0.1765575</v>
      </c>
      <c r="S583" s="151">
        <v>0</v>
      </c>
      <c r="T583" s="152">
        <f>S583*H583</f>
        <v>0</v>
      </c>
      <c r="AR583" s="16" t="s">
        <v>221</v>
      </c>
      <c r="AT583" s="16" t="s">
        <v>141</v>
      </c>
      <c r="AU583" s="16" t="s">
        <v>78</v>
      </c>
      <c r="AY583" s="16" t="s">
        <v>139</v>
      </c>
      <c r="BE583" s="153">
        <f>IF(N583="základní",J583,0)</f>
        <v>0</v>
      </c>
      <c r="BF583" s="153">
        <f>IF(N583="snížená",J583,0)</f>
        <v>0</v>
      </c>
      <c r="BG583" s="153">
        <f>IF(N583="zákl. přenesená",J583,0)</f>
        <v>0</v>
      </c>
      <c r="BH583" s="153">
        <f>IF(N583="sníž. přenesená",J583,0)</f>
        <v>0</v>
      </c>
      <c r="BI583" s="153">
        <f>IF(N583="nulová",J583,0)</f>
        <v>0</v>
      </c>
      <c r="BJ583" s="16" t="s">
        <v>20</v>
      </c>
      <c r="BK583" s="153">
        <f>ROUND(I583*H583,2)</f>
        <v>0</v>
      </c>
      <c r="BL583" s="16" t="s">
        <v>221</v>
      </c>
      <c r="BM583" s="16" t="s">
        <v>1046</v>
      </c>
    </row>
    <row r="584" spans="2:51" s="11" customFormat="1" ht="31.5" customHeight="1">
      <c r="B584" s="154"/>
      <c r="D584" s="163" t="s">
        <v>147</v>
      </c>
      <c r="E584" s="171" t="s">
        <v>3</v>
      </c>
      <c r="F584" s="172" t="s">
        <v>1047</v>
      </c>
      <c r="H584" s="173">
        <v>185.85</v>
      </c>
      <c r="L584" s="154"/>
      <c r="M584" s="159"/>
      <c r="N584" s="160"/>
      <c r="O584" s="160"/>
      <c r="P584" s="160"/>
      <c r="Q584" s="160"/>
      <c r="R584" s="160"/>
      <c r="S584" s="160"/>
      <c r="T584" s="161"/>
      <c r="AT584" s="156" t="s">
        <v>147</v>
      </c>
      <c r="AU584" s="156" t="s">
        <v>78</v>
      </c>
      <c r="AV584" s="11" t="s">
        <v>78</v>
      </c>
      <c r="AW584" s="11" t="s">
        <v>34</v>
      </c>
      <c r="AX584" s="11" t="s">
        <v>20</v>
      </c>
      <c r="AY584" s="156" t="s">
        <v>139</v>
      </c>
    </row>
    <row r="585" spans="2:65" s="1" customFormat="1" ht="22.5" customHeight="1">
      <c r="B585" s="142"/>
      <c r="C585" s="143" t="s">
        <v>1048</v>
      </c>
      <c r="D585" s="143" t="s">
        <v>141</v>
      </c>
      <c r="E585" s="144" t="s">
        <v>1049</v>
      </c>
      <c r="F585" s="145" t="s">
        <v>1050</v>
      </c>
      <c r="G585" s="146" t="s">
        <v>197</v>
      </c>
      <c r="H585" s="147">
        <v>20.015</v>
      </c>
      <c r="I585" s="148"/>
      <c r="J585" s="148">
        <f>ROUND(I585*H585,2)</f>
        <v>0</v>
      </c>
      <c r="K585" s="145" t="s">
        <v>3</v>
      </c>
      <c r="L585" s="30"/>
      <c r="M585" s="149" t="s">
        <v>3</v>
      </c>
      <c r="N585" s="150" t="s">
        <v>41</v>
      </c>
      <c r="O585" s="151">
        <v>1.156</v>
      </c>
      <c r="P585" s="151">
        <f>O585*H585</f>
        <v>23.13734</v>
      </c>
      <c r="Q585" s="151">
        <v>0</v>
      </c>
      <c r="R585" s="151">
        <f>Q585*H585</f>
        <v>0</v>
      </c>
      <c r="S585" s="151">
        <v>0</v>
      </c>
      <c r="T585" s="152">
        <f>S585*H585</f>
        <v>0</v>
      </c>
      <c r="AR585" s="16" t="s">
        <v>221</v>
      </c>
      <c r="AT585" s="16" t="s">
        <v>141</v>
      </c>
      <c r="AU585" s="16" t="s">
        <v>78</v>
      </c>
      <c r="AY585" s="16" t="s">
        <v>139</v>
      </c>
      <c r="BE585" s="153">
        <f>IF(N585="základní",J585,0)</f>
        <v>0</v>
      </c>
      <c r="BF585" s="153">
        <f>IF(N585="snížená",J585,0)</f>
        <v>0</v>
      </c>
      <c r="BG585" s="153">
        <f>IF(N585="zákl. přenesená",J585,0)</f>
        <v>0</v>
      </c>
      <c r="BH585" s="153">
        <f>IF(N585="sníž. přenesená",J585,0)</f>
        <v>0</v>
      </c>
      <c r="BI585" s="153">
        <f>IF(N585="nulová",J585,0)</f>
        <v>0</v>
      </c>
      <c r="BJ585" s="16" t="s">
        <v>20</v>
      </c>
      <c r="BK585" s="153">
        <f>ROUND(I585*H585,2)</f>
        <v>0</v>
      </c>
      <c r="BL585" s="16" t="s">
        <v>221</v>
      </c>
      <c r="BM585" s="16" t="s">
        <v>1051</v>
      </c>
    </row>
    <row r="586" spans="2:63" s="10" customFormat="1" ht="29.25" customHeight="1">
      <c r="B586" s="129"/>
      <c r="D586" s="139" t="s">
        <v>69</v>
      </c>
      <c r="E586" s="140" t="s">
        <v>1052</v>
      </c>
      <c r="F586" s="140" t="s">
        <v>1053</v>
      </c>
      <c r="J586" s="141">
        <f>BK586</f>
        <v>0</v>
      </c>
      <c r="L586" s="129"/>
      <c r="M586" s="133"/>
      <c r="N586" s="134"/>
      <c r="O586" s="134"/>
      <c r="P586" s="135">
        <f>SUM(P587:P619)</f>
        <v>78.50608999999999</v>
      </c>
      <c r="Q586" s="134"/>
      <c r="R586" s="135">
        <f>SUM(R587:R619)</f>
        <v>0.6721956</v>
      </c>
      <c r="S586" s="134"/>
      <c r="T586" s="136">
        <f>SUM(T587:T619)</f>
        <v>0.031188</v>
      </c>
      <c r="AR586" s="130" t="s">
        <v>78</v>
      </c>
      <c r="AT586" s="137" t="s">
        <v>69</v>
      </c>
      <c r="AU586" s="137" t="s">
        <v>20</v>
      </c>
      <c r="AY586" s="130" t="s">
        <v>139</v>
      </c>
      <c r="BK586" s="138">
        <f>SUM(BK587:BK619)</f>
        <v>0</v>
      </c>
    </row>
    <row r="587" spans="2:65" s="1" customFormat="1" ht="22.5" customHeight="1">
      <c r="B587" s="142"/>
      <c r="C587" s="143" t="s">
        <v>1054</v>
      </c>
      <c r="D587" s="143" t="s">
        <v>141</v>
      </c>
      <c r="E587" s="144" t="s">
        <v>1055</v>
      </c>
      <c r="F587" s="145" t="s">
        <v>1056</v>
      </c>
      <c r="G587" s="146" t="s">
        <v>1057</v>
      </c>
      <c r="H587" s="147">
        <v>39</v>
      </c>
      <c r="I587" s="148"/>
      <c r="J587" s="148">
        <f>ROUND(I587*H587,2)</f>
        <v>0</v>
      </c>
      <c r="K587" s="145" t="s">
        <v>3</v>
      </c>
      <c r="L587" s="30"/>
      <c r="M587" s="149" t="s">
        <v>3</v>
      </c>
      <c r="N587" s="150" t="s">
        <v>41</v>
      </c>
      <c r="O587" s="151">
        <v>0</v>
      </c>
      <c r="P587" s="151">
        <f>O587*H587</f>
        <v>0</v>
      </c>
      <c r="Q587" s="151">
        <v>0</v>
      </c>
      <c r="R587" s="151">
        <f>Q587*H587</f>
        <v>0</v>
      </c>
      <c r="S587" s="151">
        <v>0</v>
      </c>
      <c r="T587" s="152">
        <f>S587*H587</f>
        <v>0</v>
      </c>
      <c r="AR587" s="16" t="s">
        <v>221</v>
      </c>
      <c r="AT587" s="16" t="s">
        <v>141</v>
      </c>
      <c r="AU587" s="16" t="s">
        <v>78</v>
      </c>
      <c r="AY587" s="16" t="s">
        <v>139</v>
      </c>
      <c r="BE587" s="153">
        <f>IF(N587="základní",J587,0)</f>
        <v>0</v>
      </c>
      <c r="BF587" s="153">
        <f>IF(N587="snížená",J587,0)</f>
        <v>0</v>
      </c>
      <c r="BG587" s="153">
        <f>IF(N587="zákl. přenesená",J587,0)</f>
        <v>0</v>
      </c>
      <c r="BH587" s="153">
        <f>IF(N587="sníž. přenesená",J587,0)</f>
        <v>0</v>
      </c>
      <c r="BI587" s="153">
        <f>IF(N587="nulová",J587,0)</f>
        <v>0</v>
      </c>
      <c r="BJ587" s="16" t="s">
        <v>20</v>
      </c>
      <c r="BK587" s="153">
        <f>ROUND(I587*H587,2)</f>
        <v>0</v>
      </c>
      <c r="BL587" s="16" t="s">
        <v>221</v>
      </c>
      <c r="BM587" s="16" t="s">
        <v>1058</v>
      </c>
    </row>
    <row r="588" spans="2:51" s="11" customFormat="1" ht="22.5" customHeight="1">
      <c r="B588" s="154"/>
      <c r="D588" s="163" t="s">
        <v>147</v>
      </c>
      <c r="E588" s="171" t="s">
        <v>3</v>
      </c>
      <c r="F588" s="172" t="s">
        <v>1059</v>
      </c>
      <c r="H588" s="173">
        <v>39</v>
      </c>
      <c r="L588" s="154"/>
      <c r="M588" s="159"/>
      <c r="N588" s="160"/>
      <c r="O588" s="160"/>
      <c r="P588" s="160"/>
      <c r="Q588" s="160"/>
      <c r="R588" s="160"/>
      <c r="S588" s="160"/>
      <c r="T588" s="161"/>
      <c r="AT588" s="156" t="s">
        <v>147</v>
      </c>
      <c r="AU588" s="156" t="s">
        <v>78</v>
      </c>
      <c r="AV588" s="11" t="s">
        <v>78</v>
      </c>
      <c r="AW588" s="11" t="s">
        <v>34</v>
      </c>
      <c r="AX588" s="11" t="s">
        <v>20</v>
      </c>
      <c r="AY588" s="156" t="s">
        <v>139</v>
      </c>
    </row>
    <row r="589" spans="2:65" s="1" customFormat="1" ht="22.5" customHeight="1">
      <c r="B589" s="142"/>
      <c r="C589" s="143" t="s">
        <v>1060</v>
      </c>
      <c r="D589" s="143" t="s">
        <v>141</v>
      </c>
      <c r="E589" s="144" t="s">
        <v>1061</v>
      </c>
      <c r="F589" s="145" t="s">
        <v>1062</v>
      </c>
      <c r="G589" s="146" t="s">
        <v>1057</v>
      </c>
      <c r="H589" s="147">
        <v>16.62</v>
      </c>
      <c r="I589" s="148"/>
      <c r="J589" s="148">
        <f>ROUND(I589*H589,2)</f>
        <v>0</v>
      </c>
      <c r="K589" s="145" t="s">
        <v>3</v>
      </c>
      <c r="L589" s="30"/>
      <c r="M589" s="149" t="s">
        <v>3</v>
      </c>
      <c r="N589" s="150" t="s">
        <v>41</v>
      </c>
      <c r="O589" s="151">
        <v>0</v>
      </c>
      <c r="P589" s="151">
        <f>O589*H589</f>
        <v>0</v>
      </c>
      <c r="Q589" s="151">
        <v>0</v>
      </c>
      <c r="R589" s="151">
        <f>Q589*H589</f>
        <v>0</v>
      </c>
      <c r="S589" s="151">
        <v>0</v>
      </c>
      <c r="T589" s="152">
        <f>S589*H589</f>
        <v>0</v>
      </c>
      <c r="AR589" s="16" t="s">
        <v>221</v>
      </c>
      <c r="AT589" s="16" t="s">
        <v>141</v>
      </c>
      <c r="AU589" s="16" t="s">
        <v>78</v>
      </c>
      <c r="AY589" s="16" t="s">
        <v>139</v>
      </c>
      <c r="BE589" s="153">
        <f>IF(N589="základní",J589,0)</f>
        <v>0</v>
      </c>
      <c r="BF589" s="153">
        <f>IF(N589="snížená",J589,0)</f>
        <v>0</v>
      </c>
      <c r="BG589" s="153">
        <f>IF(N589="zákl. přenesená",J589,0)</f>
        <v>0</v>
      </c>
      <c r="BH589" s="153">
        <f>IF(N589="sníž. přenesená",J589,0)</f>
        <v>0</v>
      </c>
      <c r="BI589" s="153">
        <f>IF(N589="nulová",J589,0)</f>
        <v>0</v>
      </c>
      <c r="BJ589" s="16" t="s">
        <v>20</v>
      </c>
      <c r="BK589" s="153">
        <f>ROUND(I589*H589,2)</f>
        <v>0</v>
      </c>
      <c r="BL589" s="16" t="s">
        <v>221</v>
      </c>
      <c r="BM589" s="16" t="s">
        <v>1063</v>
      </c>
    </row>
    <row r="590" spans="2:51" s="11" customFormat="1" ht="22.5" customHeight="1">
      <c r="B590" s="154"/>
      <c r="D590" s="163" t="s">
        <v>147</v>
      </c>
      <c r="E590" s="171" t="s">
        <v>3</v>
      </c>
      <c r="F590" s="172" t="s">
        <v>1064</v>
      </c>
      <c r="H590" s="173">
        <v>16.62</v>
      </c>
      <c r="L590" s="154"/>
      <c r="M590" s="159"/>
      <c r="N590" s="160"/>
      <c r="O590" s="160"/>
      <c r="P590" s="160"/>
      <c r="Q590" s="160"/>
      <c r="R590" s="160"/>
      <c r="S590" s="160"/>
      <c r="T590" s="161"/>
      <c r="AT590" s="156" t="s">
        <v>147</v>
      </c>
      <c r="AU590" s="156" t="s">
        <v>78</v>
      </c>
      <c r="AV590" s="11" t="s">
        <v>78</v>
      </c>
      <c r="AW590" s="11" t="s">
        <v>34</v>
      </c>
      <c r="AX590" s="11" t="s">
        <v>20</v>
      </c>
      <c r="AY590" s="156" t="s">
        <v>139</v>
      </c>
    </row>
    <row r="591" spans="2:65" s="1" customFormat="1" ht="22.5" customHeight="1">
      <c r="B591" s="142"/>
      <c r="C591" s="143" t="s">
        <v>1065</v>
      </c>
      <c r="D591" s="143" t="s">
        <v>141</v>
      </c>
      <c r="E591" s="144" t="s">
        <v>1066</v>
      </c>
      <c r="F591" s="145" t="s">
        <v>1067</v>
      </c>
      <c r="G591" s="146" t="s">
        <v>250</v>
      </c>
      <c r="H591" s="147">
        <v>11.4</v>
      </c>
      <c r="I591" s="148"/>
      <c r="J591" s="148">
        <f>ROUND(I591*H591,2)</f>
        <v>0</v>
      </c>
      <c r="K591" s="145" t="s">
        <v>3</v>
      </c>
      <c r="L591" s="30"/>
      <c r="M591" s="149" t="s">
        <v>3</v>
      </c>
      <c r="N591" s="150" t="s">
        <v>41</v>
      </c>
      <c r="O591" s="151">
        <v>0.195</v>
      </c>
      <c r="P591" s="151">
        <f>O591*H591</f>
        <v>2.2230000000000003</v>
      </c>
      <c r="Q591" s="151">
        <v>0</v>
      </c>
      <c r="R591" s="151">
        <f>Q591*H591</f>
        <v>0</v>
      </c>
      <c r="S591" s="151">
        <v>0.00167</v>
      </c>
      <c r="T591" s="152">
        <f>S591*H591</f>
        <v>0.019038</v>
      </c>
      <c r="AR591" s="16" t="s">
        <v>221</v>
      </c>
      <c r="AT591" s="16" t="s">
        <v>141</v>
      </c>
      <c r="AU591" s="16" t="s">
        <v>78</v>
      </c>
      <c r="AY591" s="16" t="s">
        <v>139</v>
      </c>
      <c r="BE591" s="153">
        <f>IF(N591="základní",J591,0)</f>
        <v>0</v>
      </c>
      <c r="BF591" s="153">
        <f>IF(N591="snížená",J591,0)</f>
        <v>0</v>
      </c>
      <c r="BG591" s="153">
        <f>IF(N591="zákl. přenesená",J591,0)</f>
        <v>0</v>
      </c>
      <c r="BH591" s="153">
        <f>IF(N591="sníž. přenesená",J591,0)</f>
        <v>0</v>
      </c>
      <c r="BI591" s="153">
        <f>IF(N591="nulová",J591,0)</f>
        <v>0</v>
      </c>
      <c r="BJ591" s="16" t="s">
        <v>20</v>
      </c>
      <c r="BK591" s="153">
        <f>ROUND(I591*H591,2)</f>
        <v>0</v>
      </c>
      <c r="BL591" s="16" t="s">
        <v>221</v>
      </c>
      <c r="BM591" s="16" t="s">
        <v>1068</v>
      </c>
    </row>
    <row r="592" spans="2:51" s="11" customFormat="1" ht="22.5" customHeight="1">
      <c r="B592" s="154"/>
      <c r="D592" s="155" t="s">
        <v>147</v>
      </c>
      <c r="E592" s="156" t="s">
        <v>3</v>
      </c>
      <c r="F592" s="157" t="s">
        <v>1069</v>
      </c>
      <c r="H592" s="158">
        <v>2.4</v>
      </c>
      <c r="L592" s="154"/>
      <c r="M592" s="159"/>
      <c r="N592" s="160"/>
      <c r="O592" s="160"/>
      <c r="P592" s="160"/>
      <c r="Q592" s="160"/>
      <c r="R592" s="160"/>
      <c r="S592" s="160"/>
      <c r="T592" s="161"/>
      <c r="AT592" s="156" t="s">
        <v>147</v>
      </c>
      <c r="AU592" s="156" t="s">
        <v>78</v>
      </c>
      <c r="AV592" s="11" t="s">
        <v>78</v>
      </c>
      <c r="AW592" s="11" t="s">
        <v>34</v>
      </c>
      <c r="AX592" s="11" t="s">
        <v>70</v>
      </c>
      <c r="AY592" s="156" t="s">
        <v>139</v>
      </c>
    </row>
    <row r="593" spans="2:51" s="11" customFormat="1" ht="22.5" customHeight="1">
      <c r="B593" s="154"/>
      <c r="D593" s="155" t="s">
        <v>147</v>
      </c>
      <c r="E593" s="156" t="s">
        <v>3</v>
      </c>
      <c r="F593" s="157" t="s">
        <v>1070</v>
      </c>
      <c r="H593" s="158">
        <v>9</v>
      </c>
      <c r="L593" s="154"/>
      <c r="M593" s="159"/>
      <c r="N593" s="160"/>
      <c r="O593" s="160"/>
      <c r="P593" s="160"/>
      <c r="Q593" s="160"/>
      <c r="R593" s="160"/>
      <c r="S593" s="160"/>
      <c r="T593" s="161"/>
      <c r="AT593" s="156" t="s">
        <v>147</v>
      </c>
      <c r="AU593" s="156" t="s">
        <v>78</v>
      </c>
      <c r="AV593" s="11" t="s">
        <v>78</v>
      </c>
      <c r="AW593" s="11" t="s">
        <v>34</v>
      </c>
      <c r="AX593" s="11" t="s">
        <v>70</v>
      </c>
      <c r="AY593" s="156" t="s">
        <v>139</v>
      </c>
    </row>
    <row r="594" spans="2:51" s="12" customFormat="1" ht="22.5" customHeight="1">
      <c r="B594" s="162"/>
      <c r="D594" s="163" t="s">
        <v>147</v>
      </c>
      <c r="E594" s="164" t="s">
        <v>3</v>
      </c>
      <c r="F594" s="165" t="s">
        <v>150</v>
      </c>
      <c r="H594" s="166">
        <v>11.4</v>
      </c>
      <c r="L594" s="162"/>
      <c r="M594" s="167"/>
      <c r="N594" s="168"/>
      <c r="O594" s="168"/>
      <c r="P594" s="168"/>
      <c r="Q594" s="168"/>
      <c r="R594" s="168"/>
      <c r="S594" s="168"/>
      <c r="T594" s="169"/>
      <c r="AT594" s="170" t="s">
        <v>147</v>
      </c>
      <c r="AU594" s="170" t="s">
        <v>78</v>
      </c>
      <c r="AV594" s="12" t="s">
        <v>145</v>
      </c>
      <c r="AW594" s="12" t="s">
        <v>34</v>
      </c>
      <c r="AX594" s="12" t="s">
        <v>20</v>
      </c>
      <c r="AY594" s="170" t="s">
        <v>139</v>
      </c>
    </row>
    <row r="595" spans="2:65" s="1" customFormat="1" ht="22.5" customHeight="1">
      <c r="B595" s="142"/>
      <c r="C595" s="143" t="s">
        <v>1071</v>
      </c>
      <c r="D595" s="143" t="s">
        <v>141</v>
      </c>
      <c r="E595" s="144" t="s">
        <v>1072</v>
      </c>
      <c r="F595" s="145" t="s">
        <v>1073</v>
      </c>
      <c r="G595" s="146" t="s">
        <v>1057</v>
      </c>
      <c r="H595" s="147">
        <v>14.4</v>
      </c>
      <c r="I595" s="148"/>
      <c r="J595" s="148">
        <f>ROUND(I595*H595,2)</f>
        <v>0</v>
      </c>
      <c r="K595" s="145" t="s">
        <v>3</v>
      </c>
      <c r="L595" s="30"/>
      <c r="M595" s="149" t="s">
        <v>3</v>
      </c>
      <c r="N595" s="150" t="s">
        <v>41</v>
      </c>
      <c r="O595" s="151">
        <v>0</v>
      </c>
      <c r="P595" s="151">
        <f>O595*H595</f>
        <v>0</v>
      </c>
      <c r="Q595" s="151">
        <v>0</v>
      </c>
      <c r="R595" s="151">
        <f>Q595*H595</f>
        <v>0</v>
      </c>
      <c r="S595" s="151">
        <v>0</v>
      </c>
      <c r="T595" s="152">
        <f>S595*H595</f>
        <v>0</v>
      </c>
      <c r="AR595" s="16" t="s">
        <v>221</v>
      </c>
      <c r="AT595" s="16" t="s">
        <v>141</v>
      </c>
      <c r="AU595" s="16" t="s">
        <v>78</v>
      </c>
      <c r="AY595" s="16" t="s">
        <v>139</v>
      </c>
      <c r="BE595" s="153">
        <f>IF(N595="základní",J595,0)</f>
        <v>0</v>
      </c>
      <c r="BF595" s="153">
        <f>IF(N595="snížená",J595,0)</f>
        <v>0</v>
      </c>
      <c r="BG595" s="153">
        <f>IF(N595="zákl. přenesená",J595,0)</f>
        <v>0</v>
      </c>
      <c r="BH595" s="153">
        <f>IF(N595="sníž. přenesená",J595,0)</f>
        <v>0</v>
      </c>
      <c r="BI595" s="153">
        <f>IF(N595="nulová",J595,0)</f>
        <v>0</v>
      </c>
      <c r="BJ595" s="16" t="s">
        <v>20</v>
      </c>
      <c r="BK595" s="153">
        <f>ROUND(I595*H595,2)</f>
        <v>0</v>
      </c>
      <c r="BL595" s="16" t="s">
        <v>221</v>
      </c>
      <c r="BM595" s="16" t="s">
        <v>1074</v>
      </c>
    </row>
    <row r="596" spans="2:51" s="11" customFormat="1" ht="22.5" customHeight="1">
      <c r="B596" s="154"/>
      <c r="D596" s="163" t="s">
        <v>147</v>
      </c>
      <c r="E596" s="171" t="s">
        <v>3</v>
      </c>
      <c r="F596" s="172" t="s">
        <v>1075</v>
      </c>
      <c r="H596" s="173">
        <v>14.4</v>
      </c>
      <c r="L596" s="154"/>
      <c r="M596" s="159"/>
      <c r="N596" s="160"/>
      <c r="O596" s="160"/>
      <c r="P596" s="160"/>
      <c r="Q596" s="160"/>
      <c r="R596" s="160"/>
      <c r="S596" s="160"/>
      <c r="T596" s="161"/>
      <c r="AT596" s="156" t="s">
        <v>147</v>
      </c>
      <c r="AU596" s="156" t="s">
        <v>78</v>
      </c>
      <c r="AV596" s="11" t="s">
        <v>78</v>
      </c>
      <c r="AW596" s="11" t="s">
        <v>34</v>
      </c>
      <c r="AX596" s="11" t="s">
        <v>20</v>
      </c>
      <c r="AY596" s="156" t="s">
        <v>139</v>
      </c>
    </row>
    <row r="597" spans="2:65" s="1" customFormat="1" ht="22.5" customHeight="1">
      <c r="B597" s="142"/>
      <c r="C597" s="143" t="s">
        <v>1076</v>
      </c>
      <c r="D597" s="143" t="s">
        <v>141</v>
      </c>
      <c r="E597" s="144" t="s">
        <v>1077</v>
      </c>
      <c r="F597" s="145" t="s">
        <v>1078</v>
      </c>
      <c r="G597" s="146" t="s">
        <v>1057</v>
      </c>
      <c r="H597" s="147">
        <v>131.5</v>
      </c>
      <c r="I597" s="148"/>
      <c r="J597" s="148">
        <f>ROUND(I597*H597,2)</f>
        <v>0</v>
      </c>
      <c r="K597" s="145" t="s">
        <v>3</v>
      </c>
      <c r="L597" s="30"/>
      <c r="M597" s="149" t="s">
        <v>3</v>
      </c>
      <c r="N597" s="150" t="s">
        <v>41</v>
      </c>
      <c r="O597" s="151">
        <v>0</v>
      </c>
      <c r="P597" s="151">
        <f>O597*H597</f>
        <v>0</v>
      </c>
      <c r="Q597" s="151">
        <v>0</v>
      </c>
      <c r="R597" s="151">
        <f>Q597*H597</f>
        <v>0</v>
      </c>
      <c r="S597" s="151">
        <v>0</v>
      </c>
      <c r="T597" s="152">
        <f>S597*H597</f>
        <v>0</v>
      </c>
      <c r="AR597" s="16" t="s">
        <v>221</v>
      </c>
      <c r="AT597" s="16" t="s">
        <v>141</v>
      </c>
      <c r="AU597" s="16" t="s">
        <v>78</v>
      </c>
      <c r="AY597" s="16" t="s">
        <v>139</v>
      </c>
      <c r="BE597" s="153">
        <f>IF(N597="základní",J597,0)</f>
        <v>0</v>
      </c>
      <c r="BF597" s="153">
        <f>IF(N597="snížená",J597,0)</f>
        <v>0</v>
      </c>
      <c r="BG597" s="153">
        <f>IF(N597="zákl. přenesená",J597,0)</f>
        <v>0</v>
      </c>
      <c r="BH597" s="153">
        <f>IF(N597="sníž. přenesená",J597,0)</f>
        <v>0</v>
      </c>
      <c r="BI597" s="153">
        <f>IF(N597="nulová",J597,0)</f>
        <v>0</v>
      </c>
      <c r="BJ597" s="16" t="s">
        <v>20</v>
      </c>
      <c r="BK597" s="153">
        <f>ROUND(I597*H597,2)</f>
        <v>0</v>
      </c>
      <c r="BL597" s="16" t="s">
        <v>221</v>
      </c>
      <c r="BM597" s="16" t="s">
        <v>1079</v>
      </c>
    </row>
    <row r="598" spans="2:51" s="11" customFormat="1" ht="22.5" customHeight="1">
      <c r="B598" s="154"/>
      <c r="D598" s="163" t="s">
        <v>147</v>
      </c>
      <c r="E598" s="171" t="s">
        <v>3</v>
      </c>
      <c r="F598" s="172" t="s">
        <v>1080</v>
      </c>
      <c r="H598" s="173">
        <v>131.5</v>
      </c>
      <c r="L598" s="154"/>
      <c r="M598" s="159"/>
      <c r="N598" s="160"/>
      <c r="O598" s="160"/>
      <c r="P598" s="160"/>
      <c r="Q598" s="160"/>
      <c r="R598" s="160"/>
      <c r="S598" s="160"/>
      <c r="T598" s="161"/>
      <c r="AT598" s="156" t="s">
        <v>147</v>
      </c>
      <c r="AU598" s="156" t="s">
        <v>78</v>
      </c>
      <c r="AV598" s="11" t="s">
        <v>78</v>
      </c>
      <c r="AW598" s="11" t="s">
        <v>34</v>
      </c>
      <c r="AX598" s="11" t="s">
        <v>20</v>
      </c>
      <c r="AY598" s="156" t="s">
        <v>139</v>
      </c>
    </row>
    <row r="599" spans="2:65" s="1" customFormat="1" ht="22.5" customHeight="1">
      <c r="B599" s="142"/>
      <c r="C599" s="143" t="s">
        <v>1081</v>
      </c>
      <c r="D599" s="143" t="s">
        <v>141</v>
      </c>
      <c r="E599" s="144" t="s">
        <v>1082</v>
      </c>
      <c r="F599" s="145" t="s">
        <v>1083</v>
      </c>
      <c r="G599" s="146" t="s">
        <v>250</v>
      </c>
      <c r="H599" s="147">
        <v>2.4</v>
      </c>
      <c r="I599" s="148"/>
      <c r="J599" s="148">
        <f>ROUND(I599*H599,2)</f>
        <v>0</v>
      </c>
      <c r="K599" s="145" t="s">
        <v>3</v>
      </c>
      <c r="L599" s="30"/>
      <c r="M599" s="149" t="s">
        <v>3</v>
      </c>
      <c r="N599" s="150" t="s">
        <v>41</v>
      </c>
      <c r="O599" s="151">
        <v>0.189</v>
      </c>
      <c r="P599" s="151">
        <f>O599*H599</f>
        <v>0.4536</v>
      </c>
      <c r="Q599" s="151">
        <v>0</v>
      </c>
      <c r="R599" s="151">
        <f>Q599*H599</f>
        <v>0</v>
      </c>
      <c r="S599" s="151">
        <v>0.0026</v>
      </c>
      <c r="T599" s="152">
        <f>S599*H599</f>
        <v>0.00624</v>
      </c>
      <c r="AR599" s="16" t="s">
        <v>221</v>
      </c>
      <c r="AT599" s="16" t="s">
        <v>141</v>
      </c>
      <c r="AU599" s="16" t="s">
        <v>78</v>
      </c>
      <c r="AY599" s="16" t="s">
        <v>139</v>
      </c>
      <c r="BE599" s="153">
        <f>IF(N599="základní",J599,0)</f>
        <v>0</v>
      </c>
      <c r="BF599" s="153">
        <f>IF(N599="snížená",J599,0)</f>
        <v>0</v>
      </c>
      <c r="BG599" s="153">
        <f>IF(N599="zákl. přenesená",J599,0)</f>
        <v>0</v>
      </c>
      <c r="BH599" s="153">
        <f>IF(N599="sníž. přenesená",J599,0)</f>
        <v>0</v>
      </c>
      <c r="BI599" s="153">
        <f>IF(N599="nulová",J599,0)</f>
        <v>0</v>
      </c>
      <c r="BJ599" s="16" t="s">
        <v>20</v>
      </c>
      <c r="BK599" s="153">
        <f>ROUND(I599*H599,2)</f>
        <v>0</v>
      </c>
      <c r="BL599" s="16" t="s">
        <v>221</v>
      </c>
      <c r="BM599" s="16" t="s">
        <v>1084</v>
      </c>
    </row>
    <row r="600" spans="2:51" s="11" customFormat="1" ht="22.5" customHeight="1">
      <c r="B600" s="154"/>
      <c r="D600" s="163" t="s">
        <v>147</v>
      </c>
      <c r="E600" s="171" t="s">
        <v>3</v>
      </c>
      <c r="F600" s="172" t="s">
        <v>1085</v>
      </c>
      <c r="H600" s="173">
        <v>2.4</v>
      </c>
      <c r="L600" s="154"/>
      <c r="M600" s="159"/>
      <c r="N600" s="160"/>
      <c r="O600" s="160"/>
      <c r="P600" s="160"/>
      <c r="Q600" s="160"/>
      <c r="R600" s="160"/>
      <c r="S600" s="160"/>
      <c r="T600" s="161"/>
      <c r="AT600" s="156" t="s">
        <v>147</v>
      </c>
      <c r="AU600" s="156" t="s">
        <v>78</v>
      </c>
      <c r="AV600" s="11" t="s">
        <v>78</v>
      </c>
      <c r="AW600" s="11" t="s">
        <v>34</v>
      </c>
      <c r="AX600" s="11" t="s">
        <v>20</v>
      </c>
      <c r="AY600" s="156" t="s">
        <v>139</v>
      </c>
    </row>
    <row r="601" spans="2:65" s="1" customFormat="1" ht="22.5" customHeight="1">
      <c r="B601" s="142"/>
      <c r="C601" s="143" t="s">
        <v>1086</v>
      </c>
      <c r="D601" s="143" t="s">
        <v>141</v>
      </c>
      <c r="E601" s="144" t="s">
        <v>1087</v>
      </c>
      <c r="F601" s="145" t="s">
        <v>1088</v>
      </c>
      <c r="G601" s="146" t="s">
        <v>250</v>
      </c>
      <c r="H601" s="147">
        <v>1.5</v>
      </c>
      <c r="I601" s="148"/>
      <c r="J601" s="148">
        <f>ROUND(I601*H601,2)</f>
        <v>0</v>
      </c>
      <c r="K601" s="145" t="s">
        <v>3</v>
      </c>
      <c r="L601" s="30"/>
      <c r="M601" s="149" t="s">
        <v>3</v>
      </c>
      <c r="N601" s="150" t="s">
        <v>41</v>
      </c>
      <c r="O601" s="151">
        <v>0.147</v>
      </c>
      <c r="P601" s="151">
        <f>O601*H601</f>
        <v>0.22049999999999997</v>
      </c>
      <c r="Q601" s="151">
        <v>0</v>
      </c>
      <c r="R601" s="151">
        <f>Q601*H601</f>
        <v>0</v>
      </c>
      <c r="S601" s="151">
        <v>0.00394</v>
      </c>
      <c r="T601" s="152">
        <f>S601*H601</f>
        <v>0.00591</v>
      </c>
      <c r="AR601" s="16" t="s">
        <v>221</v>
      </c>
      <c r="AT601" s="16" t="s">
        <v>141</v>
      </c>
      <c r="AU601" s="16" t="s">
        <v>78</v>
      </c>
      <c r="AY601" s="16" t="s">
        <v>139</v>
      </c>
      <c r="BE601" s="153">
        <f>IF(N601="základní",J601,0)</f>
        <v>0</v>
      </c>
      <c r="BF601" s="153">
        <f>IF(N601="snížená",J601,0)</f>
        <v>0</v>
      </c>
      <c r="BG601" s="153">
        <f>IF(N601="zákl. přenesená",J601,0)</f>
        <v>0</v>
      </c>
      <c r="BH601" s="153">
        <f>IF(N601="sníž. přenesená",J601,0)</f>
        <v>0</v>
      </c>
      <c r="BI601" s="153">
        <f>IF(N601="nulová",J601,0)</f>
        <v>0</v>
      </c>
      <c r="BJ601" s="16" t="s">
        <v>20</v>
      </c>
      <c r="BK601" s="153">
        <f>ROUND(I601*H601,2)</f>
        <v>0</v>
      </c>
      <c r="BL601" s="16" t="s">
        <v>221</v>
      </c>
      <c r="BM601" s="16" t="s">
        <v>1089</v>
      </c>
    </row>
    <row r="602" spans="2:51" s="11" customFormat="1" ht="22.5" customHeight="1">
      <c r="B602" s="154"/>
      <c r="D602" s="163" t="s">
        <v>147</v>
      </c>
      <c r="E602" s="171" t="s">
        <v>3</v>
      </c>
      <c r="F602" s="172" t="s">
        <v>1090</v>
      </c>
      <c r="H602" s="173">
        <v>1.5</v>
      </c>
      <c r="L602" s="154"/>
      <c r="M602" s="159"/>
      <c r="N602" s="160"/>
      <c r="O602" s="160"/>
      <c r="P602" s="160"/>
      <c r="Q602" s="160"/>
      <c r="R602" s="160"/>
      <c r="S602" s="160"/>
      <c r="T602" s="161"/>
      <c r="AT602" s="156" t="s">
        <v>147</v>
      </c>
      <c r="AU602" s="156" t="s">
        <v>78</v>
      </c>
      <c r="AV602" s="11" t="s">
        <v>78</v>
      </c>
      <c r="AW602" s="11" t="s">
        <v>34</v>
      </c>
      <c r="AX602" s="11" t="s">
        <v>20</v>
      </c>
      <c r="AY602" s="156" t="s">
        <v>139</v>
      </c>
    </row>
    <row r="603" spans="2:65" s="1" customFormat="1" ht="22.5" customHeight="1">
      <c r="B603" s="142"/>
      <c r="C603" s="143" t="s">
        <v>1091</v>
      </c>
      <c r="D603" s="143" t="s">
        <v>141</v>
      </c>
      <c r="E603" s="144" t="s">
        <v>1092</v>
      </c>
      <c r="F603" s="145" t="s">
        <v>1093</v>
      </c>
      <c r="G603" s="146" t="s">
        <v>1057</v>
      </c>
      <c r="H603" s="147">
        <v>8.45</v>
      </c>
      <c r="I603" s="148"/>
      <c r="J603" s="148">
        <f>ROUND(I603*H603,2)</f>
        <v>0</v>
      </c>
      <c r="K603" s="145" t="s">
        <v>3</v>
      </c>
      <c r="L603" s="30"/>
      <c r="M603" s="149" t="s">
        <v>3</v>
      </c>
      <c r="N603" s="150" t="s">
        <v>41</v>
      </c>
      <c r="O603" s="151">
        <v>0</v>
      </c>
      <c r="P603" s="151">
        <f>O603*H603</f>
        <v>0</v>
      </c>
      <c r="Q603" s="151">
        <v>0</v>
      </c>
      <c r="R603" s="151">
        <f>Q603*H603</f>
        <v>0</v>
      </c>
      <c r="S603" s="151">
        <v>0</v>
      </c>
      <c r="T603" s="152">
        <f>S603*H603</f>
        <v>0</v>
      </c>
      <c r="AR603" s="16" t="s">
        <v>221</v>
      </c>
      <c r="AT603" s="16" t="s">
        <v>141</v>
      </c>
      <c r="AU603" s="16" t="s">
        <v>78</v>
      </c>
      <c r="AY603" s="16" t="s">
        <v>139</v>
      </c>
      <c r="BE603" s="153">
        <f>IF(N603="základní",J603,0)</f>
        <v>0</v>
      </c>
      <c r="BF603" s="153">
        <f>IF(N603="snížená",J603,0)</f>
        <v>0</v>
      </c>
      <c r="BG603" s="153">
        <f>IF(N603="zákl. přenesená",J603,0)</f>
        <v>0</v>
      </c>
      <c r="BH603" s="153">
        <f>IF(N603="sníž. přenesená",J603,0)</f>
        <v>0</v>
      </c>
      <c r="BI603" s="153">
        <f>IF(N603="nulová",J603,0)</f>
        <v>0</v>
      </c>
      <c r="BJ603" s="16" t="s">
        <v>20</v>
      </c>
      <c r="BK603" s="153">
        <f>ROUND(I603*H603,2)</f>
        <v>0</v>
      </c>
      <c r="BL603" s="16" t="s">
        <v>221</v>
      </c>
      <c r="BM603" s="16" t="s">
        <v>1094</v>
      </c>
    </row>
    <row r="604" spans="2:51" s="11" customFormat="1" ht="22.5" customHeight="1">
      <c r="B604" s="154"/>
      <c r="D604" s="163" t="s">
        <v>147</v>
      </c>
      <c r="E604" s="171" t="s">
        <v>3</v>
      </c>
      <c r="F604" s="172" t="s">
        <v>1095</v>
      </c>
      <c r="H604" s="173">
        <v>8.45</v>
      </c>
      <c r="L604" s="154"/>
      <c r="M604" s="159"/>
      <c r="N604" s="160"/>
      <c r="O604" s="160"/>
      <c r="P604" s="160"/>
      <c r="Q604" s="160"/>
      <c r="R604" s="160"/>
      <c r="S604" s="160"/>
      <c r="T604" s="161"/>
      <c r="AT604" s="156" t="s">
        <v>147</v>
      </c>
      <c r="AU604" s="156" t="s">
        <v>78</v>
      </c>
      <c r="AV604" s="11" t="s">
        <v>78</v>
      </c>
      <c r="AW604" s="11" t="s">
        <v>34</v>
      </c>
      <c r="AX604" s="11" t="s">
        <v>20</v>
      </c>
      <c r="AY604" s="156" t="s">
        <v>139</v>
      </c>
    </row>
    <row r="605" spans="2:65" s="1" customFormat="1" ht="22.5" customHeight="1">
      <c r="B605" s="142"/>
      <c r="C605" s="143" t="s">
        <v>1096</v>
      </c>
      <c r="D605" s="143" t="s">
        <v>141</v>
      </c>
      <c r="E605" s="144" t="s">
        <v>1097</v>
      </c>
      <c r="F605" s="145" t="s">
        <v>1098</v>
      </c>
      <c r="G605" s="146" t="s">
        <v>1057</v>
      </c>
      <c r="H605" s="147">
        <v>12.675</v>
      </c>
      <c r="I605" s="148"/>
      <c r="J605" s="148">
        <f>ROUND(I605*H605,2)</f>
        <v>0</v>
      </c>
      <c r="K605" s="145" t="s">
        <v>3</v>
      </c>
      <c r="L605" s="30"/>
      <c r="M605" s="149" t="s">
        <v>3</v>
      </c>
      <c r="N605" s="150" t="s">
        <v>41</v>
      </c>
      <c r="O605" s="151">
        <v>0</v>
      </c>
      <c r="P605" s="151">
        <f>O605*H605</f>
        <v>0</v>
      </c>
      <c r="Q605" s="151">
        <v>0</v>
      </c>
      <c r="R605" s="151">
        <f>Q605*H605</f>
        <v>0</v>
      </c>
      <c r="S605" s="151">
        <v>0</v>
      </c>
      <c r="T605" s="152">
        <f>S605*H605</f>
        <v>0</v>
      </c>
      <c r="AR605" s="16" t="s">
        <v>221</v>
      </c>
      <c r="AT605" s="16" t="s">
        <v>141</v>
      </c>
      <c r="AU605" s="16" t="s">
        <v>78</v>
      </c>
      <c r="AY605" s="16" t="s">
        <v>139</v>
      </c>
      <c r="BE605" s="153">
        <f>IF(N605="základní",J605,0)</f>
        <v>0</v>
      </c>
      <c r="BF605" s="153">
        <f>IF(N605="snížená",J605,0)</f>
        <v>0</v>
      </c>
      <c r="BG605" s="153">
        <f>IF(N605="zákl. přenesená",J605,0)</f>
        <v>0</v>
      </c>
      <c r="BH605" s="153">
        <f>IF(N605="sníž. přenesená",J605,0)</f>
        <v>0</v>
      </c>
      <c r="BI605" s="153">
        <f>IF(N605="nulová",J605,0)</f>
        <v>0</v>
      </c>
      <c r="BJ605" s="16" t="s">
        <v>20</v>
      </c>
      <c r="BK605" s="153">
        <f>ROUND(I605*H605,2)</f>
        <v>0</v>
      </c>
      <c r="BL605" s="16" t="s">
        <v>221</v>
      </c>
      <c r="BM605" s="16" t="s">
        <v>1099</v>
      </c>
    </row>
    <row r="606" spans="2:51" s="11" customFormat="1" ht="22.5" customHeight="1">
      <c r="B606" s="154"/>
      <c r="D606" s="163" t="s">
        <v>147</v>
      </c>
      <c r="E606" s="171" t="s">
        <v>3</v>
      </c>
      <c r="F606" s="172" t="s">
        <v>1100</v>
      </c>
      <c r="H606" s="173">
        <v>12.675</v>
      </c>
      <c r="L606" s="154"/>
      <c r="M606" s="159"/>
      <c r="N606" s="160"/>
      <c r="O606" s="160"/>
      <c r="P606" s="160"/>
      <c r="Q606" s="160"/>
      <c r="R606" s="160"/>
      <c r="S606" s="160"/>
      <c r="T606" s="161"/>
      <c r="AT606" s="156" t="s">
        <v>147</v>
      </c>
      <c r="AU606" s="156" t="s">
        <v>78</v>
      </c>
      <c r="AV606" s="11" t="s">
        <v>78</v>
      </c>
      <c r="AW606" s="11" t="s">
        <v>34</v>
      </c>
      <c r="AX606" s="11" t="s">
        <v>20</v>
      </c>
      <c r="AY606" s="156" t="s">
        <v>139</v>
      </c>
    </row>
    <row r="607" spans="2:65" s="1" customFormat="1" ht="22.5" customHeight="1">
      <c r="B607" s="142"/>
      <c r="C607" s="143" t="s">
        <v>1101</v>
      </c>
      <c r="D607" s="143" t="s">
        <v>141</v>
      </c>
      <c r="E607" s="144" t="s">
        <v>1102</v>
      </c>
      <c r="F607" s="145" t="s">
        <v>1103</v>
      </c>
      <c r="G607" s="146" t="s">
        <v>935</v>
      </c>
      <c r="H607" s="147">
        <v>1</v>
      </c>
      <c r="I607" s="148"/>
      <c r="J607" s="148">
        <f>ROUND(I607*H607,2)</f>
        <v>0</v>
      </c>
      <c r="K607" s="145" t="s">
        <v>3</v>
      </c>
      <c r="L607" s="30"/>
      <c r="M607" s="149" t="s">
        <v>3</v>
      </c>
      <c r="N607" s="150" t="s">
        <v>41</v>
      </c>
      <c r="O607" s="151">
        <v>0</v>
      </c>
      <c r="P607" s="151">
        <f>O607*H607</f>
        <v>0</v>
      </c>
      <c r="Q607" s="151">
        <v>0</v>
      </c>
      <c r="R607" s="151">
        <f>Q607*H607</f>
        <v>0</v>
      </c>
      <c r="S607" s="151">
        <v>0</v>
      </c>
      <c r="T607" s="152">
        <f>S607*H607</f>
        <v>0</v>
      </c>
      <c r="AR607" s="16" t="s">
        <v>221</v>
      </c>
      <c r="AT607" s="16" t="s">
        <v>141</v>
      </c>
      <c r="AU607" s="16" t="s">
        <v>78</v>
      </c>
      <c r="AY607" s="16" t="s">
        <v>139</v>
      </c>
      <c r="BE607" s="153">
        <f>IF(N607="základní",J607,0)</f>
        <v>0</v>
      </c>
      <c r="BF607" s="153">
        <f>IF(N607="snížená",J607,0)</f>
        <v>0</v>
      </c>
      <c r="BG607" s="153">
        <f>IF(N607="zákl. přenesená",J607,0)</f>
        <v>0</v>
      </c>
      <c r="BH607" s="153">
        <f>IF(N607="sníž. přenesená",J607,0)</f>
        <v>0</v>
      </c>
      <c r="BI607" s="153">
        <f>IF(N607="nulová",J607,0)</f>
        <v>0</v>
      </c>
      <c r="BJ607" s="16" t="s">
        <v>20</v>
      </c>
      <c r="BK607" s="153">
        <f>ROUND(I607*H607,2)</f>
        <v>0</v>
      </c>
      <c r="BL607" s="16" t="s">
        <v>221</v>
      </c>
      <c r="BM607" s="16" t="s">
        <v>1104</v>
      </c>
    </row>
    <row r="608" spans="2:51" s="11" customFormat="1" ht="22.5" customHeight="1">
      <c r="B608" s="154"/>
      <c r="D608" s="163" t="s">
        <v>147</v>
      </c>
      <c r="E608" s="171" t="s">
        <v>3</v>
      </c>
      <c r="F608" s="172" t="s">
        <v>1105</v>
      </c>
      <c r="H608" s="173">
        <v>1</v>
      </c>
      <c r="L608" s="154"/>
      <c r="M608" s="159"/>
      <c r="N608" s="160"/>
      <c r="O608" s="160"/>
      <c r="P608" s="160"/>
      <c r="Q608" s="160"/>
      <c r="R608" s="160"/>
      <c r="S608" s="160"/>
      <c r="T608" s="161"/>
      <c r="AT608" s="156" t="s">
        <v>147</v>
      </c>
      <c r="AU608" s="156" t="s">
        <v>78</v>
      </c>
      <c r="AV608" s="11" t="s">
        <v>78</v>
      </c>
      <c r="AW608" s="11" t="s">
        <v>34</v>
      </c>
      <c r="AX608" s="11" t="s">
        <v>20</v>
      </c>
      <c r="AY608" s="156" t="s">
        <v>139</v>
      </c>
    </row>
    <row r="609" spans="2:65" s="1" customFormat="1" ht="22.5" customHeight="1">
      <c r="B609" s="142"/>
      <c r="C609" s="143" t="s">
        <v>1106</v>
      </c>
      <c r="D609" s="143" t="s">
        <v>141</v>
      </c>
      <c r="E609" s="144" t="s">
        <v>1107</v>
      </c>
      <c r="F609" s="145" t="s">
        <v>1108</v>
      </c>
      <c r="G609" s="146" t="s">
        <v>250</v>
      </c>
      <c r="H609" s="147">
        <v>50</v>
      </c>
      <c r="I609" s="148"/>
      <c r="J609" s="148">
        <f>ROUND(I609*H609,2)</f>
        <v>0</v>
      </c>
      <c r="K609" s="145" t="s">
        <v>780</v>
      </c>
      <c r="L609" s="30"/>
      <c r="M609" s="149" t="s">
        <v>3</v>
      </c>
      <c r="N609" s="150" t="s">
        <v>41</v>
      </c>
      <c r="O609" s="151">
        <v>0.305</v>
      </c>
      <c r="P609" s="151">
        <f>O609*H609</f>
        <v>15.25</v>
      </c>
      <c r="Q609" s="151">
        <v>0.00443</v>
      </c>
      <c r="R609" s="151">
        <f>Q609*H609</f>
        <v>0.2215</v>
      </c>
      <c r="S609" s="151">
        <v>0</v>
      </c>
      <c r="T609" s="152">
        <f>S609*H609</f>
        <v>0</v>
      </c>
      <c r="AR609" s="16" t="s">
        <v>221</v>
      </c>
      <c r="AT609" s="16" t="s">
        <v>141</v>
      </c>
      <c r="AU609" s="16" t="s">
        <v>78</v>
      </c>
      <c r="AY609" s="16" t="s">
        <v>139</v>
      </c>
      <c r="BE609" s="153">
        <f>IF(N609="základní",J609,0)</f>
        <v>0</v>
      </c>
      <c r="BF609" s="153">
        <f>IF(N609="snížená",J609,0)</f>
        <v>0</v>
      </c>
      <c r="BG609" s="153">
        <f>IF(N609="zákl. přenesená",J609,0)</f>
        <v>0</v>
      </c>
      <c r="BH609" s="153">
        <f>IF(N609="sníž. přenesená",J609,0)</f>
        <v>0</v>
      </c>
      <c r="BI609" s="153">
        <f>IF(N609="nulová",J609,0)</f>
        <v>0</v>
      </c>
      <c r="BJ609" s="16" t="s">
        <v>20</v>
      </c>
      <c r="BK609" s="153">
        <f>ROUND(I609*H609,2)</f>
        <v>0</v>
      </c>
      <c r="BL609" s="16" t="s">
        <v>221</v>
      </c>
      <c r="BM609" s="16" t="s">
        <v>1109</v>
      </c>
    </row>
    <row r="610" spans="2:51" s="11" customFormat="1" ht="22.5" customHeight="1">
      <c r="B610" s="154"/>
      <c r="D610" s="163" t="s">
        <v>147</v>
      </c>
      <c r="E610" s="171" t="s">
        <v>3</v>
      </c>
      <c r="F610" s="172" t="s">
        <v>1110</v>
      </c>
      <c r="H610" s="173">
        <v>50</v>
      </c>
      <c r="L610" s="154"/>
      <c r="M610" s="159"/>
      <c r="N610" s="160"/>
      <c r="O610" s="160"/>
      <c r="P610" s="160"/>
      <c r="Q610" s="160"/>
      <c r="R610" s="160"/>
      <c r="S610" s="160"/>
      <c r="T610" s="161"/>
      <c r="AT610" s="156" t="s">
        <v>147</v>
      </c>
      <c r="AU610" s="156" t="s">
        <v>78</v>
      </c>
      <c r="AV610" s="11" t="s">
        <v>78</v>
      </c>
      <c r="AW610" s="11" t="s">
        <v>34</v>
      </c>
      <c r="AX610" s="11" t="s">
        <v>20</v>
      </c>
      <c r="AY610" s="156" t="s">
        <v>139</v>
      </c>
    </row>
    <row r="611" spans="2:65" s="1" customFormat="1" ht="31.5" customHeight="1">
      <c r="B611" s="142"/>
      <c r="C611" s="143" t="s">
        <v>1111</v>
      </c>
      <c r="D611" s="143" t="s">
        <v>141</v>
      </c>
      <c r="E611" s="144" t="s">
        <v>1112</v>
      </c>
      <c r="F611" s="145" t="s">
        <v>1113</v>
      </c>
      <c r="G611" s="146" t="s">
        <v>250</v>
      </c>
      <c r="H611" s="147">
        <v>50</v>
      </c>
      <c r="I611" s="148"/>
      <c r="J611" s="148">
        <f>ROUND(I611*H611,2)</f>
        <v>0</v>
      </c>
      <c r="K611" s="145" t="s">
        <v>780</v>
      </c>
      <c r="L611" s="30"/>
      <c r="M611" s="149" t="s">
        <v>3</v>
      </c>
      <c r="N611" s="150" t="s">
        <v>41</v>
      </c>
      <c r="O611" s="151">
        <v>0.995</v>
      </c>
      <c r="P611" s="151">
        <f>O611*H611</f>
        <v>49.75</v>
      </c>
      <c r="Q611" s="151">
        <v>0.00696</v>
      </c>
      <c r="R611" s="151">
        <f>Q611*H611</f>
        <v>0.348</v>
      </c>
      <c r="S611" s="151">
        <v>0</v>
      </c>
      <c r="T611" s="152">
        <f>S611*H611</f>
        <v>0</v>
      </c>
      <c r="AR611" s="16" t="s">
        <v>221</v>
      </c>
      <c r="AT611" s="16" t="s">
        <v>141</v>
      </c>
      <c r="AU611" s="16" t="s">
        <v>78</v>
      </c>
      <c r="AY611" s="16" t="s">
        <v>139</v>
      </c>
      <c r="BE611" s="153">
        <f>IF(N611="základní",J611,0)</f>
        <v>0</v>
      </c>
      <c r="BF611" s="153">
        <f>IF(N611="snížená",J611,0)</f>
        <v>0</v>
      </c>
      <c r="BG611" s="153">
        <f>IF(N611="zákl. přenesená",J611,0)</f>
        <v>0</v>
      </c>
      <c r="BH611" s="153">
        <f>IF(N611="sníž. přenesená",J611,0)</f>
        <v>0</v>
      </c>
      <c r="BI611" s="153">
        <f>IF(N611="nulová",J611,0)</f>
        <v>0</v>
      </c>
      <c r="BJ611" s="16" t="s">
        <v>20</v>
      </c>
      <c r="BK611" s="153">
        <f>ROUND(I611*H611,2)</f>
        <v>0</v>
      </c>
      <c r="BL611" s="16" t="s">
        <v>221</v>
      </c>
      <c r="BM611" s="16" t="s">
        <v>1114</v>
      </c>
    </row>
    <row r="612" spans="2:51" s="11" customFormat="1" ht="22.5" customHeight="1">
      <c r="B612" s="154"/>
      <c r="D612" s="163" t="s">
        <v>147</v>
      </c>
      <c r="E612" s="171" t="s">
        <v>3</v>
      </c>
      <c r="F612" s="172" t="s">
        <v>1115</v>
      </c>
      <c r="H612" s="173">
        <v>50</v>
      </c>
      <c r="L612" s="154"/>
      <c r="M612" s="159"/>
      <c r="N612" s="160"/>
      <c r="O612" s="160"/>
      <c r="P612" s="160"/>
      <c r="Q612" s="160"/>
      <c r="R612" s="160"/>
      <c r="S612" s="160"/>
      <c r="T612" s="161"/>
      <c r="AT612" s="156" t="s">
        <v>147</v>
      </c>
      <c r="AU612" s="156" t="s">
        <v>78</v>
      </c>
      <c r="AV612" s="11" t="s">
        <v>78</v>
      </c>
      <c r="AW612" s="11" t="s">
        <v>34</v>
      </c>
      <c r="AX612" s="11" t="s">
        <v>20</v>
      </c>
      <c r="AY612" s="156" t="s">
        <v>139</v>
      </c>
    </row>
    <row r="613" spans="2:65" s="1" customFormat="1" ht="31.5" customHeight="1">
      <c r="B613" s="142"/>
      <c r="C613" s="143" t="s">
        <v>1116</v>
      </c>
      <c r="D613" s="143" t="s">
        <v>141</v>
      </c>
      <c r="E613" s="144" t="s">
        <v>1117</v>
      </c>
      <c r="F613" s="145" t="s">
        <v>1118</v>
      </c>
      <c r="G613" s="146" t="s">
        <v>250</v>
      </c>
      <c r="H613" s="147">
        <v>13.79</v>
      </c>
      <c r="I613" s="148"/>
      <c r="J613" s="148">
        <f>ROUND(I613*H613,2)</f>
        <v>0</v>
      </c>
      <c r="K613" s="145" t="s">
        <v>780</v>
      </c>
      <c r="L613" s="30"/>
      <c r="M613" s="149" t="s">
        <v>3</v>
      </c>
      <c r="N613" s="150" t="s">
        <v>41</v>
      </c>
      <c r="O613" s="151">
        <v>0.363</v>
      </c>
      <c r="P613" s="151">
        <f>O613*H613</f>
        <v>5.005769999999999</v>
      </c>
      <c r="Q613" s="151">
        <v>0.00352</v>
      </c>
      <c r="R613" s="151">
        <f>Q613*H613</f>
        <v>0.0485408</v>
      </c>
      <c r="S613" s="151">
        <v>0</v>
      </c>
      <c r="T613" s="152">
        <f>S613*H613</f>
        <v>0</v>
      </c>
      <c r="AR613" s="16" t="s">
        <v>221</v>
      </c>
      <c r="AT613" s="16" t="s">
        <v>141</v>
      </c>
      <c r="AU613" s="16" t="s">
        <v>78</v>
      </c>
      <c r="AY613" s="16" t="s">
        <v>139</v>
      </c>
      <c r="BE613" s="153">
        <f>IF(N613="základní",J613,0)</f>
        <v>0</v>
      </c>
      <c r="BF613" s="153">
        <f>IF(N613="snížená",J613,0)</f>
        <v>0</v>
      </c>
      <c r="BG613" s="153">
        <f>IF(N613="zákl. přenesená",J613,0)</f>
        <v>0</v>
      </c>
      <c r="BH613" s="153">
        <f>IF(N613="sníž. přenesená",J613,0)</f>
        <v>0</v>
      </c>
      <c r="BI613" s="153">
        <f>IF(N613="nulová",J613,0)</f>
        <v>0</v>
      </c>
      <c r="BJ613" s="16" t="s">
        <v>20</v>
      </c>
      <c r="BK613" s="153">
        <f>ROUND(I613*H613,2)</f>
        <v>0</v>
      </c>
      <c r="BL613" s="16" t="s">
        <v>221</v>
      </c>
      <c r="BM613" s="16" t="s">
        <v>1119</v>
      </c>
    </row>
    <row r="614" spans="2:51" s="11" customFormat="1" ht="22.5" customHeight="1">
      <c r="B614" s="154"/>
      <c r="D614" s="163" t="s">
        <v>147</v>
      </c>
      <c r="E614" s="171" t="s">
        <v>3</v>
      </c>
      <c r="F614" s="172" t="s">
        <v>1120</v>
      </c>
      <c r="H614" s="173">
        <v>13.79</v>
      </c>
      <c r="L614" s="154"/>
      <c r="M614" s="159"/>
      <c r="N614" s="160"/>
      <c r="O614" s="160"/>
      <c r="P614" s="160"/>
      <c r="Q614" s="160"/>
      <c r="R614" s="160"/>
      <c r="S614" s="160"/>
      <c r="T614" s="161"/>
      <c r="AT614" s="156" t="s">
        <v>147</v>
      </c>
      <c r="AU614" s="156" t="s">
        <v>78</v>
      </c>
      <c r="AV614" s="11" t="s">
        <v>78</v>
      </c>
      <c r="AW614" s="11" t="s">
        <v>34</v>
      </c>
      <c r="AX614" s="11" t="s">
        <v>20</v>
      </c>
      <c r="AY614" s="156" t="s">
        <v>139</v>
      </c>
    </row>
    <row r="615" spans="2:65" s="1" customFormat="1" ht="22.5" customHeight="1">
      <c r="B615" s="142"/>
      <c r="C615" s="143" t="s">
        <v>1121</v>
      </c>
      <c r="D615" s="143" t="s">
        <v>141</v>
      </c>
      <c r="E615" s="144" t="s">
        <v>1122</v>
      </c>
      <c r="F615" s="145" t="s">
        <v>1123</v>
      </c>
      <c r="G615" s="146" t="s">
        <v>250</v>
      </c>
      <c r="H615" s="147">
        <v>5.04</v>
      </c>
      <c r="I615" s="148"/>
      <c r="J615" s="148">
        <f>ROUND(I615*H615,2)</f>
        <v>0</v>
      </c>
      <c r="K615" s="145" t="s">
        <v>780</v>
      </c>
      <c r="L615" s="30"/>
      <c r="M615" s="149" t="s">
        <v>3</v>
      </c>
      <c r="N615" s="150" t="s">
        <v>41</v>
      </c>
      <c r="O615" s="151">
        <v>0.331</v>
      </c>
      <c r="P615" s="151">
        <f>O615*H615</f>
        <v>1.6682400000000002</v>
      </c>
      <c r="Q615" s="151">
        <v>0.00269</v>
      </c>
      <c r="R615" s="151">
        <f>Q615*H615</f>
        <v>0.013557600000000001</v>
      </c>
      <c r="S615" s="151">
        <v>0</v>
      </c>
      <c r="T615" s="152">
        <f>S615*H615</f>
        <v>0</v>
      </c>
      <c r="AR615" s="16" t="s">
        <v>221</v>
      </c>
      <c r="AT615" s="16" t="s">
        <v>141</v>
      </c>
      <c r="AU615" s="16" t="s">
        <v>78</v>
      </c>
      <c r="AY615" s="16" t="s">
        <v>139</v>
      </c>
      <c r="BE615" s="153">
        <f>IF(N615="základní",J615,0)</f>
        <v>0</v>
      </c>
      <c r="BF615" s="153">
        <f>IF(N615="snížená",J615,0)</f>
        <v>0</v>
      </c>
      <c r="BG615" s="153">
        <f>IF(N615="zákl. přenesená",J615,0)</f>
        <v>0</v>
      </c>
      <c r="BH615" s="153">
        <f>IF(N615="sníž. přenesená",J615,0)</f>
        <v>0</v>
      </c>
      <c r="BI615" s="153">
        <f>IF(N615="nulová",J615,0)</f>
        <v>0</v>
      </c>
      <c r="BJ615" s="16" t="s">
        <v>20</v>
      </c>
      <c r="BK615" s="153">
        <f>ROUND(I615*H615,2)</f>
        <v>0</v>
      </c>
      <c r="BL615" s="16" t="s">
        <v>221</v>
      </c>
      <c r="BM615" s="16" t="s">
        <v>1124</v>
      </c>
    </row>
    <row r="616" spans="2:51" s="11" customFormat="1" ht="22.5" customHeight="1">
      <c r="B616" s="154"/>
      <c r="D616" s="163" t="s">
        <v>147</v>
      </c>
      <c r="E616" s="171" t="s">
        <v>3</v>
      </c>
      <c r="F616" s="172" t="s">
        <v>1125</v>
      </c>
      <c r="H616" s="173">
        <v>5.04</v>
      </c>
      <c r="L616" s="154"/>
      <c r="M616" s="159"/>
      <c r="N616" s="160"/>
      <c r="O616" s="160"/>
      <c r="P616" s="160"/>
      <c r="Q616" s="160"/>
      <c r="R616" s="160"/>
      <c r="S616" s="160"/>
      <c r="T616" s="161"/>
      <c r="AT616" s="156" t="s">
        <v>147</v>
      </c>
      <c r="AU616" s="156" t="s">
        <v>78</v>
      </c>
      <c r="AV616" s="11" t="s">
        <v>78</v>
      </c>
      <c r="AW616" s="11" t="s">
        <v>34</v>
      </c>
      <c r="AX616" s="11" t="s">
        <v>20</v>
      </c>
      <c r="AY616" s="156" t="s">
        <v>139</v>
      </c>
    </row>
    <row r="617" spans="2:65" s="1" customFormat="1" ht="22.5" customHeight="1">
      <c r="B617" s="142"/>
      <c r="C617" s="143" t="s">
        <v>1126</v>
      </c>
      <c r="D617" s="143" t="s">
        <v>141</v>
      </c>
      <c r="E617" s="144" t="s">
        <v>1127</v>
      </c>
      <c r="F617" s="145" t="s">
        <v>1128</v>
      </c>
      <c r="G617" s="146" t="s">
        <v>250</v>
      </c>
      <c r="H617" s="147">
        <v>11.34</v>
      </c>
      <c r="I617" s="148"/>
      <c r="J617" s="148">
        <f>ROUND(I617*H617,2)</f>
        <v>0</v>
      </c>
      <c r="K617" s="145" t="s">
        <v>780</v>
      </c>
      <c r="L617" s="30"/>
      <c r="M617" s="149" t="s">
        <v>3</v>
      </c>
      <c r="N617" s="150" t="s">
        <v>41</v>
      </c>
      <c r="O617" s="151">
        <v>0.347</v>
      </c>
      <c r="P617" s="151">
        <f>O617*H617</f>
        <v>3.9349799999999995</v>
      </c>
      <c r="Q617" s="151">
        <v>0.00358</v>
      </c>
      <c r="R617" s="151">
        <f>Q617*H617</f>
        <v>0.0405972</v>
      </c>
      <c r="S617" s="151">
        <v>0</v>
      </c>
      <c r="T617" s="152">
        <f>S617*H617</f>
        <v>0</v>
      </c>
      <c r="AR617" s="16" t="s">
        <v>221</v>
      </c>
      <c r="AT617" s="16" t="s">
        <v>141</v>
      </c>
      <c r="AU617" s="16" t="s">
        <v>78</v>
      </c>
      <c r="AY617" s="16" t="s">
        <v>139</v>
      </c>
      <c r="BE617" s="153">
        <f>IF(N617="základní",J617,0)</f>
        <v>0</v>
      </c>
      <c r="BF617" s="153">
        <f>IF(N617="snížená",J617,0)</f>
        <v>0</v>
      </c>
      <c r="BG617" s="153">
        <f>IF(N617="zákl. přenesená",J617,0)</f>
        <v>0</v>
      </c>
      <c r="BH617" s="153">
        <f>IF(N617="sníž. přenesená",J617,0)</f>
        <v>0</v>
      </c>
      <c r="BI617" s="153">
        <f>IF(N617="nulová",J617,0)</f>
        <v>0</v>
      </c>
      <c r="BJ617" s="16" t="s">
        <v>20</v>
      </c>
      <c r="BK617" s="153">
        <f>ROUND(I617*H617,2)</f>
        <v>0</v>
      </c>
      <c r="BL617" s="16" t="s">
        <v>221</v>
      </c>
      <c r="BM617" s="16" t="s">
        <v>1129</v>
      </c>
    </row>
    <row r="618" spans="2:51" s="11" customFormat="1" ht="22.5" customHeight="1">
      <c r="B618" s="154"/>
      <c r="D618" s="163" t="s">
        <v>147</v>
      </c>
      <c r="E618" s="171" t="s">
        <v>3</v>
      </c>
      <c r="F618" s="172" t="s">
        <v>1130</v>
      </c>
      <c r="H618" s="173">
        <v>11.34</v>
      </c>
      <c r="L618" s="154"/>
      <c r="M618" s="159"/>
      <c r="N618" s="160"/>
      <c r="O618" s="160"/>
      <c r="P618" s="160"/>
      <c r="Q618" s="160"/>
      <c r="R618" s="160"/>
      <c r="S618" s="160"/>
      <c r="T618" s="161"/>
      <c r="AT618" s="156" t="s">
        <v>147</v>
      </c>
      <c r="AU618" s="156" t="s">
        <v>78</v>
      </c>
      <c r="AV618" s="11" t="s">
        <v>78</v>
      </c>
      <c r="AW618" s="11" t="s">
        <v>34</v>
      </c>
      <c r="AX618" s="11" t="s">
        <v>20</v>
      </c>
      <c r="AY618" s="156" t="s">
        <v>139</v>
      </c>
    </row>
    <row r="619" spans="2:65" s="1" customFormat="1" ht="22.5" customHeight="1">
      <c r="B619" s="142"/>
      <c r="C619" s="143" t="s">
        <v>1131</v>
      </c>
      <c r="D619" s="143" t="s">
        <v>141</v>
      </c>
      <c r="E619" s="144" t="s">
        <v>1132</v>
      </c>
      <c r="F619" s="145" t="s">
        <v>1133</v>
      </c>
      <c r="G619" s="146" t="s">
        <v>1134</v>
      </c>
      <c r="H619" s="147">
        <v>1711.041</v>
      </c>
      <c r="I619" s="148"/>
      <c r="J619" s="148">
        <f>ROUND(I619*H619,2)</f>
        <v>0</v>
      </c>
      <c r="K619" s="145" t="s">
        <v>780</v>
      </c>
      <c r="L619" s="30"/>
      <c r="M619" s="149" t="s">
        <v>3</v>
      </c>
      <c r="N619" s="150" t="s">
        <v>41</v>
      </c>
      <c r="O619" s="151">
        <v>0</v>
      </c>
      <c r="P619" s="151">
        <f>O619*H619</f>
        <v>0</v>
      </c>
      <c r="Q619" s="151">
        <v>0</v>
      </c>
      <c r="R619" s="151">
        <f>Q619*H619</f>
        <v>0</v>
      </c>
      <c r="S619" s="151">
        <v>0</v>
      </c>
      <c r="T619" s="152">
        <f>S619*H619</f>
        <v>0</v>
      </c>
      <c r="AR619" s="16" t="s">
        <v>221</v>
      </c>
      <c r="AT619" s="16" t="s">
        <v>141</v>
      </c>
      <c r="AU619" s="16" t="s">
        <v>78</v>
      </c>
      <c r="AY619" s="16" t="s">
        <v>139</v>
      </c>
      <c r="BE619" s="153">
        <f>IF(N619="základní",J619,0)</f>
        <v>0</v>
      </c>
      <c r="BF619" s="153">
        <f>IF(N619="snížená",J619,0)</f>
        <v>0</v>
      </c>
      <c r="BG619" s="153">
        <f>IF(N619="zákl. přenesená",J619,0)</f>
        <v>0</v>
      </c>
      <c r="BH619" s="153">
        <f>IF(N619="sníž. přenesená",J619,0)</f>
        <v>0</v>
      </c>
      <c r="BI619" s="153">
        <f>IF(N619="nulová",J619,0)</f>
        <v>0</v>
      </c>
      <c r="BJ619" s="16" t="s">
        <v>20</v>
      </c>
      <c r="BK619" s="153">
        <f>ROUND(I619*H619,2)</f>
        <v>0</v>
      </c>
      <c r="BL619" s="16" t="s">
        <v>221</v>
      </c>
      <c r="BM619" s="16" t="s">
        <v>1135</v>
      </c>
    </row>
    <row r="620" spans="2:63" s="10" customFormat="1" ht="29.25" customHeight="1">
      <c r="B620" s="129"/>
      <c r="D620" s="139" t="s">
        <v>69</v>
      </c>
      <c r="E620" s="140" t="s">
        <v>1136</v>
      </c>
      <c r="F620" s="140" t="s">
        <v>1137</v>
      </c>
      <c r="J620" s="141">
        <f>BK620</f>
        <v>0</v>
      </c>
      <c r="L620" s="129"/>
      <c r="M620" s="133"/>
      <c r="N620" s="134"/>
      <c r="O620" s="134"/>
      <c r="P620" s="135">
        <f>SUM(P621:P667)</f>
        <v>77.80619999999999</v>
      </c>
      <c r="Q620" s="134"/>
      <c r="R620" s="135">
        <f>SUM(R621:R667)</f>
        <v>0</v>
      </c>
      <c r="S620" s="134"/>
      <c r="T620" s="136">
        <f>SUM(T621:T667)</f>
        <v>0.5119</v>
      </c>
      <c r="AR620" s="130" t="s">
        <v>78</v>
      </c>
      <c r="AT620" s="137" t="s">
        <v>69</v>
      </c>
      <c r="AU620" s="137" t="s">
        <v>20</v>
      </c>
      <c r="AY620" s="130" t="s">
        <v>139</v>
      </c>
      <c r="BK620" s="138">
        <f>SUM(BK621:BK667)</f>
        <v>0</v>
      </c>
    </row>
    <row r="621" spans="2:65" s="1" customFormat="1" ht="22.5" customHeight="1">
      <c r="B621" s="142"/>
      <c r="C621" s="143" t="s">
        <v>1138</v>
      </c>
      <c r="D621" s="143" t="s">
        <v>141</v>
      </c>
      <c r="E621" s="144" t="s">
        <v>1139</v>
      </c>
      <c r="F621" s="145" t="s">
        <v>1140</v>
      </c>
      <c r="G621" s="146" t="s">
        <v>168</v>
      </c>
      <c r="H621" s="147">
        <v>34.5</v>
      </c>
      <c r="I621" s="148"/>
      <c r="J621" s="148">
        <f>ROUND(I621*H621,2)</f>
        <v>0</v>
      </c>
      <c r="K621" s="145" t="s">
        <v>3</v>
      </c>
      <c r="L621" s="30"/>
      <c r="M621" s="149" t="s">
        <v>3</v>
      </c>
      <c r="N621" s="150" t="s">
        <v>41</v>
      </c>
      <c r="O621" s="151">
        <v>0</v>
      </c>
      <c r="P621" s="151">
        <f>O621*H621</f>
        <v>0</v>
      </c>
      <c r="Q621" s="151">
        <v>0</v>
      </c>
      <c r="R621" s="151">
        <f>Q621*H621</f>
        <v>0</v>
      </c>
      <c r="S621" s="151">
        <v>0</v>
      </c>
      <c r="T621" s="152">
        <f>S621*H621</f>
        <v>0</v>
      </c>
      <c r="AR621" s="16" t="s">
        <v>221</v>
      </c>
      <c r="AT621" s="16" t="s">
        <v>141</v>
      </c>
      <c r="AU621" s="16" t="s">
        <v>78</v>
      </c>
      <c r="AY621" s="16" t="s">
        <v>139</v>
      </c>
      <c r="BE621" s="153">
        <f>IF(N621="základní",J621,0)</f>
        <v>0</v>
      </c>
      <c r="BF621" s="153">
        <f>IF(N621="snížená",J621,0)</f>
        <v>0</v>
      </c>
      <c r="BG621" s="153">
        <f>IF(N621="zákl. přenesená",J621,0)</f>
        <v>0</v>
      </c>
      <c r="BH621" s="153">
        <f>IF(N621="sníž. přenesená",J621,0)</f>
        <v>0</v>
      </c>
      <c r="BI621" s="153">
        <f>IF(N621="nulová",J621,0)</f>
        <v>0</v>
      </c>
      <c r="BJ621" s="16" t="s">
        <v>20</v>
      </c>
      <c r="BK621" s="153">
        <f>ROUND(I621*H621,2)</f>
        <v>0</v>
      </c>
      <c r="BL621" s="16" t="s">
        <v>221</v>
      </c>
      <c r="BM621" s="16" t="s">
        <v>1141</v>
      </c>
    </row>
    <row r="622" spans="2:51" s="11" customFormat="1" ht="22.5" customHeight="1">
      <c r="B622" s="154"/>
      <c r="D622" s="163" t="s">
        <v>147</v>
      </c>
      <c r="E622" s="171" t="s">
        <v>3</v>
      </c>
      <c r="F622" s="172" t="s">
        <v>1142</v>
      </c>
      <c r="H622" s="173">
        <v>34.5</v>
      </c>
      <c r="L622" s="154"/>
      <c r="M622" s="159"/>
      <c r="N622" s="160"/>
      <c r="O622" s="160"/>
      <c r="P622" s="160"/>
      <c r="Q622" s="160"/>
      <c r="R622" s="160"/>
      <c r="S622" s="160"/>
      <c r="T622" s="161"/>
      <c r="AT622" s="156" t="s">
        <v>147</v>
      </c>
      <c r="AU622" s="156" t="s">
        <v>78</v>
      </c>
      <c r="AV622" s="11" t="s">
        <v>78</v>
      </c>
      <c r="AW622" s="11" t="s">
        <v>34</v>
      </c>
      <c r="AX622" s="11" t="s">
        <v>20</v>
      </c>
      <c r="AY622" s="156" t="s">
        <v>139</v>
      </c>
    </row>
    <row r="623" spans="2:65" s="1" customFormat="1" ht="22.5" customHeight="1">
      <c r="B623" s="142"/>
      <c r="C623" s="143" t="s">
        <v>1143</v>
      </c>
      <c r="D623" s="143" t="s">
        <v>141</v>
      </c>
      <c r="E623" s="144" t="s">
        <v>1144</v>
      </c>
      <c r="F623" s="145" t="s">
        <v>1145</v>
      </c>
      <c r="G623" s="146" t="s">
        <v>168</v>
      </c>
      <c r="H623" s="147">
        <v>9.552</v>
      </c>
      <c r="I623" s="148"/>
      <c r="J623" s="148">
        <f>ROUND(I623*H623,2)</f>
        <v>0</v>
      </c>
      <c r="K623" s="145" t="s">
        <v>3</v>
      </c>
      <c r="L623" s="30"/>
      <c r="M623" s="149" t="s">
        <v>3</v>
      </c>
      <c r="N623" s="150" t="s">
        <v>41</v>
      </c>
      <c r="O623" s="151">
        <v>0</v>
      </c>
      <c r="P623" s="151">
        <f>O623*H623</f>
        <v>0</v>
      </c>
      <c r="Q623" s="151">
        <v>0</v>
      </c>
      <c r="R623" s="151">
        <f>Q623*H623</f>
        <v>0</v>
      </c>
      <c r="S623" s="151">
        <v>0</v>
      </c>
      <c r="T623" s="152">
        <f>S623*H623</f>
        <v>0</v>
      </c>
      <c r="AR623" s="16" t="s">
        <v>221</v>
      </c>
      <c r="AT623" s="16" t="s">
        <v>141</v>
      </c>
      <c r="AU623" s="16" t="s">
        <v>78</v>
      </c>
      <c r="AY623" s="16" t="s">
        <v>139</v>
      </c>
      <c r="BE623" s="153">
        <f>IF(N623="základní",J623,0)</f>
        <v>0</v>
      </c>
      <c r="BF623" s="153">
        <f>IF(N623="snížená",J623,0)</f>
        <v>0</v>
      </c>
      <c r="BG623" s="153">
        <f>IF(N623="zákl. přenesená",J623,0)</f>
        <v>0</v>
      </c>
      <c r="BH623" s="153">
        <f>IF(N623="sníž. přenesená",J623,0)</f>
        <v>0</v>
      </c>
      <c r="BI623" s="153">
        <f>IF(N623="nulová",J623,0)</f>
        <v>0</v>
      </c>
      <c r="BJ623" s="16" t="s">
        <v>20</v>
      </c>
      <c r="BK623" s="153">
        <f>ROUND(I623*H623,2)</f>
        <v>0</v>
      </c>
      <c r="BL623" s="16" t="s">
        <v>221</v>
      </c>
      <c r="BM623" s="16" t="s">
        <v>1146</v>
      </c>
    </row>
    <row r="624" spans="2:51" s="11" customFormat="1" ht="22.5" customHeight="1">
      <c r="B624" s="154"/>
      <c r="D624" s="163" t="s">
        <v>147</v>
      </c>
      <c r="E624" s="171" t="s">
        <v>3</v>
      </c>
      <c r="F624" s="172" t="s">
        <v>1147</v>
      </c>
      <c r="H624" s="173">
        <v>9.552</v>
      </c>
      <c r="L624" s="154"/>
      <c r="M624" s="159"/>
      <c r="N624" s="160"/>
      <c r="O624" s="160"/>
      <c r="P624" s="160"/>
      <c r="Q624" s="160"/>
      <c r="R624" s="160"/>
      <c r="S624" s="160"/>
      <c r="T624" s="161"/>
      <c r="AT624" s="156" t="s">
        <v>147</v>
      </c>
      <c r="AU624" s="156" t="s">
        <v>78</v>
      </c>
      <c r="AV624" s="11" t="s">
        <v>78</v>
      </c>
      <c r="AW624" s="11" t="s">
        <v>34</v>
      </c>
      <c r="AX624" s="11" t="s">
        <v>20</v>
      </c>
      <c r="AY624" s="156" t="s">
        <v>139</v>
      </c>
    </row>
    <row r="625" spans="2:65" s="1" customFormat="1" ht="22.5" customHeight="1">
      <c r="B625" s="142"/>
      <c r="C625" s="143" t="s">
        <v>1148</v>
      </c>
      <c r="D625" s="143" t="s">
        <v>141</v>
      </c>
      <c r="E625" s="144" t="s">
        <v>1149</v>
      </c>
      <c r="F625" s="145" t="s">
        <v>1150</v>
      </c>
      <c r="G625" s="146" t="s">
        <v>168</v>
      </c>
      <c r="H625" s="147">
        <v>6.952</v>
      </c>
      <c r="I625" s="148"/>
      <c r="J625" s="148">
        <f>ROUND(I625*H625,2)</f>
        <v>0</v>
      </c>
      <c r="K625" s="145" t="s">
        <v>3</v>
      </c>
      <c r="L625" s="30"/>
      <c r="M625" s="149" t="s">
        <v>3</v>
      </c>
      <c r="N625" s="150" t="s">
        <v>41</v>
      </c>
      <c r="O625" s="151">
        <v>0</v>
      </c>
      <c r="P625" s="151">
        <f>O625*H625</f>
        <v>0</v>
      </c>
      <c r="Q625" s="151">
        <v>0</v>
      </c>
      <c r="R625" s="151">
        <f>Q625*H625</f>
        <v>0</v>
      </c>
      <c r="S625" s="151">
        <v>0</v>
      </c>
      <c r="T625" s="152">
        <f>S625*H625</f>
        <v>0</v>
      </c>
      <c r="AR625" s="16" t="s">
        <v>221</v>
      </c>
      <c r="AT625" s="16" t="s">
        <v>141</v>
      </c>
      <c r="AU625" s="16" t="s">
        <v>78</v>
      </c>
      <c r="AY625" s="16" t="s">
        <v>139</v>
      </c>
      <c r="BE625" s="153">
        <f>IF(N625="základní",J625,0)</f>
        <v>0</v>
      </c>
      <c r="BF625" s="153">
        <f>IF(N625="snížená",J625,0)</f>
        <v>0</v>
      </c>
      <c r="BG625" s="153">
        <f>IF(N625="zákl. přenesená",J625,0)</f>
        <v>0</v>
      </c>
      <c r="BH625" s="153">
        <f>IF(N625="sníž. přenesená",J625,0)</f>
        <v>0</v>
      </c>
      <c r="BI625" s="153">
        <f>IF(N625="nulová",J625,0)</f>
        <v>0</v>
      </c>
      <c r="BJ625" s="16" t="s">
        <v>20</v>
      </c>
      <c r="BK625" s="153">
        <f>ROUND(I625*H625,2)</f>
        <v>0</v>
      </c>
      <c r="BL625" s="16" t="s">
        <v>221</v>
      </c>
      <c r="BM625" s="16" t="s">
        <v>1151</v>
      </c>
    </row>
    <row r="626" spans="2:51" s="11" customFormat="1" ht="22.5" customHeight="1">
      <c r="B626" s="154"/>
      <c r="D626" s="163" t="s">
        <v>147</v>
      </c>
      <c r="E626" s="171" t="s">
        <v>3</v>
      </c>
      <c r="F626" s="172" t="s">
        <v>1152</v>
      </c>
      <c r="H626" s="173">
        <v>6.952</v>
      </c>
      <c r="L626" s="154"/>
      <c r="M626" s="159"/>
      <c r="N626" s="160"/>
      <c r="O626" s="160"/>
      <c r="P626" s="160"/>
      <c r="Q626" s="160"/>
      <c r="R626" s="160"/>
      <c r="S626" s="160"/>
      <c r="T626" s="161"/>
      <c r="AT626" s="156" t="s">
        <v>147</v>
      </c>
      <c r="AU626" s="156" t="s">
        <v>78</v>
      </c>
      <c r="AV626" s="11" t="s">
        <v>78</v>
      </c>
      <c r="AW626" s="11" t="s">
        <v>34</v>
      </c>
      <c r="AX626" s="11" t="s">
        <v>20</v>
      </c>
      <c r="AY626" s="156" t="s">
        <v>139</v>
      </c>
    </row>
    <row r="627" spans="2:65" s="1" customFormat="1" ht="31.5" customHeight="1">
      <c r="B627" s="142"/>
      <c r="C627" s="143" t="s">
        <v>1153</v>
      </c>
      <c r="D627" s="143" t="s">
        <v>141</v>
      </c>
      <c r="E627" s="144" t="s">
        <v>1154</v>
      </c>
      <c r="F627" s="145" t="s">
        <v>1155</v>
      </c>
      <c r="G627" s="146" t="s">
        <v>508</v>
      </c>
      <c r="H627" s="147">
        <v>1</v>
      </c>
      <c r="I627" s="148"/>
      <c r="J627" s="148">
        <f>ROUND(I627*H627,2)</f>
        <v>0</v>
      </c>
      <c r="K627" s="145" t="s">
        <v>3</v>
      </c>
      <c r="L627" s="30"/>
      <c r="M627" s="149" t="s">
        <v>3</v>
      </c>
      <c r="N627" s="150" t="s">
        <v>41</v>
      </c>
      <c r="O627" s="151">
        <v>0</v>
      </c>
      <c r="P627" s="151">
        <f>O627*H627</f>
        <v>0</v>
      </c>
      <c r="Q627" s="151">
        <v>0</v>
      </c>
      <c r="R627" s="151">
        <f>Q627*H627</f>
        <v>0</v>
      </c>
      <c r="S627" s="151">
        <v>0</v>
      </c>
      <c r="T627" s="152">
        <f>S627*H627</f>
        <v>0</v>
      </c>
      <c r="AR627" s="16" t="s">
        <v>221</v>
      </c>
      <c r="AT627" s="16" t="s">
        <v>141</v>
      </c>
      <c r="AU627" s="16" t="s">
        <v>78</v>
      </c>
      <c r="AY627" s="16" t="s">
        <v>139</v>
      </c>
      <c r="BE627" s="153">
        <f>IF(N627="základní",J627,0)</f>
        <v>0</v>
      </c>
      <c r="BF627" s="153">
        <f>IF(N627="snížená",J627,0)</f>
        <v>0</v>
      </c>
      <c r="BG627" s="153">
        <f>IF(N627="zákl. přenesená",J627,0)</f>
        <v>0</v>
      </c>
      <c r="BH627" s="153">
        <f>IF(N627="sníž. přenesená",J627,0)</f>
        <v>0</v>
      </c>
      <c r="BI627" s="153">
        <f>IF(N627="nulová",J627,0)</f>
        <v>0</v>
      </c>
      <c r="BJ627" s="16" t="s">
        <v>20</v>
      </c>
      <c r="BK627" s="153">
        <f>ROUND(I627*H627,2)</f>
        <v>0</v>
      </c>
      <c r="BL627" s="16" t="s">
        <v>221</v>
      </c>
      <c r="BM627" s="16" t="s">
        <v>1156</v>
      </c>
    </row>
    <row r="628" spans="2:51" s="11" customFormat="1" ht="22.5" customHeight="1">
      <c r="B628" s="154"/>
      <c r="D628" s="163" t="s">
        <v>147</v>
      </c>
      <c r="E628" s="171" t="s">
        <v>3</v>
      </c>
      <c r="F628" s="172" t="s">
        <v>1157</v>
      </c>
      <c r="H628" s="173">
        <v>1</v>
      </c>
      <c r="L628" s="154"/>
      <c r="M628" s="159"/>
      <c r="N628" s="160"/>
      <c r="O628" s="160"/>
      <c r="P628" s="160"/>
      <c r="Q628" s="160"/>
      <c r="R628" s="160"/>
      <c r="S628" s="160"/>
      <c r="T628" s="161"/>
      <c r="AT628" s="156" t="s">
        <v>147</v>
      </c>
      <c r="AU628" s="156" t="s">
        <v>78</v>
      </c>
      <c r="AV628" s="11" t="s">
        <v>78</v>
      </c>
      <c r="AW628" s="11" t="s">
        <v>34</v>
      </c>
      <c r="AX628" s="11" t="s">
        <v>20</v>
      </c>
      <c r="AY628" s="156" t="s">
        <v>139</v>
      </c>
    </row>
    <row r="629" spans="2:65" s="1" customFormat="1" ht="31.5" customHeight="1">
      <c r="B629" s="142"/>
      <c r="C629" s="143" t="s">
        <v>1158</v>
      </c>
      <c r="D629" s="143" t="s">
        <v>141</v>
      </c>
      <c r="E629" s="144" t="s">
        <v>1159</v>
      </c>
      <c r="F629" s="145" t="s">
        <v>1160</v>
      </c>
      <c r="G629" s="146" t="s">
        <v>304</v>
      </c>
      <c r="H629" s="147">
        <v>1.8</v>
      </c>
      <c r="I629" s="148"/>
      <c r="J629" s="148">
        <f>ROUND(I629*H629,2)</f>
        <v>0</v>
      </c>
      <c r="K629" s="145" t="s">
        <v>3</v>
      </c>
      <c r="L629" s="30"/>
      <c r="M629" s="149" t="s">
        <v>3</v>
      </c>
      <c r="N629" s="150" t="s">
        <v>41</v>
      </c>
      <c r="O629" s="151">
        <v>0.099</v>
      </c>
      <c r="P629" s="151">
        <f>O629*H629</f>
        <v>0.17820000000000003</v>
      </c>
      <c r="Q629" s="151">
        <v>0</v>
      </c>
      <c r="R629" s="151">
        <f>Q629*H629</f>
        <v>0</v>
      </c>
      <c r="S629" s="151">
        <v>0.004</v>
      </c>
      <c r="T629" s="152">
        <f>S629*H629</f>
        <v>0.007200000000000001</v>
      </c>
      <c r="AR629" s="16" t="s">
        <v>221</v>
      </c>
      <c r="AT629" s="16" t="s">
        <v>141</v>
      </c>
      <c r="AU629" s="16" t="s">
        <v>78</v>
      </c>
      <c r="AY629" s="16" t="s">
        <v>139</v>
      </c>
      <c r="BE629" s="153">
        <f>IF(N629="základní",J629,0)</f>
        <v>0</v>
      </c>
      <c r="BF629" s="153">
        <f>IF(N629="snížená",J629,0)</f>
        <v>0</v>
      </c>
      <c r="BG629" s="153">
        <f>IF(N629="zákl. přenesená",J629,0)</f>
        <v>0</v>
      </c>
      <c r="BH629" s="153">
        <f>IF(N629="sníž. přenesená",J629,0)</f>
        <v>0</v>
      </c>
      <c r="BI629" s="153">
        <f>IF(N629="nulová",J629,0)</f>
        <v>0</v>
      </c>
      <c r="BJ629" s="16" t="s">
        <v>20</v>
      </c>
      <c r="BK629" s="153">
        <f>ROUND(I629*H629,2)</f>
        <v>0</v>
      </c>
      <c r="BL629" s="16" t="s">
        <v>221</v>
      </c>
      <c r="BM629" s="16" t="s">
        <v>1161</v>
      </c>
    </row>
    <row r="630" spans="2:51" s="11" customFormat="1" ht="22.5" customHeight="1">
      <c r="B630" s="154"/>
      <c r="D630" s="163" t="s">
        <v>147</v>
      </c>
      <c r="E630" s="171" t="s">
        <v>3</v>
      </c>
      <c r="F630" s="172" t="s">
        <v>1162</v>
      </c>
      <c r="H630" s="173">
        <v>1.8</v>
      </c>
      <c r="L630" s="154"/>
      <c r="M630" s="159"/>
      <c r="N630" s="160"/>
      <c r="O630" s="160"/>
      <c r="P630" s="160"/>
      <c r="Q630" s="160"/>
      <c r="R630" s="160"/>
      <c r="S630" s="160"/>
      <c r="T630" s="161"/>
      <c r="AT630" s="156" t="s">
        <v>147</v>
      </c>
      <c r="AU630" s="156" t="s">
        <v>78</v>
      </c>
      <c r="AV630" s="11" t="s">
        <v>78</v>
      </c>
      <c r="AW630" s="11" t="s">
        <v>34</v>
      </c>
      <c r="AX630" s="11" t="s">
        <v>20</v>
      </c>
      <c r="AY630" s="156" t="s">
        <v>139</v>
      </c>
    </row>
    <row r="631" spans="2:65" s="1" customFormat="1" ht="31.5" customHeight="1">
      <c r="B631" s="142"/>
      <c r="C631" s="143" t="s">
        <v>1163</v>
      </c>
      <c r="D631" s="143" t="s">
        <v>141</v>
      </c>
      <c r="E631" s="144" t="s">
        <v>1164</v>
      </c>
      <c r="F631" s="145" t="s">
        <v>1165</v>
      </c>
      <c r="G631" s="146" t="s">
        <v>304</v>
      </c>
      <c r="H631" s="147">
        <v>7.2</v>
      </c>
      <c r="I631" s="148"/>
      <c r="J631" s="148">
        <f>ROUND(I631*H631,2)</f>
        <v>0</v>
      </c>
      <c r="K631" s="145" t="s">
        <v>3</v>
      </c>
      <c r="L631" s="30"/>
      <c r="M631" s="149" t="s">
        <v>3</v>
      </c>
      <c r="N631" s="150" t="s">
        <v>41</v>
      </c>
      <c r="O631" s="151">
        <v>0.16</v>
      </c>
      <c r="P631" s="151">
        <f>O631*H631</f>
        <v>1.1520000000000001</v>
      </c>
      <c r="Q631" s="151">
        <v>0</v>
      </c>
      <c r="R631" s="151">
        <f>Q631*H631</f>
        <v>0</v>
      </c>
      <c r="S631" s="151">
        <v>0.006</v>
      </c>
      <c r="T631" s="152">
        <f>S631*H631</f>
        <v>0.0432</v>
      </c>
      <c r="AR631" s="16" t="s">
        <v>221</v>
      </c>
      <c r="AT631" s="16" t="s">
        <v>141</v>
      </c>
      <c r="AU631" s="16" t="s">
        <v>78</v>
      </c>
      <c r="AY631" s="16" t="s">
        <v>139</v>
      </c>
      <c r="BE631" s="153">
        <f>IF(N631="základní",J631,0)</f>
        <v>0</v>
      </c>
      <c r="BF631" s="153">
        <f>IF(N631="snížená",J631,0)</f>
        <v>0</v>
      </c>
      <c r="BG631" s="153">
        <f>IF(N631="zákl. přenesená",J631,0)</f>
        <v>0</v>
      </c>
      <c r="BH631" s="153">
        <f>IF(N631="sníž. přenesená",J631,0)</f>
        <v>0</v>
      </c>
      <c r="BI631" s="153">
        <f>IF(N631="nulová",J631,0)</f>
        <v>0</v>
      </c>
      <c r="BJ631" s="16" t="s">
        <v>20</v>
      </c>
      <c r="BK631" s="153">
        <f>ROUND(I631*H631,2)</f>
        <v>0</v>
      </c>
      <c r="BL631" s="16" t="s">
        <v>221</v>
      </c>
      <c r="BM631" s="16" t="s">
        <v>1166</v>
      </c>
    </row>
    <row r="632" spans="2:51" s="11" customFormat="1" ht="22.5" customHeight="1">
      <c r="B632" s="154"/>
      <c r="D632" s="155" t="s">
        <v>147</v>
      </c>
      <c r="E632" s="156" t="s">
        <v>3</v>
      </c>
      <c r="F632" s="157" t="s">
        <v>1069</v>
      </c>
      <c r="H632" s="158">
        <v>2.4</v>
      </c>
      <c r="L632" s="154"/>
      <c r="M632" s="159"/>
      <c r="N632" s="160"/>
      <c r="O632" s="160"/>
      <c r="P632" s="160"/>
      <c r="Q632" s="160"/>
      <c r="R632" s="160"/>
      <c r="S632" s="160"/>
      <c r="T632" s="161"/>
      <c r="AT632" s="156" t="s">
        <v>147</v>
      </c>
      <c r="AU632" s="156" t="s">
        <v>78</v>
      </c>
      <c r="AV632" s="11" t="s">
        <v>78</v>
      </c>
      <c r="AW632" s="11" t="s">
        <v>34</v>
      </c>
      <c r="AX632" s="11" t="s">
        <v>70</v>
      </c>
      <c r="AY632" s="156" t="s">
        <v>139</v>
      </c>
    </row>
    <row r="633" spans="2:51" s="11" customFormat="1" ht="22.5" customHeight="1">
      <c r="B633" s="154"/>
      <c r="D633" s="163" t="s">
        <v>147</v>
      </c>
      <c r="E633" s="171" t="s">
        <v>3</v>
      </c>
      <c r="F633" s="172" t="s">
        <v>1167</v>
      </c>
      <c r="H633" s="173">
        <v>7.2</v>
      </c>
      <c r="L633" s="154"/>
      <c r="M633" s="159"/>
      <c r="N633" s="160"/>
      <c r="O633" s="160"/>
      <c r="P633" s="160"/>
      <c r="Q633" s="160"/>
      <c r="R633" s="160"/>
      <c r="S633" s="160"/>
      <c r="T633" s="161"/>
      <c r="AT633" s="156" t="s">
        <v>147</v>
      </c>
      <c r="AU633" s="156" t="s">
        <v>78</v>
      </c>
      <c r="AV633" s="11" t="s">
        <v>78</v>
      </c>
      <c r="AW633" s="11" t="s">
        <v>34</v>
      </c>
      <c r="AX633" s="11" t="s">
        <v>20</v>
      </c>
      <c r="AY633" s="156" t="s">
        <v>139</v>
      </c>
    </row>
    <row r="634" spans="2:65" s="1" customFormat="1" ht="31.5" customHeight="1">
      <c r="B634" s="142"/>
      <c r="C634" s="143" t="s">
        <v>1168</v>
      </c>
      <c r="D634" s="143" t="s">
        <v>141</v>
      </c>
      <c r="E634" s="144" t="s">
        <v>1169</v>
      </c>
      <c r="F634" s="145" t="s">
        <v>1170</v>
      </c>
      <c r="G634" s="146" t="s">
        <v>304</v>
      </c>
      <c r="H634" s="147">
        <v>14</v>
      </c>
      <c r="I634" s="148"/>
      <c r="J634" s="148">
        <f>ROUND(I634*H634,2)</f>
        <v>0</v>
      </c>
      <c r="K634" s="145" t="s">
        <v>3</v>
      </c>
      <c r="L634" s="30"/>
      <c r="M634" s="149" t="s">
        <v>3</v>
      </c>
      <c r="N634" s="150" t="s">
        <v>41</v>
      </c>
      <c r="O634" s="151">
        <v>1.728</v>
      </c>
      <c r="P634" s="151">
        <f>O634*H634</f>
        <v>24.192</v>
      </c>
      <c r="Q634" s="151">
        <v>0</v>
      </c>
      <c r="R634" s="151">
        <f>Q634*H634</f>
        <v>0</v>
      </c>
      <c r="S634" s="151">
        <v>0</v>
      </c>
      <c r="T634" s="152">
        <f>S634*H634</f>
        <v>0</v>
      </c>
      <c r="AR634" s="16" t="s">
        <v>221</v>
      </c>
      <c r="AT634" s="16" t="s">
        <v>141</v>
      </c>
      <c r="AU634" s="16" t="s">
        <v>78</v>
      </c>
      <c r="AY634" s="16" t="s">
        <v>139</v>
      </c>
      <c r="BE634" s="153">
        <f>IF(N634="základní",J634,0)</f>
        <v>0</v>
      </c>
      <c r="BF634" s="153">
        <f>IF(N634="snížená",J634,0)</f>
        <v>0</v>
      </c>
      <c r="BG634" s="153">
        <f>IF(N634="zákl. přenesená",J634,0)</f>
        <v>0</v>
      </c>
      <c r="BH634" s="153">
        <f>IF(N634="sníž. přenesená",J634,0)</f>
        <v>0</v>
      </c>
      <c r="BI634" s="153">
        <f>IF(N634="nulová",J634,0)</f>
        <v>0</v>
      </c>
      <c r="BJ634" s="16" t="s">
        <v>20</v>
      </c>
      <c r="BK634" s="153">
        <f>ROUND(I634*H634,2)</f>
        <v>0</v>
      </c>
      <c r="BL634" s="16" t="s">
        <v>221</v>
      </c>
      <c r="BM634" s="16" t="s">
        <v>1171</v>
      </c>
    </row>
    <row r="635" spans="2:51" s="11" customFormat="1" ht="22.5" customHeight="1">
      <c r="B635" s="154"/>
      <c r="D635" s="163" t="s">
        <v>147</v>
      </c>
      <c r="E635" s="171" t="s">
        <v>3</v>
      </c>
      <c r="F635" s="172" t="s">
        <v>1172</v>
      </c>
      <c r="H635" s="173">
        <v>14</v>
      </c>
      <c r="L635" s="154"/>
      <c r="M635" s="159"/>
      <c r="N635" s="160"/>
      <c r="O635" s="160"/>
      <c r="P635" s="160"/>
      <c r="Q635" s="160"/>
      <c r="R635" s="160"/>
      <c r="S635" s="160"/>
      <c r="T635" s="161"/>
      <c r="AT635" s="156" t="s">
        <v>147</v>
      </c>
      <c r="AU635" s="156" t="s">
        <v>78</v>
      </c>
      <c r="AV635" s="11" t="s">
        <v>78</v>
      </c>
      <c r="AW635" s="11" t="s">
        <v>34</v>
      </c>
      <c r="AX635" s="11" t="s">
        <v>20</v>
      </c>
      <c r="AY635" s="156" t="s">
        <v>139</v>
      </c>
    </row>
    <row r="636" spans="2:65" s="1" customFormat="1" ht="31.5" customHeight="1">
      <c r="B636" s="142"/>
      <c r="C636" s="143" t="s">
        <v>1173</v>
      </c>
      <c r="D636" s="143" t="s">
        <v>141</v>
      </c>
      <c r="E636" s="144" t="s">
        <v>1174</v>
      </c>
      <c r="F636" s="145" t="s">
        <v>1175</v>
      </c>
      <c r="G636" s="146" t="s">
        <v>304</v>
      </c>
      <c r="H636" s="147">
        <v>7</v>
      </c>
      <c r="I636" s="148"/>
      <c r="J636" s="148">
        <f>ROUND(I636*H636,2)</f>
        <v>0</v>
      </c>
      <c r="K636" s="145" t="s">
        <v>3</v>
      </c>
      <c r="L636" s="30"/>
      <c r="M636" s="149" t="s">
        <v>3</v>
      </c>
      <c r="N636" s="150" t="s">
        <v>41</v>
      </c>
      <c r="O636" s="151">
        <v>1.872</v>
      </c>
      <c r="P636" s="151">
        <f>O636*H636</f>
        <v>13.104000000000001</v>
      </c>
      <c r="Q636" s="151">
        <v>0</v>
      </c>
      <c r="R636" s="151">
        <f>Q636*H636</f>
        <v>0</v>
      </c>
      <c r="S636" s="151">
        <v>0</v>
      </c>
      <c r="T636" s="152">
        <f>S636*H636</f>
        <v>0</v>
      </c>
      <c r="AR636" s="16" t="s">
        <v>221</v>
      </c>
      <c r="AT636" s="16" t="s">
        <v>141</v>
      </c>
      <c r="AU636" s="16" t="s">
        <v>78</v>
      </c>
      <c r="AY636" s="16" t="s">
        <v>139</v>
      </c>
      <c r="BE636" s="153">
        <f>IF(N636="základní",J636,0)</f>
        <v>0</v>
      </c>
      <c r="BF636" s="153">
        <f>IF(N636="snížená",J636,0)</f>
        <v>0</v>
      </c>
      <c r="BG636" s="153">
        <f>IF(N636="zákl. přenesená",J636,0)</f>
        <v>0</v>
      </c>
      <c r="BH636" s="153">
        <f>IF(N636="sníž. přenesená",J636,0)</f>
        <v>0</v>
      </c>
      <c r="BI636" s="153">
        <f>IF(N636="nulová",J636,0)</f>
        <v>0</v>
      </c>
      <c r="BJ636" s="16" t="s">
        <v>20</v>
      </c>
      <c r="BK636" s="153">
        <f>ROUND(I636*H636,2)</f>
        <v>0</v>
      </c>
      <c r="BL636" s="16" t="s">
        <v>221</v>
      </c>
      <c r="BM636" s="16" t="s">
        <v>1176</v>
      </c>
    </row>
    <row r="637" spans="2:51" s="11" customFormat="1" ht="22.5" customHeight="1">
      <c r="B637" s="154"/>
      <c r="D637" s="163" t="s">
        <v>147</v>
      </c>
      <c r="E637" s="171" t="s">
        <v>3</v>
      </c>
      <c r="F637" s="172" t="s">
        <v>1177</v>
      </c>
      <c r="H637" s="173">
        <v>7</v>
      </c>
      <c r="L637" s="154"/>
      <c r="M637" s="159"/>
      <c r="N637" s="160"/>
      <c r="O637" s="160"/>
      <c r="P637" s="160"/>
      <c r="Q637" s="160"/>
      <c r="R637" s="160"/>
      <c r="S637" s="160"/>
      <c r="T637" s="161"/>
      <c r="AT637" s="156" t="s">
        <v>147</v>
      </c>
      <c r="AU637" s="156" t="s">
        <v>78</v>
      </c>
      <c r="AV637" s="11" t="s">
        <v>78</v>
      </c>
      <c r="AW637" s="11" t="s">
        <v>34</v>
      </c>
      <c r="AX637" s="11" t="s">
        <v>20</v>
      </c>
      <c r="AY637" s="156" t="s">
        <v>139</v>
      </c>
    </row>
    <row r="638" spans="2:65" s="1" customFormat="1" ht="31.5" customHeight="1">
      <c r="B638" s="142"/>
      <c r="C638" s="174" t="s">
        <v>1178</v>
      </c>
      <c r="D638" s="174" t="s">
        <v>269</v>
      </c>
      <c r="E638" s="175" t="s">
        <v>1179</v>
      </c>
      <c r="F638" s="176" t="s">
        <v>1180</v>
      </c>
      <c r="G638" s="177" t="s">
        <v>508</v>
      </c>
      <c r="H638" s="178">
        <v>3</v>
      </c>
      <c r="I638" s="179"/>
      <c r="J638" s="179">
        <f>ROUND(I638*H638,2)</f>
        <v>0</v>
      </c>
      <c r="K638" s="176" t="s">
        <v>3</v>
      </c>
      <c r="L638" s="180"/>
      <c r="M638" s="181" t="s">
        <v>3</v>
      </c>
      <c r="N638" s="182" t="s">
        <v>41</v>
      </c>
      <c r="O638" s="151">
        <v>0</v>
      </c>
      <c r="P638" s="151">
        <f>O638*H638</f>
        <v>0</v>
      </c>
      <c r="Q638" s="151">
        <v>0</v>
      </c>
      <c r="R638" s="151">
        <f>Q638*H638</f>
        <v>0</v>
      </c>
      <c r="S638" s="151">
        <v>0</v>
      </c>
      <c r="T638" s="152">
        <f>S638*H638</f>
        <v>0</v>
      </c>
      <c r="AR638" s="16" t="s">
        <v>319</v>
      </c>
      <c r="AT638" s="16" t="s">
        <v>269</v>
      </c>
      <c r="AU638" s="16" t="s">
        <v>78</v>
      </c>
      <c r="AY638" s="16" t="s">
        <v>139</v>
      </c>
      <c r="BE638" s="153">
        <f>IF(N638="základní",J638,0)</f>
        <v>0</v>
      </c>
      <c r="BF638" s="153">
        <f>IF(N638="snížená",J638,0)</f>
        <v>0</v>
      </c>
      <c r="BG638" s="153">
        <f>IF(N638="zákl. přenesená",J638,0)</f>
        <v>0</v>
      </c>
      <c r="BH638" s="153">
        <f>IF(N638="sníž. přenesená",J638,0)</f>
        <v>0</v>
      </c>
      <c r="BI638" s="153">
        <f>IF(N638="nulová",J638,0)</f>
        <v>0</v>
      </c>
      <c r="BJ638" s="16" t="s">
        <v>20</v>
      </c>
      <c r="BK638" s="153">
        <f>ROUND(I638*H638,2)</f>
        <v>0</v>
      </c>
      <c r="BL638" s="16" t="s">
        <v>221</v>
      </c>
      <c r="BM638" s="16" t="s">
        <v>1181</v>
      </c>
    </row>
    <row r="639" spans="2:51" s="11" customFormat="1" ht="22.5" customHeight="1">
      <c r="B639" s="154"/>
      <c r="D639" s="163" t="s">
        <v>147</v>
      </c>
      <c r="E639" s="171" t="s">
        <v>3</v>
      </c>
      <c r="F639" s="172" t="s">
        <v>1182</v>
      </c>
      <c r="H639" s="173">
        <v>3</v>
      </c>
      <c r="L639" s="154"/>
      <c r="M639" s="159"/>
      <c r="N639" s="160"/>
      <c r="O639" s="160"/>
      <c r="P639" s="160"/>
      <c r="Q639" s="160"/>
      <c r="R639" s="160"/>
      <c r="S639" s="160"/>
      <c r="T639" s="161"/>
      <c r="AT639" s="156" t="s">
        <v>147</v>
      </c>
      <c r="AU639" s="156" t="s">
        <v>78</v>
      </c>
      <c r="AV639" s="11" t="s">
        <v>78</v>
      </c>
      <c r="AW639" s="11" t="s">
        <v>34</v>
      </c>
      <c r="AX639" s="11" t="s">
        <v>20</v>
      </c>
      <c r="AY639" s="156" t="s">
        <v>139</v>
      </c>
    </row>
    <row r="640" spans="2:65" s="1" customFormat="1" ht="31.5" customHeight="1">
      <c r="B640" s="142"/>
      <c r="C640" s="174" t="s">
        <v>1183</v>
      </c>
      <c r="D640" s="174" t="s">
        <v>269</v>
      </c>
      <c r="E640" s="175" t="s">
        <v>1184</v>
      </c>
      <c r="F640" s="176" t="s">
        <v>1185</v>
      </c>
      <c r="G640" s="177" t="s">
        <v>508</v>
      </c>
      <c r="H640" s="178">
        <v>11</v>
      </c>
      <c r="I640" s="179"/>
      <c r="J640" s="179">
        <f>ROUND(I640*H640,2)</f>
        <v>0</v>
      </c>
      <c r="K640" s="176" t="s">
        <v>3</v>
      </c>
      <c r="L640" s="180"/>
      <c r="M640" s="181" t="s">
        <v>3</v>
      </c>
      <c r="N640" s="182" t="s">
        <v>41</v>
      </c>
      <c r="O640" s="151">
        <v>0</v>
      </c>
      <c r="P640" s="151">
        <f>O640*H640</f>
        <v>0</v>
      </c>
      <c r="Q640" s="151">
        <v>0</v>
      </c>
      <c r="R640" s="151">
        <f>Q640*H640</f>
        <v>0</v>
      </c>
      <c r="S640" s="151">
        <v>0</v>
      </c>
      <c r="T640" s="152">
        <f>S640*H640</f>
        <v>0</v>
      </c>
      <c r="AR640" s="16" t="s">
        <v>319</v>
      </c>
      <c r="AT640" s="16" t="s">
        <v>269</v>
      </c>
      <c r="AU640" s="16" t="s">
        <v>78</v>
      </c>
      <c r="AY640" s="16" t="s">
        <v>139</v>
      </c>
      <c r="BE640" s="153">
        <f>IF(N640="základní",J640,0)</f>
        <v>0</v>
      </c>
      <c r="BF640" s="153">
        <f>IF(N640="snížená",J640,0)</f>
        <v>0</v>
      </c>
      <c r="BG640" s="153">
        <f>IF(N640="zákl. přenesená",J640,0)</f>
        <v>0</v>
      </c>
      <c r="BH640" s="153">
        <f>IF(N640="sníž. přenesená",J640,0)</f>
        <v>0</v>
      </c>
      <c r="BI640" s="153">
        <f>IF(N640="nulová",J640,0)</f>
        <v>0</v>
      </c>
      <c r="BJ640" s="16" t="s">
        <v>20</v>
      </c>
      <c r="BK640" s="153">
        <f>ROUND(I640*H640,2)</f>
        <v>0</v>
      </c>
      <c r="BL640" s="16" t="s">
        <v>221</v>
      </c>
      <c r="BM640" s="16" t="s">
        <v>1186</v>
      </c>
    </row>
    <row r="641" spans="2:51" s="11" customFormat="1" ht="22.5" customHeight="1">
      <c r="B641" s="154"/>
      <c r="D641" s="163" t="s">
        <v>147</v>
      </c>
      <c r="E641" s="171" t="s">
        <v>3</v>
      </c>
      <c r="F641" s="172" t="s">
        <v>1187</v>
      </c>
      <c r="H641" s="173">
        <v>11</v>
      </c>
      <c r="L641" s="154"/>
      <c r="M641" s="159"/>
      <c r="N641" s="160"/>
      <c r="O641" s="160"/>
      <c r="P641" s="160"/>
      <c r="Q641" s="160"/>
      <c r="R641" s="160"/>
      <c r="S641" s="160"/>
      <c r="T641" s="161"/>
      <c r="AT641" s="156" t="s">
        <v>147</v>
      </c>
      <c r="AU641" s="156" t="s">
        <v>78</v>
      </c>
      <c r="AV641" s="11" t="s">
        <v>78</v>
      </c>
      <c r="AW641" s="11" t="s">
        <v>34</v>
      </c>
      <c r="AX641" s="11" t="s">
        <v>20</v>
      </c>
      <c r="AY641" s="156" t="s">
        <v>139</v>
      </c>
    </row>
    <row r="642" spans="2:65" s="1" customFormat="1" ht="31.5" customHeight="1">
      <c r="B642" s="142"/>
      <c r="C642" s="174" t="s">
        <v>1188</v>
      </c>
      <c r="D642" s="174" t="s">
        <v>269</v>
      </c>
      <c r="E642" s="175" t="s">
        <v>1189</v>
      </c>
      <c r="F642" s="176" t="s">
        <v>1185</v>
      </c>
      <c r="G642" s="177" t="s">
        <v>508</v>
      </c>
      <c r="H642" s="178">
        <v>5</v>
      </c>
      <c r="I642" s="179"/>
      <c r="J642" s="179">
        <f>ROUND(I642*H642,2)</f>
        <v>0</v>
      </c>
      <c r="K642" s="176" t="s">
        <v>3</v>
      </c>
      <c r="L642" s="180"/>
      <c r="M642" s="181" t="s">
        <v>3</v>
      </c>
      <c r="N642" s="182" t="s">
        <v>41</v>
      </c>
      <c r="O642" s="151">
        <v>0</v>
      </c>
      <c r="P642" s="151">
        <f>O642*H642</f>
        <v>0</v>
      </c>
      <c r="Q642" s="151">
        <v>0</v>
      </c>
      <c r="R642" s="151">
        <f>Q642*H642</f>
        <v>0</v>
      </c>
      <c r="S642" s="151">
        <v>0</v>
      </c>
      <c r="T642" s="152">
        <f>S642*H642</f>
        <v>0</v>
      </c>
      <c r="AR642" s="16" t="s">
        <v>319</v>
      </c>
      <c r="AT642" s="16" t="s">
        <v>269</v>
      </c>
      <c r="AU642" s="16" t="s">
        <v>78</v>
      </c>
      <c r="AY642" s="16" t="s">
        <v>139</v>
      </c>
      <c r="BE642" s="153">
        <f>IF(N642="základní",J642,0)</f>
        <v>0</v>
      </c>
      <c r="BF642" s="153">
        <f>IF(N642="snížená",J642,0)</f>
        <v>0</v>
      </c>
      <c r="BG642" s="153">
        <f>IF(N642="zákl. přenesená",J642,0)</f>
        <v>0</v>
      </c>
      <c r="BH642" s="153">
        <f>IF(N642="sníž. přenesená",J642,0)</f>
        <v>0</v>
      </c>
      <c r="BI642" s="153">
        <f>IF(N642="nulová",J642,0)</f>
        <v>0</v>
      </c>
      <c r="BJ642" s="16" t="s">
        <v>20</v>
      </c>
      <c r="BK642" s="153">
        <f>ROUND(I642*H642,2)</f>
        <v>0</v>
      </c>
      <c r="BL642" s="16" t="s">
        <v>221</v>
      </c>
      <c r="BM642" s="16" t="s">
        <v>1190</v>
      </c>
    </row>
    <row r="643" spans="2:51" s="11" customFormat="1" ht="22.5" customHeight="1">
      <c r="B643" s="154"/>
      <c r="D643" s="163" t="s">
        <v>147</v>
      </c>
      <c r="E643" s="171" t="s">
        <v>3</v>
      </c>
      <c r="F643" s="172" t="s">
        <v>1191</v>
      </c>
      <c r="H643" s="173">
        <v>5</v>
      </c>
      <c r="L643" s="154"/>
      <c r="M643" s="159"/>
      <c r="N643" s="160"/>
      <c r="O643" s="160"/>
      <c r="P643" s="160"/>
      <c r="Q643" s="160"/>
      <c r="R643" s="160"/>
      <c r="S643" s="160"/>
      <c r="T643" s="161"/>
      <c r="AT643" s="156" t="s">
        <v>147</v>
      </c>
      <c r="AU643" s="156" t="s">
        <v>78</v>
      </c>
      <c r="AV643" s="11" t="s">
        <v>78</v>
      </c>
      <c r="AW643" s="11" t="s">
        <v>34</v>
      </c>
      <c r="AX643" s="11" t="s">
        <v>20</v>
      </c>
      <c r="AY643" s="156" t="s">
        <v>139</v>
      </c>
    </row>
    <row r="644" spans="2:65" s="1" customFormat="1" ht="31.5" customHeight="1">
      <c r="B644" s="142"/>
      <c r="C644" s="174" t="s">
        <v>1192</v>
      </c>
      <c r="D644" s="174" t="s">
        <v>269</v>
      </c>
      <c r="E644" s="175" t="s">
        <v>1193</v>
      </c>
      <c r="F644" s="176" t="s">
        <v>1185</v>
      </c>
      <c r="G644" s="177" t="s">
        <v>508</v>
      </c>
      <c r="H644" s="178">
        <v>2</v>
      </c>
      <c r="I644" s="179"/>
      <c r="J644" s="179">
        <f>ROUND(I644*H644,2)</f>
        <v>0</v>
      </c>
      <c r="K644" s="176" t="s">
        <v>3</v>
      </c>
      <c r="L644" s="180"/>
      <c r="M644" s="181" t="s">
        <v>3</v>
      </c>
      <c r="N644" s="182" t="s">
        <v>41</v>
      </c>
      <c r="O644" s="151">
        <v>0</v>
      </c>
      <c r="P644" s="151">
        <f>O644*H644</f>
        <v>0</v>
      </c>
      <c r="Q644" s="151">
        <v>0</v>
      </c>
      <c r="R644" s="151">
        <f>Q644*H644</f>
        <v>0</v>
      </c>
      <c r="S644" s="151">
        <v>0</v>
      </c>
      <c r="T644" s="152">
        <f>S644*H644</f>
        <v>0</v>
      </c>
      <c r="AR644" s="16" t="s">
        <v>319</v>
      </c>
      <c r="AT644" s="16" t="s">
        <v>269</v>
      </c>
      <c r="AU644" s="16" t="s">
        <v>78</v>
      </c>
      <c r="AY644" s="16" t="s">
        <v>139</v>
      </c>
      <c r="BE644" s="153">
        <f>IF(N644="základní",J644,0)</f>
        <v>0</v>
      </c>
      <c r="BF644" s="153">
        <f>IF(N644="snížená",J644,0)</f>
        <v>0</v>
      </c>
      <c r="BG644" s="153">
        <f>IF(N644="zákl. přenesená",J644,0)</f>
        <v>0</v>
      </c>
      <c r="BH644" s="153">
        <f>IF(N644="sníž. přenesená",J644,0)</f>
        <v>0</v>
      </c>
      <c r="BI644" s="153">
        <f>IF(N644="nulová",J644,0)</f>
        <v>0</v>
      </c>
      <c r="BJ644" s="16" t="s">
        <v>20</v>
      </c>
      <c r="BK644" s="153">
        <f>ROUND(I644*H644,2)</f>
        <v>0</v>
      </c>
      <c r="BL644" s="16" t="s">
        <v>221</v>
      </c>
      <c r="BM644" s="16" t="s">
        <v>1194</v>
      </c>
    </row>
    <row r="645" spans="2:51" s="11" customFormat="1" ht="22.5" customHeight="1">
      <c r="B645" s="154"/>
      <c r="D645" s="163" t="s">
        <v>147</v>
      </c>
      <c r="E645" s="171" t="s">
        <v>3</v>
      </c>
      <c r="F645" s="172" t="s">
        <v>1195</v>
      </c>
      <c r="H645" s="173">
        <v>2</v>
      </c>
      <c r="L645" s="154"/>
      <c r="M645" s="159"/>
      <c r="N645" s="160"/>
      <c r="O645" s="160"/>
      <c r="P645" s="160"/>
      <c r="Q645" s="160"/>
      <c r="R645" s="160"/>
      <c r="S645" s="160"/>
      <c r="T645" s="161"/>
      <c r="AT645" s="156" t="s">
        <v>147</v>
      </c>
      <c r="AU645" s="156" t="s">
        <v>78</v>
      </c>
      <c r="AV645" s="11" t="s">
        <v>78</v>
      </c>
      <c r="AW645" s="11" t="s">
        <v>34</v>
      </c>
      <c r="AX645" s="11" t="s">
        <v>20</v>
      </c>
      <c r="AY645" s="156" t="s">
        <v>139</v>
      </c>
    </row>
    <row r="646" spans="2:65" s="1" customFormat="1" ht="31.5" customHeight="1">
      <c r="B646" s="142"/>
      <c r="C646" s="143" t="s">
        <v>1196</v>
      </c>
      <c r="D646" s="143" t="s">
        <v>141</v>
      </c>
      <c r="E646" s="144" t="s">
        <v>1197</v>
      </c>
      <c r="F646" s="145" t="s">
        <v>1198</v>
      </c>
      <c r="G646" s="146" t="s">
        <v>304</v>
      </c>
      <c r="H646" s="147">
        <v>3</v>
      </c>
      <c r="I646" s="148"/>
      <c r="J646" s="148">
        <f>ROUND(I646*H646,2)</f>
        <v>0</v>
      </c>
      <c r="K646" s="145" t="s">
        <v>3</v>
      </c>
      <c r="L646" s="30"/>
      <c r="M646" s="149" t="s">
        <v>3</v>
      </c>
      <c r="N646" s="150" t="s">
        <v>41</v>
      </c>
      <c r="O646" s="151">
        <v>2.856</v>
      </c>
      <c r="P646" s="151">
        <f>O646*H646</f>
        <v>8.568</v>
      </c>
      <c r="Q646" s="151">
        <v>0</v>
      </c>
      <c r="R646" s="151">
        <f>Q646*H646</f>
        <v>0</v>
      </c>
      <c r="S646" s="151">
        <v>0</v>
      </c>
      <c r="T646" s="152">
        <f>S646*H646</f>
        <v>0</v>
      </c>
      <c r="AR646" s="16" t="s">
        <v>221</v>
      </c>
      <c r="AT646" s="16" t="s">
        <v>141</v>
      </c>
      <c r="AU646" s="16" t="s">
        <v>78</v>
      </c>
      <c r="AY646" s="16" t="s">
        <v>139</v>
      </c>
      <c r="BE646" s="153">
        <f>IF(N646="základní",J646,0)</f>
        <v>0</v>
      </c>
      <c r="BF646" s="153">
        <f>IF(N646="snížená",J646,0)</f>
        <v>0</v>
      </c>
      <c r="BG646" s="153">
        <f>IF(N646="zákl. přenesená",J646,0)</f>
        <v>0</v>
      </c>
      <c r="BH646" s="153">
        <f>IF(N646="sníž. přenesená",J646,0)</f>
        <v>0</v>
      </c>
      <c r="BI646" s="153">
        <f>IF(N646="nulová",J646,0)</f>
        <v>0</v>
      </c>
      <c r="BJ646" s="16" t="s">
        <v>20</v>
      </c>
      <c r="BK646" s="153">
        <f>ROUND(I646*H646,2)</f>
        <v>0</v>
      </c>
      <c r="BL646" s="16" t="s">
        <v>221</v>
      </c>
      <c r="BM646" s="16" t="s">
        <v>1199</v>
      </c>
    </row>
    <row r="647" spans="2:65" s="1" customFormat="1" ht="31.5" customHeight="1">
      <c r="B647" s="142"/>
      <c r="C647" s="174" t="s">
        <v>1200</v>
      </c>
      <c r="D647" s="174" t="s">
        <v>269</v>
      </c>
      <c r="E647" s="175" t="s">
        <v>1201</v>
      </c>
      <c r="F647" s="176" t="s">
        <v>1202</v>
      </c>
      <c r="G647" s="177" t="s">
        <v>508</v>
      </c>
      <c r="H647" s="178">
        <v>3</v>
      </c>
      <c r="I647" s="179"/>
      <c r="J647" s="179">
        <f>ROUND(I647*H647,2)</f>
        <v>0</v>
      </c>
      <c r="K647" s="176" t="s">
        <v>3</v>
      </c>
      <c r="L647" s="180"/>
      <c r="M647" s="181" t="s">
        <v>3</v>
      </c>
      <c r="N647" s="182" t="s">
        <v>41</v>
      </c>
      <c r="O647" s="151">
        <v>0</v>
      </c>
      <c r="P647" s="151">
        <f>O647*H647</f>
        <v>0</v>
      </c>
      <c r="Q647" s="151">
        <v>0</v>
      </c>
      <c r="R647" s="151">
        <f>Q647*H647</f>
        <v>0</v>
      </c>
      <c r="S647" s="151">
        <v>0</v>
      </c>
      <c r="T647" s="152">
        <f>S647*H647</f>
        <v>0</v>
      </c>
      <c r="AR647" s="16" t="s">
        <v>319</v>
      </c>
      <c r="AT647" s="16" t="s">
        <v>269</v>
      </c>
      <c r="AU647" s="16" t="s">
        <v>78</v>
      </c>
      <c r="AY647" s="16" t="s">
        <v>139</v>
      </c>
      <c r="BE647" s="153">
        <f>IF(N647="základní",J647,0)</f>
        <v>0</v>
      </c>
      <c r="BF647" s="153">
        <f>IF(N647="snížená",J647,0)</f>
        <v>0</v>
      </c>
      <c r="BG647" s="153">
        <f>IF(N647="zákl. přenesená",J647,0)</f>
        <v>0</v>
      </c>
      <c r="BH647" s="153">
        <f>IF(N647="sníž. přenesená",J647,0)</f>
        <v>0</v>
      </c>
      <c r="BI647" s="153">
        <f>IF(N647="nulová",J647,0)</f>
        <v>0</v>
      </c>
      <c r="BJ647" s="16" t="s">
        <v>20</v>
      </c>
      <c r="BK647" s="153">
        <f>ROUND(I647*H647,2)</f>
        <v>0</v>
      </c>
      <c r="BL647" s="16" t="s">
        <v>221</v>
      </c>
      <c r="BM647" s="16" t="s">
        <v>1203</v>
      </c>
    </row>
    <row r="648" spans="2:51" s="11" customFormat="1" ht="22.5" customHeight="1">
      <c r="B648" s="154"/>
      <c r="D648" s="163" t="s">
        <v>147</v>
      </c>
      <c r="E648" s="171" t="s">
        <v>3</v>
      </c>
      <c r="F648" s="172" t="s">
        <v>1204</v>
      </c>
      <c r="H648" s="173">
        <v>3</v>
      </c>
      <c r="L648" s="154"/>
      <c r="M648" s="159"/>
      <c r="N648" s="160"/>
      <c r="O648" s="160"/>
      <c r="P648" s="160"/>
      <c r="Q648" s="160"/>
      <c r="R648" s="160"/>
      <c r="S648" s="160"/>
      <c r="T648" s="161"/>
      <c r="AT648" s="156" t="s">
        <v>147</v>
      </c>
      <c r="AU648" s="156" t="s">
        <v>78</v>
      </c>
      <c r="AV648" s="11" t="s">
        <v>78</v>
      </c>
      <c r="AW648" s="11" t="s">
        <v>34</v>
      </c>
      <c r="AX648" s="11" t="s">
        <v>20</v>
      </c>
      <c r="AY648" s="156" t="s">
        <v>139</v>
      </c>
    </row>
    <row r="649" spans="2:65" s="1" customFormat="1" ht="31.5" customHeight="1">
      <c r="B649" s="142"/>
      <c r="C649" s="143" t="s">
        <v>1205</v>
      </c>
      <c r="D649" s="143" t="s">
        <v>141</v>
      </c>
      <c r="E649" s="144" t="s">
        <v>1206</v>
      </c>
      <c r="F649" s="145" t="s">
        <v>1207</v>
      </c>
      <c r="G649" s="146" t="s">
        <v>304</v>
      </c>
      <c r="H649" s="147">
        <v>2</v>
      </c>
      <c r="I649" s="148"/>
      <c r="J649" s="148">
        <f>ROUND(I649*H649,2)</f>
        <v>0</v>
      </c>
      <c r="K649" s="145" t="s">
        <v>3</v>
      </c>
      <c r="L649" s="30"/>
      <c r="M649" s="149" t="s">
        <v>3</v>
      </c>
      <c r="N649" s="150" t="s">
        <v>41</v>
      </c>
      <c r="O649" s="151">
        <v>3.166</v>
      </c>
      <c r="P649" s="151">
        <f>O649*H649</f>
        <v>6.332</v>
      </c>
      <c r="Q649" s="151">
        <v>0</v>
      </c>
      <c r="R649" s="151">
        <f>Q649*H649</f>
        <v>0</v>
      </c>
      <c r="S649" s="151">
        <v>0</v>
      </c>
      <c r="T649" s="152">
        <f>S649*H649</f>
        <v>0</v>
      </c>
      <c r="AR649" s="16" t="s">
        <v>221</v>
      </c>
      <c r="AT649" s="16" t="s">
        <v>141</v>
      </c>
      <c r="AU649" s="16" t="s">
        <v>78</v>
      </c>
      <c r="AY649" s="16" t="s">
        <v>139</v>
      </c>
      <c r="BE649" s="153">
        <f>IF(N649="základní",J649,0)</f>
        <v>0</v>
      </c>
      <c r="BF649" s="153">
        <f>IF(N649="snížená",J649,0)</f>
        <v>0</v>
      </c>
      <c r="BG649" s="153">
        <f>IF(N649="zákl. přenesená",J649,0)</f>
        <v>0</v>
      </c>
      <c r="BH649" s="153">
        <f>IF(N649="sníž. přenesená",J649,0)</f>
        <v>0</v>
      </c>
      <c r="BI649" s="153">
        <f>IF(N649="nulová",J649,0)</f>
        <v>0</v>
      </c>
      <c r="BJ649" s="16" t="s">
        <v>20</v>
      </c>
      <c r="BK649" s="153">
        <f>ROUND(I649*H649,2)</f>
        <v>0</v>
      </c>
      <c r="BL649" s="16" t="s">
        <v>221</v>
      </c>
      <c r="BM649" s="16" t="s">
        <v>1208</v>
      </c>
    </row>
    <row r="650" spans="2:65" s="1" customFormat="1" ht="31.5" customHeight="1">
      <c r="B650" s="142"/>
      <c r="C650" s="174" t="s">
        <v>1209</v>
      </c>
      <c r="D650" s="174" t="s">
        <v>269</v>
      </c>
      <c r="E650" s="175" t="s">
        <v>1210</v>
      </c>
      <c r="F650" s="176" t="s">
        <v>1211</v>
      </c>
      <c r="G650" s="177" t="s">
        <v>508</v>
      </c>
      <c r="H650" s="178">
        <v>2</v>
      </c>
      <c r="I650" s="179"/>
      <c r="J650" s="179">
        <f>ROUND(I650*H650,2)</f>
        <v>0</v>
      </c>
      <c r="K650" s="176" t="s">
        <v>3</v>
      </c>
      <c r="L650" s="180"/>
      <c r="M650" s="181" t="s">
        <v>3</v>
      </c>
      <c r="N650" s="182" t="s">
        <v>41</v>
      </c>
      <c r="O650" s="151">
        <v>0</v>
      </c>
      <c r="P650" s="151">
        <f>O650*H650</f>
        <v>0</v>
      </c>
      <c r="Q650" s="151">
        <v>0</v>
      </c>
      <c r="R650" s="151">
        <f>Q650*H650</f>
        <v>0</v>
      </c>
      <c r="S650" s="151">
        <v>0</v>
      </c>
      <c r="T650" s="152">
        <f>S650*H650</f>
        <v>0</v>
      </c>
      <c r="AR650" s="16" t="s">
        <v>319</v>
      </c>
      <c r="AT650" s="16" t="s">
        <v>269</v>
      </c>
      <c r="AU650" s="16" t="s">
        <v>78</v>
      </c>
      <c r="AY650" s="16" t="s">
        <v>139</v>
      </c>
      <c r="BE650" s="153">
        <f>IF(N650="základní",J650,0)</f>
        <v>0</v>
      </c>
      <c r="BF650" s="153">
        <f>IF(N650="snížená",J650,0)</f>
        <v>0</v>
      </c>
      <c r="BG650" s="153">
        <f>IF(N650="zákl. přenesená",J650,0)</f>
        <v>0</v>
      </c>
      <c r="BH650" s="153">
        <f>IF(N650="sníž. přenesená",J650,0)</f>
        <v>0</v>
      </c>
      <c r="BI650" s="153">
        <f>IF(N650="nulová",J650,0)</f>
        <v>0</v>
      </c>
      <c r="BJ650" s="16" t="s">
        <v>20</v>
      </c>
      <c r="BK650" s="153">
        <f>ROUND(I650*H650,2)</f>
        <v>0</v>
      </c>
      <c r="BL650" s="16" t="s">
        <v>221</v>
      </c>
      <c r="BM650" s="16" t="s">
        <v>1212</v>
      </c>
    </row>
    <row r="651" spans="2:51" s="11" customFormat="1" ht="22.5" customHeight="1">
      <c r="B651" s="154"/>
      <c r="D651" s="163" t="s">
        <v>147</v>
      </c>
      <c r="E651" s="171" t="s">
        <v>3</v>
      </c>
      <c r="F651" s="172" t="s">
        <v>1213</v>
      </c>
      <c r="H651" s="173">
        <v>2</v>
      </c>
      <c r="L651" s="154"/>
      <c r="M651" s="159"/>
      <c r="N651" s="160"/>
      <c r="O651" s="160"/>
      <c r="P651" s="160"/>
      <c r="Q651" s="160"/>
      <c r="R651" s="160"/>
      <c r="S651" s="160"/>
      <c r="T651" s="161"/>
      <c r="AT651" s="156" t="s">
        <v>147</v>
      </c>
      <c r="AU651" s="156" t="s">
        <v>78</v>
      </c>
      <c r="AV651" s="11" t="s">
        <v>78</v>
      </c>
      <c r="AW651" s="11" t="s">
        <v>34</v>
      </c>
      <c r="AX651" s="11" t="s">
        <v>20</v>
      </c>
      <c r="AY651" s="156" t="s">
        <v>139</v>
      </c>
    </row>
    <row r="652" spans="2:65" s="1" customFormat="1" ht="31.5" customHeight="1">
      <c r="B652" s="142"/>
      <c r="C652" s="143" t="s">
        <v>1214</v>
      </c>
      <c r="D652" s="143" t="s">
        <v>141</v>
      </c>
      <c r="E652" s="144" t="s">
        <v>1215</v>
      </c>
      <c r="F652" s="145" t="s">
        <v>1216</v>
      </c>
      <c r="G652" s="146" t="s">
        <v>304</v>
      </c>
      <c r="H652" s="147">
        <v>9</v>
      </c>
      <c r="I652" s="148"/>
      <c r="J652" s="148">
        <f>ROUND(I652*H652,2)</f>
        <v>0</v>
      </c>
      <c r="K652" s="145" t="s">
        <v>3</v>
      </c>
      <c r="L652" s="30"/>
      <c r="M652" s="149" t="s">
        <v>3</v>
      </c>
      <c r="N652" s="150" t="s">
        <v>41</v>
      </c>
      <c r="O652" s="151">
        <v>2.576</v>
      </c>
      <c r="P652" s="151">
        <f>O652*H652</f>
        <v>23.184</v>
      </c>
      <c r="Q652" s="151">
        <v>0</v>
      </c>
      <c r="R652" s="151">
        <f>Q652*H652</f>
        <v>0</v>
      </c>
      <c r="S652" s="151">
        <v>0</v>
      </c>
      <c r="T652" s="152">
        <f>S652*H652</f>
        <v>0</v>
      </c>
      <c r="AR652" s="16" t="s">
        <v>221</v>
      </c>
      <c r="AT652" s="16" t="s">
        <v>141</v>
      </c>
      <c r="AU652" s="16" t="s">
        <v>78</v>
      </c>
      <c r="AY652" s="16" t="s">
        <v>139</v>
      </c>
      <c r="BE652" s="153">
        <f>IF(N652="základní",J652,0)</f>
        <v>0</v>
      </c>
      <c r="BF652" s="153">
        <f>IF(N652="snížená",J652,0)</f>
        <v>0</v>
      </c>
      <c r="BG652" s="153">
        <f>IF(N652="zákl. přenesená",J652,0)</f>
        <v>0</v>
      </c>
      <c r="BH652" s="153">
        <f>IF(N652="sníž. přenesená",J652,0)</f>
        <v>0</v>
      </c>
      <c r="BI652" s="153">
        <f>IF(N652="nulová",J652,0)</f>
        <v>0</v>
      </c>
      <c r="BJ652" s="16" t="s">
        <v>20</v>
      </c>
      <c r="BK652" s="153">
        <f>ROUND(I652*H652,2)</f>
        <v>0</v>
      </c>
      <c r="BL652" s="16" t="s">
        <v>221</v>
      </c>
      <c r="BM652" s="16" t="s">
        <v>1217</v>
      </c>
    </row>
    <row r="653" spans="2:65" s="1" customFormat="1" ht="31.5" customHeight="1">
      <c r="B653" s="142"/>
      <c r="C653" s="174" t="s">
        <v>1218</v>
      </c>
      <c r="D653" s="174" t="s">
        <v>269</v>
      </c>
      <c r="E653" s="175" t="s">
        <v>1219</v>
      </c>
      <c r="F653" s="176" t="s">
        <v>1220</v>
      </c>
      <c r="G653" s="177" t="s">
        <v>508</v>
      </c>
      <c r="H653" s="178">
        <v>6</v>
      </c>
      <c r="I653" s="179"/>
      <c r="J653" s="179">
        <f>ROUND(I653*H653,2)</f>
        <v>0</v>
      </c>
      <c r="K653" s="176" t="s">
        <v>3</v>
      </c>
      <c r="L653" s="180"/>
      <c r="M653" s="181" t="s">
        <v>3</v>
      </c>
      <c r="N653" s="182" t="s">
        <v>41</v>
      </c>
      <c r="O653" s="151">
        <v>0</v>
      </c>
      <c r="P653" s="151">
        <f>O653*H653</f>
        <v>0</v>
      </c>
      <c r="Q653" s="151">
        <v>0</v>
      </c>
      <c r="R653" s="151">
        <f>Q653*H653</f>
        <v>0</v>
      </c>
      <c r="S653" s="151">
        <v>0</v>
      </c>
      <c r="T653" s="152">
        <f>S653*H653</f>
        <v>0</v>
      </c>
      <c r="AR653" s="16" t="s">
        <v>319</v>
      </c>
      <c r="AT653" s="16" t="s">
        <v>269</v>
      </c>
      <c r="AU653" s="16" t="s">
        <v>78</v>
      </c>
      <c r="AY653" s="16" t="s">
        <v>139</v>
      </c>
      <c r="BE653" s="153">
        <f>IF(N653="základní",J653,0)</f>
        <v>0</v>
      </c>
      <c r="BF653" s="153">
        <f>IF(N653="snížená",J653,0)</f>
        <v>0</v>
      </c>
      <c r="BG653" s="153">
        <f>IF(N653="zákl. přenesená",J653,0)</f>
        <v>0</v>
      </c>
      <c r="BH653" s="153">
        <f>IF(N653="sníž. přenesená",J653,0)</f>
        <v>0</v>
      </c>
      <c r="BI653" s="153">
        <f>IF(N653="nulová",J653,0)</f>
        <v>0</v>
      </c>
      <c r="BJ653" s="16" t="s">
        <v>20</v>
      </c>
      <c r="BK653" s="153">
        <f>ROUND(I653*H653,2)</f>
        <v>0</v>
      </c>
      <c r="BL653" s="16" t="s">
        <v>221</v>
      </c>
      <c r="BM653" s="16" t="s">
        <v>1221</v>
      </c>
    </row>
    <row r="654" spans="2:51" s="11" customFormat="1" ht="22.5" customHeight="1">
      <c r="B654" s="154"/>
      <c r="D654" s="163" t="s">
        <v>147</v>
      </c>
      <c r="E654" s="171" t="s">
        <v>3</v>
      </c>
      <c r="F654" s="172" t="s">
        <v>1222</v>
      </c>
      <c r="H654" s="173">
        <v>6</v>
      </c>
      <c r="L654" s="154"/>
      <c r="M654" s="159"/>
      <c r="N654" s="160"/>
      <c r="O654" s="160"/>
      <c r="P654" s="160"/>
      <c r="Q654" s="160"/>
      <c r="R654" s="160"/>
      <c r="S654" s="160"/>
      <c r="T654" s="161"/>
      <c r="AT654" s="156" t="s">
        <v>147</v>
      </c>
      <c r="AU654" s="156" t="s">
        <v>78</v>
      </c>
      <c r="AV654" s="11" t="s">
        <v>78</v>
      </c>
      <c r="AW654" s="11" t="s">
        <v>34</v>
      </c>
      <c r="AX654" s="11" t="s">
        <v>20</v>
      </c>
      <c r="AY654" s="156" t="s">
        <v>139</v>
      </c>
    </row>
    <row r="655" spans="2:65" s="1" customFormat="1" ht="22.5" customHeight="1">
      <c r="B655" s="142"/>
      <c r="C655" s="174" t="s">
        <v>1223</v>
      </c>
      <c r="D655" s="174" t="s">
        <v>269</v>
      </c>
      <c r="E655" s="175" t="s">
        <v>1224</v>
      </c>
      <c r="F655" s="176" t="s">
        <v>1225</v>
      </c>
      <c r="G655" s="177" t="s">
        <v>508</v>
      </c>
      <c r="H655" s="178">
        <v>3</v>
      </c>
      <c r="I655" s="179"/>
      <c r="J655" s="179">
        <f>ROUND(I655*H655,2)</f>
        <v>0</v>
      </c>
      <c r="K655" s="176" t="s">
        <v>3</v>
      </c>
      <c r="L655" s="180"/>
      <c r="M655" s="181" t="s">
        <v>3</v>
      </c>
      <c r="N655" s="182" t="s">
        <v>41</v>
      </c>
      <c r="O655" s="151">
        <v>0</v>
      </c>
      <c r="P655" s="151">
        <f>O655*H655</f>
        <v>0</v>
      </c>
      <c r="Q655" s="151">
        <v>0</v>
      </c>
      <c r="R655" s="151">
        <f>Q655*H655</f>
        <v>0</v>
      </c>
      <c r="S655" s="151">
        <v>0</v>
      </c>
      <c r="T655" s="152">
        <f>S655*H655</f>
        <v>0</v>
      </c>
      <c r="AR655" s="16" t="s">
        <v>319</v>
      </c>
      <c r="AT655" s="16" t="s">
        <v>269</v>
      </c>
      <c r="AU655" s="16" t="s">
        <v>78</v>
      </c>
      <c r="AY655" s="16" t="s">
        <v>139</v>
      </c>
      <c r="BE655" s="153">
        <f>IF(N655="základní",J655,0)</f>
        <v>0</v>
      </c>
      <c r="BF655" s="153">
        <f>IF(N655="snížená",J655,0)</f>
        <v>0</v>
      </c>
      <c r="BG655" s="153">
        <f>IF(N655="zákl. přenesená",J655,0)</f>
        <v>0</v>
      </c>
      <c r="BH655" s="153">
        <f>IF(N655="sníž. přenesená",J655,0)</f>
        <v>0</v>
      </c>
      <c r="BI655" s="153">
        <f>IF(N655="nulová",J655,0)</f>
        <v>0</v>
      </c>
      <c r="BJ655" s="16" t="s">
        <v>20</v>
      </c>
      <c r="BK655" s="153">
        <f>ROUND(I655*H655,2)</f>
        <v>0</v>
      </c>
      <c r="BL655" s="16" t="s">
        <v>221</v>
      </c>
      <c r="BM655" s="16" t="s">
        <v>1226</v>
      </c>
    </row>
    <row r="656" spans="2:51" s="11" customFormat="1" ht="22.5" customHeight="1">
      <c r="B656" s="154"/>
      <c r="D656" s="163" t="s">
        <v>147</v>
      </c>
      <c r="E656" s="171" t="s">
        <v>3</v>
      </c>
      <c r="F656" s="172" t="s">
        <v>1227</v>
      </c>
      <c r="H656" s="173">
        <v>3</v>
      </c>
      <c r="L656" s="154"/>
      <c r="M656" s="159"/>
      <c r="N656" s="160"/>
      <c r="O656" s="160"/>
      <c r="P656" s="160"/>
      <c r="Q656" s="160"/>
      <c r="R656" s="160"/>
      <c r="S656" s="160"/>
      <c r="T656" s="161"/>
      <c r="AT656" s="156" t="s">
        <v>147</v>
      </c>
      <c r="AU656" s="156" t="s">
        <v>78</v>
      </c>
      <c r="AV656" s="11" t="s">
        <v>78</v>
      </c>
      <c r="AW656" s="11" t="s">
        <v>34</v>
      </c>
      <c r="AX656" s="11" t="s">
        <v>20</v>
      </c>
      <c r="AY656" s="156" t="s">
        <v>139</v>
      </c>
    </row>
    <row r="657" spans="2:65" s="1" customFormat="1" ht="22.5" customHeight="1">
      <c r="B657" s="142"/>
      <c r="C657" s="143" t="s">
        <v>1228</v>
      </c>
      <c r="D657" s="143" t="s">
        <v>141</v>
      </c>
      <c r="E657" s="144" t="s">
        <v>1229</v>
      </c>
      <c r="F657" s="145" t="s">
        <v>1230</v>
      </c>
      <c r="G657" s="146" t="s">
        <v>304</v>
      </c>
      <c r="H657" s="147">
        <v>11</v>
      </c>
      <c r="I657" s="148"/>
      <c r="J657" s="148">
        <f>ROUND(I657*H657,2)</f>
        <v>0</v>
      </c>
      <c r="K657" s="145" t="s">
        <v>3</v>
      </c>
      <c r="L657" s="30"/>
      <c r="M657" s="149" t="s">
        <v>3</v>
      </c>
      <c r="N657" s="150" t="s">
        <v>41</v>
      </c>
      <c r="O657" s="151">
        <v>0.03</v>
      </c>
      <c r="P657" s="151">
        <f>O657*H657</f>
        <v>0.32999999999999996</v>
      </c>
      <c r="Q657" s="151">
        <v>0</v>
      </c>
      <c r="R657" s="151">
        <f>Q657*H657</f>
        <v>0</v>
      </c>
      <c r="S657" s="151">
        <v>0.0125</v>
      </c>
      <c r="T657" s="152">
        <f>S657*H657</f>
        <v>0.1375</v>
      </c>
      <c r="AR657" s="16" t="s">
        <v>221</v>
      </c>
      <c r="AT657" s="16" t="s">
        <v>141</v>
      </c>
      <c r="AU657" s="16" t="s">
        <v>78</v>
      </c>
      <c r="AY657" s="16" t="s">
        <v>139</v>
      </c>
      <c r="BE657" s="153">
        <f>IF(N657="základní",J657,0)</f>
        <v>0</v>
      </c>
      <c r="BF657" s="153">
        <f>IF(N657="snížená",J657,0)</f>
        <v>0</v>
      </c>
      <c r="BG657" s="153">
        <f>IF(N657="zákl. přenesená",J657,0)</f>
        <v>0</v>
      </c>
      <c r="BH657" s="153">
        <f>IF(N657="sníž. přenesená",J657,0)</f>
        <v>0</v>
      </c>
      <c r="BI657" s="153">
        <f>IF(N657="nulová",J657,0)</f>
        <v>0</v>
      </c>
      <c r="BJ657" s="16" t="s">
        <v>20</v>
      </c>
      <c r="BK657" s="153">
        <f>ROUND(I657*H657,2)</f>
        <v>0</v>
      </c>
      <c r="BL657" s="16" t="s">
        <v>221</v>
      </c>
      <c r="BM657" s="16" t="s">
        <v>1231</v>
      </c>
    </row>
    <row r="658" spans="2:51" s="11" customFormat="1" ht="22.5" customHeight="1">
      <c r="B658" s="154"/>
      <c r="D658" s="155" t="s">
        <v>147</v>
      </c>
      <c r="E658" s="156" t="s">
        <v>3</v>
      </c>
      <c r="F658" s="157" t="s">
        <v>1232</v>
      </c>
      <c r="H658" s="158">
        <v>2</v>
      </c>
      <c r="L658" s="154"/>
      <c r="M658" s="159"/>
      <c r="N658" s="160"/>
      <c r="O658" s="160"/>
      <c r="P658" s="160"/>
      <c r="Q658" s="160"/>
      <c r="R658" s="160"/>
      <c r="S658" s="160"/>
      <c r="T658" s="161"/>
      <c r="AT658" s="156" t="s">
        <v>147</v>
      </c>
      <c r="AU658" s="156" t="s">
        <v>78</v>
      </c>
      <c r="AV658" s="11" t="s">
        <v>78</v>
      </c>
      <c r="AW658" s="11" t="s">
        <v>34</v>
      </c>
      <c r="AX658" s="11" t="s">
        <v>70</v>
      </c>
      <c r="AY658" s="156" t="s">
        <v>139</v>
      </c>
    </row>
    <row r="659" spans="2:51" s="11" customFormat="1" ht="22.5" customHeight="1">
      <c r="B659" s="154"/>
      <c r="D659" s="155" t="s">
        <v>147</v>
      </c>
      <c r="E659" s="156" t="s">
        <v>3</v>
      </c>
      <c r="F659" s="157" t="s">
        <v>1233</v>
      </c>
      <c r="H659" s="158">
        <v>9</v>
      </c>
      <c r="L659" s="154"/>
      <c r="M659" s="159"/>
      <c r="N659" s="160"/>
      <c r="O659" s="160"/>
      <c r="P659" s="160"/>
      <c r="Q659" s="160"/>
      <c r="R659" s="160"/>
      <c r="S659" s="160"/>
      <c r="T659" s="161"/>
      <c r="AT659" s="156" t="s">
        <v>147</v>
      </c>
      <c r="AU659" s="156" t="s">
        <v>78</v>
      </c>
      <c r="AV659" s="11" t="s">
        <v>78</v>
      </c>
      <c r="AW659" s="11" t="s">
        <v>34</v>
      </c>
      <c r="AX659" s="11" t="s">
        <v>70</v>
      </c>
      <c r="AY659" s="156" t="s">
        <v>139</v>
      </c>
    </row>
    <row r="660" spans="2:51" s="12" customFormat="1" ht="22.5" customHeight="1">
      <c r="B660" s="162"/>
      <c r="D660" s="163" t="s">
        <v>147</v>
      </c>
      <c r="E660" s="164" t="s">
        <v>3</v>
      </c>
      <c r="F660" s="165" t="s">
        <v>150</v>
      </c>
      <c r="H660" s="166">
        <v>11</v>
      </c>
      <c r="L660" s="162"/>
      <c r="M660" s="167"/>
      <c r="N660" s="168"/>
      <c r="O660" s="168"/>
      <c r="P660" s="168"/>
      <c r="Q660" s="168"/>
      <c r="R660" s="168"/>
      <c r="S660" s="168"/>
      <c r="T660" s="169"/>
      <c r="AT660" s="170" t="s">
        <v>147</v>
      </c>
      <c r="AU660" s="170" t="s">
        <v>78</v>
      </c>
      <c r="AV660" s="12" t="s">
        <v>145</v>
      </c>
      <c r="AW660" s="12" t="s">
        <v>34</v>
      </c>
      <c r="AX660" s="12" t="s">
        <v>20</v>
      </c>
      <c r="AY660" s="170" t="s">
        <v>139</v>
      </c>
    </row>
    <row r="661" spans="2:65" s="1" customFormat="1" ht="22.5" customHeight="1">
      <c r="B661" s="142"/>
      <c r="C661" s="143" t="s">
        <v>1234</v>
      </c>
      <c r="D661" s="143" t="s">
        <v>141</v>
      </c>
      <c r="E661" s="144" t="s">
        <v>1235</v>
      </c>
      <c r="F661" s="145" t="s">
        <v>1236</v>
      </c>
      <c r="G661" s="146" t="s">
        <v>304</v>
      </c>
      <c r="H661" s="147">
        <v>11</v>
      </c>
      <c r="I661" s="148"/>
      <c r="J661" s="148">
        <f>ROUND(I661*H661,2)</f>
        <v>0</v>
      </c>
      <c r="K661" s="145" t="s">
        <v>3</v>
      </c>
      <c r="L661" s="30"/>
      <c r="M661" s="149" t="s">
        <v>3</v>
      </c>
      <c r="N661" s="150" t="s">
        <v>41</v>
      </c>
      <c r="O661" s="151">
        <v>0.05</v>
      </c>
      <c r="P661" s="151">
        <f>O661*H661</f>
        <v>0.55</v>
      </c>
      <c r="Q661" s="151">
        <v>0</v>
      </c>
      <c r="R661" s="151">
        <f>Q661*H661</f>
        <v>0</v>
      </c>
      <c r="S661" s="151">
        <v>0.024</v>
      </c>
      <c r="T661" s="152">
        <f>S661*H661</f>
        <v>0.264</v>
      </c>
      <c r="AR661" s="16" t="s">
        <v>221</v>
      </c>
      <c r="AT661" s="16" t="s">
        <v>141</v>
      </c>
      <c r="AU661" s="16" t="s">
        <v>78</v>
      </c>
      <c r="AY661" s="16" t="s">
        <v>139</v>
      </c>
      <c r="BE661" s="153">
        <f>IF(N661="základní",J661,0)</f>
        <v>0</v>
      </c>
      <c r="BF661" s="153">
        <f>IF(N661="snížená",J661,0)</f>
        <v>0</v>
      </c>
      <c r="BG661" s="153">
        <f>IF(N661="zákl. přenesená",J661,0)</f>
        <v>0</v>
      </c>
      <c r="BH661" s="153">
        <f>IF(N661="sníž. přenesená",J661,0)</f>
        <v>0</v>
      </c>
      <c r="BI661" s="153">
        <f>IF(N661="nulová",J661,0)</f>
        <v>0</v>
      </c>
      <c r="BJ661" s="16" t="s">
        <v>20</v>
      </c>
      <c r="BK661" s="153">
        <f>ROUND(I661*H661,2)</f>
        <v>0</v>
      </c>
      <c r="BL661" s="16" t="s">
        <v>221</v>
      </c>
      <c r="BM661" s="16" t="s">
        <v>1237</v>
      </c>
    </row>
    <row r="662" spans="2:51" s="11" customFormat="1" ht="22.5" customHeight="1">
      <c r="B662" s="154"/>
      <c r="D662" s="155" t="s">
        <v>147</v>
      </c>
      <c r="E662" s="156" t="s">
        <v>3</v>
      </c>
      <c r="F662" s="157" t="s">
        <v>1232</v>
      </c>
      <c r="H662" s="158">
        <v>2</v>
      </c>
      <c r="L662" s="154"/>
      <c r="M662" s="159"/>
      <c r="N662" s="160"/>
      <c r="O662" s="160"/>
      <c r="P662" s="160"/>
      <c r="Q662" s="160"/>
      <c r="R662" s="160"/>
      <c r="S662" s="160"/>
      <c r="T662" s="161"/>
      <c r="AT662" s="156" t="s">
        <v>147</v>
      </c>
      <c r="AU662" s="156" t="s">
        <v>78</v>
      </c>
      <c r="AV662" s="11" t="s">
        <v>78</v>
      </c>
      <c r="AW662" s="11" t="s">
        <v>34</v>
      </c>
      <c r="AX662" s="11" t="s">
        <v>70</v>
      </c>
      <c r="AY662" s="156" t="s">
        <v>139</v>
      </c>
    </row>
    <row r="663" spans="2:51" s="11" customFormat="1" ht="22.5" customHeight="1">
      <c r="B663" s="154"/>
      <c r="D663" s="155" t="s">
        <v>147</v>
      </c>
      <c r="E663" s="156" t="s">
        <v>3</v>
      </c>
      <c r="F663" s="157" t="s">
        <v>1233</v>
      </c>
      <c r="H663" s="158">
        <v>9</v>
      </c>
      <c r="L663" s="154"/>
      <c r="M663" s="159"/>
      <c r="N663" s="160"/>
      <c r="O663" s="160"/>
      <c r="P663" s="160"/>
      <c r="Q663" s="160"/>
      <c r="R663" s="160"/>
      <c r="S663" s="160"/>
      <c r="T663" s="161"/>
      <c r="AT663" s="156" t="s">
        <v>147</v>
      </c>
      <c r="AU663" s="156" t="s">
        <v>78</v>
      </c>
      <c r="AV663" s="11" t="s">
        <v>78</v>
      </c>
      <c r="AW663" s="11" t="s">
        <v>34</v>
      </c>
      <c r="AX663" s="11" t="s">
        <v>70</v>
      </c>
      <c r="AY663" s="156" t="s">
        <v>139</v>
      </c>
    </row>
    <row r="664" spans="2:51" s="12" customFormat="1" ht="22.5" customHeight="1">
      <c r="B664" s="162"/>
      <c r="D664" s="163" t="s">
        <v>147</v>
      </c>
      <c r="E664" s="164" t="s">
        <v>3</v>
      </c>
      <c r="F664" s="165" t="s">
        <v>150</v>
      </c>
      <c r="H664" s="166">
        <v>11</v>
      </c>
      <c r="L664" s="162"/>
      <c r="M664" s="167"/>
      <c r="N664" s="168"/>
      <c r="O664" s="168"/>
      <c r="P664" s="168"/>
      <c r="Q664" s="168"/>
      <c r="R664" s="168"/>
      <c r="S664" s="168"/>
      <c r="T664" s="169"/>
      <c r="AT664" s="170" t="s">
        <v>147</v>
      </c>
      <c r="AU664" s="170" t="s">
        <v>78</v>
      </c>
      <c r="AV664" s="12" t="s">
        <v>145</v>
      </c>
      <c r="AW664" s="12" t="s">
        <v>34</v>
      </c>
      <c r="AX664" s="12" t="s">
        <v>20</v>
      </c>
      <c r="AY664" s="170" t="s">
        <v>139</v>
      </c>
    </row>
    <row r="665" spans="2:65" s="1" customFormat="1" ht="22.5" customHeight="1">
      <c r="B665" s="142"/>
      <c r="C665" s="143" t="s">
        <v>1238</v>
      </c>
      <c r="D665" s="143" t="s">
        <v>141</v>
      </c>
      <c r="E665" s="144" t="s">
        <v>1239</v>
      </c>
      <c r="F665" s="145" t="s">
        <v>1240</v>
      </c>
      <c r="G665" s="146" t="s">
        <v>304</v>
      </c>
      <c r="H665" s="147">
        <v>2</v>
      </c>
      <c r="I665" s="148"/>
      <c r="J665" s="148">
        <f>ROUND(I665*H665,2)</f>
        <v>0</v>
      </c>
      <c r="K665" s="145" t="s">
        <v>3</v>
      </c>
      <c r="L665" s="30"/>
      <c r="M665" s="149" t="s">
        <v>3</v>
      </c>
      <c r="N665" s="150" t="s">
        <v>41</v>
      </c>
      <c r="O665" s="151">
        <v>0.108</v>
      </c>
      <c r="P665" s="151">
        <f>O665*H665</f>
        <v>0.216</v>
      </c>
      <c r="Q665" s="151">
        <v>0</v>
      </c>
      <c r="R665" s="151">
        <f>Q665*H665</f>
        <v>0</v>
      </c>
      <c r="S665" s="151">
        <v>0.03</v>
      </c>
      <c r="T665" s="152">
        <f>S665*H665</f>
        <v>0.06</v>
      </c>
      <c r="AR665" s="16" t="s">
        <v>221</v>
      </c>
      <c r="AT665" s="16" t="s">
        <v>141</v>
      </c>
      <c r="AU665" s="16" t="s">
        <v>78</v>
      </c>
      <c r="AY665" s="16" t="s">
        <v>139</v>
      </c>
      <c r="BE665" s="153">
        <f>IF(N665="základní",J665,0)</f>
        <v>0</v>
      </c>
      <c r="BF665" s="153">
        <f>IF(N665="snížená",J665,0)</f>
        <v>0</v>
      </c>
      <c r="BG665" s="153">
        <f>IF(N665="zákl. přenesená",J665,0)</f>
        <v>0</v>
      </c>
      <c r="BH665" s="153">
        <f>IF(N665="sníž. přenesená",J665,0)</f>
        <v>0</v>
      </c>
      <c r="BI665" s="153">
        <f>IF(N665="nulová",J665,0)</f>
        <v>0</v>
      </c>
      <c r="BJ665" s="16" t="s">
        <v>20</v>
      </c>
      <c r="BK665" s="153">
        <f>ROUND(I665*H665,2)</f>
        <v>0</v>
      </c>
      <c r="BL665" s="16" t="s">
        <v>221</v>
      </c>
      <c r="BM665" s="16" t="s">
        <v>1241</v>
      </c>
    </row>
    <row r="666" spans="2:51" s="11" customFormat="1" ht="22.5" customHeight="1">
      <c r="B666" s="154"/>
      <c r="D666" s="163" t="s">
        <v>147</v>
      </c>
      <c r="E666" s="171" t="s">
        <v>3</v>
      </c>
      <c r="F666" s="172" t="s">
        <v>1242</v>
      </c>
      <c r="H666" s="173">
        <v>2</v>
      </c>
      <c r="L666" s="154"/>
      <c r="M666" s="159"/>
      <c r="N666" s="160"/>
      <c r="O666" s="160"/>
      <c r="P666" s="160"/>
      <c r="Q666" s="160"/>
      <c r="R666" s="160"/>
      <c r="S666" s="160"/>
      <c r="T666" s="161"/>
      <c r="AT666" s="156" t="s">
        <v>147</v>
      </c>
      <c r="AU666" s="156" t="s">
        <v>78</v>
      </c>
      <c r="AV666" s="11" t="s">
        <v>78</v>
      </c>
      <c r="AW666" s="11" t="s">
        <v>34</v>
      </c>
      <c r="AX666" s="11" t="s">
        <v>20</v>
      </c>
      <c r="AY666" s="156" t="s">
        <v>139</v>
      </c>
    </row>
    <row r="667" spans="2:65" s="1" customFormat="1" ht="22.5" customHeight="1">
      <c r="B667" s="142"/>
      <c r="C667" s="143" t="s">
        <v>1243</v>
      </c>
      <c r="D667" s="143" t="s">
        <v>141</v>
      </c>
      <c r="E667" s="144" t="s">
        <v>1244</v>
      </c>
      <c r="F667" s="145" t="s">
        <v>1245</v>
      </c>
      <c r="G667" s="146" t="s">
        <v>1134</v>
      </c>
      <c r="H667" s="147">
        <v>6688.911</v>
      </c>
      <c r="I667" s="148"/>
      <c r="J667" s="148">
        <f>ROUND(I667*H667,2)</f>
        <v>0</v>
      </c>
      <c r="K667" s="145" t="s">
        <v>780</v>
      </c>
      <c r="L667" s="30"/>
      <c r="M667" s="149" t="s">
        <v>3</v>
      </c>
      <c r="N667" s="150" t="s">
        <v>41</v>
      </c>
      <c r="O667" s="151">
        <v>0</v>
      </c>
      <c r="P667" s="151">
        <f>O667*H667</f>
        <v>0</v>
      </c>
      <c r="Q667" s="151">
        <v>0</v>
      </c>
      <c r="R667" s="151">
        <f>Q667*H667</f>
        <v>0</v>
      </c>
      <c r="S667" s="151">
        <v>0</v>
      </c>
      <c r="T667" s="152">
        <f>S667*H667</f>
        <v>0</v>
      </c>
      <c r="AR667" s="16" t="s">
        <v>221</v>
      </c>
      <c r="AT667" s="16" t="s">
        <v>141</v>
      </c>
      <c r="AU667" s="16" t="s">
        <v>78</v>
      </c>
      <c r="AY667" s="16" t="s">
        <v>139</v>
      </c>
      <c r="BE667" s="153">
        <f>IF(N667="základní",J667,0)</f>
        <v>0</v>
      </c>
      <c r="BF667" s="153">
        <f>IF(N667="snížená",J667,0)</f>
        <v>0</v>
      </c>
      <c r="BG667" s="153">
        <f>IF(N667="zákl. přenesená",J667,0)</f>
        <v>0</v>
      </c>
      <c r="BH667" s="153">
        <f>IF(N667="sníž. přenesená",J667,0)</f>
        <v>0</v>
      </c>
      <c r="BI667" s="153">
        <f>IF(N667="nulová",J667,0)</f>
        <v>0</v>
      </c>
      <c r="BJ667" s="16" t="s">
        <v>20</v>
      </c>
      <c r="BK667" s="153">
        <f>ROUND(I667*H667,2)</f>
        <v>0</v>
      </c>
      <c r="BL667" s="16" t="s">
        <v>221</v>
      </c>
      <c r="BM667" s="16" t="s">
        <v>1246</v>
      </c>
    </row>
    <row r="668" spans="2:63" s="10" customFormat="1" ht="29.25" customHeight="1">
      <c r="B668" s="129"/>
      <c r="D668" s="139" t="s">
        <v>69</v>
      </c>
      <c r="E668" s="140" t="s">
        <v>1247</v>
      </c>
      <c r="F668" s="140" t="s">
        <v>1248</v>
      </c>
      <c r="J668" s="141">
        <f>BK668</f>
        <v>0</v>
      </c>
      <c r="L668" s="129"/>
      <c r="M668" s="133"/>
      <c r="N668" s="134"/>
      <c r="O668" s="134"/>
      <c r="P668" s="135">
        <f>SUM(P669:P688)</f>
        <v>101.0205</v>
      </c>
      <c r="Q668" s="134"/>
      <c r="R668" s="135">
        <f>SUM(R669:R688)</f>
        <v>1.4607067999999999</v>
      </c>
      <c r="S668" s="134"/>
      <c r="T668" s="136">
        <f>SUM(T669:T688)</f>
        <v>0</v>
      </c>
      <c r="AR668" s="130" t="s">
        <v>78</v>
      </c>
      <c r="AT668" s="137" t="s">
        <v>69</v>
      </c>
      <c r="AU668" s="137" t="s">
        <v>20</v>
      </c>
      <c r="AY668" s="130" t="s">
        <v>139</v>
      </c>
      <c r="BK668" s="138">
        <f>SUM(BK669:BK688)</f>
        <v>0</v>
      </c>
    </row>
    <row r="669" spans="2:65" s="1" customFormat="1" ht="22.5" customHeight="1">
      <c r="B669" s="142"/>
      <c r="C669" s="143" t="s">
        <v>1249</v>
      </c>
      <c r="D669" s="143" t="s">
        <v>141</v>
      </c>
      <c r="E669" s="144" t="s">
        <v>1250</v>
      </c>
      <c r="F669" s="145" t="s">
        <v>1251</v>
      </c>
      <c r="G669" s="146" t="s">
        <v>508</v>
      </c>
      <c r="H669" s="147">
        <v>1</v>
      </c>
      <c r="I669" s="148"/>
      <c r="J669" s="148">
        <f>ROUND(I669*H669,2)</f>
        <v>0</v>
      </c>
      <c r="K669" s="145" t="s">
        <v>3</v>
      </c>
      <c r="L669" s="30"/>
      <c r="M669" s="149" t="s">
        <v>3</v>
      </c>
      <c r="N669" s="150" t="s">
        <v>41</v>
      </c>
      <c r="O669" s="151">
        <v>0</v>
      </c>
      <c r="P669" s="151">
        <f>O669*H669</f>
        <v>0</v>
      </c>
      <c r="Q669" s="151">
        <v>0</v>
      </c>
      <c r="R669" s="151">
        <f>Q669*H669</f>
        <v>0</v>
      </c>
      <c r="S669" s="151">
        <v>0</v>
      </c>
      <c r="T669" s="152">
        <f>S669*H669</f>
        <v>0</v>
      </c>
      <c r="AR669" s="16" t="s">
        <v>221</v>
      </c>
      <c r="AT669" s="16" t="s">
        <v>141</v>
      </c>
      <c r="AU669" s="16" t="s">
        <v>78</v>
      </c>
      <c r="AY669" s="16" t="s">
        <v>139</v>
      </c>
      <c r="BE669" s="153">
        <f>IF(N669="základní",J669,0)</f>
        <v>0</v>
      </c>
      <c r="BF669" s="153">
        <f>IF(N669="snížená",J669,0)</f>
        <v>0</v>
      </c>
      <c r="BG669" s="153">
        <f>IF(N669="zákl. přenesená",J669,0)</f>
        <v>0</v>
      </c>
      <c r="BH669" s="153">
        <f>IF(N669="sníž. přenesená",J669,0)</f>
        <v>0</v>
      </c>
      <c r="BI669" s="153">
        <f>IF(N669="nulová",J669,0)</f>
        <v>0</v>
      </c>
      <c r="BJ669" s="16" t="s">
        <v>20</v>
      </c>
      <c r="BK669" s="153">
        <f>ROUND(I669*H669,2)</f>
        <v>0</v>
      </c>
      <c r="BL669" s="16" t="s">
        <v>221</v>
      </c>
      <c r="BM669" s="16" t="s">
        <v>1252</v>
      </c>
    </row>
    <row r="670" spans="2:51" s="11" customFormat="1" ht="22.5" customHeight="1">
      <c r="B670" s="154"/>
      <c r="D670" s="163" t="s">
        <v>147</v>
      </c>
      <c r="E670" s="171" t="s">
        <v>3</v>
      </c>
      <c r="F670" s="172" t="s">
        <v>1253</v>
      </c>
      <c r="H670" s="173">
        <v>1</v>
      </c>
      <c r="L670" s="154"/>
      <c r="M670" s="159"/>
      <c r="N670" s="160"/>
      <c r="O670" s="160"/>
      <c r="P670" s="160"/>
      <c r="Q670" s="160"/>
      <c r="R670" s="160"/>
      <c r="S670" s="160"/>
      <c r="T670" s="161"/>
      <c r="AT670" s="156" t="s">
        <v>147</v>
      </c>
      <c r="AU670" s="156" t="s">
        <v>78</v>
      </c>
      <c r="AV670" s="11" t="s">
        <v>78</v>
      </c>
      <c r="AW670" s="11" t="s">
        <v>34</v>
      </c>
      <c r="AX670" s="11" t="s">
        <v>20</v>
      </c>
      <c r="AY670" s="156" t="s">
        <v>139</v>
      </c>
    </row>
    <row r="671" spans="2:65" s="1" customFormat="1" ht="22.5" customHeight="1">
      <c r="B671" s="142"/>
      <c r="C671" s="143" t="s">
        <v>1254</v>
      </c>
      <c r="D671" s="143" t="s">
        <v>141</v>
      </c>
      <c r="E671" s="144" t="s">
        <v>1255</v>
      </c>
      <c r="F671" s="145" t="s">
        <v>1256</v>
      </c>
      <c r="G671" s="146" t="s">
        <v>168</v>
      </c>
      <c r="H671" s="147">
        <v>3</v>
      </c>
      <c r="I671" s="148"/>
      <c r="J671" s="148">
        <f>ROUND(I671*H671,2)</f>
        <v>0</v>
      </c>
      <c r="K671" s="145" t="s">
        <v>3</v>
      </c>
      <c r="L671" s="30"/>
      <c r="M671" s="149" t="s">
        <v>3</v>
      </c>
      <c r="N671" s="150" t="s">
        <v>41</v>
      </c>
      <c r="O671" s="151">
        <v>0</v>
      </c>
      <c r="P671" s="151">
        <f>O671*H671</f>
        <v>0</v>
      </c>
      <c r="Q671" s="151">
        <v>0</v>
      </c>
      <c r="R671" s="151">
        <f>Q671*H671</f>
        <v>0</v>
      </c>
      <c r="S671" s="151">
        <v>0</v>
      </c>
      <c r="T671" s="152">
        <f>S671*H671</f>
        <v>0</v>
      </c>
      <c r="AR671" s="16" t="s">
        <v>221</v>
      </c>
      <c r="AT671" s="16" t="s">
        <v>141</v>
      </c>
      <c r="AU671" s="16" t="s">
        <v>78</v>
      </c>
      <c r="AY671" s="16" t="s">
        <v>139</v>
      </c>
      <c r="BE671" s="153">
        <f>IF(N671="základní",J671,0)</f>
        <v>0</v>
      </c>
      <c r="BF671" s="153">
        <f>IF(N671="snížená",J671,0)</f>
        <v>0</v>
      </c>
      <c r="BG671" s="153">
        <f>IF(N671="zákl. přenesená",J671,0)</f>
        <v>0</v>
      </c>
      <c r="BH671" s="153">
        <f>IF(N671="sníž. přenesená",J671,0)</f>
        <v>0</v>
      </c>
      <c r="BI671" s="153">
        <f>IF(N671="nulová",J671,0)</f>
        <v>0</v>
      </c>
      <c r="BJ671" s="16" t="s">
        <v>20</v>
      </c>
      <c r="BK671" s="153">
        <f>ROUND(I671*H671,2)</f>
        <v>0</v>
      </c>
      <c r="BL671" s="16" t="s">
        <v>221</v>
      </c>
      <c r="BM671" s="16" t="s">
        <v>1257</v>
      </c>
    </row>
    <row r="672" spans="2:51" s="11" customFormat="1" ht="22.5" customHeight="1">
      <c r="B672" s="154"/>
      <c r="D672" s="163" t="s">
        <v>147</v>
      </c>
      <c r="E672" s="171" t="s">
        <v>3</v>
      </c>
      <c r="F672" s="172" t="s">
        <v>1258</v>
      </c>
      <c r="H672" s="173">
        <v>3</v>
      </c>
      <c r="L672" s="154"/>
      <c r="M672" s="159"/>
      <c r="N672" s="160"/>
      <c r="O672" s="160"/>
      <c r="P672" s="160"/>
      <c r="Q672" s="160"/>
      <c r="R672" s="160"/>
      <c r="S672" s="160"/>
      <c r="T672" s="161"/>
      <c r="AT672" s="156" t="s">
        <v>147</v>
      </c>
      <c r="AU672" s="156" t="s">
        <v>78</v>
      </c>
      <c r="AV672" s="11" t="s">
        <v>78</v>
      </c>
      <c r="AW672" s="11" t="s">
        <v>34</v>
      </c>
      <c r="AX672" s="11" t="s">
        <v>20</v>
      </c>
      <c r="AY672" s="156" t="s">
        <v>139</v>
      </c>
    </row>
    <row r="673" spans="2:65" s="1" customFormat="1" ht="22.5" customHeight="1">
      <c r="B673" s="142"/>
      <c r="C673" s="143" t="s">
        <v>1259</v>
      </c>
      <c r="D673" s="143" t="s">
        <v>141</v>
      </c>
      <c r="E673" s="144" t="s">
        <v>1260</v>
      </c>
      <c r="F673" s="145" t="s">
        <v>1261</v>
      </c>
      <c r="G673" s="146" t="s">
        <v>3</v>
      </c>
      <c r="H673" s="147">
        <v>16.2</v>
      </c>
      <c r="I673" s="148"/>
      <c r="J673" s="148">
        <f>ROUND(I673*H673,2)</f>
        <v>0</v>
      </c>
      <c r="K673" s="145" t="s">
        <v>3</v>
      </c>
      <c r="L673" s="30"/>
      <c r="M673" s="149" t="s">
        <v>3</v>
      </c>
      <c r="N673" s="150" t="s">
        <v>41</v>
      </c>
      <c r="O673" s="151">
        <v>0</v>
      </c>
      <c r="P673" s="151">
        <f>O673*H673</f>
        <v>0</v>
      </c>
      <c r="Q673" s="151">
        <v>0</v>
      </c>
      <c r="R673" s="151">
        <f>Q673*H673</f>
        <v>0</v>
      </c>
      <c r="S673" s="151">
        <v>0</v>
      </c>
      <c r="T673" s="152">
        <f>S673*H673</f>
        <v>0</v>
      </c>
      <c r="AR673" s="16" t="s">
        <v>221</v>
      </c>
      <c r="AT673" s="16" t="s">
        <v>141</v>
      </c>
      <c r="AU673" s="16" t="s">
        <v>78</v>
      </c>
      <c r="AY673" s="16" t="s">
        <v>139</v>
      </c>
      <c r="BE673" s="153">
        <f>IF(N673="základní",J673,0)</f>
        <v>0</v>
      </c>
      <c r="BF673" s="153">
        <f>IF(N673="snížená",J673,0)</f>
        <v>0</v>
      </c>
      <c r="BG673" s="153">
        <f>IF(N673="zákl. přenesená",J673,0)</f>
        <v>0</v>
      </c>
      <c r="BH673" s="153">
        <f>IF(N673="sníž. přenesená",J673,0)</f>
        <v>0</v>
      </c>
      <c r="BI673" s="153">
        <f>IF(N673="nulová",J673,0)</f>
        <v>0</v>
      </c>
      <c r="BJ673" s="16" t="s">
        <v>20</v>
      </c>
      <c r="BK673" s="153">
        <f>ROUND(I673*H673,2)</f>
        <v>0</v>
      </c>
      <c r="BL673" s="16" t="s">
        <v>221</v>
      </c>
      <c r="BM673" s="16" t="s">
        <v>1262</v>
      </c>
    </row>
    <row r="674" spans="2:51" s="11" customFormat="1" ht="22.5" customHeight="1">
      <c r="B674" s="154"/>
      <c r="D674" s="163" t="s">
        <v>147</v>
      </c>
      <c r="E674" s="171" t="s">
        <v>3</v>
      </c>
      <c r="F674" s="172" t="s">
        <v>1263</v>
      </c>
      <c r="H674" s="173">
        <v>16.2</v>
      </c>
      <c r="L674" s="154"/>
      <c r="M674" s="159"/>
      <c r="N674" s="160"/>
      <c r="O674" s="160"/>
      <c r="P674" s="160"/>
      <c r="Q674" s="160"/>
      <c r="R674" s="160"/>
      <c r="S674" s="160"/>
      <c r="T674" s="161"/>
      <c r="AT674" s="156" t="s">
        <v>147</v>
      </c>
      <c r="AU674" s="156" t="s">
        <v>78</v>
      </c>
      <c r="AV674" s="11" t="s">
        <v>78</v>
      </c>
      <c r="AW674" s="11" t="s">
        <v>34</v>
      </c>
      <c r="AX674" s="11" t="s">
        <v>20</v>
      </c>
      <c r="AY674" s="156" t="s">
        <v>139</v>
      </c>
    </row>
    <row r="675" spans="2:65" s="1" customFormat="1" ht="22.5" customHeight="1">
      <c r="B675" s="142"/>
      <c r="C675" s="143" t="s">
        <v>1264</v>
      </c>
      <c r="D675" s="143" t="s">
        <v>141</v>
      </c>
      <c r="E675" s="144" t="s">
        <v>1265</v>
      </c>
      <c r="F675" s="145" t="s">
        <v>1266</v>
      </c>
      <c r="G675" s="146" t="s">
        <v>508</v>
      </c>
      <c r="H675" s="147">
        <v>1</v>
      </c>
      <c r="I675" s="148"/>
      <c r="J675" s="148">
        <f>ROUND(I675*H675,2)</f>
        <v>0</v>
      </c>
      <c r="K675" s="145" t="s">
        <v>3</v>
      </c>
      <c r="L675" s="30"/>
      <c r="M675" s="149" t="s">
        <v>3</v>
      </c>
      <c r="N675" s="150" t="s">
        <v>41</v>
      </c>
      <c r="O675" s="151">
        <v>0</v>
      </c>
      <c r="P675" s="151">
        <f>O675*H675</f>
        <v>0</v>
      </c>
      <c r="Q675" s="151">
        <v>0</v>
      </c>
      <c r="R675" s="151">
        <f>Q675*H675</f>
        <v>0</v>
      </c>
      <c r="S675" s="151">
        <v>0</v>
      </c>
      <c r="T675" s="152">
        <f>S675*H675</f>
        <v>0</v>
      </c>
      <c r="AR675" s="16" t="s">
        <v>221</v>
      </c>
      <c r="AT675" s="16" t="s">
        <v>141</v>
      </c>
      <c r="AU675" s="16" t="s">
        <v>78</v>
      </c>
      <c r="AY675" s="16" t="s">
        <v>139</v>
      </c>
      <c r="BE675" s="153">
        <f>IF(N675="základní",J675,0)</f>
        <v>0</v>
      </c>
      <c r="BF675" s="153">
        <f>IF(N675="snížená",J675,0)</f>
        <v>0</v>
      </c>
      <c r="BG675" s="153">
        <f>IF(N675="zákl. přenesená",J675,0)</f>
        <v>0</v>
      </c>
      <c r="BH675" s="153">
        <f>IF(N675="sníž. přenesená",J675,0)</f>
        <v>0</v>
      </c>
      <c r="BI675" s="153">
        <f>IF(N675="nulová",J675,0)</f>
        <v>0</v>
      </c>
      <c r="BJ675" s="16" t="s">
        <v>20</v>
      </c>
      <c r="BK675" s="153">
        <f>ROUND(I675*H675,2)</f>
        <v>0</v>
      </c>
      <c r="BL675" s="16" t="s">
        <v>221</v>
      </c>
      <c r="BM675" s="16" t="s">
        <v>1267</v>
      </c>
    </row>
    <row r="676" spans="2:51" s="11" customFormat="1" ht="22.5" customHeight="1">
      <c r="B676" s="154"/>
      <c r="D676" s="163" t="s">
        <v>147</v>
      </c>
      <c r="E676" s="171" t="s">
        <v>3</v>
      </c>
      <c r="F676" s="172" t="s">
        <v>1268</v>
      </c>
      <c r="H676" s="173">
        <v>1</v>
      </c>
      <c r="L676" s="154"/>
      <c r="M676" s="159"/>
      <c r="N676" s="160"/>
      <c r="O676" s="160"/>
      <c r="P676" s="160"/>
      <c r="Q676" s="160"/>
      <c r="R676" s="160"/>
      <c r="S676" s="160"/>
      <c r="T676" s="161"/>
      <c r="AT676" s="156" t="s">
        <v>147</v>
      </c>
      <c r="AU676" s="156" t="s">
        <v>78</v>
      </c>
      <c r="AV676" s="11" t="s">
        <v>78</v>
      </c>
      <c r="AW676" s="11" t="s">
        <v>34</v>
      </c>
      <c r="AX676" s="11" t="s">
        <v>20</v>
      </c>
      <c r="AY676" s="156" t="s">
        <v>139</v>
      </c>
    </row>
    <row r="677" spans="2:65" s="1" customFormat="1" ht="22.5" customHeight="1">
      <c r="B677" s="142"/>
      <c r="C677" s="143" t="s">
        <v>1269</v>
      </c>
      <c r="D677" s="143" t="s">
        <v>141</v>
      </c>
      <c r="E677" s="144" t="s">
        <v>1270</v>
      </c>
      <c r="F677" s="145" t="s">
        <v>1271</v>
      </c>
      <c r="G677" s="146" t="s">
        <v>168</v>
      </c>
      <c r="H677" s="147">
        <v>179.89</v>
      </c>
      <c r="I677" s="148"/>
      <c r="J677" s="148">
        <f>ROUND(I677*H677,2)</f>
        <v>0</v>
      </c>
      <c r="K677" s="145" t="s">
        <v>3</v>
      </c>
      <c r="L677" s="30"/>
      <c r="M677" s="149" t="s">
        <v>3</v>
      </c>
      <c r="N677" s="150" t="s">
        <v>41</v>
      </c>
      <c r="O677" s="151">
        <v>0.55</v>
      </c>
      <c r="P677" s="151">
        <f>O677*H677</f>
        <v>98.9395</v>
      </c>
      <c r="Q677" s="151">
        <v>0.00012</v>
      </c>
      <c r="R677" s="151">
        <f>Q677*H677</f>
        <v>0.0215868</v>
      </c>
      <c r="S677" s="151">
        <v>0</v>
      </c>
      <c r="T677" s="152">
        <f>S677*H677</f>
        <v>0</v>
      </c>
      <c r="AR677" s="16" t="s">
        <v>221</v>
      </c>
      <c r="AT677" s="16" t="s">
        <v>141</v>
      </c>
      <c r="AU677" s="16" t="s">
        <v>78</v>
      </c>
      <c r="AY677" s="16" t="s">
        <v>139</v>
      </c>
      <c r="BE677" s="153">
        <f>IF(N677="základní",J677,0)</f>
        <v>0</v>
      </c>
      <c r="BF677" s="153">
        <f>IF(N677="snížená",J677,0)</f>
        <v>0</v>
      </c>
      <c r="BG677" s="153">
        <f>IF(N677="zákl. přenesená",J677,0)</f>
        <v>0</v>
      </c>
      <c r="BH677" s="153">
        <f>IF(N677="sníž. přenesená",J677,0)</f>
        <v>0</v>
      </c>
      <c r="BI677" s="153">
        <f>IF(N677="nulová",J677,0)</f>
        <v>0</v>
      </c>
      <c r="BJ677" s="16" t="s">
        <v>20</v>
      </c>
      <c r="BK677" s="153">
        <f>ROUND(I677*H677,2)</f>
        <v>0</v>
      </c>
      <c r="BL677" s="16" t="s">
        <v>221</v>
      </c>
      <c r="BM677" s="16" t="s">
        <v>1272</v>
      </c>
    </row>
    <row r="678" spans="2:51" s="11" customFormat="1" ht="22.5" customHeight="1">
      <c r="B678" s="154"/>
      <c r="D678" s="155" t="s">
        <v>147</v>
      </c>
      <c r="E678" s="156" t="s">
        <v>3</v>
      </c>
      <c r="F678" s="157" t="s">
        <v>1273</v>
      </c>
      <c r="H678" s="158">
        <v>156.941</v>
      </c>
      <c r="L678" s="154"/>
      <c r="M678" s="159"/>
      <c r="N678" s="160"/>
      <c r="O678" s="160"/>
      <c r="P678" s="160"/>
      <c r="Q678" s="160"/>
      <c r="R678" s="160"/>
      <c r="S678" s="160"/>
      <c r="T678" s="161"/>
      <c r="AT678" s="156" t="s">
        <v>147</v>
      </c>
      <c r="AU678" s="156" t="s">
        <v>78</v>
      </c>
      <c r="AV678" s="11" t="s">
        <v>78</v>
      </c>
      <c r="AW678" s="11" t="s">
        <v>34</v>
      </c>
      <c r="AX678" s="11" t="s">
        <v>70</v>
      </c>
      <c r="AY678" s="156" t="s">
        <v>139</v>
      </c>
    </row>
    <row r="679" spans="2:51" s="11" customFormat="1" ht="22.5" customHeight="1">
      <c r="B679" s="154"/>
      <c r="D679" s="155" t="s">
        <v>147</v>
      </c>
      <c r="E679" s="156" t="s">
        <v>3</v>
      </c>
      <c r="F679" s="157" t="s">
        <v>1274</v>
      </c>
      <c r="H679" s="158">
        <v>22.949</v>
      </c>
      <c r="L679" s="154"/>
      <c r="M679" s="159"/>
      <c r="N679" s="160"/>
      <c r="O679" s="160"/>
      <c r="P679" s="160"/>
      <c r="Q679" s="160"/>
      <c r="R679" s="160"/>
      <c r="S679" s="160"/>
      <c r="T679" s="161"/>
      <c r="AT679" s="156" t="s">
        <v>147</v>
      </c>
      <c r="AU679" s="156" t="s">
        <v>78</v>
      </c>
      <c r="AV679" s="11" t="s">
        <v>78</v>
      </c>
      <c r="AW679" s="11" t="s">
        <v>34</v>
      </c>
      <c r="AX679" s="11" t="s">
        <v>70</v>
      </c>
      <c r="AY679" s="156" t="s">
        <v>139</v>
      </c>
    </row>
    <row r="680" spans="2:51" s="12" customFormat="1" ht="22.5" customHeight="1">
      <c r="B680" s="162"/>
      <c r="D680" s="163" t="s">
        <v>147</v>
      </c>
      <c r="E680" s="164" t="s">
        <v>3</v>
      </c>
      <c r="F680" s="165" t="s">
        <v>150</v>
      </c>
      <c r="H680" s="166">
        <v>179.89</v>
      </c>
      <c r="L680" s="162"/>
      <c r="M680" s="167"/>
      <c r="N680" s="168"/>
      <c r="O680" s="168"/>
      <c r="P680" s="168"/>
      <c r="Q680" s="168"/>
      <c r="R680" s="168"/>
      <c r="S680" s="168"/>
      <c r="T680" s="169"/>
      <c r="AT680" s="170" t="s">
        <v>147</v>
      </c>
      <c r="AU680" s="170" t="s">
        <v>78</v>
      </c>
      <c r="AV680" s="12" t="s">
        <v>145</v>
      </c>
      <c r="AW680" s="12" t="s">
        <v>34</v>
      </c>
      <c r="AX680" s="12" t="s">
        <v>20</v>
      </c>
      <c r="AY680" s="170" t="s">
        <v>139</v>
      </c>
    </row>
    <row r="681" spans="2:65" s="1" customFormat="1" ht="22.5" customHeight="1">
      <c r="B681" s="142"/>
      <c r="C681" s="174" t="s">
        <v>1275</v>
      </c>
      <c r="D681" s="174" t="s">
        <v>269</v>
      </c>
      <c r="E681" s="175" t="s">
        <v>1276</v>
      </c>
      <c r="F681" s="176" t="s">
        <v>1277</v>
      </c>
      <c r="G681" s="177" t="s">
        <v>168</v>
      </c>
      <c r="H681" s="178">
        <v>179.89</v>
      </c>
      <c r="I681" s="179"/>
      <c r="J681" s="179">
        <f>ROUND(I681*H681,2)</f>
        <v>0</v>
      </c>
      <c r="K681" s="176" t="s">
        <v>3</v>
      </c>
      <c r="L681" s="180"/>
      <c r="M681" s="181" t="s">
        <v>3</v>
      </c>
      <c r="N681" s="182" t="s">
        <v>41</v>
      </c>
      <c r="O681" s="151">
        <v>0</v>
      </c>
      <c r="P681" s="151">
        <f>O681*H681</f>
        <v>0</v>
      </c>
      <c r="Q681" s="151">
        <v>0.008</v>
      </c>
      <c r="R681" s="151">
        <f>Q681*H681</f>
        <v>1.43912</v>
      </c>
      <c r="S681" s="151">
        <v>0</v>
      </c>
      <c r="T681" s="152">
        <f>S681*H681</f>
        <v>0</v>
      </c>
      <c r="AR681" s="16" t="s">
        <v>319</v>
      </c>
      <c r="AT681" s="16" t="s">
        <v>269</v>
      </c>
      <c r="AU681" s="16" t="s">
        <v>78</v>
      </c>
      <c r="AY681" s="16" t="s">
        <v>139</v>
      </c>
      <c r="BE681" s="153">
        <f>IF(N681="základní",J681,0)</f>
        <v>0</v>
      </c>
      <c r="BF681" s="153">
        <f>IF(N681="snížená",J681,0)</f>
        <v>0</v>
      </c>
      <c r="BG681" s="153">
        <f>IF(N681="zákl. přenesená",J681,0)</f>
        <v>0</v>
      </c>
      <c r="BH681" s="153">
        <f>IF(N681="sníž. přenesená",J681,0)</f>
        <v>0</v>
      </c>
      <c r="BI681" s="153">
        <f>IF(N681="nulová",J681,0)</f>
        <v>0</v>
      </c>
      <c r="BJ681" s="16" t="s">
        <v>20</v>
      </c>
      <c r="BK681" s="153">
        <f>ROUND(I681*H681,2)</f>
        <v>0</v>
      </c>
      <c r="BL681" s="16" t="s">
        <v>221</v>
      </c>
      <c r="BM681" s="16" t="s">
        <v>1278</v>
      </c>
    </row>
    <row r="682" spans="2:65" s="1" customFormat="1" ht="22.5" customHeight="1">
      <c r="B682" s="142"/>
      <c r="C682" s="143" t="s">
        <v>1279</v>
      </c>
      <c r="D682" s="143" t="s">
        <v>141</v>
      </c>
      <c r="E682" s="144" t="s">
        <v>1280</v>
      </c>
      <c r="F682" s="145" t="s">
        <v>1281</v>
      </c>
      <c r="G682" s="146" t="s">
        <v>304</v>
      </c>
      <c r="H682" s="147">
        <v>1</v>
      </c>
      <c r="I682" s="148"/>
      <c r="J682" s="148">
        <f>ROUND(I682*H682,2)</f>
        <v>0</v>
      </c>
      <c r="K682" s="145" t="s">
        <v>3</v>
      </c>
      <c r="L682" s="30"/>
      <c r="M682" s="149" t="s">
        <v>3</v>
      </c>
      <c r="N682" s="150" t="s">
        <v>41</v>
      </c>
      <c r="O682" s="151">
        <v>0.065</v>
      </c>
      <c r="P682" s="151">
        <f>O682*H682</f>
        <v>0.065</v>
      </c>
      <c r="Q682" s="151">
        <v>0</v>
      </c>
      <c r="R682" s="151">
        <f>Q682*H682</f>
        <v>0</v>
      </c>
      <c r="S682" s="151">
        <v>0</v>
      </c>
      <c r="T682" s="152">
        <f>S682*H682</f>
        <v>0</v>
      </c>
      <c r="AR682" s="16" t="s">
        <v>221</v>
      </c>
      <c r="AT682" s="16" t="s">
        <v>141</v>
      </c>
      <c r="AU682" s="16" t="s">
        <v>78</v>
      </c>
      <c r="AY682" s="16" t="s">
        <v>139</v>
      </c>
      <c r="BE682" s="153">
        <f>IF(N682="základní",J682,0)</f>
        <v>0</v>
      </c>
      <c r="BF682" s="153">
        <f>IF(N682="snížená",J682,0)</f>
        <v>0</v>
      </c>
      <c r="BG682" s="153">
        <f>IF(N682="zákl. přenesená",J682,0)</f>
        <v>0</v>
      </c>
      <c r="BH682" s="153">
        <f>IF(N682="sníž. přenesená",J682,0)</f>
        <v>0</v>
      </c>
      <c r="BI682" s="153">
        <f>IF(N682="nulová",J682,0)</f>
        <v>0</v>
      </c>
      <c r="BJ682" s="16" t="s">
        <v>20</v>
      </c>
      <c r="BK682" s="153">
        <f>ROUND(I682*H682,2)</f>
        <v>0</v>
      </c>
      <c r="BL682" s="16" t="s">
        <v>221</v>
      </c>
      <c r="BM682" s="16" t="s">
        <v>1282</v>
      </c>
    </row>
    <row r="683" spans="2:51" s="11" customFormat="1" ht="22.5" customHeight="1">
      <c r="B683" s="154"/>
      <c r="D683" s="163" t="s">
        <v>147</v>
      </c>
      <c r="E683" s="171" t="s">
        <v>3</v>
      </c>
      <c r="F683" s="172" t="s">
        <v>1283</v>
      </c>
      <c r="H683" s="173">
        <v>1</v>
      </c>
      <c r="L683" s="154"/>
      <c r="M683" s="159"/>
      <c r="N683" s="160"/>
      <c r="O683" s="160"/>
      <c r="P683" s="160"/>
      <c r="Q683" s="160"/>
      <c r="R683" s="160"/>
      <c r="S683" s="160"/>
      <c r="T683" s="161"/>
      <c r="AT683" s="156" t="s">
        <v>147</v>
      </c>
      <c r="AU683" s="156" t="s">
        <v>78</v>
      </c>
      <c r="AV683" s="11" t="s">
        <v>78</v>
      </c>
      <c r="AW683" s="11" t="s">
        <v>34</v>
      </c>
      <c r="AX683" s="11" t="s">
        <v>20</v>
      </c>
      <c r="AY683" s="156" t="s">
        <v>139</v>
      </c>
    </row>
    <row r="684" spans="2:65" s="1" customFormat="1" ht="22.5" customHeight="1">
      <c r="B684" s="142"/>
      <c r="C684" s="143" t="s">
        <v>1284</v>
      </c>
      <c r="D684" s="143" t="s">
        <v>141</v>
      </c>
      <c r="E684" s="144" t="s">
        <v>1285</v>
      </c>
      <c r="F684" s="145" t="s">
        <v>1286</v>
      </c>
      <c r="G684" s="146" t="s">
        <v>304</v>
      </c>
      <c r="H684" s="147">
        <v>6</v>
      </c>
      <c r="I684" s="148"/>
      <c r="J684" s="148">
        <f>ROUND(I684*H684,2)</f>
        <v>0</v>
      </c>
      <c r="K684" s="145" t="s">
        <v>3</v>
      </c>
      <c r="L684" s="30"/>
      <c r="M684" s="149" t="s">
        <v>3</v>
      </c>
      <c r="N684" s="150" t="s">
        <v>41</v>
      </c>
      <c r="O684" s="151">
        <v>0.336</v>
      </c>
      <c r="P684" s="151">
        <f>O684*H684</f>
        <v>2.016</v>
      </c>
      <c r="Q684" s="151">
        <v>0</v>
      </c>
      <c r="R684" s="151">
        <f>Q684*H684</f>
        <v>0</v>
      </c>
      <c r="S684" s="151">
        <v>0</v>
      </c>
      <c r="T684" s="152">
        <f>S684*H684</f>
        <v>0</v>
      </c>
      <c r="AR684" s="16" t="s">
        <v>221</v>
      </c>
      <c r="AT684" s="16" t="s">
        <v>141</v>
      </c>
      <c r="AU684" s="16" t="s">
        <v>78</v>
      </c>
      <c r="AY684" s="16" t="s">
        <v>139</v>
      </c>
      <c r="BE684" s="153">
        <f>IF(N684="základní",J684,0)</f>
        <v>0</v>
      </c>
      <c r="BF684" s="153">
        <f>IF(N684="snížená",J684,0)</f>
        <v>0</v>
      </c>
      <c r="BG684" s="153">
        <f>IF(N684="zákl. přenesená",J684,0)</f>
        <v>0</v>
      </c>
      <c r="BH684" s="153">
        <f>IF(N684="sníž. přenesená",J684,0)</f>
        <v>0</v>
      </c>
      <c r="BI684" s="153">
        <f>IF(N684="nulová",J684,0)</f>
        <v>0</v>
      </c>
      <c r="BJ684" s="16" t="s">
        <v>20</v>
      </c>
      <c r="BK684" s="153">
        <f>ROUND(I684*H684,2)</f>
        <v>0</v>
      </c>
      <c r="BL684" s="16" t="s">
        <v>221</v>
      </c>
      <c r="BM684" s="16" t="s">
        <v>1287</v>
      </c>
    </row>
    <row r="685" spans="2:51" s="11" customFormat="1" ht="22.5" customHeight="1">
      <c r="B685" s="154"/>
      <c r="D685" s="155" t="s">
        <v>147</v>
      </c>
      <c r="E685" s="156" t="s">
        <v>3</v>
      </c>
      <c r="F685" s="157" t="s">
        <v>1288</v>
      </c>
      <c r="H685" s="158">
        <v>4</v>
      </c>
      <c r="L685" s="154"/>
      <c r="M685" s="159"/>
      <c r="N685" s="160"/>
      <c r="O685" s="160"/>
      <c r="P685" s="160"/>
      <c r="Q685" s="160"/>
      <c r="R685" s="160"/>
      <c r="S685" s="160"/>
      <c r="T685" s="161"/>
      <c r="AT685" s="156" t="s">
        <v>147</v>
      </c>
      <c r="AU685" s="156" t="s">
        <v>78</v>
      </c>
      <c r="AV685" s="11" t="s">
        <v>78</v>
      </c>
      <c r="AW685" s="11" t="s">
        <v>34</v>
      </c>
      <c r="AX685" s="11" t="s">
        <v>70</v>
      </c>
      <c r="AY685" s="156" t="s">
        <v>139</v>
      </c>
    </row>
    <row r="686" spans="2:51" s="11" customFormat="1" ht="22.5" customHeight="1">
      <c r="B686" s="154"/>
      <c r="D686" s="155" t="s">
        <v>147</v>
      </c>
      <c r="E686" s="156" t="s">
        <v>3</v>
      </c>
      <c r="F686" s="157" t="s">
        <v>1242</v>
      </c>
      <c r="H686" s="158">
        <v>2</v>
      </c>
      <c r="L686" s="154"/>
      <c r="M686" s="159"/>
      <c r="N686" s="160"/>
      <c r="O686" s="160"/>
      <c r="P686" s="160"/>
      <c r="Q686" s="160"/>
      <c r="R686" s="160"/>
      <c r="S686" s="160"/>
      <c r="T686" s="161"/>
      <c r="AT686" s="156" t="s">
        <v>147</v>
      </c>
      <c r="AU686" s="156" t="s">
        <v>78</v>
      </c>
      <c r="AV686" s="11" t="s">
        <v>78</v>
      </c>
      <c r="AW686" s="11" t="s">
        <v>34</v>
      </c>
      <c r="AX686" s="11" t="s">
        <v>70</v>
      </c>
      <c r="AY686" s="156" t="s">
        <v>139</v>
      </c>
    </row>
    <row r="687" spans="2:51" s="12" customFormat="1" ht="22.5" customHeight="1">
      <c r="B687" s="162"/>
      <c r="D687" s="163" t="s">
        <v>147</v>
      </c>
      <c r="E687" s="164" t="s">
        <v>3</v>
      </c>
      <c r="F687" s="165" t="s">
        <v>150</v>
      </c>
      <c r="H687" s="166">
        <v>6</v>
      </c>
      <c r="L687" s="162"/>
      <c r="M687" s="167"/>
      <c r="N687" s="168"/>
      <c r="O687" s="168"/>
      <c r="P687" s="168"/>
      <c r="Q687" s="168"/>
      <c r="R687" s="168"/>
      <c r="S687" s="168"/>
      <c r="T687" s="169"/>
      <c r="AT687" s="170" t="s">
        <v>147</v>
      </c>
      <c r="AU687" s="170" t="s">
        <v>78</v>
      </c>
      <c r="AV687" s="12" t="s">
        <v>145</v>
      </c>
      <c r="AW687" s="12" t="s">
        <v>34</v>
      </c>
      <c r="AX687" s="12" t="s">
        <v>20</v>
      </c>
      <c r="AY687" s="170" t="s">
        <v>139</v>
      </c>
    </row>
    <row r="688" spans="2:65" s="1" customFormat="1" ht="22.5" customHeight="1">
      <c r="B688" s="142"/>
      <c r="C688" s="143" t="s">
        <v>1289</v>
      </c>
      <c r="D688" s="143" t="s">
        <v>141</v>
      </c>
      <c r="E688" s="144" t="s">
        <v>1290</v>
      </c>
      <c r="F688" s="145" t="s">
        <v>1291</v>
      </c>
      <c r="G688" s="146" t="s">
        <v>1134</v>
      </c>
      <c r="H688" s="147">
        <v>1828.338</v>
      </c>
      <c r="I688" s="148"/>
      <c r="J688" s="148">
        <f>ROUND(I688*H688,2)</f>
        <v>0</v>
      </c>
      <c r="K688" s="145" t="s">
        <v>780</v>
      </c>
      <c r="L688" s="30"/>
      <c r="M688" s="149" t="s">
        <v>3</v>
      </c>
      <c r="N688" s="150" t="s">
        <v>41</v>
      </c>
      <c r="O688" s="151">
        <v>0</v>
      </c>
      <c r="P688" s="151">
        <f>O688*H688</f>
        <v>0</v>
      </c>
      <c r="Q688" s="151">
        <v>0</v>
      </c>
      <c r="R688" s="151">
        <f>Q688*H688</f>
        <v>0</v>
      </c>
      <c r="S688" s="151">
        <v>0</v>
      </c>
      <c r="T688" s="152">
        <f>S688*H688</f>
        <v>0</v>
      </c>
      <c r="AR688" s="16" t="s">
        <v>221</v>
      </c>
      <c r="AT688" s="16" t="s">
        <v>141</v>
      </c>
      <c r="AU688" s="16" t="s">
        <v>78</v>
      </c>
      <c r="AY688" s="16" t="s">
        <v>139</v>
      </c>
      <c r="BE688" s="153">
        <f>IF(N688="základní",J688,0)</f>
        <v>0</v>
      </c>
      <c r="BF688" s="153">
        <f>IF(N688="snížená",J688,0)</f>
        <v>0</v>
      </c>
      <c r="BG688" s="153">
        <f>IF(N688="zákl. přenesená",J688,0)</f>
        <v>0</v>
      </c>
      <c r="BH688" s="153">
        <f>IF(N688="sníž. přenesená",J688,0)</f>
        <v>0</v>
      </c>
      <c r="BI688" s="153">
        <f>IF(N688="nulová",J688,0)</f>
        <v>0</v>
      </c>
      <c r="BJ688" s="16" t="s">
        <v>20</v>
      </c>
      <c r="BK688" s="153">
        <f>ROUND(I688*H688,2)</f>
        <v>0</v>
      </c>
      <c r="BL688" s="16" t="s">
        <v>221</v>
      </c>
      <c r="BM688" s="16" t="s">
        <v>1292</v>
      </c>
    </row>
    <row r="689" spans="2:63" s="10" customFormat="1" ht="29.25" customHeight="1">
      <c r="B689" s="129"/>
      <c r="D689" s="139" t="s">
        <v>69</v>
      </c>
      <c r="E689" s="140" t="s">
        <v>1293</v>
      </c>
      <c r="F689" s="140" t="s">
        <v>1294</v>
      </c>
      <c r="J689" s="141">
        <f>BK689</f>
        <v>0</v>
      </c>
      <c r="L689" s="129"/>
      <c r="M689" s="133"/>
      <c r="N689" s="134"/>
      <c r="O689" s="134"/>
      <c r="P689" s="135">
        <f>SUM(P690:P691)</f>
        <v>2.05779</v>
      </c>
      <c r="Q689" s="134"/>
      <c r="R689" s="135">
        <f>SUM(R690:R691)</f>
        <v>0</v>
      </c>
      <c r="S689" s="134"/>
      <c r="T689" s="136">
        <f>SUM(T690:T691)</f>
        <v>0.2343642</v>
      </c>
      <c r="AR689" s="130" t="s">
        <v>78</v>
      </c>
      <c r="AT689" s="137" t="s">
        <v>69</v>
      </c>
      <c r="AU689" s="137" t="s">
        <v>20</v>
      </c>
      <c r="AY689" s="130" t="s">
        <v>139</v>
      </c>
      <c r="BK689" s="138">
        <f>SUM(BK690:BK691)</f>
        <v>0</v>
      </c>
    </row>
    <row r="690" spans="2:65" s="1" customFormat="1" ht="22.5" customHeight="1">
      <c r="B690" s="142"/>
      <c r="C690" s="143" t="s">
        <v>1295</v>
      </c>
      <c r="D690" s="143" t="s">
        <v>141</v>
      </c>
      <c r="E690" s="144" t="s">
        <v>1296</v>
      </c>
      <c r="F690" s="145" t="s">
        <v>1297</v>
      </c>
      <c r="G690" s="146" t="s">
        <v>168</v>
      </c>
      <c r="H690" s="147">
        <v>8.61</v>
      </c>
      <c r="I690" s="148"/>
      <c r="J690" s="148">
        <f>ROUND(I690*H690,2)</f>
        <v>0</v>
      </c>
      <c r="K690" s="145" t="s">
        <v>3</v>
      </c>
      <c r="L690" s="30"/>
      <c r="M690" s="149" t="s">
        <v>3</v>
      </c>
      <c r="N690" s="150" t="s">
        <v>41</v>
      </c>
      <c r="O690" s="151">
        <v>0.239</v>
      </c>
      <c r="P690" s="151">
        <f>O690*H690</f>
        <v>2.05779</v>
      </c>
      <c r="Q690" s="151">
        <v>0</v>
      </c>
      <c r="R690" s="151">
        <f>Q690*H690</f>
        <v>0</v>
      </c>
      <c r="S690" s="151">
        <v>0.02722</v>
      </c>
      <c r="T690" s="152">
        <f>S690*H690</f>
        <v>0.2343642</v>
      </c>
      <c r="AR690" s="16" t="s">
        <v>221</v>
      </c>
      <c r="AT690" s="16" t="s">
        <v>141</v>
      </c>
      <c r="AU690" s="16" t="s">
        <v>78</v>
      </c>
      <c r="AY690" s="16" t="s">
        <v>139</v>
      </c>
      <c r="BE690" s="153">
        <f>IF(N690="základní",J690,0)</f>
        <v>0</v>
      </c>
      <c r="BF690" s="153">
        <f>IF(N690="snížená",J690,0)</f>
        <v>0</v>
      </c>
      <c r="BG690" s="153">
        <f>IF(N690="zákl. přenesená",J690,0)</f>
        <v>0</v>
      </c>
      <c r="BH690" s="153">
        <f>IF(N690="sníž. přenesená",J690,0)</f>
        <v>0</v>
      </c>
      <c r="BI690" s="153">
        <f>IF(N690="nulová",J690,0)</f>
        <v>0</v>
      </c>
      <c r="BJ690" s="16" t="s">
        <v>20</v>
      </c>
      <c r="BK690" s="153">
        <f>ROUND(I690*H690,2)</f>
        <v>0</v>
      </c>
      <c r="BL690" s="16" t="s">
        <v>221</v>
      </c>
      <c r="BM690" s="16" t="s">
        <v>1298</v>
      </c>
    </row>
    <row r="691" spans="2:51" s="11" customFormat="1" ht="22.5" customHeight="1">
      <c r="B691" s="154"/>
      <c r="D691" s="155" t="s">
        <v>147</v>
      </c>
      <c r="E691" s="156" t="s">
        <v>3</v>
      </c>
      <c r="F691" s="157" t="s">
        <v>1299</v>
      </c>
      <c r="H691" s="158">
        <v>8.61</v>
      </c>
      <c r="L691" s="154"/>
      <c r="M691" s="159"/>
      <c r="N691" s="160"/>
      <c r="O691" s="160"/>
      <c r="P691" s="160"/>
      <c r="Q691" s="160"/>
      <c r="R691" s="160"/>
      <c r="S691" s="160"/>
      <c r="T691" s="161"/>
      <c r="AT691" s="156" t="s">
        <v>147</v>
      </c>
      <c r="AU691" s="156" t="s">
        <v>78</v>
      </c>
      <c r="AV691" s="11" t="s">
        <v>78</v>
      </c>
      <c r="AW691" s="11" t="s">
        <v>34</v>
      </c>
      <c r="AX691" s="11" t="s">
        <v>20</v>
      </c>
      <c r="AY691" s="156" t="s">
        <v>139</v>
      </c>
    </row>
    <row r="692" spans="2:63" s="10" customFormat="1" ht="29.25" customHeight="1">
      <c r="B692" s="129"/>
      <c r="D692" s="139" t="s">
        <v>69</v>
      </c>
      <c r="E692" s="140" t="s">
        <v>1300</v>
      </c>
      <c r="F692" s="140" t="s">
        <v>1301</v>
      </c>
      <c r="J692" s="141">
        <f>BK692</f>
        <v>0</v>
      </c>
      <c r="L692" s="129"/>
      <c r="M692" s="133"/>
      <c r="N692" s="134"/>
      <c r="O692" s="134"/>
      <c r="P692" s="135">
        <f>SUM(P693:P728)</f>
        <v>276.18108800000005</v>
      </c>
      <c r="Q692" s="134"/>
      <c r="R692" s="135">
        <f>SUM(R693:R728)</f>
        <v>1.90648194</v>
      </c>
      <c r="S692" s="134"/>
      <c r="T692" s="136">
        <f>SUM(T693:T728)</f>
        <v>0.56613</v>
      </c>
      <c r="AR692" s="130" t="s">
        <v>78</v>
      </c>
      <c r="AT692" s="137" t="s">
        <v>69</v>
      </c>
      <c r="AU692" s="137" t="s">
        <v>20</v>
      </c>
      <c r="AY692" s="130" t="s">
        <v>139</v>
      </c>
      <c r="BK692" s="138">
        <f>SUM(BK693:BK728)</f>
        <v>0</v>
      </c>
    </row>
    <row r="693" spans="2:65" s="1" customFormat="1" ht="22.5" customHeight="1">
      <c r="B693" s="142"/>
      <c r="C693" s="143" t="s">
        <v>1302</v>
      </c>
      <c r="D693" s="143" t="s">
        <v>141</v>
      </c>
      <c r="E693" s="144" t="s">
        <v>1303</v>
      </c>
      <c r="F693" s="145" t="s">
        <v>1304</v>
      </c>
      <c r="G693" s="146" t="s">
        <v>168</v>
      </c>
      <c r="H693" s="147">
        <v>225.554</v>
      </c>
      <c r="I693" s="148"/>
      <c r="J693" s="148">
        <f>ROUND(I693*H693,2)</f>
        <v>0</v>
      </c>
      <c r="K693" s="145" t="s">
        <v>3</v>
      </c>
      <c r="L693" s="30"/>
      <c r="M693" s="149" t="s">
        <v>3</v>
      </c>
      <c r="N693" s="150" t="s">
        <v>41</v>
      </c>
      <c r="O693" s="151">
        <v>0.244</v>
      </c>
      <c r="P693" s="151">
        <f>O693*H693</f>
        <v>55.035176</v>
      </c>
      <c r="Q693" s="151">
        <v>4E-05</v>
      </c>
      <c r="R693" s="151">
        <f>Q693*H693</f>
        <v>0.009022160000000001</v>
      </c>
      <c r="S693" s="151">
        <v>0</v>
      </c>
      <c r="T693" s="152">
        <f>S693*H693</f>
        <v>0</v>
      </c>
      <c r="AR693" s="16" t="s">
        <v>221</v>
      </c>
      <c r="AT693" s="16" t="s">
        <v>141</v>
      </c>
      <c r="AU693" s="16" t="s">
        <v>78</v>
      </c>
      <c r="AY693" s="16" t="s">
        <v>139</v>
      </c>
      <c r="BE693" s="153">
        <f>IF(N693="základní",J693,0)</f>
        <v>0</v>
      </c>
      <c r="BF693" s="153">
        <f>IF(N693="snížená",J693,0)</f>
        <v>0</v>
      </c>
      <c r="BG693" s="153">
        <f>IF(N693="zákl. přenesená",J693,0)</f>
        <v>0</v>
      </c>
      <c r="BH693" s="153">
        <f>IF(N693="sníž. přenesená",J693,0)</f>
        <v>0</v>
      </c>
      <c r="BI693" s="153">
        <f>IF(N693="nulová",J693,0)</f>
        <v>0</v>
      </c>
      <c r="BJ693" s="16" t="s">
        <v>20</v>
      </c>
      <c r="BK693" s="153">
        <f>ROUND(I693*H693,2)</f>
        <v>0</v>
      </c>
      <c r="BL693" s="16" t="s">
        <v>221</v>
      </c>
      <c r="BM693" s="16" t="s">
        <v>1305</v>
      </c>
    </row>
    <row r="694" spans="2:51" s="11" customFormat="1" ht="22.5" customHeight="1">
      <c r="B694" s="154"/>
      <c r="D694" s="155" t="s">
        <v>147</v>
      </c>
      <c r="E694" s="156" t="s">
        <v>3</v>
      </c>
      <c r="F694" s="157" t="s">
        <v>1306</v>
      </c>
      <c r="H694" s="158">
        <v>156.941</v>
      </c>
      <c r="L694" s="154"/>
      <c r="M694" s="159"/>
      <c r="N694" s="160"/>
      <c r="O694" s="160"/>
      <c r="P694" s="160"/>
      <c r="Q694" s="160"/>
      <c r="R694" s="160"/>
      <c r="S694" s="160"/>
      <c r="T694" s="161"/>
      <c r="AT694" s="156" t="s">
        <v>147</v>
      </c>
      <c r="AU694" s="156" t="s">
        <v>78</v>
      </c>
      <c r="AV694" s="11" t="s">
        <v>78</v>
      </c>
      <c r="AW694" s="11" t="s">
        <v>34</v>
      </c>
      <c r="AX694" s="11" t="s">
        <v>70</v>
      </c>
      <c r="AY694" s="156" t="s">
        <v>139</v>
      </c>
    </row>
    <row r="695" spans="2:51" s="11" customFormat="1" ht="22.5" customHeight="1">
      <c r="B695" s="154"/>
      <c r="D695" s="155" t="s">
        <v>147</v>
      </c>
      <c r="E695" s="156" t="s">
        <v>3</v>
      </c>
      <c r="F695" s="157" t="s">
        <v>1307</v>
      </c>
      <c r="H695" s="158">
        <v>39.716</v>
      </c>
      <c r="L695" s="154"/>
      <c r="M695" s="159"/>
      <c r="N695" s="160"/>
      <c r="O695" s="160"/>
      <c r="P695" s="160"/>
      <c r="Q695" s="160"/>
      <c r="R695" s="160"/>
      <c r="S695" s="160"/>
      <c r="T695" s="161"/>
      <c r="AT695" s="156" t="s">
        <v>147</v>
      </c>
      <c r="AU695" s="156" t="s">
        <v>78</v>
      </c>
      <c r="AV695" s="11" t="s">
        <v>78</v>
      </c>
      <c r="AW695" s="11" t="s">
        <v>34</v>
      </c>
      <c r="AX695" s="11" t="s">
        <v>70</v>
      </c>
      <c r="AY695" s="156" t="s">
        <v>139</v>
      </c>
    </row>
    <row r="696" spans="2:51" s="11" customFormat="1" ht="22.5" customHeight="1">
      <c r="B696" s="154"/>
      <c r="D696" s="155" t="s">
        <v>147</v>
      </c>
      <c r="E696" s="156" t="s">
        <v>3</v>
      </c>
      <c r="F696" s="157" t="s">
        <v>1308</v>
      </c>
      <c r="H696" s="158">
        <v>28.897</v>
      </c>
      <c r="L696" s="154"/>
      <c r="M696" s="159"/>
      <c r="N696" s="160"/>
      <c r="O696" s="160"/>
      <c r="P696" s="160"/>
      <c r="Q696" s="160"/>
      <c r="R696" s="160"/>
      <c r="S696" s="160"/>
      <c r="T696" s="161"/>
      <c r="AT696" s="156" t="s">
        <v>147</v>
      </c>
      <c r="AU696" s="156" t="s">
        <v>78</v>
      </c>
      <c r="AV696" s="11" t="s">
        <v>78</v>
      </c>
      <c r="AW696" s="11" t="s">
        <v>34</v>
      </c>
      <c r="AX696" s="11" t="s">
        <v>70</v>
      </c>
      <c r="AY696" s="156" t="s">
        <v>139</v>
      </c>
    </row>
    <row r="697" spans="2:51" s="12" customFormat="1" ht="22.5" customHeight="1">
      <c r="B697" s="162"/>
      <c r="D697" s="163" t="s">
        <v>147</v>
      </c>
      <c r="E697" s="164" t="s">
        <v>3</v>
      </c>
      <c r="F697" s="165" t="s">
        <v>150</v>
      </c>
      <c r="H697" s="166">
        <v>225.554</v>
      </c>
      <c r="L697" s="162"/>
      <c r="M697" s="167"/>
      <c r="N697" s="168"/>
      <c r="O697" s="168"/>
      <c r="P697" s="168"/>
      <c r="Q697" s="168"/>
      <c r="R697" s="168"/>
      <c r="S697" s="168"/>
      <c r="T697" s="169"/>
      <c r="AT697" s="170" t="s">
        <v>147</v>
      </c>
      <c r="AU697" s="170" t="s">
        <v>78</v>
      </c>
      <c r="AV697" s="12" t="s">
        <v>145</v>
      </c>
      <c r="AW697" s="12" t="s">
        <v>34</v>
      </c>
      <c r="AX697" s="12" t="s">
        <v>20</v>
      </c>
      <c r="AY697" s="170" t="s">
        <v>139</v>
      </c>
    </row>
    <row r="698" spans="2:65" s="1" customFormat="1" ht="22.5" customHeight="1">
      <c r="B698" s="142"/>
      <c r="C698" s="174" t="s">
        <v>1309</v>
      </c>
      <c r="D698" s="174" t="s">
        <v>269</v>
      </c>
      <c r="E698" s="175" t="s">
        <v>1310</v>
      </c>
      <c r="F698" s="176" t="s">
        <v>1311</v>
      </c>
      <c r="G698" s="177" t="s">
        <v>168</v>
      </c>
      <c r="H698" s="178">
        <v>259.387</v>
      </c>
      <c r="I698" s="179"/>
      <c r="J698" s="179">
        <f>ROUND(I698*H698,2)</f>
        <v>0</v>
      </c>
      <c r="K698" s="176" t="s">
        <v>3</v>
      </c>
      <c r="L698" s="180"/>
      <c r="M698" s="181" t="s">
        <v>3</v>
      </c>
      <c r="N698" s="182" t="s">
        <v>41</v>
      </c>
      <c r="O698" s="151">
        <v>0</v>
      </c>
      <c r="P698" s="151">
        <f>O698*H698</f>
        <v>0</v>
      </c>
      <c r="Q698" s="151">
        <v>0</v>
      </c>
      <c r="R698" s="151">
        <f>Q698*H698</f>
        <v>0</v>
      </c>
      <c r="S698" s="151">
        <v>0</v>
      </c>
      <c r="T698" s="152">
        <f>S698*H698</f>
        <v>0</v>
      </c>
      <c r="AR698" s="16" t="s">
        <v>319</v>
      </c>
      <c r="AT698" s="16" t="s">
        <v>269</v>
      </c>
      <c r="AU698" s="16" t="s">
        <v>78</v>
      </c>
      <c r="AY698" s="16" t="s">
        <v>139</v>
      </c>
      <c r="BE698" s="153">
        <f>IF(N698="základní",J698,0)</f>
        <v>0</v>
      </c>
      <c r="BF698" s="153">
        <f>IF(N698="snížená",J698,0)</f>
        <v>0</v>
      </c>
      <c r="BG698" s="153">
        <f>IF(N698="zákl. přenesená",J698,0)</f>
        <v>0</v>
      </c>
      <c r="BH698" s="153">
        <f>IF(N698="sníž. přenesená",J698,0)</f>
        <v>0</v>
      </c>
      <c r="BI698" s="153">
        <f>IF(N698="nulová",J698,0)</f>
        <v>0</v>
      </c>
      <c r="BJ698" s="16" t="s">
        <v>20</v>
      </c>
      <c r="BK698" s="153">
        <f>ROUND(I698*H698,2)</f>
        <v>0</v>
      </c>
      <c r="BL698" s="16" t="s">
        <v>221</v>
      </c>
      <c r="BM698" s="16" t="s">
        <v>1312</v>
      </c>
    </row>
    <row r="699" spans="2:51" s="11" customFormat="1" ht="22.5" customHeight="1">
      <c r="B699" s="154"/>
      <c r="D699" s="163" t="s">
        <v>147</v>
      </c>
      <c r="E699" s="171" t="s">
        <v>3</v>
      </c>
      <c r="F699" s="172" t="s">
        <v>1313</v>
      </c>
      <c r="H699" s="173">
        <v>259.387</v>
      </c>
      <c r="L699" s="154"/>
      <c r="M699" s="159"/>
      <c r="N699" s="160"/>
      <c r="O699" s="160"/>
      <c r="P699" s="160"/>
      <c r="Q699" s="160"/>
      <c r="R699" s="160"/>
      <c r="S699" s="160"/>
      <c r="T699" s="161"/>
      <c r="AT699" s="156" t="s">
        <v>147</v>
      </c>
      <c r="AU699" s="156" t="s">
        <v>78</v>
      </c>
      <c r="AV699" s="11" t="s">
        <v>78</v>
      </c>
      <c r="AW699" s="11" t="s">
        <v>34</v>
      </c>
      <c r="AX699" s="11" t="s">
        <v>20</v>
      </c>
      <c r="AY699" s="156" t="s">
        <v>139</v>
      </c>
    </row>
    <row r="700" spans="2:65" s="1" customFormat="1" ht="22.5" customHeight="1">
      <c r="B700" s="142"/>
      <c r="C700" s="143" t="s">
        <v>1314</v>
      </c>
      <c r="D700" s="143" t="s">
        <v>141</v>
      </c>
      <c r="E700" s="144" t="s">
        <v>1315</v>
      </c>
      <c r="F700" s="145" t="s">
        <v>1316</v>
      </c>
      <c r="G700" s="146" t="s">
        <v>168</v>
      </c>
      <c r="H700" s="147">
        <v>366.665</v>
      </c>
      <c r="I700" s="148"/>
      <c r="J700" s="148">
        <f>ROUND(I700*H700,2)</f>
        <v>0</v>
      </c>
      <c r="K700" s="145" t="s">
        <v>3</v>
      </c>
      <c r="L700" s="30"/>
      <c r="M700" s="149" t="s">
        <v>3</v>
      </c>
      <c r="N700" s="150" t="s">
        <v>41</v>
      </c>
      <c r="O700" s="151">
        <v>0.058</v>
      </c>
      <c r="P700" s="151">
        <f>O700*H700</f>
        <v>21.26657</v>
      </c>
      <c r="Q700" s="151">
        <v>3E-05</v>
      </c>
      <c r="R700" s="151">
        <f>Q700*H700</f>
        <v>0.010999950000000001</v>
      </c>
      <c r="S700" s="151">
        <v>0</v>
      </c>
      <c r="T700" s="152">
        <f>S700*H700</f>
        <v>0</v>
      </c>
      <c r="AR700" s="16" t="s">
        <v>221</v>
      </c>
      <c r="AT700" s="16" t="s">
        <v>141</v>
      </c>
      <c r="AU700" s="16" t="s">
        <v>78</v>
      </c>
      <c r="AY700" s="16" t="s">
        <v>139</v>
      </c>
      <c r="BE700" s="153">
        <f>IF(N700="základní",J700,0)</f>
        <v>0</v>
      </c>
      <c r="BF700" s="153">
        <f>IF(N700="snížená",J700,0)</f>
        <v>0</v>
      </c>
      <c r="BG700" s="153">
        <f>IF(N700="zákl. přenesená",J700,0)</f>
        <v>0</v>
      </c>
      <c r="BH700" s="153">
        <f>IF(N700="sníž. přenesená",J700,0)</f>
        <v>0</v>
      </c>
      <c r="BI700" s="153">
        <f>IF(N700="nulová",J700,0)</f>
        <v>0</v>
      </c>
      <c r="BJ700" s="16" t="s">
        <v>20</v>
      </c>
      <c r="BK700" s="153">
        <f>ROUND(I700*H700,2)</f>
        <v>0</v>
      </c>
      <c r="BL700" s="16" t="s">
        <v>221</v>
      </c>
      <c r="BM700" s="16" t="s">
        <v>1317</v>
      </c>
    </row>
    <row r="701" spans="2:51" s="11" customFormat="1" ht="22.5" customHeight="1">
      <c r="B701" s="154"/>
      <c r="D701" s="163" t="s">
        <v>147</v>
      </c>
      <c r="E701" s="171" t="s">
        <v>3</v>
      </c>
      <c r="F701" s="172" t="s">
        <v>1318</v>
      </c>
      <c r="H701" s="173">
        <v>366.665</v>
      </c>
      <c r="L701" s="154"/>
      <c r="M701" s="159"/>
      <c r="N701" s="160"/>
      <c r="O701" s="160"/>
      <c r="P701" s="160"/>
      <c r="Q701" s="160"/>
      <c r="R701" s="160"/>
      <c r="S701" s="160"/>
      <c r="T701" s="161"/>
      <c r="AT701" s="156" t="s">
        <v>147</v>
      </c>
      <c r="AU701" s="156" t="s">
        <v>78</v>
      </c>
      <c r="AV701" s="11" t="s">
        <v>78</v>
      </c>
      <c r="AW701" s="11" t="s">
        <v>34</v>
      </c>
      <c r="AX701" s="11" t="s">
        <v>20</v>
      </c>
      <c r="AY701" s="156" t="s">
        <v>139</v>
      </c>
    </row>
    <row r="702" spans="2:65" s="1" customFormat="1" ht="22.5" customHeight="1">
      <c r="B702" s="142"/>
      <c r="C702" s="143" t="s">
        <v>1319</v>
      </c>
      <c r="D702" s="143" t="s">
        <v>141</v>
      </c>
      <c r="E702" s="144" t="s">
        <v>1320</v>
      </c>
      <c r="F702" s="145" t="s">
        <v>1321</v>
      </c>
      <c r="G702" s="146" t="s">
        <v>168</v>
      </c>
      <c r="H702" s="147">
        <v>366.665</v>
      </c>
      <c r="I702" s="148"/>
      <c r="J702" s="148">
        <f>ROUND(I702*H702,2)</f>
        <v>0</v>
      </c>
      <c r="K702" s="145" t="s">
        <v>3</v>
      </c>
      <c r="L702" s="30"/>
      <c r="M702" s="149" t="s">
        <v>3</v>
      </c>
      <c r="N702" s="150" t="s">
        <v>41</v>
      </c>
      <c r="O702" s="151">
        <v>0.192</v>
      </c>
      <c r="P702" s="151">
        <f>O702*H702</f>
        <v>70.39968</v>
      </c>
      <c r="Q702" s="151">
        <v>0.0045</v>
      </c>
      <c r="R702" s="151">
        <f>Q702*H702</f>
        <v>1.6499925</v>
      </c>
      <c r="S702" s="151">
        <v>0</v>
      </c>
      <c r="T702" s="152">
        <f>S702*H702</f>
        <v>0</v>
      </c>
      <c r="AR702" s="16" t="s">
        <v>221</v>
      </c>
      <c r="AT702" s="16" t="s">
        <v>141</v>
      </c>
      <c r="AU702" s="16" t="s">
        <v>78</v>
      </c>
      <c r="AY702" s="16" t="s">
        <v>139</v>
      </c>
      <c r="BE702" s="153">
        <f>IF(N702="základní",J702,0)</f>
        <v>0</v>
      </c>
      <c r="BF702" s="153">
        <f>IF(N702="snížená",J702,0)</f>
        <v>0</v>
      </c>
      <c r="BG702" s="153">
        <f>IF(N702="zákl. přenesená",J702,0)</f>
        <v>0</v>
      </c>
      <c r="BH702" s="153">
        <f>IF(N702="sníž. přenesená",J702,0)</f>
        <v>0</v>
      </c>
      <c r="BI702" s="153">
        <f>IF(N702="nulová",J702,0)</f>
        <v>0</v>
      </c>
      <c r="BJ702" s="16" t="s">
        <v>20</v>
      </c>
      <c r="BK702" s="153">
        <f>ROUND(I702*H702,2)</f>
        <v>0</v>
      </c>
      <c r="BL702" s="16" t="s">
        <v>221</v>
      </c>
      <c r="BM702" s="16" t="s">
        <v>1322</v>
      </c>
    </row>
    <row r="703" spans="2:51" s="11" customFormat="1" ht="22.5" customHeight="1">
      <c r="B703" s="154"/>
      <c r="D703" s="155" t="s">
        <v>147</v>
      </c>
      <c r="E703" s="156" t="s">
        <v>3</v>
      </c>
      <c r="F703" s="157" t="s">
        <v>1323</v>
      </c>
      <c r="H703" s="158">
        <v>318.505</v>
      </c>
      <c r="L703" s="154"/>
      <c r="M703" s="159"/>
      <c r="N703" s="160"/>
      <c r="O703" s="160"/>
      <c r="P703" s="160"/>
      <c r="Q703" s="160"/>
      <c r="R703" s="160"/>
      <c r="S703" s="160"/>
      <c r="T703" s="161"/>
      <c r="AT703" s="156" t="s">
        <v>147</v>
      </c>
      <c r="AU703" s="156" t="s">
        <v>78</v>
      </c>
      <c r="AV703" s="11" t="s">
        <v>78</v>
      </c>
      <c r="AW703" s="11" t="s">
        <v>34</v>
      </c>
      <c r="AX703" s="11" t="s">
        <v>70</v>
      </c>
      <c r="AY703" s="156" t="s">
        <v>139</v>
      </c>
    </row>
    <row r="704" spans="2:51" s="11" customFormat="1" ht="22.5" customHeight="1">
      <c r="B704" s="154"/>
      <c r="D704" s="155" t="s">
        <v>147</v>
      </c>
      <c r="E704" s="156" t="s">
        <v>3</v>
      </c>
      <c r="F704" s="157" t="s">
        <v>1324</v>
      </c>
      <c r="H704" s="158">
        <v>48.16</v>
      </c>
      <c r="L704" s="154"/>
      <c r="M704" s="159"/>
      <c r="N704" s="160"/>
      <c r="O704" s="160"/>
      <c r="P704" s="160"/>
      <c r="Q704" s="160"/>
      <c r="R704" s="160"/>
      <c r="S704" s="160"/>
      <c r="T704" s="161"/>
      <c r="AT704" s="156" t="s">
        <v>147</v>
      </c>
      <c r="AU704" s="156" t="s">
        <v>78</v>
      </c>
      <c r="AV704" s="11" t="s">
        <v>78</v>
      </c>
      <c r="AW704" s="11" t="s">
        <v>34</v>
      </c>
      <c r="AX704" s="11" t="s">
        <v>70</v>
      </c>
      <c r="AY704" s="156" t="s">
        <v>139</v>
      </c>
    </row>
    <row r="705" spans="2:51" s="12" customFormat="1" ht="22.5" customHeight="1">
      <c r="B705" s="162"/>
      <c r="D705" s="163" t="s">
        <v>147</v>
      </c>
      <c r="E705" s="164" t="s">
        <v>3</v>
      </c>
      <c r="F705" s="165" t="s">
        <v>150</v>
      </c>
      <c r="H705" s="166">
        <v>366.665</v>
      </c>
      <c r="L705" s="162"/>
      <c r="M705" s="167"/>
      <c r="N705" s="168"/>
      <c r="O705" s="168"/>
      <c r="P705" s="168"/>
      <c r="Q705" s="168"/>
      <c r="R705" s="168"/>
      <c r="S705" s="168"/>
      <c r="T705" s="169"/>
      <c r="AT705" s="170" t="s">
        <v>147</v>
      </c>
      <c r="AU705" s="170" t="s">
        <v>78</v>
      </c>
      <c r="AV705" s="12" t="s">
        <v>145</v>
      </c>
      <c r="AW705" s="12" t="s">
        <v>34</v>
      </c>
      <c r="AX705" s="12" t="s">
        <v>20</v>
      </c>
      <c r="AY705" s="170" t="s">
        <v>139</v>
      </c>
    </row>
    <row r="706" spans="2:65" s="1" customFormat="1" ht="22.5" customHeight="1">
      <c r="B706" s="142"/>
      <c r="C706" s="143" t="s">
        <v>1325</v>
      </c>
      <c r="D706" s="143" t="s">
        <v>141</v>
      </c>
      <c r="E706" s="144" t="s">
        <v>1326</v>
      </c>
      <c r="F706" s="145" t="s">
        <v>1327</v>
      </c>
      <c r="G706" s="146" t="s">
        <v>168</v>
      </c>
      <c r="H706" s="147">
        <v>188.71</v>
      </c>
      <c r="I706" s="148"/>
      <c r="J706" s="148">
        <f>ROUND(I706*H706,2)</f>
        <v>0</v>
      </c>
      <c r="K706" s="145" t="s">
        <v>3</v>
      </c>
      <c r="L706" s="30"/>
      <c r="M706" s="149" t="s">
        <v>3</v>
      </c>
      <c r="N706" s="150" t="s">
        <v>41</v>
      </c>
      <c r="O706" s="151">
        <v>0.255</v>
      </c>
      <c r="P706" s="151">
        <f>O706*H706</f>
        <v>48.121050000000004</v>
      </c>
      <c r="Q706" s="151">
        <v>0</v>
      </c>
      <c r="R706" s="151">
        <f>Q706*H706</f>
        <v>0</v>
      </c>
      <c r="S706" s="151">
        <v>0.003</v>
      </c>
      <c r="T706" s="152">
        <f>S706*H706</f>
        <v>0.56613</v>
      </c>
      <c r="AR706" s="16" t="s">
        <v>221</v>
      </c>
      <c r="AT706" s="16" t="s">
        <v>141</v>
      </c>
      <c r="AU706" s="16" t="s">
        <v>78</v>
      </c>
      <c r="AY706" s="16" t="s">
        <v>139</v>
      </c>
      <c r="BE706" s="153">
        <f>IF(N706="základní",J706,0)</f>
        <v>0</v>
      </c>
      <c r="BF706" s="153">
        <f>IF(N706="snížená",J706,0)</f>
        <v>0</v>
      </c>
      <c r="BG706" s="153">
        <f>IF(N706="zákl. přenesená",J706,0)</f>
        <v>0</v>
      </c>
      <c r="BH706" s="153">
        <f>IF(N706="sníž. přenesená",J706,0)</f>
        <v>0</v>
      </c>
      <c r="BI706" s="153">
        <f>IF(N706="nulová",J706,0)</f>
        <v>0</v>
      </c>
      <c r="BJ706" s="16" t="s">
        <v>20</v>
      </c>
      <c r="BK706" s="153">
        <f>ROUND(I706*H706,2)</f>
        <v>0</v>
      </c>
      <c r="BL706" s="16" t="s">
        <v>221</v>
      </c>
      <c r="BM706" s="16" t="s">
        <v>1328</v>
      </c>
    </row>
    <row r="707" spans="2:51" s="11" customFormat="1" ht="22.5" customHeight="1">
      <c r="B707" s="154"/>
      <c r="D707" s="155" t="s">
        <v>147</v>
      </c>
      <c r="E707" s="156" t="s">
        <v>3</v>
      </c>
      <c r="F707" s="157" t="s">
        <v>1329</v>
      </c>
      <c r="H707" s="158">
        <v>59.25</v>
      </c>
      <c r="L707" s="154"/>
      <c r="M707" s="159"/>
      <c r="N707" s="160"/>
      <c r="O707" s="160"/>
      <c r="P707" s="160"/>
      <c r="Q707" s="160"/>
      <c r="R707" s="160"/>
      <c r="S707" s="160"/>
      <c r="T707" s="161"/>
      <c r="AT707" s="156" t="s">
        <v>147</v>
      </c>
      <c r="AU707" s="156" t="s">
        <v>78</v>
      </c>
      <c r="AV707" s="11" t="s">
        <v>78</v>
      </c>
      <c r="AW707" s="11" t="s">
        <v>34</v>
      </c>
      <c r="AX707" s="11" t="s">
        <v>70</v>
      </c>
      <c r="AY707" s="156" t="s">
        <v>139</v>
      </c>
    </row>
    <row r="708" spans="2:51" s="11" customFormat="1" ht="22.5" customHeight="1">
      <c r="B708" s="154"/>
      <c r="D708" s="155" t="s">
        <v>147</v>
      </c>
      <c r="E708" s="156" t="s">
        <v>3</v>
      </c>
      <c r="F708" s="157" t="s">
        <v>1330</v>
      </c>
      <c r="H708" s="158">
        <v>41.43</v>
      </c>
      <c r="L708" s="154"/>
      <c r="M708" s="159"/>
      <c r="N708" s="160"/>
      <c r="O708" s="160"/>
      <c r="P708" s="160"/>
      <c r="Q708" s="160"/>
      <c r="R708" s="160"/>
      <c r="S708" s="160"/>
      <c r="T708" s="161"/>
      <c r="AT708" s="156" t="s">
        <v>147</v>
      </c>
      <c r="AU708" s="156" t="s">
        <v>78</v>
      </c>
      <c r="AV708" s="11" t="s">
        <v>78</v>
      </c>
      <c r="AW708" s="11" t="s">
        <v>34</v>
      </c>
      <c r="AX708" s="11" t="s">
        <v>70</v>
      </c>
      <c r="AY708" s="156" t="s">
        <v>139</v>
      </c>
    </row>
    <row r="709" spans="2:51" s="11" customFormat="1" ht="22.5" customHeight="1">
      <c r="B709" s="154"/>
      <c r="D709" s="155" t="s">
        <v>147</v>
      </c>
      <c r="E709" s="156" t="s">
        <v>3</v>
      </c>
      <c r="F709" s="157" t="s">
        <v>1331</v>
      </c>
      <c r="H709" s="158">
        <v>88.03</v>
      </c>
      <c r="L709" s="154"/>
      <c r="M709" s="159"/>
      <c r="N709" s="160"/>
      <c r="O709" s="160"/>
      <c r="P709" s="160"/>
      <c r="Q709" s="160"/>
      <c r="R709" s="160"/>
      <c r="S709" s="160"/>
      <c r="T709" s="161"/>
      <c r="AT709" s="156" t="s">
        <v>147</v>
      </c>
      <c r="AU709" s="156" t="s">
        <v>78</v>
      </c>
      <c r="AV709" s="11" t="s">
        <v>78</v>
      </c>
      <c r="AW709" s="11" t="s">
        <v>34</v>
      </c>
      <c r="AX709" s="11" t="s">
        <v>70</v>
      </c>
      <c r="AY709" s="156" t="s">
        <v>139</v>
      </c>
    </row>
    <row r="710" spans="2:51" s="12" customFormat="1" ht="22.5" customHeight="1">
      <c r="B710" s="162"/>
      <c r="D710" s="163" t="s">
        <v>147</v>
      </c>
      <c r="E710" s="164" t="s">
        <v>3</v>
      </c>
      <c r="F710" s="165" t="s">
        <v>150</v>
      </c>
      <c r="H710" s="166">
        <v>188.71</v>
      </c>
      <c r="L710" s="162"/>
      <c r="M710" s="167"/>
      <c r="N710" s="168"/>
      <c r="O710" s="168"/>
      <c r="P710" s="168"/>
      <c r="Q710" s="168"/>
      <c r="R710" s="168"/>
      <c r="S710" s="168"/>
      <c r="T710" s="169"/>
      <c r="AT710" s="170" t="s">
        <v>147</v>
      </c>
      <c r="AU710" s="170" t="s">
        <v>78</v>
      </c>
      <c r="AV710" s="12" t="s">
        <v>145</v>
      </c>
      <c r="AW710" s="12" t="s">
        <v>34</v>
      </c>
      <c r="AX710" s="12" t="s">
        <v>20</v>
      </c>
      <c r="AY710" s="170" t="s">
        <v>139</v>
      </c>
    </row>
    <row r="711" spans="2:65" s="1" customFormat="1" ht="22.5" customHeight="1">
      <c r="B711" s="142"/>
      <c r="C711" s="143" t="s">
        <v>1332</v>
      </c>
      <c r="D711" s="143" t="s">
        <v>141</v>
      </c>
      <c r="E711" s="144" t="s">
        <v>1333</v>
      </c>
      <c r="F711" s="145" t="s">
        <v>1334</v>
      </c>
      <c r="G711" s="146" t="s">
        <v>168</v>
      </c>
      <c r="H711" s="147">
        <v>282.39</v>
      </c>
      <c r="I711" s="148"/>
      <c r="J711" s="148">
        <f>ROUND(I711*H711,2)</f>
        <v>0</v>
      </c>
      <c r="K711" s="145" t="s">
        <v>3</v>
      </c>
      <c r="L711" s="30"/>
      <c r="M711" s="149" t="s">
        <v>3</v>
      </c>
      <c r="N711" s="150" t="s">
        <v>41</v>
      </c>
      <c r="O711" s="151">
        <v>0</v>
      </c>
      <c r="P711" s="151">
        <f>O711*H711</f>
        <v>0</v>
      </c>
      <c r="Q711" s="151">
        <v>0.0007</v>
      </c>
      <c r="R711" s="151">
        <f>Q711*H711</f>
        <v>0.197673</v>
      </c>
      <c r="S711" s="151">
        <v>0</v>
      </c>
      <c r="T711" s="152">
        <f>S711*H711</f>
        <v>0</v>
      </c>
      <c r="AR711" s="16" t="s">
        <v>221</v>
      </c>
      <c r="AT711" s="16" t="s">
        <v>141</v>
      </c>
      <c r="AU711" s="16" t="s">
        <v>78</v>
      </c>
      <c r="AY711" s="16" t="s">
        <v>139</v>
      </c>
      <c r="BE711" s="153">
        <f>IF(N711="základní",J711,0)</f>
        <v>0</v>
      </c>
      <c r="BF711" s="153">
        <f>IF(N711="snížená",J711,0)</f>
        <v>0</v>
      </c>
      <c r="BG711" s="153">
        <f>IF(N711="zákl. přenesená",J711,0)</f>
        <v>0</v>
      </c>
      <c r="BH711" s="153">
        <f>IF(N711="sníž. přenesená",J711,0)</f>
        <v>0</v>
      </c>
      <c r="BI711" s="153">
        <f>IF(N711="nulová",J711,0)</f>
        <v>0</v>
      </c>
      <c r="BJ711" s="16" t="s">
        <v>20</v>
      </c>
      <c r="BK711" s="153">
        <f>ROUND(I711*H711,2)</f>
        <v>0</v>
      </c>
      <c r="BL711" s="16" t="s">
        <v>221</v>
      </c>
      <c r="BM711" s="16" t="s">
        <v>1335</v>
      </c>
    </row>
    <row r="712" spans="2:51" s="11" customFormat="1" ht="22.5" customHeight="1">
      <c r="B712" s="154"/>
      <c r="D712" s="155" t="s">
        <v>147</v>
      </c>
      <c r="E712" s="156" t="s">
        <v>3</v>
      </c>
      <c r="F712" s="157" t="s">
        <v>1336</v>
      </c>
      <c r="H712" s="158">
        <v>42.54</v>
      </c>
      <c r="L712" s="154"/>
      <c r="M712" s="159"/>
      <c r="N712" s="160"/>
      <c r="O712" s="160"/>
      <c r="P712" s="160"/>
      <c r="Q712" s="160"/>
      <c r="R712" s="160"/>
      <c r="S712" s="160"/>
      <c r="T712" s="161"/>
      <c r="AT712" s="156" t="s">
        <v>147</v>
      </c>
      <c r="AU712" s="156" t="s">
        <v>78</v>
      </c>
      <c r="AV712" s="11" t="s">
        <v>78</v>
      </c>
      <c r="AW712" s="11" t="s">
        <v>34</v>
      </c>
      <c r="AX712" s="11" t="s">
        <v>70</v>
      </c>
      <c r="AY712" s="156" t="s">
        <v>139</v>
      </c>
    </row>
    <row r="713" spans="2:51" s="11" customFormat="1" ht="44.25" customHeight="1">
      <c r="B713" s="154"/>
      <c r="D713" s="155" t="s">
        <v>147</v>
      </c>
      <c r="E713" s="156" t="s">
        <v>3</v>
      </c>
      <c r="F713" s="157" t="s">
        <v>1337</v>
      </c>
      <c r="H713" s="158">
        <v>151.89</v>
      </c>
      <c r="L713" s="154"/>
      <c r="M713" s="159"/>
      <c r="N713" s="160"/>
      <c r="O713" s="160"/>
      <c r="P713" s="160"/>
      <c r="Q713" s="160"/>
      <c r="R713" s="160"/>
      <c r="S713" s="160"/>
      <c r="T713" s="161"/>
      <c r="AT713" s="156" t="s">
        <v>147</v>
      </c>
      <c r="AU713" s="156" t="s">
        <v>78</v>
      </c>
      <c r="AV713" s="11" t="s">
        <v>78</v>
      </c>
      <c r="AW713" s="11" t="s">
        <v>34</v>
      </c>
      <c r="AX713" s="11" t="s">
        <v>70</v>
      </c>
      <c r="AY713" s="156" t="s">
        <v>139</v>
      </c>
    </row>
    <row r="714" spans="2:51" s="11" customFormat="1" ht="22.5" customHeight="1">
      <c r="B714" s="154"/>
      <c r="D714" s="155" t="s">
        <v>147</v>
      </c>
      <c r="E714" s="156" t="s">
        <v>3</v>
      </c>
      <c r="F714" s="157" t="s">
        <v>1338</v>
      </c>
      <c r="H714" s="158">
        <v>29.61</v>
      </c>
      <c r="L714" s="154"/>
      <c r="M714" s="159"/>
      <c r="N714" s="160"/>
      <c r="O714" s="160"/>
      <c r="P714" s="160"/>
      <c r="Q714" s="160"/>
      <c r="R714" s="160"/>
      <c r="S714" s="160"/>
      <c r="T714" s="161"/>
      <c r="AT714" s="156" t="s">
        <v>147</v>
      </c>
      <c r="AU714" s="156" t="s">
        <v>78</v>
      </c>
      <c r="AV714" s="11" t="s">
        <v>78</v>
      </c>
      <c r="AW714" s="11" t="s">
        <v>34</v>
      </c>
      <c r="AX714" s="11" t="s">
        <v>70</v>
      </c>
      <c r="AY714" s="156" t="s">
        <v>139</v>
      </c>
    </row>
    <row r="715" spans="2:51" s="11" customFormat="1" ht="22.5" customHeight="1">
      <c r="B715" s="154"/>
      <c r="D715" s="155" t="s">
        <v>147</v>
      </c>
      <c r="E715" s="156" t="s">
        <v>3</v>
      </c>
      <c r="F715" s="157" t="s">
        <v>1339</v>
      </c>
      <c r="H715" s="158">
        <v>58.35</v>
      </c>
      <c r="L715" s="154"/>
      <c r="M715" s="159"/>
      <c r="N715" s="160"/>
      <c r="O715" s="160"/>
      <c r="P715" s="160"/>
      <c r="Q715" s="160"/>
      <c r="R715" s="160"/>
      <c r="S715" s="160"/>
      <c r="T715" s="161"/>
      <c r="AT715" s="156" t="s">
        <v>147</v>
      </c>
      <c r="AU715" s="156" t="s">
        <v>78</v>
      </c>
      <c r="AV715" s="11" t="s">
        <v>78</v>
      </c>
      <c r="AW715" s="11" t="s">
        <v>34</v>
      </c>
      <c r="AX715" s="11" t="s">
        <v>70</v>
      </c>
      <c r="AY715" s="156" t="s">
        <v>139</v>
      </c>
    </row>
    <row r="716" spans="2:51" s="12" customFormat="1" ht="22.5" customHeight="1">
      <c r="B716" s="162"/>
      <c r="D716" s="163" t="s">
        <v>147</v>
      </c>
      <c r="E716" s="164" t="s">
        <v>3</v>
      </c>
      <c r="F716" s="165" t="s">
        <v>150</v>
      </c>
      <c r="H716" s="166">
        <v>282.39</v>
      </c>
      <c r="L716" s="162"/>
      <c r="M716" s="167"/>
      <c r="N716" s="168"/>
      <c r="O716" s="168"/>
      <c r="P716" s="168"/>
      <c r="Q716" s="168"/>
      <c r="R716" s="168"/>
      <c r="S716" s="168"/>
      <c r="T716" s="169"/>
      <c r="AT716" s="170" t="s">
        <v>147</v>
      </c>
      <c r="AU716" s="170" t="s">
        <v>78</v>
      </c>
      <c r="AV716" s="12" t="s">
        <v>145</v>
      </c>
      <c r="AW716" s="12" t="s">
        <v>34</v>
      </c>
      <c r="AX716" s="12" t="s">
        <v>20</v>
      </c>
      <c r="AY716" s="170" t="s">
        <v>139</v>
      </c>
    </row>
    <row r="717" spans="2:65" s="1" customFormat="1" ht="22.5" customHeight="1">
      <c r="B717" s="142"/>
      <c r="C717" s="143" t="s">
        <v>1340</v>
      </c>
      <c r="D717" s="143" t="s">
        <v>141</v>
      </c>
      <c r="E717" s="144" t="s">
        <v>1341</v>
      </c>
      <c r="F717" s="145" t="s">
        <v>1342</v>
      </c>
      <c r="G717" s="146" t="s">
        <v>168</v>
      </c>
      <c r="H717" s="147">
        <v>35.305</v>
      </c>
      <c r="I717" s="148"/>
      <c r="J717" s="148">
        <f>ROUND(I717*H717,2)</f>
        <v>0</v>
      </c>
      <c r="K717" s="145" t="s">
        <v>3</v>
      </c>
      <c r="L717" s="30"/>
      <c r="M717" s="149" t="s">
        <v>3</v>
      </c>
      <c r="N717" s="150" t="s">
        <v>41</v>
      </c>
      <c r="O717" s="151">
        <v>0</v>
      </c>
      <c r="P717" s="151">
        <f>O717*H717</f>
        <v>0</v>
      </c>
      <c r="Q717" s="151">
        <v>0.0007</v>
      </c>
      <c r="R717" s="151">
        <f>Q717*H717</f>
        <v>0.0247135</v>
      </c>
      <c r="S717" s="151">
        <v>0</v>
      </c>
      <c r="T717" s="152">
        <f>S717*H717</f>
        <v>0</v>
      </c>
      <c r="AR717" s="16" t="s">
        <v>221</v>
      </c>
      <c r="AT717" s="16" t="s">
        <v>141</v>
      </c>
      <c r="AU717" s="16" t="s">
        <v>78</v>
      </c>
      <c r="AY717" s="16" t="s">
        <v>139</v>
      </c>
      <c r="BE717" s="153">
        <f>IF(N717="základní",J717,0)</f>
        <v>0</v>
      </c>
      <c r="BF717" s="153">
        <f>IF(N717="snížená",J717,0)</f>
        <v>0</v>
      </c>
      <c r="BG717" s="153">
        <f>IF(N717="zákl. přenesená",J717,0)</f>
        <v>0</v>
      </c>
      <c r="BH717" s="153">
        <f>IF(N717="sníž. přenesená",J717,0)</f>
        <v>0</v>
      </c>
      <c r="BI717" s="153">
        <f>IF(N717="nulová",J717,0)</f>
        <v>0</v>
      </c>
      <c r="BJ717" s="16" t="s">
        <v>20</v>
      </c>
      <c r="BK717" s="153">
        <f>ROUND(I717*H717,2)</f>
        <v>0</v>
      </c>
      <c r="BL717" s="16" t="s">
        <v>221</v>
      </c>
      <c r="BM717" s="16" t="s">
        <v>1343</v>
      </c>
    </row>
    <row r="718" spans="2:51" s="11" customFormat="1" ht="22.5" customHeight="1">
      <c r="B718" s="154"/>
      <c r="D718" s="155" t="s">
        <v>147</v>
      </c>
      <c r="E718" s="156" t="s">
        <v>3</v>
      </c>
      <c r="F718" s="157" t="s">
        <v>1344</v>
      </c>
      <c r="H718" s="158">
        <v>4.815</v>
      </c>
      <c r="L718" s="154"/>
      <c r="M718" s="159"/>
      <c r="N718" s="160"/>
      <c r="O718" s="160"/>
      <c r="P718" s="160"/>
      <c r="Q718" s="160"/>
      <c r="R718" s="160"/>
      <c r="S718" s="160"/>
      <c r="T718" s="161"/>
      <c r="AT718" s="156" t="s">
        <v>147</v>
      </c>
      <c r="AU718" s="156" t="s">
        <v>78</v>
      </c>
      <c r="AV718" s="11" t="s">
        <v>78</v>
      </c>
      <c r="AW718" s="11" t="s">
        <v>34</v>
      </c>
      <c r="AX718" s="11" t="s">
        <v>70</v>
      </c>
      <c r="AY718" s="156" t="s">
        <v>139</v>
      </c>
    </row>
    <row r="719" spans="2:51" s="11" customFormat="1" ht="22.5" customHeight="1">
      <c r="B719" s="154"/>
      <c r="D719" s="155" t="s">
        <v>147</v>
      </c>
      <c r="E719" s="156" t="s">
        <v>3</v>
      </c>
      <c r="F719" s="157" t="s">
        <v>1345</v>
      </c>
      <c r="H719" s="158">
        <v>30.49</v>
      </c>
      <c r="L719" s="154"/>
      <c r="M719" s="159"/>
      <c r="N719" s="160"/>
      <c r="O719" s="160"/>
      <c r="P719" s="160"/>
      <c r="Q719" s="160"/>
      <c r="R719" s="160"/>
      <c r="S719" s="160"/>
      <c r="T719" s="161"/>
      <c r="AT719" s="156" t="s">
        <v>147</v>
      </c>
      <c r="AU719" s="156" t="s">
        <v>78</v>
      </c>
      <c r="AV719" s="11" t="s">
        <v>78</v>
      </c>
      <c r="AW719" s="11" t="s">
        <v>34</v>
      </c>
      <c r="AX719" s="11" t="s">
        <v>70</v>
      </c>
      <c r="AY719" s="156" t="s">
        <v>139</v>
      </c>
    </row>
    <row r="720" spans="2:51" s="12" customFormat="1" ht="22.5" customHeight="1">
      <c r="B720" s="162"/>
      <c r="D720" s="163" t="s">
        <v>147</v>
      </c>
      <c r="E720" s="164" t="s">
        <v>3</v>
      </c>
      <c r="F720" s="165" t="s">
        <v>150</v>
      </c>
      <c r="H720" s="166">
        <v>35.305</v>
      </c>
      <c r="L720" s="162"/>
      <c r="M720" s="167"/>
      <c r="N720" s="168"/>
      <c r="O720" s="168"/>
      <c r="P720" s="168"/>
      <c r="Q720" s="168"/>
      <c r="R720" s="168"/>
      <c r="S720" s="168"/>
      <c r="T720" s="169"/>
      <c r="AT720" s="170" t="s">
        <v>147</v>
      </c>
      <c r="AU720" s="170" t="s">
        <v>78</v>
      </c>
      <c r="AV720" s="12" t="s">
        <v>145</v>
      </c>
      <c r="AW720" s="12" t="s">
        <v>34</v>
      </c>
      <c r="AX720" s="12" t="s">
        <v>20</v>
      </c>
      <c r="AY720" s="170" t="s">
        <v>139</v>
      </c>
    </row>
    <row r="721" spans="2:65" s="1" customFormat="1" ht="22.5" customHeight="1">
      <c r="B721" s="142"/>
      <c r="C721" s="143" t="s">
        <v>1346</v>
      </c>
      <c r="D721" s="143" t="s">
        <v>141</v>
      </c>
      <c r="E721" s="144" t="s">
        <v>1347</v>
      </c>
      <c r="F721" s="145" t="s">
        <v>1342</v>
      </c>
      <c r="G721" s="146" t="s">
        <v>168</v>
      </c>
      <c r="H721" s="147">
        <v>0.81</v>
      </c>
      <c r="I721" s="148"/>
      <c r="J721" s="148">
        <f>ROUND(I721*H721,2)</f>
        <v>0</v>
      </c>
      <c r="K721" s="145" t="s">
        <v>3</v>
      </c>
      <c r="L721" s="30"/>
      <c r="M721" s="149" t="s">
        <v>3</v>
      </c>
      <c r="N721" s="150" t="s">
        <v>41</v>
      </c>
      <c r="O721" s="151">
        <v>0</v>
      </c>
      <c r="P721" s="151">
        <f>O721*H721</f>
        <v>0</v>
      </c>
      <c r="Q721" s="151">
        <v>0.0007</v>
      </c>
      <c r="R721" s="151">
        <f>Q721*H721</f>
        <v>0.000567</v>
      </c>
      <c r="S721" s="151">
        <v>0</v>
      </c>
      <c r="T721" s="152">
        <f>S721*H721</f>
        <v>0</v>
      </c>
      <c r="AR721" s="16" t="s">
        <v>221</v>
      </c>
      <c r="AT721" s="16" t="s">
        <v>141</v>
      </c>
      <c r="AU721" s="16" t="s">
        <v>78</v>
      </c>
      <c r="AY721" s="16" t="s">
        <v>139</v>
      </c>
      <c r="BE721" s="153">
        <f>IF(N721="základní",J721,0)</f>
        <v>0</v>
      </c>
      <c r="BF721" s="153">
        <f>IF(N721="snížená",J721,0)</f>
        <v>0</v>
      </c>
      <c r="BG721" s="153">
        <f>IF(N721="zákl. přenesená",J721,0)</f>
        <v>0</v>
      </c>
      <c r="BH721" s="153">
        <f>IF(N721="sníž. přenesená",J721,0)</f>
        <v>0</v>
      </c>
      <c r="BI721" s="153">
        <f>IF(N721="nulová",J721,0)</f>
        <v>0</v>
      </c>
      <c r="BJ721" s="16" t="s">
        <v>20</v>
      </c>
      <c r="BK721" s="153">
        <f>ROUND(I721*H721,2)</f>
        <v>0</v>
      </c>
      <c r="BL721" s="16" t="s">
        <v>221</v>
      </c>
      <c r="BM721" s="16" t="s">
        <v>1348</v>
      </c>
    </row>
    <row r="722" spans="2:51" s="11" customFormat="1" ht="22.5" customHeight="1">
      <c r="B722" s="154"/>
      <c r="D722" s="163" t="s">
        <v>147</v>
      </c>
      <c r="E722" s="171" t="s">
        <v>3</v>
      </c>
      <c r="F722" s="172" t="s">
        <v>1349</v>
      </c>
      <c r="H722" s="173">
        <v>0.81</v>
      </c>
      <c r="L722" s="154"/>
      <c r="M722" s="159"/>
      <c r="N722" s="160"/>
      <c r="O722" s="160"/>
      <c r="P722" s="160"/>
      <c r="Q722" s="160"/>
      <c r="R722" s="160"/>
      <c r="S722" s="160"/>
      <c r="T722" s="161"/>
      <c r="AT722" s="156" t="s">
        <v>147</v>
      </c>
      <c r="AU722" s="156" t="s">
        <v>78</v>
      </c>
      <c r="AV722" s="11" t="s">
        <v>78</v>
      </c>
      <c r="AW722" s="11" t="s">
        <v>34</v>
      </c>
      <c r="AX722" s="11" t="s">
        <v>20</v>
      </c>
      <c r="AY722" s="156" t="s">
        <v>139</v>
      </c>
    </row>
    <row r="723" spans="2:65" s="1" customFormat="1" ht="31.5" customHeight="1">
      <c r="B723" s="142"/>
      <c r="C723" s="143" t="s">
        <v>1350</v>
      </c>
      <c r="D723" s="143" t="s">
        <v>141</v>
      </c>
      <c r="E723" s="144" t="s">
        <v>1351</v>
      </c>
      <c r="F723" s="145" t="s">
        <v>1352</v>
      </c>
      <c r="G723" s="146" t="s">
        <v>250</v>
      </c>
      <c r="H723" s="147">
        <v>450.461</v>
      </c>
      <c r="I723" s="148"/>
      <c r="J723" s="148">
        <f>ROUND(I723*H723,2)</f>
        <v>0</v>
      </c>
      <c r="K723" s="145" t="s">
        <v>3</v>
      </c>
      <c r="L723" s="30"/>
      <c r="M723" s="149" t="s">
        <v>3</v>
      </c>
      <c r="N723" s="150" t="s">
        <v>41</v>
      </c>
      <c r="O723" s="151">
        <v>0</v>
      </c>
      <c r="P723" s="151">
        <f>O723*H723</f>
        <v>0</v>
      </c>
      <c r="Q723" s="151">
        <v>3E-05</v>
      </c>
      <c r="R723" s="151">
        <f>Q723*H723</f>
        <v>0.013513830000000001</v>
      </c>
      <c r="S723" s="151">
        <v>0</v>
      </c>
      <c r="T723" s="152">
        <f>S723*H723</f>
        <v>0</v>
      </c>
      <c r="AR723" s="16" t="s">
        <v>221</v>
      </c>
      <c r="AT723" s="16" t="s">
        <v>141</v>
      </c>
      <c r="AU723" s="16" t="s">
        <v>78</v>
      </c>
      <c r="AY723" s="16" t="s">
        <v>139</v>
      </c>
      <c r="BE723" s="153">
        <f>IF(N723="základní",J723,0)</f>
        <v>0</v>
      </c>
      <c r="BF723" s="153">
        <f>IF(N723="snížená",J723,0)</f>
        <v>0</v>
      </c>
      <c r="BG723" s="153">
        <f>IF(N723="zákl. přenesená",J723,0)</f>
        <v>0</v>
      </c>
      <c r="BH723" s="153">
        <f>IF(N723="sníž. přenesená",J723,0)</f>
        <v>0</v>
      </c>
      <c r="BI723" s="153">
        <f>IF(N723="nulová",J723,0)</f>
        <v>0</v>
      </c>
      <c r="BJ723" s="16" t="s">
        <v>20</v>
      </c>
      <c r="BK723" s="153">
        <f>ROUND(I723*H723,2)</f>
        <v>0</v>
      </c>
      <c r="BL723" s="16" t="s">
        <v>221</v>
      </c>
      <c r="BM723" s="16" t="s">
        <v>1353</v>
      </c>
    </row>
    <row r="724" spans="2:51" s="11" customFormat="1" ht="22.5" customHeight="1">
      <c r="B724" s="154"/>
      <c r="D724" s="155" t="s">
        <v>147</v>
      </c>
      <c r="E724" s="156" t="s">
        <v>3</v>
      </c>
      <c r="F724" s="157" t="s">
        <v>1354</v>
      </c>
      <c r="H724" s="158">
        <v>388.523</v>
      </c>
      <c r="L724" s="154"/>
      <c r="M724" s="159"/>
      <c r="N724" s="160"/>
      <c r="O724" s="160"/>
      <c r="P724" s="160"/>
      <c r="Q724" s="160"/>
      <c r="R724" s="160"/>
      <c r="S724" s="160"/>
      <c r="T724" s="161"/>
      <c r="AT724" s="156" t="s">
        <v>147</v>
      </c>
      <c r="AU724" s="156" t="s">
        <v>78</v>
      </c>
      <c r="AV724" s="11" t="s">
        <v>78</v>
      </c>
      <c r="AW724" s="11" t="s">
        <v>34</v>
      </c>
      <c r="AX724" s="11" t="s">
        <v>70</v>
      </c>
      <c r="AY724" s="156" t="s">
        <v>139</v>
      </c>
    </row>
    <row r="725" spans="2:51" s="11" customFormat="1" ht="22.5" customHeight="1">
      <c r="B725" s="154"/>
      <c r="D725" s="155" t="s">
        <v>147</v>
      </c>
      <c r="E725" s="156" t="s">
        <v>3</v>
      </c>
      <c r="F725" s="157" t="s">
        <v>1355</v>
      </c>
      <c r="H725" s="158">
        <v>61.938</v>
      </c>
      <c r="L725" s="154"/>
      <c r="M725" s="159"/>
      <c r="N725" s="160"/>
      <c r="O725" s="160"/>
      <c r="P725" s="160"/>
      <c r="Q725" s="160"/>
      <c r="R725" s="160"/>
      <c r="S725" s="160"/>
      <c r="T725" s="161"/>
      <c r="AT725" s="156" t="s">
        <v>147</v>
      </c>
      <c r="AU725" s="156" t="s">
        <v>78</v>
      </c>
      <c r="AV725" s="11" t="s">
        <v>78</v>
      </c>
      <c r="AW725" s="11" t="s">
        <v>34</v>
      </c>
      <c r="AX725" s="11" t="s">
        <v>70</v>
      </c>
      <c r="AY725" s="156" t="s">
        <v>139</v>
      </c>
    </row>
    <row r="726" spans="2:51" s="12" customFormat="1" ht="22.5" customHeight="1">
      <c r="B726" s="162"/>
      <c r="D726" s="163" t="s">
        <v>147</v>
      </c>
      <c r="E726" s="164" t="s">
        <v>3</v>
      </c>
      <c r="F726" s="165" t="s">
        <v>150</v>
      </c>
      <c r="H726" s="166">
        <v>450.461</v>
      </c>
      <c r="L726" s="162"/>
      <c r="M726" s="167"/>
      <c r="N726" s="168"/>
      <c r="O726" s="168"/>
      <c r="P726" s="168"/>
      <c r="Q726" s="168"/>
      <c r="R726" s="168"/>
      <c r="S726" s="168"/>
      <c r="T726" s="169"/>
      <c r="AT726" s="170" t="s">
        <v>147</v>
      </c>
      <c r="AU726" s="170" t="s">
        <v>78</v>
      </c>
      <c r="AV726" s="12" t="s">
        <v>145</v>
      </c>
      <c r="AW726" s="12" t="s">
        <v>34</v>
      </c>
      <c r="AX726" s="12" t="s">
        <v>20</v>
      </c>
      <c r="AY726" s="170" t="s">
        <v>139</v>
      </c>
    </row>
    <row r="727" spans="2:65" s="1" customFormat="1" ht="22.5" customHeight="1">
      <c r="B727" s="142"/>
      <c r="C727" s="143" t="s">
        <v>1356</v>
      </c>
      <c r="D727" s="143" t="s">
        <v>141</v>
      </c>
      <c r="E727" s="144" t="s">
        <v>1357</v>
      </c>
      <c r="F727" s="145" t="s">
        <v>1358</v>
      </c>
      <c r="G727" s="146" t="s">
        <v>168</v>
      </c>
      <c r="H727" s="147">
        <v>188.71</v>
      </c>
      <c r="I727" s="148"/>
      <c r="J727" s="148">
        <f>ROUND(I727*H727,2)</f>
        <v>0</v>
      </c>
      <c r="K727" s="145" t="s">
        <v>3</v>
      </c>
      <c r="L727" s="30"/>
      <c r="M727" s="149" t="s">
        <v>3</v>
      </c>
      <c r="N727" s="150" t="s">
        <v>41</v>
      </c>
      <c r="O727" s="151">
        <v>0.42</v>
      </c>
      <c r="P727" s="151">
        <f>O727*H727</f>
        <v>79.2582</v>
      </c>
      <c r="Q727" s="151">
        <v>0</v>
      </c>
      <c r="R727" s="151">
        <f>Q727*H727</f>
        <v>0</v>
      </c>
      <c r="S727" s="151">
        <v>0</v>
      </c>
      <c r="T727" s="152">
        <f>S727*H727</f>
        <v>0</v>
      </c>
      <c r="AR727" s="16" t="s">
        <v>221</v>
      </c>
      <c r="AT727" s="16" t="s">
        <v>141</v>
      </c>
      <c r="AU727" s="16" t="s">
        <v>78</v>
      </c>
      <c r="AY727" s="16" t="s">
        <v>139</v>
      </c>
      <c r="BE727" s="153">
        <f>IF(N727="základní",J727,0)</f>
        <v>0</v>
      </c>
      <c r="BF727" s="153">
        <f>IF(N727="snížená",J727,0)</f>
        <v>0</v>
      </c>
      <c r="BG727" s="153">
        <f>IF(N727="zákl. přenesená",J727,0)</f>
        <v>0</v>
      </c>
      <c r="BH727" s="153">
        <f>IF(N727="sníž. přenesená",J727,0)</f>
        <v>0</v>
      </c>
      <c r="BI727" s="153">
        <f>IF(N727="nulová",J727,0)</f>
        <v>0</v>
      </c>
      <c r="BJ727" s="16" t="s">
        <v>20</v>
      </c>
      <c r="BK727" s="153">
        <f>ROUND(I727*H727,2)</f>
        <v>0</v>
      </c>
      <c r="BL727" s="16" t="s">
        <v>221</v>
      </c>
      <c r="BM727" s="16" t="s">
        <v>1359</v>
      </c>
    </row>
    <row r="728" spans="2:65" s="1" customFormat="1" ht="22.5" customHeight="1">
      <c r="B728" s="142"/>
      <c r="C728" s="143" t="s">
        <v>1360</v>
      </c>
      <c r="D728" s="143" t="s">
        <v>141</v>
      </c>
      <c r="E728" s="144" t="s">
        <v>1361</v>
      </c>
      <c r="F728" s="145" t="s">
        <v>1362</v>
      </c>
      <c r="G728" s="146" t="s">
        <v>197</v>
      </c>
      <c r="H728" s="147">
        <v>1.906</v>
      </c>
      <c r="I728" s="148"/>
      <c r="J728" s="148">
        <f>ROUND(I728*H728,2)</f>
        <v>0</v>
      </c>
      <c r="K728" s="145" t="s">
        <v>3</v>
      </c>
      <c r="L728" s="30"/>
      <c r="M728" s="149" t="s">
        <v>3</v>
      </c>
      <c r="N728" s="150" t="s">
        <v>41</v>
      </c>
      <c r="O728" s="151">
        <v>1.102</v>
      </c>
      <c r="P728" s="151">
        <f>O728*H728</f>
        <v>2.100412</v>
      </c>
      <c r="Q728" s="151">
        <v>0</v>
      </c>
      <c r="R728" s="151">
        <f>Q728*H728</f>
        <v>0</v>
      </c>
      <c r="S728" s="151">
        <v>0</v>
      </c>
      <c r="T728" s="152">
        <f>S728*H728</f>
        <v>0</v>
      </c>
      <c r="AR728" s="16" t="s">
        <v>221</v>
      </c>
      <c r="AT728" s="16" t="s">
        <v>141</v>
      </c>
      <c r="AU728" s="16" t="s">
        <v>78</v>
      </c>
      <c r="AY728" s="16" t="s">
        <v>139</v>
      </c>
      <c r="BE728" s="153">
        <f>IF(N728="základní",J728,0)</f>
        <v>0</v>
      </c>
      <c r="BF728" s="153">
        <f>IF(N728="snížená",J728,0)</f>
        <v>0</v>
      </c>
      <c r="BG728" s="153">
        <f>IF(N728="zákl. přenesená",J728,0)</f>
        <v>0</v>
      </c>
      <c r="BH728" s="153">
        <f>IF(N728="sníž. přenesená",J728,0)</f>
        <v>0</v>
      </c>
      <c r="BI728" s="153">
        <f>IF(N728="nulová",J728,0)</f>
        <v>0</v>
      </c>
      <c r="BJ728" s="16" t="s">
        <v>20</v>
      </c>
      <c r="BK728" s="153">
        <f>ROUND(I728*H728,2)</f>
        <v>0</v>
      </c>
      <c r="BL728" s="16" t="s">
        <v>221</v>
      </c>
      <c r="BM728" s="16" t="s">
        <v>1363</v>
      </c>
    </row>
    <row r="729" spans="2:63" s="10" customFormat="1" ht="29.25" customHeight="1">
      <c r="B729" s="129"/>
      <c r="D729" s="139" t="s">
        <v>69</v>
      </c>
      <c r="E729" s="140" t="s">
        <v>1364</v>
      </c>
      <c r="F729" s="140" t="s">
        <v>1365</v>
      </c>
      <c r="J729" s="141">
        <f>BK729</f>
        <v>0</v>
      </c>
      <c r="L729" s="129"/>
      <c r="M729" s="133"/>
      <c r="N729" s="134"/>
      <c r="O729" s="134"/>
      <c r="P729" s="135">
        <f>SUM(P730:P732)</f>
        <v>16.919877000000003</v>
      </c>
      <c r="Q729" s="134"/>
      <c r="R729" s="135">
        <f>SUM(R730:R732)</f>
        <v>0.23724</v>
      </c>
      <c r="S729" s="134"/>
      <c r="T729" s="136">
        <f>SUM(T730:T732)</f>
        <v>0</v>
      </c>
      <c r="AR729" s="130" t="s">
        <v>78</v>
      </c>
      <c r="AT729" s="137" t="s">
        <v>69</v>
      </c>
      <c r="AU729" s="137" t="s">
        <v>20</v>
      </c>
      <c r="AY729" s="130" t="s">
        <v>139</v>
      </c>
      <c r="BK729" s="138">
        <f>SUM(BK730:BK732)</f>
        <v>0</v>
      </c>
    </row>
    <row r="730" spans="2:65" s="1" customFormat="1" ht="22.5" customHeight="1">
      <c r="B730" s="142"/>
      <c r="C730" s="143" t="s">
        <v>1366</v>
      </c>
      <c r="D730" s="143" t="s">
        <v>141</v>
      </c>
      <c r="E730" s="144" t="s">
        <v>1367</v>
      </c>
      <c r="F730" s="145" t="s">
        <v>1368</v>
      </c>
      <c r="G730" s="146" t="s">
        <v>168</v>
      </c>
      <c r="H730" s="147">
        <v>59.31</v>
      </c>
      <c r="I730" s="148"/>
      <c r="J730" s="148">
        <f>ROUND(I730*H730,2)</f>
        <v>0</v>
      </c>
      <c r="K730" s="145" t="s">
        <v>3</v>
      </c>
      <c r="L730" s="30"/>
      <c r="M730" s="149" t="s">
        <v>3</v>
      </c>
      <c r="N730" s="150" t="s">
        <v>41</v>
      </c>
      <c r="O730" s="151">
        <v>0.28</v>
      </c>
      <c r="P730" s="151">
        <f>O730*H730</f>
        <v>16.606800000000003</v>
      </c>
      <c r="Q730" s="151">
        <v>0.004</v>
      </c>
      <c r="R730" s="151">
        <f>Q730*H730</f>
        <v>0.23724</v>
      </c>
      <c r="S730" s="151">
        <v>0</v>
      </c>
      <c r="T730" s="152">
        <f>S730*H730</f>
        <v>0</v>
      </c>
      <c r="AR730" s="16" t="s">
        <v>221</v>
      </c>
      <c r="AT730" s="16" t="s">
        <v>141</v>
      </c>
      <c r="AU730" s="16" t="s">
        <v>78</v>
      </c>
      <c r="AY730" s="16" t="s">
        <v>139</v>
      </c>
      <c r="BE730" s="153">
        <f>IF(N730="základní",J730,0)</f>
        <v>0</v>
      </c>
      <c r="BF730" s="153">
        <f>IF(N730="snížená",J730,0)</f>
        <v>0</v>
      </c>
      <c r="BG730" s="153">
        <f>IF(N730="zákl. přenesená",J730,0)</f>
        <v>0</v>
      </c>
      <c r="BH730" s="153">
        <f>IF(N730="sníž. přenesená",J730,0)</f>
        <v>0</v>
      </c>
      <c r="BI730" s="153">
        <f>IF(N730="nulová",J730,0)</f>
        <v>0</v>
      </c>
      <c r="BJ730" s="16" t="s">
        <v>20</v>
      </c>
      <c r="BK730" s="153">
        <f>ROUND(I730*H730,2)</f>
        <v>0</v>
      </c>
      <c r="BL730" s="16" t="s">
        <v>221</v>
      </c>
      <c r="BM730" s="16" t="s">
        <v>1369</v>
      </c>
    </row>
    <row r="731" spans="2:51" s="11" customFormat="1" ht="22.5" customHeight="1">
      <c r="B731" s="154"/>
      <c r="D731" s="163" t="s">
        <v>147</v>
      </c>
      <c r="E731" s="171" t="s">
        <v>3</v>
      </c>
      <c r="F731" s="172" t="s">
        <v>1370</v>
      </c>
      <c r="H731" s="173">
        <v>59.31</v>
      </c>
      <c r="L731" s="154"/>
      <c r="M731" s="159"/>
      <c r="N731" s="160"/>
      <c r="O731" s="160"/>
      <c r="P731" s="160"/>
      <c r="Q731" s="160"/>
      <c r="R731" s="160"/>
      <c r="S731" s="160"/>
      <c r="T731" s="161"/>
      <c r="AT731" s="156" t="s">
        <v>147</v>
      </c>
      <c r="AU731" s="156" t="s">
        <v>78</v>
      </c>
      <c r="AV731" s="11" t="s">
        <v>78</v>
      </c>
      <c r="AW731" s="11" t="s">
        <v>34</v>
      </c>
      <c r="AX731" s="11" t="s">
        <v>20</v>
      </c>
      <c r="AY731" s="156" t="s">
        <v>139</v>
      </c>
    </row>
    <row r="732" spans="2:65" s="1" customFormat="1" ht="22.5" customHeight="1">
      <c r="B732" s="142"/>
      <c r="C732" s="143" t="s">
        <v>1371</v>
      </c>
      <c r="D732" s="143" t="s">
        <v>141</v>
      </c>
      <c r="E732" s="144" t="s">
        <v>1372</v>
      </c>
      <c r="F732" s="145" t="s">
        <v>1373</v>
      </c>
      <c r="G732" s="146" t="s">
        <v>197</v>
      </c>
      <c r="H732" s="147">
        <v>0.237</v>
      </c>
      <c r="I732" s="148"/>
      <c r="J732" s="148">
        <f>ROUND(I732*H732,2)</f>
        <v>0</v>
      </c>
      <c r="K732" s="145" t="s">
        <v>3</v>
      </c>
      <c r="L732" s="30"/>
      <c r="M732" s="149" t="s">
        <v>3</v>
      </c>
      <c r="N732" s="150" t="s">
        <v>41</v>
      </c>
      <c r="O732" s="151">
        <v>1.321</v>
      </c>
      <c r="P732" s="151">
        <f>O732*H732</f>
        <v>0.313077</v>
      </c>
      <c r="Q732" s="151">
        <v>0</v>
      </c>
      <c r="R732" s="151">
        <f>Q732*H732</f>
        <v>0</v>
      </c>
      <c r="S732" s="151">
        <v>0</v>
      </c>
      <c r="T732" s="152">
        <f>S732*H732</f>
        <v>0</v>
      </c>
      <c r="AR732" s="16" t="s">
        <v>221</v>
      </c>
      <c r="AT732" s="16" t="s">
        <v>141</v>
      </c>
      <c r="AU732" s="16" t="s">
        <v>78</v>
      </c>
      <c r="AY732" s="16" t="s">
        <v>139</v>
      </c>
      <c r="BE732" s="153">
        <f>IF(N732="základní",J732,0)</f>
        <v>0</v>
      </c>
      <c r="BF732" s="153">
        <f>IF(N732="snížená",J732,0)</f>
        <v>0</v>
      </c>
      <c r="BG732" s="153">
        <f>IF(N732="zákl. přenesená",J732,0)</f>
        <v>0</v>
      </c>
      <c r="BH732" s="153">
        <f>IF(N732="sníž. přenesená",J732,0)</f>
        <v>0</v>
      </c>
      <c r="BI732" s="153">
        <f>IF(N732="nulová",J732,0)</f>
        <v>0</v>
      </c>
      <c r="BJ732" s="16" t="s">
        <v>20</v>
      </c>
      <c r="BK732" s="153">
        <f>ROUND(I732*H732,2)</f>
        <v>0</v>
      </c>
      <c r="BL732" s="16" t="s">
        <v>221</v>
      </c>
      <c r="BM732" s="16" t="s">
        <v>1374</v>
      </c>
    </row>
    <row r="733" spans="2:63" s="10" customFormat="1" ht="29.25" customHeight="1">
      <c r="B733" s="129"/>
      <c r="D733" s="139" t="s">
        <v>69</v>
      </c>
      <c r="E733" s="140" t="s">
        <v>1375</v>
      </c>
      <c r="F733" s="140" t="s">
        <v>1376</v>
      </c>
      <c r="J733" s="141">
        <f>BK733</f>
        <v>0</v>
      </c>
      <c r="L733" s="129"/>
      <c r="M733" s="133"/>
      <c r="N733" s="134"/>
      <c r="O733" s="134"/>
      <c r="P733" s="135">
        <f>SUM(P734:P768)</f>
        <v>206.301085</v>
      </c>
      <c r="Q733" s="134"/>
      <c r="R733" s="135">
        <f>SUM(R734:R768)</f>
        <v>4.3475088799999995</v>
      </c>
      <c r="S733" s="134"/>
      <c r="T733" s="136">
        <f>SUM(T734:T768)</f>
        <v>1.141858</v>
      </c>
      <c r="AR733" s="130" t="s">
        <v>78</v>
      </c>
      <c r="AT733" s="137" t="s">
        <v>69</v>
      </c>
      <c r="AU733" s="137" t="s">
        <v>20</v>
      </c>
      <c r="AY733" s="130" t="s">
        <v>139</v>
      </c>
      <c r="BK733" s="138">
        <f>SUM(BK734:BK768)</f>
        <v>0</v>
      </c>
    </row>
    <row r="734" spans="2:65" s="1" customFormat="1" ht="22.5" customHeight="1">
      <c r="B734" s="142"/>
      <c r="C734" s="143" t="s">
        <v>1377</v>
      </c>
      <c r="D734" s="143" t="s">
        <v>141</v>
      </c>
      <c r="E734" s="144" t="s">
        <v>1378</v>
      </c>
      <c r="F734" s="145" t="s">
        <v>1379</v>
      </c>
      <c r="G734" s="146" t="s">
        <v>168</v>
      </c>
      <c r="H734" s="147">
        <v>47.38</v>
      </c>
      <c r="I734" s="148"/>
      <c r="J734" s="148">
        <f>ROUND(I734*H734,2)</f>
        <v>0</v>
      </c>
      <c r="K734" s="145" t="s">
        <v>3</v>
      </c>
      <c r="L734" s="30"/>
      <c r="M734" s="149" t="s">
        <v>3</v>
      </c>
      <c r="N734" s="150" t="s">
        <v>41</v>
      </c>
      <c r="O734" s="151">
        <v>0.189</v>
      </c>
      <c r="P734" s="151">
        <f>O734*H734</f>
        <v>8.95482</v>
      </c>
      <c r="Q734" s="151">
        <v>0</v>
      </c>
      <c r="R734" s="151">
        <f>Q734*H734</f>
        <v>0</v>
      </c>
      <c r="S734" s="151">
        <v>0.0241</v>
      </c>
      <c r="T734" s="152">
        <f>S734*H734</f>
        <v>1.141858</v>
      </c>
      <c r="AR734" s="16" t="s">
        <v>221</v>
      </c>
      <c r="AT734" s="16" t="s">
        <v>141</v>
      </c>
      <c r="AU734" s="16" t="s">
        <v>78</v>
      </c>
      <c r="AY734" s="16" t="s">
        <v>139</v>
      </c>
      <c r="BE734" s="153">
        <f>IF(N734="základní",J734,0)</f>
        <v>0</v>
      </c>
      <c r="BF734" s="153">
        <f>IF(N734="snížená",J734,0)</f>
        <v>0</v>
      </c>
      <c r="BG734" s="153">
        <f>IF(N734="zákl. přenesená",J734,0)</f>
        <v>0</v>
      </c>
      <c r="BH734" s="153">
        <f>IF(N734="sníž. přenesená",J734,0)</f>
        <v>0</v>
      </c>
      <c r="BI734" s="153">
        <f>IF(N734="nulová",J734,0)</f>
        <v>0</v>
      </c>
      <c r="BJ734" s="16" t="s">
        <v>20</v>
      </c>
      <c r="BK734" s="153">
        <f>ROUND(I734*H734,2)</f>
        <v>0</v>
      </c>
      <c r="BL734" s="16" t="s">
        <v>221</v>
      </c>
      <c r="BM734" s="16" t="s">
        <v>1380</v>
      </c>
    </row>
    <row r="735" spans="2:51" s="11" customFormat="1" ht="22.5" customHeight="1">
      <c r="B735" s="154"/>
      <c r="D735" s="155" t="s">
        <v>147</v>
      </c>
      <c r="E735" s="156" t="s">
        <v>3</v>
      </c>
      <c r="F735" s="157" t="s">
        <v>1381</v>
      </c>
      <c r="H735" s="158">
        <v>1.8</v>
      </c>
      <c r="L735" s="154"/>
      <c r="M735" s="159"/>
      <c r="N735" s="160"/>
      <c r="O735" s="160"/>
      <c r="P735" s="160"/>
      <c r="Q735" s="160"/>
      <c r="R735" s="160"/>
      <c r="S735" s="160"/>
      <c r="T735" s="161"/>
      <c r="AT735" s="156" t="s">
        <v>147</v>
      </c>
      <c r="AU735" s="156" t="s">
        <v>78</v>
      </c>
      <c r="AV735" s="11" t="s">
        <v>78</v>
      </c>
      <c r="AW735" s="11" t="s">
        <v>34</v>
      </c>
      <c r="AX735" s="11" t="s">
        <v>70</v>
      </c>
      <c r="AY735" s="156" t="s">
        <v>139</v>
      </c>
    </row>
    <row r="736" spans="2:51" s="11" customFormat="1" ht="22.5" customHeight="1">
      <c r="B736" s="154"/>
      <c r="D736" s="155" t="s">
        <v>147</v>
      </c>
      <c r="E736" s="156" t="s">
        <v>3</v>
      </c>
      <c r="F736" s="157" t="s">
        <v>1382</v>
      </c>
      <c r="H736" s="158">
        <v>14.8</v>
      </c>
      <c r="L736" s="154"/>
      <c r="M736" s="159"/>
      <c r="N736" s="160"/>
      <c r="O736" s="160"/>
      <c r="P736" s="160"/>
      <c r="Q736" s="160"/>
      <c r="R736" s="160"/>
      <c r="S736" s="160"/>
      <c r="T736" s="161"/>
      <c r="AT736" s="156" t="s">
        <v>147</v>
      </c>
      <c r="AU736" s="156" t="s">
        <v>78</v>
      </c>
      <c r="AV736" s="11" t="s">
        <v>78</v>
      </c>
      <c r="AW736" s="11" t="s">
        <v>34</v>
      </c>
      <c r="AX736" s="11" t="s">
        <v>70</v>
      </c>
      <c r="AY736" s="156" t="s">
        <v>139</v>
      </c>
    </row>
    <row r="737" spans="2:51" s="11" customFormat="1" ht="22.5" customHeight="1">
      <c r="B737" s="154"/>
      <c r="D737" s="155" t="s">
        <v>147</v>
      </c>
      <c r="E737" s="156" t="s">
        <v>3</v>
      </c>
      <c r="F737" s="157" t="s">
        <v>1383</v>
      </c>
      <c r="H737" s="158">
        <v>2.7</v>
      </c>
      <c r="L737" s="154"/>
      <c r="M737" s="159"/>
      <c r="N737" s="160"/>
      <c r="O737" s="160"/>
      <c r="P737" s="160"/>
      <c r="Q737" s="160"/>
      <c r="R737" s="160"/>
      <c r="S737" s="160"/>
      <c r="T737" s="161"/>
      <c r="AT737" s="156" t="s">
        <v>147</v>
      </c>
      <c r="AU737" s="156" t="s">
        <v>78</v>
      </c>
      <c r="AV737" s="11" t="s">
        <v>78</v>
      </c>
      <c r="AW737" s="11" t="s">
        <v>34</v>
      </c>
      <c r="AX737" s="11" t="s">
        <v>70</v>
      </c>
      <c r="AY737" s="156" t="s">
        <v>139</v>
      </c>
    </row>
    <row r="738" spans="2:51" s="11" customFormat="1" ht="22.5" customHeight="1">
      <c r="B738" s="154"/>
      <c r="D738" s="155" t="s">
        <v>147</v>
      </c>
      <c r="E738" s="156" t="s">
        <v>3</v>
      </c>
      <c r="F738" s="157" t="s">
        <v>1384</v>
      </c>
      <c r="H738" s="158">
        <v>3.2</v>
      </c>
      <c r="L738" s="154"/>
      <c r="M738" s="159"/>
      <c r="N738" s="160"/>
      <c r="O738" s="160"/>
      <c r="P738" s="160"/>
      <c r="Q738" s="160"/>
      <c r="R738" s="160"/>
      <c r="S738" s="160"/>
      <c r="T738" s="161"/>
      <c r="AT738" s="156" t="s">
        <v>147</v>
      </c>
      <c r="AU738" s="156" t="s">
        <v>78</v>
      </c>
      <c r="AV738" s="11" t="s">
        <v>78</v>
      </c>
      <c r="AW738" s="11" t="s">
        <v>34</v>
      </c>
      <c r="AX738" s="11" t="s">
        <v>70</v>
      </c>
      <c r="AY738" s="156" t="s">
        <v>139</v>
      </c>
    </row>
    <row r="739" spans="2:51" s="11" customFormat="1" ht="22.5" customHeight="1">
      <c r="B739" s="154"/>
      <c r="D739" s="155" t="s">
        <v>147</v>
      </c>
      <c r="E739" s="156" t="s">
        <v>3</v>
      </c>
      <c r="F739" s="157" t="s">
        <v>1385</v>
      </c>
      <c r="H739" s="158">
        <v>24.88</v>
      </c>
      <c r="L739" s="154"/>
      <c r="M739" s="159"/>
      <c r="N739" s="160"/>
      <c r="O739" s="160"/>
      <c r="P739" s="160"/>
      <c r="Q739" s="160"/>
      <c r="R739" s="160"/>
      <c r="S739" s="160"/>
      <c r="T739" s="161"/>
      <c r="AT739" s="156" t="s">
        <v>147</v>
      </c>
      <c r="AU739" s="156" t="s">
        <v>78</v>
      </c>
      <c r="AV739" s="11" t="s">
        <v>78</v>
      </c>
      <c r="AW739" s="11" t="s">
        <v>34</v>
      </c>
      <c r="AX739" s="11" t="s">
        <v>70</v>
      </c>
      <c r="AY739" s="156" t="s">
        <v>139</v>
      </c>
    </row>
    <row r="740" spans="2:51" s="12" customFormat="1" ht="22.5" customHeight="1">
      <c r="B740" s="162"/>
      <c r="D740" s="163" t="s">
        <v>147</v>
      </c>
      <c r="E740" s="164" t="s">
        <v>3</v>
      </c>
      <c r="F740" s="165" t="s">
        <v>150</v>
      </c>
      <c r="H740" s="166">
        <v>47.38</v>
      </c>
      <c r="L740" s="162"/>
      <c r="M740" s="167"/>
      <c r="N740" s="168"/>
      <c r="O740" s="168"/>
      <c r="P740" s="168"/>
      <c r="Q740" s="168"/>
      <c r="R740" s="168"/>
      <c r="S740" s="168"/>
      <c r="T740" s="169"/>
      <c r="AT740" s="170" t="s">
        <v>147</v>
      </c>
      <c r="AU740" s="170" t="s">
        <v>78</v>
      </c>
      <c r="AV740" s="12" t="s">
        <v>145</v>
      </c>
      <c r="AW740" s="12" t="s">
        <v>34</v>
      </c>
      <c r="AX740" s="12" t="s">
        <v>20</v>
      </c>
      <c r="AY740" s="170" t="s">
        <v>139</v>
      </c>
    </row>
    <row r="741" spans="2:65" s="1" customFormat="1" ht="31.5" customHeight="1">
      <c r="B741" s="142"/>
      <c r="C741" s="143" t="s">
        <v>1386</v>
      </c>
      <c r="D741" s="143" t="s">
        <v>141</v>
      </c>
      <c r="E741" s="144" t="s">
        <v>1387</v>
      </c>
      <c r="F741" s="145" t="s">
        <v>1388</v>
      </c>
      <c r="G741" s="146" t="s">
        <v>168</v>
      </c>
      <c r="H741" s="147">
        <v>179.194</v>
      </c>
      <c r="I741" s="148"/>
      <c r="J741" s="148">
        <f>ROUND(I741*H741,2)</f>
        <v>0</v>
      </c>
      <c r="K741" s="145" t="s">
        <v>3</v>
      </c>
      <c r="L741" s="30"/>
      <c r="M741" s="149" t="s">
        <v>3</v>
      </c>
      <c r="N741" s="150" t="s">
        <v>41</v>
      </c>
      <c r="O741" s="151">
        <v>0.746</v>
      </c>
      <c r="P741" s="151">
        <f>O741*H741</f>
        <v>133.678724</v>
      </c>
      <c r="Q741" s="151">
        <v>0.003</v>
      </c>
      <c r="R741" s="151">
        <f>Q741*H741</f>
        <v>0.537582</v>
      </c>
      <c r="S741" s="151">
        <v>0</v>
      </c>
      <c r="T741" s="152">
        <f>S741*H741</f>
        <v>0</v>
      </c>
      <c r="AR741" s="16" t="s">
        <v>221</v>
      </c>
      <c r="AT741" s="16" t="s">
        <v>141</v>
      </c>
      <c r="AU741" s="16" t="s">
        <v>78</v>
      </c>
      <c r="AY741" s="16" t="s">
        <v>139</v>
      </c>
      <c r="BE741" s="153">
        <f>IF(N741="základní",J741,0)</f>
        <v>0</v>
      </c>
      <c r="BF741" s="153">
        <f>IF(N741="snížená",J741,0)</f>
        <v>0</v>
      </c>
      <c r="BG741" s="153">
        <f>IF(N741="zákl. přenesená",J741,0)</f>
        <v>0</v>
      </c>
      <c r="BH741" s="153">
        <f>IF(N741="sníž. přenesená",J741,0)</f>
        <v>0</v>
      </c>
      <c r="BI741" s="153">
        <f>IF(N741="nulová",J741,0)</f>
        <v>0</v>
      </c>
      <c r="BJ741" s="16" t="s">
        <v>20</v>
      </c>
      <c r="BK741" s="153">
        <f>ROUND(I741*H741,2)</f>
        <v>0</v>
      </c>
      <c r="BL741" s="16" t="s">
        <v>221</v>
      </c>
      <c r="BM741" s="16" t="s">
        <v>1389</v>
      </c>
    </row>
    <row r="742" spans="2:51" s="11" customFormat="1" ht="22.5" customHeight="1">
      <c r="B742" s="154"/>
      <c r="D742" s="155" t="s">
        <v>147</v>
      </c>
      <c r="E742" s="156" t="s">
        <v>3</v>
      </c>
      <c r="F742" s="157" t="s">
        <v>1390</v>
      </c>
      <c r="H742" s="158">
        <v>1.44</v>
      </c>
      <c r="L742" s="154"/>
      <c r="M742" s="159"/>
      <c r="N742" s="160"/>
      <c r="O742" s="160"/>
      <c r="P742" s="160"/>
      <c r="Q742" s="160"/>
      <c r="R742" s="160"/>
      <c r="S742" s="160"/>
      <c r="T742" s="161"/>
      <c r="AT742" s="156" t="s">
        <v>147</v>
      </c>
      <c r="AU742" s="156" t="s">
        <v>78</v>
      </c>
      <c r="AV742" s="11" t="s">
        <v>78</v>
      </c>
      <c r="AW742" s="11" t="s">
        <v>34</v>
      </c>
      <c r="AX742" s="11" t="s">
        <v>70</v>
      </c>
      <c r="AY742" s="156" t="s">
        <v>139</v>
      </c>
    </row>
    <row r="743" spans="2:51" s="11" customFormat="1" ht="22.5" customHeight="1">
      <c r="B743" s="154"/>
      <c r="D743" s="155" t="s">
        <v>147</v>
      </c>
      <c r="E743" s="156" t="s">
        <v>3</v>
      </c>
      <c r="F743" s="157" t="s">
        <v>1391</v>
      </c>
      <c r="H743" s="158">
        <v>3.838</v>
      </c>
      <c r="L743" s="154"/>
      <c r="M743" s="159"/>
      <c r="N743" s="160"/>
      <c r="O743" s="160"/>
      <c r="P743" s="160"/>
      <c r="Q743" s="160"/>
      <c r="R743" s="160"/>
      <c r="S743" s="160"/>
      <c r="T743" s="161"/>
      <c r="AT743" s="156" t="s">
        <v>147</v>
      </c>
      <c r="AU743" s="156" t="s">
        <v>78</v>
      </c>
      <c r="AV743" s="11" t="s">
        <v>78</v>
      </c>
      <c r="AW743" s="11" t="s">
        <v>34</v>
      </c>
      <c r="AX743" s="11" t="s">
        <v>70</v>
      </c>
      <c r="AY743" s="156" t="s">
        <v>139</v>
      </c>
    </row>
    <row r="744" spans="2:51" s="11" customFormat="1" ht="44.25" customHeight="1">
      <c r="B744" s="154"/>
      <c r="D744" s="155" t="s">
        <v>147</v>
      </c>
      <c r="E744" s="156" t="s">
        <v>3</v>
      </c>
      <c r="F744" s="157" t="s">
        <v>1392</v>
      </c>
      <c r="H744" s="158">
        <v>16.35</v>
      </c>
      <c r="L744" s="154"/>
      <c r="M744" s="159"/>
      <c r="N744" s="160"/>
      <c r="O744" s="160"/>
      <c r="P744" s="160"/>
      <c r="Q744" s="160"/>
      <c r="R744" s="160"/>
      <c r="S744" s="160"/>
      <c r="T744" s="161"/>
      <c r="AT744" s="156" t="s">
        <v>147</v>
      </c>
      <c r="AU744" s="156" t="s">
        <v>78</v>
      </c>
      <c r="AV744" s="11" t="s">
        <v>78</v>
      </c>
      <c r="AW744" s="11" t="s">
        <v>34</v>
      </c>
      <c r="AX744" s="11" t="s">
        <v>70</v>
      </c>
      <c r="AY744" s="156" t="s">
        <v>139</v>
      </c>
    </row>
    <row r="745" spans="2:51" s="11" customFormat="1" ht="31.5" customHeight="1">
      <c r="B745" s="154"/>
      <c r="D745" s="155" t="s">
        <v>147</v>
      </c>
      <c r="E745" s="156" t="s">
        <v>3</v>
      </c>
      <c r="F745" s="157" t="s">
        <v>1393</v>
      </c>
      <c r="H745" s="158">
        <v>34.5</v>
      </c>
      <c r="L745" s="154"/>
      <c r="M745" s="159"/>
      <c r="N745" s="160"/>
      <c r="O745" s="160"/>
      <c r="P745" s="160"/>
      <c r="Q745" s="160"/>
      <c r="R745" s="160"/>
      <c r="S745" s="160"/>
      <c r="T745" s="161"/>
      <c r="AT745" s="156" t="s">
        <v>147</v>
      </c>
      <c r="AU745" s="156" t="s">
        <v>78</v>
      </c>
      <c r="AV745" s="11" t="s">
        <v>78</v>
      </c>
      <c r="AW745" s="11" t="s">
        <v>34</v>
      </c>
      <c r="AX745" s="11" t="s">
        <v>70</v>
      </c>
      <c r="AY745" s="156" t="s">
        <v>139</v>
      </c>
    </row>
    <row r="746" spans="2:51" s="11" customFormat="1" ht="31.5" customHeight="1">
      <c r="B746" s="154"/>
      <c r="D746" s="155" t="s">
        <v>147</v>
      </c>
      <c r="E746" s="156" t="s">
        <v>3</v>
      </c>
      <c r="F746" s="157" t="s">
        <v>1394</v>
      </c>
      <c r="H746" s="158">
        <v>38.236</v>
      </c>
      <c r="L746" s="154"/>
      <c r="M746" s="159"/>
      <c r="N746" s="160"/>
      <c r="O746" s="160"/>
      <c r="P746" s="160"/>
      <c r="Q746" s="160"/>
      <c r="R746" s="160"/>
      <c r="S746" s="160"/>
      <c r="T746" s="161"/>
      <c r="AT746" s="156" t="s">
        <v>147</v>
      </c>
      <c r="AU746" s="156" t="s">
        <v>78</v>
      </c>
      <c r="AV746" s="11" t="s">
        <v>78</v>
      </c>
      <c r="AW746" s="11" t="s">
        <v>34</v>
      </c>
      <c r="AX746" s="11" t="s">
        <v>70</v>
      </c>
      <c r="AY746" s="156" t="s">
        <v>139</v>
      </c>
    </row>
    <row r="747" spans="2:51" s="11" customFormat="1" ht="31.5" customHeight="1">
      <c r="B747" s="154"/>
      <c r="D747" s="155" t="s">
        <v>147</v>
      </c>
      <c r="E747" s="156" t="s">
        <v>3</v>
      </c>
      <c r="F747" s="157" t="s">
        <v>1395</v>
      </c>
      <c r="H747" s="158">
        <v>51.22</v>
      </c>
      <c r="L747" s="154"/>
      <c r="M747" s="159"/>
      <c r="N747" s="160"/>
      <c r="O747" s="160"/>
      <c r="P747" s="160"/>
      <c r="Q747" s="160"/>
      <c r="R747" s="160"/>
      <c r="S747" s="160"/>
      <c r="T747" s="161"/>
      <c r="AT747" s="156" t="s">
        <v>147</v>
      </c>
      <c r="AU747" s="156" t="s">
        <v>78</v>
      </c>
      <c r="AV747" s="11" t="s">
        <v>78</v>
      </c>
      <c r="AW747" s="11" t="s">
        <v>34</v>
      </c>
      <c r="AX747" s="11" t="s">
        <v>70</v>
      </c>
      <c r="AY747" s="156" t="s">
        <v>139</v>
      </c>
    </row>
    <row r="748" spans="2:51" s="11" customFormat="1" ht="22.5" customHeight="1">
      <c r="B748" s="154"/>
      <c r="D748" s="155" t="s">
        <v>147</v>
      </c>
      <c r="E748" s="156" t="s">
        <v>3</v>
      </c>
      <c r="F748" s="157" t="s">
        <v>1396</v>
      </c>
      <c r="H748" s="158">
        <v>33.61</v>
      </c>
      <c r="L748" s="154"/>
      <c r="M748" s="159"/>
      <c r="N748" s="160"/>
      <c r="O748" s="160"/>
      <c r="P748" s="160"/>
      <c r="Q748" s="160"/>
      <c r="R748" s="160"/>
      <c r="S748" s="160"/>
      <c r="T748" s="161"/>
      <c r="AT748" s="156" t="s">
        <v>147</v>
      </c>
      <c r="AU748" s="156" t="s">
        <v>78</v>
      </c>
      <c r="AV748" s="11" t="s">
        <v>78</v>
      </c>
      <c r="AW748" s="11" t="s">
        <v>34</v>
      </c>
      <c r="AX748" s="11" t="s">
        <v>70</v>
      </c>
      <c r="AY748" s="156" t="s">
        <v>139</v>
      </c>
    </row>
    <row r="749" spans="2:51" s="12" customFormat="1" ht="22.5" customHeight="1">
      <c r="B749" s="162"/>
      <c r="D749" s="163" t="s">
        <v>147</v>
      </c>
      <c r="E749" s="164" t="s">
        <v>3</v>
      </c>
      <c r="F749" s="165" t="s">
        <v>150</v>
      </c>
      <c r="H749" s="166">
        <v>179.194</v>
      </c>
      <c r="L749" s="162"/>
      <c r="M749" s="167"/>
      <c r="N749" s="168"/>
      <c r="O749" s="168"/>
      <c r="P749" s="168"/>
      <c r="Q749" s="168"/>
      <c r="R749" s="168"/>
      <c r="S749" s="168"/>
      <c r="T749" s="169"/>
      <c r="AT749" s="170" t="s">
        <v>147</v>
      </c>
      <c r="AU749" s="170" t="s">
        <v>78</v>
      </c>
      <c r="AV749" s="12" t="s">
        <v>145</v>
      </c>
      <c r="AW749" s="12" t="s">
        <v>34</v>
      </c>
      <c r="AX749" s="12" t="s">
        <v>20</v>
      </c>
      <c r="AY749" s="170" t="s">
        <v>139</v>
      </c>
    </row>
    <row r="750" spans="2:65" s="1" customFormat="1" ht="22.5" customHeight="1">
      <c r="B750" s="142"/>
      <c r="C750" s="174" t="s">
        <v>1397</v>
      </c>
      <c r="D750" s="174" t="s">
        <v>269</v>
      </c>
      <c r="E750" s="175" t="s">
        <v>1398</v>
      </c>
      <c r="F750" s="176" t="s">
        <v>1399</v>
      </c>
      <c r="G750" s="177" t="s">
        <v>168</v>
      </c>
      <c r="H750" s="178">
        <v>197.113</v>
      </c>
      <c r="I750" s="179"/>
      <c r="J750" s="179">
        <f>ROUND(I750*H750,2)</f>
        <v>0</v>
      </c>
      <c r="K750" s="176" t="s">
        <v>3</v>
      </c>
      <c r="L750" s="180"/>
      <c r="M750" s="181" t="s">
        <v>3</v>
      </c>
      <c r="N750" s="182" t="s">
        <v>41</v>
      </c>
      <c r="O750" s="151">
        <v>0</v>
      </c>
      <c r="P750" s="151">
        <f>O750*H750</f>
        <v>0</v>
      </c>
      <c r="Q750" s="151">
        <v>0.0182</v>
      </c>
      <c r="R750" s="151">
        <f>Q750*H750</f>
        <v>3.5874566000000003</v>
      </c>
      <c r="S750" s="151">
        <v>0</v>
      </c>
      <c r="T750" s="152">
        <f>S750*H750</f>
        <v>0</v>
      </c>
      <c r="AR750" s="16" t="s">
        <v>319</v>
      </c>
      <c r="AT750" s="16" t="s">
        <v>269</v>
      </c>
      <c r="AU750" s="16" t="s">
        <v>78</v>
      </c>
      <c r="AY750" s="16" t="s">
        <v>139</v>
      </c>
      <c r="BE750" s="153">
        <f>IF(N750="základní",J750,0)</f>
        <v>0</v>
      </c>
      <c r="BF750" s="153">
        <f>IF(N750="snížená",J750,0)</f>
        <v>0</v>
      </c>
      <c r="BG750" s="153">
        <f>IF(N750="zákl. přenesená",J750,0)</f>
        <v>0</v>
      </c>
      <c r="BH750" s="153">
        <f>IF(N750="sníž. přenesená",J750,0)</f>
        <v>0</v>
      </c>
      <c r="BI750" s="153">
        <f>IF(N750="nulová",J750,0)</f>
        <v>0</v>
      </c>
      <c r="BJ750" s="16" t="s">
        <v>20</v>
      </c>
      <c r="BK750" s="153">
        <f>ROUND(I750*H750,2)</f>
        <v>0</v>
      </c>
      <c r="BL750" s="16" t="s">
        <v>221</v>
      </c>
      <c r="BM750" s="16" t="s">
        <v>1400</v>
      </c>
    </row>
    <row r="751" spans="2:51" s="11" customFormat="1" ht="22.5" customHeight="1">
      <c r="B751" s="154"/>
      <c r="D751" s="163" t="s">
        <v>147</v>
      </c>
      <c r="E751" s="171" t="s">
        <v>3</v>
      </c>
      <c r="F751" s="172" t="s">
        <v>1401</v>
      </c>
      <c r="H751" s="173">
        <v>197.113</v>
      </c>
      <c r="L751" s="154"/>
      <c r="M751" s="159"/>
      <c r="N751" s="160"/>
      <c r="O751" s="160"/>
      <c r="P751" s="160"/>
      <c r="Q751" s="160"/>
      <c r="R751" s="160"/>
      <c r="S751" s="160"/>
      <c r="T751" s="161"/>
      <c r="AT751" s="156" t="s">
        <v>147</v>
      </c>
      <c r="AU751" s="156" t="s">
        <v>78</v>
      </c>
      <c r="AV751" s="11" t="s">
        <v>78</v>
      </c>
      <c r="AW751" s="11" t="s">
        <v>34</v>
      </c>
      <c r="AX751" s="11" t="s">
        <v>20</v>
      </c>
      <c r="AY751" s="156" t="s">
        <v>139</v>
      </c>
    </row>
    <row r="752" spans="2:65" s="1" customFormat="1" ht="22.5" customHeight="1">
      <c r="B752" s="142"/>
      <c r="C752" s="143" t="s">
        <v>1402</v>
      </c>
      <c r="D752" s="143" t="s">
        <v>141</v>
      </c>
      <c r="E752" s="144" t="s">
        <v>1403</v>
      </c>
      <c r="F752" s="145" t="s">
        <v>1404</v>
      </c>
      <c r="G752" s="146" t="s">
        <v>168</v>
      </c>
      <c r="H752" s="147">
        <v>179.194</v>
      </c>
      <c r="I752" s="148"/>
      <c r="J752" s="148">
        <f>ROUND(I752*H752,2)</f>
        <v>0</v>
      </c>
      <c r="K752" s="145" t="s">
        <v>3</v>
      </c>
      <c r="L752" s="30"/>
      <c r="M752" s="149" t="s">
        <v>3</v>
      </c>
      <c r="N752" s="150" t="s">
        <v>41</v>
      </c>
      <c r="O752" s="151">
        <v>0.13</v>
      </c>
      <c r="P752" s="151">
        <f>O752*H752</f>
        <v>23.29522</v>
      </c>
      <c r="Q752" s="151">
        <v>0</v>
      </c>
      <c r="R752" s="151">
        <f>Q752*H752</f>
        <v>0</v>
      </c>
      <c r="S752" s="151">
        <v>0</v>
      </c>
      <c r="T752" s="152">
        <f>S752*H752</f>
        <v>0</v>
      </c>
      <c r="AR752" s="16" t="s">
        <v>221</v>
      </c>
      <c r="AT752" s="16" t="s">
        <v>141</v>
      </c>
      <c r="AU752" s="16" t="s">
        <v>78</v>
      </c>
      <c r="AY752" s="16" t="s">
        <v>139</v>
      </c>
      <c r="BE752" s="153">
        <f>IF(N752="základní",J752,0)</f>
        <v>0</v>
      </c>
      <c r="BF752" s="153">
        <f>IF(N752="snížená",J752,0)</f>
        <v>0</v>
      </c>
      <c r="BG752" s="153">
        <f>IF(N752="zákl. přenesená",J752,0)</f>
        <v>0</v>
      </c>
      <c r="BH752" s="153">
        <f>IF(N752="sníž. přenesená",J752,0)</f>
        <v>0</v>
      </c>
      <c r="BI752" s="153">
        <f>IF(N752="nulová",J752,0)</f>
        <v>0</v>
      </c>
      <c r="BJ752" s="16" t="s">
        <v>20</v>
      </c>
      <c r="BK752" s="153">
        <f>ROUND(I752*H752,2)</f>
        <v>0</v>
      </c>
      <c r="BL752" s="16" t="s">
        <v>221</v>
      </c>
      <c r="BM752" s="16" t="s">
        <v>1405</v>
      </c>
    </row>
    <row r="753" spans="2:65" s="1" customFormat="1" ht="22.5" customHeight="1">
      <c r="B753" s="142"/>
      <c r="C753" s="143" t="s">
        <v>1406</v>
      </c>
      <c r="D753" s="143" t="s">
        <v>141</v>
      </c>
      <c r="E753" s="144" t="s">
        <v>1407</v>
      </c>
      <c r="F753" s="145" t="s">
        <v>1408</v>
      </c>
      <c r="G753" s="146" t="s">
        <v>168</v>
      </c>
      <c r="H753" s="147">
        <v>1.8</v>
      </c>
      <c r="I753" s="148"/>
      <c r="J753" s="148">
        <f>ROUND(I753*H753,2)</f>
        <v>0</v>
      </c>
      <c r="K753" s="145" t="s">
        <v>780</v>
      </c>
      <c r="L753" s="30"/>
      <c r="M753" s="149" t="s">
        <v>3</v>
      </c>
      <c r="N753" s="150" t="s">
        <v>41</v>
      </c>
      <c r="O753" s="151">
        <v>0.729</v>
      </c>
      <c r="P753" s="151">
        <f>O753*H753</f>
        <v>1.3122</v>
      </c>
      <c r="Q753" s="151">
        <v>0.00058</v>
      </c>
      <c r="R753" s="151">
        <f>Q753*H753</f>
        <v>0.001044</v>
      </c>
      <c r="S753" s="151">
        <v>0</v>
      </c>
      <c r="T753" s="152">
        <f>S753*H753</f>
        <v>0</v>
      </c>
      <c r="AR753" s="16" t="s">
        <v>221</v>
      </c>
      <c r="AT753" s="16" t="s">
        <v>141</v>
      </c>
      <c r="AU753" s="16" t="s">
        <v>78</v>
      </c>
      <c r="AY753" s="16" t="s">
        <v>139</v>
      </c>
      <c r="BE753" s="153">
        <f>IF(N753="základní",J753,0)</f>
        <v>0</v>
      </c>
      <c r="BF753" s="153">
        <f>IF(N753="snížená",J753,0)</f>
        <v>0</v>
      </c>
      <c r="BG753" s="153">
        <f>IF(N753="zákl. přenesená",J753,0)</f>
        <v>0</v>
      </c>
      <c r="BH753" s="153">
        <f>IF(N753="sníž. přenesená",J753,0)</f>
        <v>0</v>
      </c>
      <c r="BI753" s="153">
        <f>IF(N753="nulová",J753,0)</f>
        <v>0</v>
      </c>
      <c r="BJ753" s="16" t="s">
        <v>20</v>
      </c>
      <c r="BK753" s="153">
        <f>ROUND(I753*H753,2)</f>
        <v>0</v>
      </c>
      <c r="BL753" s="16" t="s">
        <v>221</v>
      </c>
      <c r="BM753" s="16" t="s">
        <v>1409</v>
      </c>
    </row>
    <row r="754" spans="2:51" s="11" customFormat="1" ht="22.5" customHeight="1">
      <c r="B754" s="154"/>
      <c r="D754" s="163" t="s">
        <v>147</v>
      </c>
      <c r="E754" s="171" t="s">
        <v>3</v>
      </c>
      <c r="F754" s="172" t="s">
        <v>1410</v>
      </c>
      <c r="H754" s="173">
        <v>1.8</v>
      </c>
      <c r="L754" s="154"/>
      <c r="M754" s="159"/>
      <c r="N754" s="160"/>
      <c r="O754" s="160"/>
      <c r="P754" s="160"/>
      <c r="Q754" s="160"/>
      <c r="R754" s="160"/>
      <c r="S754" s="160"/>
      <c r="T754" s="161"/>
      <c r="AT754" s="156" t="s">
        <v>147</v>
      </c>
      <c r="AU754" s="156" t="s">
        <v>78</v>
      </c>
      <c r="AV754" s="11" t="s">
        <v>78</v>
      </c>
      <c r="AW754" s="11" t="s">
        <v>34</v>
      </c>
      <c r="AX754" s="11" t="s">
        <v>20</v>
      </c>
      <c r="AY754" s="156" t="s">
        <v>139</v>
      </c>
    </row>
    <row r="755" spans="2:65" s="1" customFormat="1" ht="22.5" customHeight="1">
      <c r="B755" s="142"/>
      <c r="C755" s="143" t="s">
        <v>1411</v>
      </c>
      <c r="D755" s="143" t="s">
        <v>141</v>
      </c>
      <c r="E755" s="144" t="s">
        <v>1412</v>
      </c>
      <c r="F755" s="145" t="s">
        <v>1413</v>
      </c>
      <c r="G755" s="146" t="s">
        <v>168</v>
      </c>
      <c r="H755" s="147">
        <v>11.4</v>
      </c>
      <c r="I755" s="148"/>
      <c r="J755" s="148">
        <f>ROUND(I755*H755,2)</f>
        <v>0</v>
      </c>
      <c r="K755" s="145" t="s">
        <v>780</v>
      </c>
      <c r="L755" s="30"/>
      <c r="M755" s="149" t="s">
        <v>3</v>
      </c>
      <c r="N755" s="150" t="s">
        <v>41</v>
      </c>
      <c r="O755" s="151">
        <v>0.662</v>
      </c>
      <c r="P755" s="151">
        <f>O755*H755</f>
        <v>7.5468</v>
      </c>
      <c r="Q755" s="151">
        <v>0.00052</v>
      </c>
      <c r="R755" s="151">
        <f>Q755*H755</f>
        <v>0.005927999999999999</v>
      </c>
      <c r="S755" s="151">
        <v>0</v>
      </c>
      <c r="T755" s="152">
        <f>S755*H755</f>
        <v>0</v>
      </c>
      <c r="AR755" s="16" t="s">
        <v>221</v>
      </c>
      <c r="AT755" s="16" t="s">
        <v>141</v>
      </c>
      <c r="AU755" s="16" t="s">
        <v>78</v>
      </c>
      <c r="AY755" s="16" t="s">
        <v>139</v>
      </c>
      <c r="BE755" s="153">
        <f>IF(N755="základní",J755,0)</f>
        <v>0</v>
      </c>
      <c r="BF755" s="153">
        <f>IF(N755="snížená",J755,0)</f>
        <v>0</v>
      </c>
      <c r="BG755" s="153">
        <f>IF(N755="zákl. přenesená",J755,0)</f>
        <v>0</v>
      </c>
      <c r="BH755" s="153">
        <f>IF(N755="sníž. přenesená",J755,0)</f>
        <v>0</v>
      </c>
      <c r="BI755" s="153">
        <f>IF(N755="nulová",J755,0)</f>
        <v>0</v>
      </c>
      <c r="BJ755" s="16" t="s">
        <v>20</v>
      </c>
      <c r="BK755" s="153">
        <f>ROUND(I755*H755,2)</f>
        <v>0</v>
      </c>
      <c r="BL755" s="16" t="s">
        <v>221</v>
      </c>
      <c r="BM755" s="16" t="s">
        <v>1414</v>
      </c>
    </row>
    <row r="756" spans="2:51" s="11" customFormat="1" ht="22.5" customHeight="1">
      <c r="B756" s="154"/>
      <c r="D756" s="163" t="s">
        <v>147</v>
      </c>
      <c r="E756" s="171" t="s">
        <v>3</v>
      </c>
      <c r="F756" s="172" t="s">
        <v>1415</v>
      </c>
      <c r="H756" s="173">
        <v>11.4</v>
      </c>
      <c r="L756" s="154"/>
      <c r="M756" s="159"/>
      <c r="N756" s="160"/>
      <c r="O756" s="160"/>
      <c r="P756" s="160"/>
      <c r="Q756" s="160"/>
      <c r="R756" s="160"/>
      <c r="S756" s="160"/>
      <c r="T756" s="161"/>
      <c r="AT756" s="156" t="s">
        <v>147</v>
      </c>
      <c r="AU756" s="156" t="s">
        <v>78</v>
      </c>
      <c r="AV756" s="11" t="s">
        <v>78</v>
      </c>
      <c r="AW756" s="11" t="s">
        <v>34</v>
      </c>
      <c r="AX756" s="11" t="s">
        <v>20</v>
      </c>
      <c r="AY756" s="156" t="s">
        <v>139</v>
      </c>
    </row>
    <row r="757" spans="2:65" s="1" customFormat="1" ht="22.5" customHeight="1">
      <c r="B757" s="142"/>
      <c r="C757" s="174" t="s">
        <v>1416</v>
      </c>
      <c r="D757" s="174" t="s">
        <v>269</v>
      </c>
      <c r="E757" s="175" t="s">
        <v>1417</v>
      </c>
      <c r="F757" s="176" t="s">
        <v>1418</v>
      </c>
      <c r="G757" s="177" t="s">
        <v>168</v>
      </c>
      <c r="H757" s="178">
        <v>13.2</v>
      </c>
      <c r="I757" s="179"/>
      <c r="J757" s="179">
        <f>ROUND(I757*H757,2)</f>
        <v>0</v>
      </c>
      <c r="K757" s="176" t="s">
        <v>780</v>
      </c>
      <c r="L757" s="180"/>
      <c r="M757" s="181" t="s">
        <v>3</v>
      </c>
      <c r="N757" s="182" t="s">
        <v>41</v>
      </c>
      <c r="O757" s="151">
        <v>0</v>
      </c>
      <c r="P757" s="151">
        <f>O757*H757</f>
        <v>0</v>
      </c>
      <c r="Q757" s="151">
        <v>0.01</v>
      </c>
      <c r="R757" s="151">
        <f>Q757*H757</f>
        <v>0.132</v>
      </c>
      <c r="S757" s="151">
        <v>0</v>
      </c>
      <c r="T757" s="152">
        <f>S757*H757</f>
        <v>0</v>
      </c>
      <c r="AR757" s="16" t="s">
        <v>319</v>
      </c>
      <c r="AT757" s="16" t="s">
        <v>269</v>
      </c>
      <c r="AU757" s="16" t="s">
        <v>78</v>
      </c>
      <c r="AY757" s="16" t="s">
        <v>139</v>
      </c>
      <c r="BE757" s="153">
        <f>IF(N757="základní",J757,0)</f>
        <v>0</v>
      </c>
      <c r="BF757" s="153">
        <f>IF(N757="snížená",J757,0)</f>
        <v>0</v>
      </c>
      <c r="BG757" s="153">
        <f>IF(N757="zákl. přenesená",J757,0)</f>
        <v>0</v>
      </c>
      <c r="BH757" s="153">
        <f>IF(N757="sníž. přenesená",J757,0)</f>
        <v>0</v>
      </c>
      <c r="BI757" s="153">
        <f>IF(N757="nulová",J757,0)</f>
        <v>0</v>
      </c>
      <c r="BJ757" s="16" t="s">
        <v>20</v>
      </c>
      <c r="BK757" s="153">
        <f>ROUND(I757*H757,2)</f>
        <v>0</v>
      </c>
      <c r="BL757" s="16" t="s">
        <v>221</v>
      </c>
      <c r="BM757" s="16" t="s">
        <v>1419</v>
      </c>
    </row>
    <row r="758" spans="2:51" s="11" customFormat="1" ht="22.5" customHeight="1">
      <c r="B758" s="154"/>
      <c r="D758" s="163" t="s">
        <v>147</v>
      </c>
      <c r="E758" s="171" t="s">
        <v>3</v>
      </c>
      <c r="F758" s="172" t="s">
        <v>1420</v>
      </c>
      <c r="H758" s="173">
        <v>13.2</v>
      </c>
      <c r="L758" s="154"/>
      <c r="M758" s="159"/>
      <c r="N758" s="160"/>
      <c r="O758" s="160"/>
      <c r="P758" s="160"/>
      <c r="Q758" s="160"/>
      <c r="R758" s="160"/>
      <c r="S758" s="160"/>
      <c r="T758" s="161"/>
      <c r="AT758" s="156" t="s">
        <v>147</v>
      </c>
      <c r="AU758" s="156" t="s">
        <v>78</v>
      </c>
      <c r="AV758" s="11" t="s">
        <v>78</v>
      </c>
      <c r="AW758" s="11" t="s">
        <v>34</v>
      </c>
      <c r="AX758" s="11" t="s">
        <v>20</v>
      </c>
      <c r="AY758" s="156" t="s">
        <v>139</v>
      </c>
    </row>
    <row r="759" spans="2:65" s="1" customFormat="1" ht="22.5" customHeight="1">
      <c r="B759" s="142"/>
      <c r="C759" s="143" t="s">
        <v>1421</v>
      </c>
      <c r="D759" s="143" t="s">
        <v>141</v>
      </c>
      <c r="E759" s="144" t="s">
        <v>1422</v>
      </c>
      <c r="F759" s="145" t="s">
        <v>1423</v>
      </c>
      <c r="G759" s="146" t="s">
        <v>250</v>
      </c>
      <c r="H759" s="147">
        <v>114.408</v>
      </c>
      <c r="I759" s="148"/>
      <c r="J759" s="148">
        <f>ROUND(I759*H759,2)</f>
        <v>0</v>
      </c>
      <c r="K759" s="145" t="s">
        <v>3</v>
      </c>
      <c r="L759" s="30"/>
      <c r="M759" s="149" t="s">
        <v>3</v>
      </c>
      <c r="N759" s="150" t="s">
        <v>41</v>
      </c>
      <c r="O759" s="151">
        <v>0.16</v>
      </c>
      <c r="P759" s="151">
        <f>O759*H759</f>
        <v>18.30528</v>
      </c>
      <c r="Q759" s="151">
        <v>0.00026</v>
      </c>
      <c r="R759" s="151">
        <f>Q759*H759</f>
        <v>0.029746079999999998</v>
      </c>
      <c r="S759" s="151">
        <v>0</v>
      </c>
      <c r="T759" s="152">
        <f>S759*H759</f>
        <v>0</v>
      </c>
      <c r="AR759" s="16" t="s">
        <v>221</v>
      </c>
      <c r="AT759" s="16" t="s">
        <v>141</v>
      </c>
      <c r="AU759" s="16" t="s">
        <v>78</v>
      </c>
      <c r="AY759" s="16" t="s">
        <v>139</v>
      </c>
      <c r="BE759" s="153">
        <f>IF(N759="základní",J759,0)</f>
        <v>0</v>
      </c>
      <c r="BF759" s="153">
        <f>IF(N759="snížená",J759,0)</f>
        <v>0</v>
      </c>
      <c r="BG759" s="153">
        <f>IF(N759="zákl. přenesená",J759,0)</f>
        <v>0</v>
      </c>
      <c r="BH759" s="153">
        <f>IF(N759="sníž. přenesená",J759,0)</f>
        <v>0</v>
      </c>
      <c r="BI759" s="153">
        <f>IF(N759="nulová",J759,0)</f>
        <v>0</v>
      </c>
      <c r="BJ759" s="16" t="s">
        <v>20</v>
      </c>
      <c r="BK759" s="153">
        <f>ROUND(I759*H759,2)</f>
        <v>0</v>
      </c>
      <c r="BL759" s="16" t="s">
        <v>221</v>
      </c>
      <c r="BM759" s="16" t="s">
        <v>1424</v>
      </c>
    </row>
    <row r="760" spans="2:51" s="11" customFormat="1" ht="22.5" customHeight="1">
      <c r="B760" s="154"/>
      <c r="D760" s="155" t="s">
        <v>147</v>
      </c>
      <c r="E760" s="156" t="s">
        <v>3</v>
      </c>
      <c r="F760" s="157" t="s">
        <v>1425</v>
      </c>
      <c r="H760" s="158">
        <v>3.6</v>
      </c>
      <c r="L760" s="154"/>
      <c r="M760" s="159"/>
      <c r="N760" s="160"/>
      <c r="O760" s="160"/>
      <c r="P760" s="160"/>
      <c r="Q760" s="160"/>
      <c r="R760" s="160"/>
      <c r="S760" s="160"/>
      <c r="T760" s="161"/>
      <c r="AT760" s="156" t="s">
        <v>147</v>
      </c>
      <c r="AU760" s="156" t="s">
        <v>78</v>
      </c>
      <c r="AV760" s="11" t="s">
        <v>78</v>
      </c>
      <c r="AW760" s="11" t="s">
        <v>34</v>
      </c>
      <c r="AX760" s="11" t="s">
        <v>70</v>
      </c>
      <c r="AY760" s="156" t="s">
        <v>139</v>
      </c>
    </row>
    <row r="761" spans="2:51" s="11" customFormat="1" ht="31.5" customHeight="1">
      <c r="B761" s="154"/>
      <c r="D761" s="155" t="s">
        <v>147</v>
      </c>
      <c r="E761" s="156" t="s">
        <v>3</v>
      </c>
      <c r="F761" s="157" t="s">
        <v>1426</v>
      </c>
      <c r="H761" s="158">
        <v>34.9</v>
      </c>
      <c r="L761" s="154"/>
      <c r="M761" s="159"/>
      <c r="N761" s="160"/>
      <c r="O761" s="160"/>
      <c r="P761" s="160"/>
      <c r="Q761" s="160"/>
      <c r="R761" s="160"/>
      <c r="S761" s="160"/>
      <c r="T761" s="161"/>
      <c r="AT761" s="156" t="s">
        <v>147</v>
      </c>
      <c r="AU761" s="156" t="s">
        <v>78</v>
      </c>
      <c r="AV761" s="11" t="s">
        <v>78</v>
      </c>
      <c r="AW761" s="11" t="s">
        <v>34</v>
      </c>
      <c r="AX761" s="11" t="s">
        <v>70</v>
      </c>
      <c r="AY761" s="156" t="s">
        <v>139</v>
      </c>
    </row>
    <row r="762" spans="2:51" s="11" customFormat="1" ht="22.5" customHeight="1">
      <c r="B762" s="154"/>
      <c r="D762" s="155" t="s">
        <v>147</v>
      </c>
      <c r="E762" s="156" t="s">
        <v>3</v>
      </c>
      <c r="F762" s="157" t="s">
        <v>1427</v>
      </c>
      <c r="H762" s="158">
        <v>16</v>
      </c>
      <c r="L762" s="154"/>
      <c r="M762" s="159"/>
      <c r="N762" s="160"/>
      <c r="O762" s="160"/>
      <c r="P762" s="160"/>
      <c r="Q762" s="160"/>
      <c r="R762" s="160"/>
      <c r="S762" s="160"/>
      <c r="T762" s="161"/>
      <c r="AT762" s="156" t="s">
        <v>147</v>
      </c>
      <c r="AU762" s="156" t="s">
        <v>78</v>
      </c>
      <c r="AV762" s="11" t="s">
        <v>78</v>
      </c>
      <c r="AW762" s="11" t="s">
        <v>34</v>
      </c>
      <c r="AX762" s="11" t="s">
        <v>70</v>
      </c>
      <c r="AY762" s="156" t="s">
        <v>139</v>
      </c>
    </row>
    <row r="763" spans="2:51" s="11" customFormat="1" ht="31.5" customHeight="1">
      <c r="B763" s="154"/>
      <c r="D763" s="155" t="s">
        <v>147</v>
      </c>
      <c r="E763" s="156" t="s">
        <v>3</v>
      </c>
      <c r="F763" s="157" t="s">
        <v>1428</v>
      </c>
      <c r="H763" s="158">
        <v>43.508</v>
      </c>
      <c r="L763" s="154"/>
      <c r="M763" s="159"/>
      <c r="N763" s="160"/>
      <c r="O763" s="160"/>
      <c r="P763" s="160"/>
      <c r="Q763" s="160"/>
      <c r="R763" s="160"/>
      <c r="S763" s="160"/>
      <c r="T763" s="161"/>
      <c r="AT763" s="156" t="s">
        <v>147</v>
      </c>
      <c r="AU763" s="156" t="s">
        <v>78</v>
      </c>
      <c r="AV763" s="11" t="s">
        <v>78</v>
      </c>
      <c r="AW763" s="11" t="s">
        <v>34</v>
      </c>
      <c r="AX763" s="11" t="s">
        <v>70</v>
      </c>
      <c r="AY763" s="156" t="s">
        <v>139</v>
      </c>
    </row>
    <row r="764" spans="2:51" s="11" customFormat="1" ht="22.5" customHeight="1">
      <c r="B764" s="154"/>
      <c r="D764" s="155" t="s">
        <v>147</v>
      </c>
      <c r="E764" s="156" t="s">
        <v>3</v>
      </c>
      <c r="F764" s="157" t="s">
        <v>1429</v>
      </c>
      <c r="H764" s="158">
        <v>16.4</v>
      </c>
      <c r="L764" s="154"/>
      <c r="M764" s="159"/>
      <c r="N764" s="160"/>
      <c r="O764" s="160"/>
      <c r="P764" s="160"/>
      <c r="Q764" s="160"/>
      <c r="R764" s="160"/>
      <c r="S764" s="160"/>
      <c r="T764" s="161"/>
      <c r="AT764" s="156" t="s">
        <v>147</v>
      </c>
      <c r="AU764" s="156" t="s">
        <v>78</v>
      </c>
      <c r="AV764" s="11" t="s">
        <v>78</v>
      </c>
      <c r="AW764" s="11" t="s">
        <v>34</v>
      </c>
      <c r="AX764" s="11" t="s">
        <v>70</v>
      </c>
      <c r="AY764" s="156" t="s">
        <v>139</v>
      </c>
    </row>
    <row r="765" spans="2:51" s="12" customFormat="1" ht="22.5" customHeight="1">
      <c r="B765" s="162"/>
      <c r="D765" s="163" t="s">
        <v>147</v>
      </c>
      <c r="E765" s="164" t="s">
        <v>3</v>
      </c>
      <c r="F765" s="165" t="s">
        <v>150</v>
      </c>
      <c r="H765" s="166">
        <v>114.408</v>
      </c>
      <c r="L765" s="162"/>
      <c r="M765" s="167"/>
      <c r="N765" s="168"/>
      <c r="O765" s="168"/>
      <c r="P765" s="168"/>
      <c r="Q765" s="168"/>
      <c r="R765" s="168"/>
      <c r="S765" s="168"/>
      <c r="T765" s="169"/>
      <c r="AT765" s="170" t="s">
        <v>147</v>
      </c>
      <c r="AU765" s="170" t="s">
        <v>78</v>
      </c>
      <c r="AV765" s="12" t="s">
        <v>145</v>
      </c>
      <c r="AW765" s="12" t="s">
        <v>34</v>
      </c>
      <c r="AX765" s="12" t="s">
        <v>20</v>
      </c>
      <c r="AY765" s="170" t="s">
        <v>139</v>
      </c>
    </row>
    <row r="766" spans="2:65" s="1" customFormat="1" ht="22.5" customHeight="1">
      <c r="B766" s="142"/>
      <c r="C766" s="143" t="s">
        <v>1430</v>
      </c>
      <c r="D766" s="143" t="s">
        <v>141</v>
      </c>
      <c r="E766" s="144" t="s">
        <v>1431</v>
      </c>
      <c r="F766" s="145" t="s">
        <v>1432</v>
      </c>
      <c r="G766" s="146" t="s">
        <v>168</v>
      </c>
      <c r="H766" s="147">
        <v>179.174</v>
      </c>
      <c r="I766" s="148"/>
      <c r="J766" s="148">
        <f>ROUND(I766*H766,2)</f>
        <v>0</v>
      </c>
      <c r="K766" s="145" t="s">
        <v>3</v>
      </c>
      <c r="L766" s="30"/>
      <c r="M766" s="149" t="s">
        <v>3</v>
      </c>
      <c r="N766" s="150" t="s">
        <v>41</v>
      </c>
      <c r="O766" s="151">
        <v>0.044</v>
      </c>
      <c r="P766" s="151">
        <f>O766*H766</f>
        <v>7.883656</v>
      </c>
      <c r="Q766" s="151">
        <v>0.0003</v>
      </c>
      <c r="R766" s="151">
        <f>Q766*H766</f>
        <v>0.0537522</v>
      </c>
      <c r="S766" s="151">
        <v>0</v>
      </c>
      <c r="T766" s="152">
        <f>S766*H766</f>
        <v>0</v>
      </c>
      <c r="AR766" s="16" t="s">
        <v>221</v>
      </c>
      <c r="AT766" s="16" t="s">
        <v>141</v>
      </c>
      <c r="AU766" s="16" t="s">
        <v>78</v>
      </c>
      <c r="AY766" s="16" t="s">
        <v>139</v>
      </c>
      <c r="BE766" s="153">
        <f>IF(N766="základní",J766,0)</f>
        <v>0</v>
      </c>
      <c r="BF766" s="153">
        <f>IF(N766="snížená",J766,0)</f>
        <v>0</v>
      </c>
      <c r="BG766" s="153">
        <f>IF(N766="zákl. přenesená",J766,0)</f>
        <v>0</v>
      </c>
      <c r="BH766" s="153">
        <f>IF(N766="sníž. přenesená",J766,0)</f>
        <v>0</v>
      </c>
      <c r="BI766" s="153">
        <f>IF(N766="nulová",J766,0)</f>
        <v>0</v>
      </c>
      <c r="BJ766" s="16" t="s">
        <v>20</v>
      </c>
      <c r="BK766" s="153">
        <f>ROUND(I766*H766,2)</f>
        <v>0</v>
      </c>
      <c r="BL766" s="16" t="s">
        <v>221</v>
      </c>
      <c r="BM766" s="16" t="s">
        <v>1433</v>
      </c>
    </row>
    <row r="767" spans="2:51" s="11" customFormat="1" ht="22.5" customHeight="1">
      <c r="B767" s="154"/>
      <c r="D767" s="163" t="s">
        <v>147</v>
      </c>
      <c r="E767" s="171" t="s">
        <v>3</v>
      </c>
      <c r="F767" s="172" t="s">
        <v>804</v>
      </c>
      <c r="H767" s="173">
        <v>179.174</v>
      </c>
      <c r="L767" s="154"/>
      <c r="M767" s="159"/>
      <c r="N767" s="160"/>
      <c r="O767" s="160"/>
      <c r="P767" s="160"/>
      <c r="Q767" s="160"/>
      <c r="R767" s="160"/>
      <c r="S767" s="160"/>
      <c r="T767" s="161"/>
      <c r="AT767" s="156" t="s">
        <v>147</v>
      </c>
      <c r="AU767" s="156" t="s">
        <v>78</v>
      </c>
      <c r="AV767" s="11" t="s">
        <v>78</v>
      </c>
      <c r="AW767" s="11" t="s">
        <v>34</v>
      </c>
      <c r="AX767" s="11" t="s">
        <v>20</v>
      </c>
      <c r="AY767" s="156" t="s">
        <v>139</v>
      </c>
    </row>
    <row r="768" spans="2:65" s="1" customFormat="1" ht="22.5" customHeight="1">
      <c r="B768" s="142"/>
      <c r="C768" s="143" t="s">
        <v>1434</v>
      </c>
      <c r="D768" s="143" t="s">
        <v>141</v>
      </c>
      <c r="E768" s="144" t="s">
        <v>1435</v>
      </c>
      <c r="F768" s="145" t="s">
        <v>1436</v>
      </c>
      <c r="G768" s="146" t="s">
        <v>197</v>
      </c>
      <c r="H768" s="147">
        <v>4.209</v>
      </c>
      <c r="I768" s="148"/>
      <c r="J768" s="148">
        <f>ROUND(I768*H768,2)</f>
        <v>0</v>
      </c>
      <c r="K768" s="145" t="s">
        <v>3</v>
      </c>
      <c r="L768" s="30"/>
      <c r="M768" s="149" t="s">
        <v>3</v>
      </c>
      <c r="N768" s="150" t="s">
        <v>41</v>
      </c>
      <c r="O768" s="151">
        <v>1.265</v>
      </c>
      <c r="P768" s="151">
        <f>O768*H768</f>
        <v>5.3243849999999995</v>
      </c>
      <c r="Q768" s="151">
        <v>0</v>
      </c>
      <c r="R768" s="151">
        <f>Q768*H768</f>
        <v>0</v>
      </c>
      <c r="S768" s="151">
        <v>0</v>
      </c>
      <c r="T768" s="152">
        <f>S768*H768</f>
        <v>0</v>
      </c>
      <c r="AR768" s="16" t="s">
        <v>221</v>
      </c>
      <c r="AT768" s="16" t="s">
        <v>141</v>
      </c>
      <c r="AU768" s="16" t="s">
        <v>78</v>
      </c>
      <c r="AY768" s="16" t="s">
        <v>139</v>
      </c>
      <c r="BE768" s="153">
        <f>IF(N768="základní",J768,0)</f>
        <v>0</v>
      </c>
      <c r="BF768" s="153">
        <f>IF(N768="snížená",J768,0)</f>
        <v>0</v>
      </c>
      <c r="BG768" s="153">
        <f>IF(N768="zákl. přenesená",J768,0)</f>
        <v>0</v>
      </c>
      <c r="BH768" s="153">
        <f>IF(N768="sníž. přenesená",J768,0)</f>
        <v>0</v>
      </c>
      <c r="BI768" s="153">
        <f>IF(N768="nulová",J768,0)</f>
        <v>0</v>
      </c>
      <c r="BJ768" s="16" t="s">
        <v>20</v>
      </c>
      <c r="BK768" s="153">
        <f>ROUND(I768*H768,2)</f>
        <v>0</v>
      </c>
      <c r="BL768" s="16" t="s">
        <v>221</v>
      </c>
      <c r="BM768" s="16" t="s">
        <v>1437</v>
      </c>
    </row>
    <row r="769" spans="2:63" s="10" customFormat="1" ht="29.25" customHeight="1">
      <c r="B769" s="129"/>
      <c r="D769" s="139" t="s">
        <v>69</v>
      </c>
      <c r="E769" s="140" t="s">
        <v>1438</v>
      </c>
      <c r="F769" s="140" t="s">
        <v>1439</v>
      </c>
      <c r="J769" s="141">
        <f>BK769</f>
        <v>0</v>
      </c>
      <c r="L769" s="129"/>
      <c r="M769" s="133"/>
      <c r="N769" s="134"/>
      <c r="O769" s="134"/>
      <c r="P769" s="135">
        <f>SUM(P770:P773)</f>
        <v>52.083752000000004</v>
      </c>
      <c r="Q769" s="134"/>
      <c r="R769" s="135">
        <f>SUM(R770:R773)</f>
        <v>0.07684488</v>
      </c>
      <c r="S769" s="134"/>
      <c r="T769" s="136">
        <f>SUM(T770:T773)</f>
        <v>0</v>
      </c>
      <c r="AR769" s="130" t="s">
        <v>78</v>
      </c>
      <c r="AT769" s="137" t="s">
        <v>69</v>
      </c>
      <c r="AU769" s="137" t="s">
        <v>20</v>
      </c>
      <c r="AY769" s="130" t="s">
        <v>139</v>
      </c>
      <c r="BK769" s="138">
        <f>SUM(BK770:BK773)</f>
        <v>0</v>
      </c>
    </row>
    <row r="770" spans="2:65" s="1" customFormat="1" ht="22.5" customHeight="1">
      <c r="B770" s="142"/>
      <c r="C770" s="143" t="s">
        <v>1440</v>
      </c>
      <c r="D770" s="143" t="s">
        <v>141</v>
      </c>
      <c r="E770" s="144" t="s">
        <v>1441</v>
      </c>
      <c r="F770" s="145" t="s">
        <v>1442</v>
      </c>
      <c r="G770" s="146" t="s">
        <v>168</v>
      </c>
      <c r="H770" s="147">
        <v>213.458</v>
      </c>
      <c r="I770" s="148"/>
      <c r="J770" s="148">
        <f>ROUND(I770*H770,2)</f>
        <v>0</v>
      </c>
      <c r="K770" s="145" t="s">
        <v>3</v>
      </c>
      <c r="L770" s="30"/>
      <c r="M770" s="149" t="s">
        <v>3</v>
      </c>
      <c r="N770" s="150" t="s">
        <v>41</v>
      </c>
      <c r="O770" s="151">
        <v>0.14</v>
      </c>
      <c r="P770" s="151">
        <f>O770*H770</f>
        <v>29.884120000000003</v>
      </c>
      <c r="Q770" s="151">
        <v>0</v>
      </c>
      <c r="R770" s="151">
        <f>Q770*H770</f>
        <v>0</v>
      </c>
      <c r="S770" s="151">
        <v>0</v>
      </c>
      <c r="T770" s="152">
        <f>S770*H770</f>
        <v>0</v>
      </c>
      <c r="AR770" s="16" t="s">
        <v>221</v>
      </c>
      <c r="AT770" s="16" t="s">
        <v>141</v>
      </c>
      <c r="AU770" s="16" t="s">
        <v>78</v>
      </c>
      <c r="AY770" s="16" t="s">
        <v>139</v>
      </c>
      <c r="BE770" s="153">
        <f>IF(N770="základní",J770,0)</f>
        <v>0</v>
      </c>
      <c r="BF770" s="153">
        <f>IF(N770="snížená",J770,0)</f>
        <v>0</v>
      </c>
      <c r="BG770" s="153">
        <f>IF(N770="zákl. přenesená",J770,0)</f>
        <v>0</v>
      </c>
      <c r="BH770" s="153">
        <f>IF(N770="sníž. přenesená",J770,0)</f>
        <v>0</v>
      </c>
      <c r="BI770" s="153">
        <f>IF(N770="nulová",J770,0)</f>
        <v>0</v>
      </c>
      <c r="BJ770" s="16" t="s">
        <v>20</v>
      </c>
      <c r="BK770" s="153">
        <f>ROUND(I770*H770,2)</f>
        <v>0</v>
      </c>
      <c r="BL770" s="16" t="s">
        <v>221</v>
      </c>
      <c r="BM770" s="16" t="s">
        <v>1443</v>
      </c>
    </row>
    <row r="771" spans="2:51" s="11" customFormat="1" ht="22.5" customHeight="1">
      <c r="B771" s="154"/>
      <c r="D771" s="163" t="s">
        <v>147</v>
      </c>
      <c r="E771" s="171" t="s">
        <v>3</v>
      </c>
      <c r="F771" s="172" t="s">
        <v>390</v>
      </c>
      <c r="H771" s="173">
        <v>213.458</v>
      </c>
      <c r="L771" s="154"/>
      <c r="M771" s="159"/>
      <c r="N771" s="160"/>
      <c r="O771" s="160"/>
      <c r="P771" s="160"/>
      <c r="Q771" s="160"/>
      <c r="R771" s="160"/>
      <c r="S771" s="160"/>
      <c r="T771" s="161"/>
      <c r="AT771" s="156" t="s">
        <v>147</v>
      </c>
      <c r="AU771" s="156" t="s">
        <v>78</v>
      </c>
      <c r="AV771" s="11" t="s">
        <v>78</v>
      </c>
      <c r="AW771" s="11" t="s">
        <v>34</v>
      </c>
      <c r="AX771" s="11" t="s">
        <v>20</v>
      </c>
      <c r="AY771" s="156" t="s">
        <v>139</v>
      </c>
    </row>
    <row r="772" spans="2:65" s="1" customFormat="1" ht="22.5" customHeight="1">
      <c r="B772" s="142"/>
      <c r="C772" s="143" t="s">
        <v>1444</v>
      </c>
      <c r="D772" s="143" t="s">
        <v>141</v>
      </c>
      <c r="E772" s="144" t="s">
        <v>1445</v>
      </c>
      <c r="F772" s="145" t="s">
        <v>1446</v>
      </c>
      <c r="G772" s="146" t="s">
        <v>168</v>
      </c>
      <c r="H772" s="147">
        <v>213.458</v>
      </c>
      <c r="I772" s="148"/>
      <c r="J772" s="148">
        <f>ROUND(I772*H772,2)</f>
        <v>0</v>
      </c>
      <c r="K772" s="145" t="s">
        <v>3</v>
      </c>
      <c r="L772" s="30"/>
      <c r="M772" s="149" t="s">
        <v>3</v>
      </c>
      <c r="N772" s="150" t="s">
        <v>41</v>
      </c>
      <c r="O772" s="151">
        <v>0.104</v>
      </c>
      <c r="P772" s="151">
        <f>O772*H772</f>
        <v>22.199631999999998</v>
      </c>
      <c r="Q772" s="151">
        <v>0.00036</v>
      </c>
      <c r="R772" s="151">
        <f>Q772*H772</f>
        <v>0.07684488</v>
      </c>
      <c r="S772" s="151">
        <v>0</v>
      </c>
      <c r="T772" s="152">
        <f>S772*H772</f>
        <v>0</v>
      </c>
      <c r="AR772" s="16" t="s">
        <v>221</v>
      </c>
      <c r="AT772" s="16" t="s">
        <v>141</v>
      </c>
      <c r="AU772" s="16" t="s">
        <v>78</v>
      </c>
      <c r="AY772" s="16" t="s">
        <v>139</v>
      </c>
      <c r="BE772" s="153">
        <f>IF(N772="základní",J772,0)</f>
        <v>0</v>
      </c>
      <c r="BF772" s="153">
        <f>IF(N772="snížená",J772,0)</f>
        <v>0</v>
      </c>
      <c r="BG772" s="153">
        <f>IF(N772="zákl. přenesená",J772,0)</f>
        <v>0</v>
      </c>
      <c r="BH772" s="153">
        <f>IF(N772="sníž. přenesená",J772,0)</f>
        <v>0</v>
      </c>
      <c r="BI772" s="153">
        <f>IF(N772="nulová",J772,0)</f>
        <v>0</v>
      </c>
      <c r="BJ772" s="16" t="s">
        <v>20</v>
      </c>
      <c r="BK772" s="153">
        <f>ROUND(I772*H772,2)</f>
        <v>0</v>
      </c>
      <c r="BL772" s="16" t="s">
        <v>221</v>
      </c>
      <c r="BM772" s="16" t="s">
        <v>1447</v>
      </c>
    </row>
    <row r="773" spans="2:51" s="11" customFormat="1" ht="22.5" customHeight="1">
      <c r="B773" s="154"/>
      <c r="D773" s="155" t="s">
        <v>147</v>
      </c>
      <c r="E773" s="156" t="s">
        <v>3</v>
      </c>
      <c r="F773" s="157" t="s">
        <v>390</v>
      </c>
      <c r="H773" s="158">
        <v>213.458</v>
      </c>
      <c r="L773" s="154"/>
      <c r="M773" s="159"/>
      <c r="N773" s="160"/>
      <c r="O773" s="160"/>
      <c r="P773" s="160"/>
      <c r="Q773" s="160"/>
      <c r="R773" s="160"/>
      <c r="S773" s="160"/>
      <c r="T773" s="161"/>
      <c r="AT773" s="156" t="s">
        <v>147</v>
      </c>
      <c r="AU773" s="156" t="s">
        <v>78</v>
      </c>
      <c r="AV773" s="11" t="s">
        <v>78</v>
      </c>
      <c r="AW773" s="11" t="s">
        <v>34</v>
      </c>
      <c r="AX773" s="11" t="s">
        <v>20</v>
      </c>
      <c r="AY773" s="156" t="s">
        <v>139</v>
      </c>
    </row>
    <row r="774" spans="2:63" s="10" customFormat="1" ht="29.25" customHeight="1">
      <c r="B774" s="129"/>
      <c r="D774" s="139" t="s">
        <v>69</v>
      </c>
      <c r="E774" s="140" t="s">
        <v>1448</v>
      </c>
      <c r="F774" s="140" t="s">
        <v>1449</v>
      </c>
      <c r="J774" s="141">
        <f>BK774</f>
        <v>0</v>
      </c>
      <c r="L774" s="129"/>
      <c r="M774" s="133"/>
      <c r="N774" s="134"/>
      <c r="O774" s="134"/>
      <c r="P774" s="135">
        <f>SUM(P775:P784)</f>
        <v>37.50916</v>
      </c>
      <c r="Q774" s="134"/>
      <c r="R774" s="135">
        <f>SUM(R775:R784)</f>
        <v>0.09377289999999999</v>
      </c>
      <c r="S774" s="134"/>
      <c r="T774" s="136">
        <f>SUM(T775:T784)</f>
        <v>0</v>
      </c>
      <c r="AR774" s="130" t="s">
        <v>78</v>
      </c>
      <c r="AT774" s="137" t="s">
        <v>69</v>
      </c>
      <c r="AU774" s="137" t="s">
        <v>20</v>
      </c>
      <c r="AY774" s="130" t="s">
        <v>139</v>
      </c>
      <c r="BK774" s="138">
        <f>SUM(BK775:BK784)</f>
        <v>0</v>
      </c>
    </row>
    <row r="775" spans="2:65" s="1" customFormat="1" ht="31.5" customHeight="1">
      <c r="B775" s="142"/>
      <c r="C775" s="143" t="s">
        <v>1450</v>
      </c>
      <c r="D775" s="143" t="s">
        <v>141</v>
      </c>
      <c r="E775" s="144" t="s">
        <v>1451</v>
      </c>
      <c r="F775" s="145" t="s">
        <v>1452</v>
      </c>
      <c r="G775" s="146" t="s">
        <v>168</v>
      </c>
      <c r="H775" s="147">
        <v>360.665</v>
      </c>
      <c r="I775" s="148"/>
      <c r="J775" s="148">
        <f>ROUND(I775*H775,2)</f>
        <v>0</v>
      </c>
      <c r="K775" s="145" t="s">
        <v>3</v>
      </c>
      <c r="L775" s="30"/>
      <c r="M775" s="149" t="s">
        <v>3</v>
      </c>
      <c r="N775" s="150" t="s">
        <v>41</v>
      </c>
      <c r="O775" s="151">
        <v>0.104</v>
      </c>
      <c r="P775" s="151">
        <f>O775*H775</f>
        <v>37.50916</v>
      </c>
      <c r="Q775" s="151">
        <v>0.00026</v>
      </c>
      <c r="R775" s="151">
        <f>Q775*H775</f>
        <v>0.09377289999999999</v>
      </c>
      <c r="S775" s="151">
        <v>0</v>
      </c>
      <c r="T775" s="152">
        <f>S775*H775</f>
        <v>0</v>
      </c>
      <c r="AR775" s="16" t="s">
        <v>221</v>
      </c>
      <c r="AT775" s="16" t="s">
        <v>141</v>
      </c>
      <c r="AU775" s="16" t="s">
        <v>78</v>
      </c>
      <c r="AY775" s="16" t="s">
        <v>139</v>
      </c>
      <c r="BE775" s="153">
        <f>IF(N775="základní",J775,0)</f>
        <v>0</v>
      </c>
      <c r="BF775" s="153">
        <f>IF(N775="snížená",J775,0)</f>
        <v>0</v>
      </c>
      <c r="BG775" s="153">
        <f>IF(N775="zákl. přenesená",J775,0)</f>
        <v>0</v>
      </c>
      <c r="BH775" s="153">
        <f>IF(N775="sníž. přenesená",J775,0)</f>
        <v>0</v>
      </c>
      <c r="BI775" s="153">
        <f>IF(N775="nulová",J775,0)</f>
        <v>0</v>
      </c>
      <c r="BJ775" s="16" t="s">
        <v>20</v>
      </c>
      <c r="BK775" s="153">
        <f>ROUND(I775*H775,2)</f>
        <v>0</v>
      </c>
      <c r="BL775" s="16" t="s">
        <v>221</v>
      </c>
      <c r="BM775" s="16" t="s">
        <v>1453</v>
      </c>
    </row>
    <row r="776" spans="2:51" s="11" customFormat="1" ht="22.5" customHeight="1">
      <c r="B776" s="154"/>
      <c r="D776" s="155" t="s">
        <v>147</v>
      </c>
      <c r="E776" s="156" t="s">
        <v>3</v>
      </c>
      <c r="F776" s="157" t="s">
        <v>1454</v>
      </c>
      <c r="H776" s="158">
        <v>286.255</v>
      </c>
      <c r="L776" s="154"/>
      <c r="M776" s="159"/>
      <c r="N776" s="160"/>
      <c r="O776" s="160"/>
      <c r="P776" s="160"/>
      <c r="Q776" s="160"/>
      <c r="R776" s="160"/>
      <c r="S776" s="160"/>
      <c r="T776" s="161"/>
      <c r="AT776" s="156" t="s">
        <v>147</v>
      </c>
      <c r="AU776" s="156" t="s">
        <v>78</v>
      </c>
      <c r="AV776" s="11" t="s">
        <v>78</v>
      </c>
      <c r="AW776" s="11" t="s">
        <v>34</v>
      </c>
      <c r="AX776" s="11" t="s">
        <v>70</v>
      </c>
      <c r="AY776" s="156" t="s">
        <v>139</v>
      </c>
    </row>
    <row r="777" spans="2:51" s="11" customFormat="1" ht="22.5" customHeight="1">
      <c r="B777" s="154"/>
      <c r="D777" s="155" t="s">
        <v>147</v>
      </c>
      <c r="E777" s="156" t="s">
        <v>3</v>
      </c>
      <c r="F777" s="157" t="s">
        <v>1455</v>
      </c>
      <c r="H777" s="158">
        <v>107.85</v>
      </c>
      <c r="L777" s="154"/>
      <c r="M777" s="159"/>
      <c r="N777" s="160"/>
      <c r="O777" s="160"/>
      <c r="P777" s="160"/>
      <c r="Q777" s="160"/>
      <c r="R777" s="160"/>
      <c r="S777" s="160"/>
      <c r="T777" s="161"/>
      <c r="AT777" s="156" t="s">
        <v>147</v>
      </c>
      <c r="AU777" s="156" t="s">
        <v>78</v>
      </c>
      <c r="AV777" s="11" t="s">
        <v>78</v>
      </c>
      <c r="AW777" s="11" t="s">
        <v>34</v>
      </c>
      <c r="AX777" s="11" t="s">
        <v>70</v>
      </c>
      <c r="AY777" s="156" t="s">
        <v>139</v>
      </c>
    </row>
    <row r="778" spans="2:51" s="11" customFormat="1" ht="22.5" customHeight="1">
      <c r="B778" s="154"/>
      <c r="D778" s="155" t="s">
        <v>147</v>
      </c>
      <c r="E778" s="156" t="s">
        <v>3</v>
      </c>
      <c r="F778" s="157" t="s">
        <v>1456</v>
      </c>
      <c r="H778" s="158">
        <v>-33.44</v>
      </c>
      <c r="L778" s="154"/>
      <c r="M778" s="159"/>
      <c r="N778" s="160"/>
      <c r="O778" s="160"/>
      <c r="P778" s="160"/>
      <c r="Q778" s="160"/>
      <c r="R778" s="160"/>
      <c r="S778" s="160"/>
      <c r="T778" s="161"/>
      <c r="AT778" s="156" t="s">
        <v>147</v>
      </c>
      <c r="AU778" s="156" t="s">
        <v>78</v>
      </c>
      <c r="AV778" s="11" t="s">
        <v>78</v>
      </c>
      <c r="AW778" s="11" t="s">
        <v>34</v>
      </c>
      <c r="AX778" s="11" t="s">
        <v>70</v>
      </c>
      <c r="AY778" s="156" t="s">
        <v>139</v>
      </c>
    </row>
    <row r="779" spans="2:51" s="12" customFormat="1" ht="22.5" customHeight="1">
      <c r="B779" s="162"/>
      <c r="D779" s="163" t="s">
        <v>147</v>
      </c>
      <c r="E779" s="164" t="s">
        <v>3</v>
      </c>
      <c r="F779" s="165" t="s">
        <v>150</v>
      </c>
      <c r="H779" s="166">
        <v>360.665</v>
      </c>
      <c r="L779" s="162"/>
      <c r="M779" s="167"/>
      <c r="N779" s="168"/>
      <c r="O779" s="168"/>
      <c r="P779" s="168"/>
      <c r="Q779" s="168"/>
      <c r="R779" s="168"/>
      <c r="S779" s="168"/>
      <c r="T779" s="169"/>
      <c r="AT779" s="170" t="s">
        <v>147</v>
      </c>
      <c r="AU779" s="170" t="s">
        <v>78</v>
      </c>
      <c r="AV779" s="12" t="s">
        <v>145</v>
      </c>
      <c r="AW779" s="12" t="s">
        <v>34</v>
      </c>
      <c r="AX779" s="12" t="s">
        <v>20</v>
      </c>
      <c r="AY779" s="170" t="s">
        <v>139</v>
      </c>
    </row>
    <row r="780" spans="2:65" s="1" customFormat="1" ht="22.5" customHeight="1">
      <c r="B780" s="142"/>
      <c r="C780" s="143" t="s">
        <v>1457</v>
      </c>
      <c r="D780" s="143" t="s">
        <v>141</v>
      </c>
      <c r="E780" s="144" t="s">
        <v>1458</v>
      </c>
      <c r="F780" s="145" t="s">
        <v>1459</v>
      </c>
      <c r="G780" s="146" t="s">
        <v>168</v>
      </c>
      <c r="H780" s="147">
        <v>1101.306</v>
      </c>
      <c r="I780" s="148"/>
      <c r="J780" s="148">
        <f>ROUND(I780*H780,2)</f>
        <v>0</v>
      </c>
      <c r="K780" s="145" t="s">
        <v>3</v>
      </c>
      <c r="L780" s="30"/>
      <c r="M780" s="149" t="s">
        <v>3</v>
      </c>
      <c r="N780" s="150" t="s">
        <v>41</v>
      </c>
      <c r="O780" s="151">
        <v>0</v>
      </c>
      <c r="P780" s="151">
        <f>O780*H780</f>
        <v>0</v>
      </c>
      <c r="Q780" s="151">
        <v>0</v>
      </c>
      <c r="R780" s="151">
        <f>Q780*H780</f>
        <v>0</v>
      </c>
      <c r="S780" s="151">
        <v>0</v>
      </c>
      <c r="T780" s="152">
        <f>S780*H780</f>
        <v>0</v>
      </c>
      <c r="AR780" s="16" t="s">
        <v>221</v>
      </c>
      <c r="AT780" s="16" t="s">
        <v>141</v>
      </c>
      <c r="AU780" s="16" t="s">
        <v>78</v>
      </c>
      <c r="AY780" s="16" t="s">
        <v>139</v>
      </c>
      <c r="BE780" s="153">
        <f>IF(N780="základní",J780,0)</f>
        <v>0</v>
      </c>
      <c r="BF780" s="153">
        <f>IF(N780="snížená",J780,0)</f>
        <v>0</v>
      </c>
      <c r="BG780" s="153">
        <f>IF(N780="zákl. přenesená",J780,0)</f>
        <v>0</v>
      </c>
      <c r="BH780" s="153">
        <f>IF(N780="sníž. přenesená",J780,0)</f>
        <v>0</v>
      </c>
      <c r="BI780" s="153">
        <f>IF(N780="nulová",J780,0)</f>
        <v>0</v>
      </c>
      <c r="BJ780" s="16" t="s">
        <v>20</v>
      </c>
      <c r="BK780" s="153">
        <f>ROUND(I780*H780,2)</f>
        <v>0</v>
      </c>
      <c r="BL780" s="16" t="s">
        <v>221</v>
      </c>
      <c r="BM780" s="16" t="s">
        <v>1460</v>
      </c>
    </row>
    <row r="781" spans="2:51" s="11" customFormat="1" ht="22.5" customHeight="1">
      <c r="B781" s="154"/>
      <c r="D781" s="155" t="s">
        <v>147</v>
      </c>
      <c r="E781" s="156" t="s">
        <v>3</v>
      </c>
      <c r="F781" s="157" t="s">
        <v>1461</v>
      </c>
      <c r="H781" s="158">
        <v>1010.16</v>
      </c>
      <c r="L781" s="154"/>
      <c r="M781" s="159"/>
      <c r="N781" s="160"/>
      <c r="O781" s="160"/>
      <c r="P781" s="160"/>
      <c r="Q781" s="160"/>
      <c r="R781" s="160"/>
      <c r="S781" s="160"/>
      <c r="T781" s="161"/>
      <c r="AT781" s="156" t="s">
        <v>147</v>
      </c>
      <c r="AU781" s="156" t="s">
        <v>78</v>
      </c>
      <c r="AV781" s="11" t="s">
        <v>78</v>
      </c>
      <c r="AW781" s="11" t="s">
        <v>34</v>
      </c>
      <c r="AX781" s="11" t="s">
        <v>70</v>
      </c>
      <c r="AY781" s="156" t="s">
        <v>139</v>
      </c>
    </row>
    <row r="782" spans="2:51" s="11" customFormat="1" ht="22.5" customHeight="1">
      <c r="B782" s="154"/>
      <c r="D782" s="155" t="s">
        <v>147</v>
      </c>
      <c r="E782" s="156" t="s">
        <v>3</v>
      </c>
      <c r="F782" s="157" t="s">
        <v>1462</v>
      </c>
      <c r="H782" s="158">
        <v>270.34</v>
      </c>
      <c r="L782" s="154"/>
      <c r="M782" s="159"/>
      <c r="N782" s="160"/>
      <c r="O782" s="160"/>
      <c r="P782" s="160"/>
      <c r="Q782" s="160"/>
      <c r="R782" s="160"/>
      <c r="S782" s="160"/>
      <c r="T782" s="161"/>
      <c r="AT782" s="156" t="s">
        <v>147</v>
      </c>
      <c r="AU782" s="156" t="s">
        <v>78</v>
      </c>
      <c r="AV782" s="11" t="s">
        <v>78</v>
      </c>
      <c r="AW782" s="11" t="s">
        <v>34</v>
      </c>
      <c r="AX782" s="11" t="s">
        <v>70</v>
      </c>
      <c r="AY782" s="156" t="s">
        <v>139</v>
      </c>
    </row>
    <row r="783" spans="2:51" s="11" customFormat="1" ht="22.5" customHeight="1">
      <c r="B783" s="154"/>
      <c r="D783" s="155" t="s">
        <v>147</v>
      </c>
      <c r="E783" s="156" t="s">
        <v>3</v>
      </c>
      <c r="F783" s="157" t="s">
        <v>1463</v>
      </c>
      <c r="H783" s="158">
        <v>-179.194</v>
      </c>
      <c r="L783" s="154"/>
      <c r="M783" s="159"/>
      <c r="N783" s="160"/>
      <c r="O783" s="160"/>
      <c r="P783" s="160"/>
      <c r="Q783" s="160"/>
      <c r="R783" s="160"/>
      <c r="S783" s="160"/>
      <c r="T783" s="161"/>
      <c r="AT783" s="156" t="s">
        <v>147</v>
      </c>
      <c r="AU783" s="156" t="s">
        <v>78</v>
      </c>
      <c r="AV783" s="11" t="s">
        <v>78</v>
      </c>
      <c r="AW783" s="11" t="s">
        <v>34</v>
      </c>
      <c r="AX783" s="11" t="s">
        <v>70</v>
      </c>
      <c r="AY783" s="156" t="s">
        <v>139</v>
      </c>
    </row>
    <row r="784" spans="2:51" s="12" customFormat="1" ht="22.5" customHeight="1">
      <c r="B784" s="162"/>
      <c r="D784" s="155" t="s">
        <v>147</v>
      </c>
      <c r="E784" s="183" t="s">
        <v>3</v>
      </c>
      <c r="F784" s="184" t="s">
        <v>150</v>
      </c>
      <c r="H784" s="185">
        <v>1101.306</v>
      </c>
      <c r="L784" s="162"/>
      <c r="M784" s="167"/>
      <c r="N784" s="168"/>
      <c r="O784" s="168"/>
      <c r="P784" s="168"/>
      <c r="Q784" s="168"/>
      <c r="R784" s="168"/>
      <c r="S784" s="168"/>
      <c r="T784" s="169"/>
      <c r="AT784" s="170" t="s">
        <v>147</v>
      </c>
      <c r="AU784" s="170" t="s">
        <v>78</v>
      </c>
      <c r="AV784" s="12" t="s">
        <v>145</v>
      </c>
      <c r="AW784" s="12" t="s">
        <v>34</v>
      </c>
      <c r="AX784" s="12" t="s">
        <v>20</v>
      </c>
      <c r="AY784" s="170" t="s">
        <v>139</v>
      </c>
    </row>
    <row r="785" spans="2:63" s="10" customFormat="1" ht="36.75" customHeight="1">
      <c r="B785" s="129"/>
      <c r="D785" s="130" t="s">
        <v>69</v>
      </c>
      <c r="E785" s="131" t="s">
        <v>269</v>
      </c>
      <c r="F785" s="131" t="s">
        <v>1464</v>
      </c>
      <c r="J785" s="132">
        <f>BK785</f>
        <v>0</v>
      </c>
      <c r="L785" s="129"/>
      <c r="M785" s="133"/>
      <c r="N785" s="134"/>
      <c r="O785" s="134"/>
      <c r="P785" s="135">
        <f>P786+P788+P790</f>
        <v>0</v>
      </c>
      <c r="Q785" s="134"/>
      <c r="R785" s="135">
        <f>R786+R788+R790</f>
        <v>0</v>
      </c>
      <c r="S785" s="134"/>
      <c r="T785" s="136">
        <f>T786+T788+T790</f>
        <v>0</v>
      </c>
      <c r="AR785" s="130" t="s">
        <v>154</v>
      </c>
      <c r="AT785" s="137" t="s">
        <v>69</v>
      </c>
      <c r="AU785" s="137" t="s">
        <v>70</v>
      </c>
      <c r="AY785" s="130" t="s">
        <v>139</v>
      </c>
      <c r="BK785" s="138">
        <f>BK786+BK788+BK790</f>
        <v>0</v>
      </c>
    </row>
    <row r="786" spans="2:63" s="10" customFormat="1" ht="19.5" customHeight="1">
      <c r="B786" s="129"/>
      <c r="D786" s="139" t="s">
        <v>69</v>
      </c>
      <c r="E786" s="140" t="s">
        <v>1465</v>
      </c>
      <c r="F786" s="140" t="s">
        <v>1466</v>
      </c>
      <c r="J786" s="141">
        <f>J787</f>
        <v>0</v>
      </c>
      <c r="L786" s="129"/>
      <c r="M786" s="133"/>
      <c r="N786" s="134"/>
      <c r="O786" s="134"/>
      <c r="P786" s="135">
        <f>P787</f>
        <v>0</v>
      </c>
      <c r="Q786" s="134"/>
      <c r="R786" s="135">
        <f>R787</f>
        <v>0</v>
      </c>
      <c r="S786" s="134"/>
      <c r="T786" s="136">
        <f>T787</f>
        <v>0</v>
      </c>
      <c r="AR786" s="130" t="s">
        <v>154</v>
      </c>
      <c r="AT786" s="137" t="s">
        <v>69</v>
      </c>
      <c r="AU786" s="137" t="s">
        <v>20</v>
      </c>
      <c r="AY786" s="130" t="s">
        <v>139</v>
      </c>
      <c r="BK786" s="138">
        <f>BK787</f>
        <v>0</v>
      </c>
    </row>
    <row r="787" spans="2:65" s="1" customFormat="1" ht="22.5" customHeight="1">
      <c r="B787" s="142"/>
      <c r="C787" s="143" t="s">
        <v>1467</v>
      </c>
      <c r="D787" s="143" t="s">
        <v>141</v>
      </c>
      <c r="E787" s="144" t="s">
        <v>1468</v>
      </c>
      <c r="F787" s="145" t="s">
        <v>1469</v>
      </c>
      <c r="G787" s="146" t="s">
        <v>935</v>
      </c>
      <c r="H787" s="147">
        <v>1</v>
      </c>
      <c r="I787" s="148"/>
      <c r="J787" s="148">
        <f>'2016-08-29-04-ONN01-REHAB-EL-VV'!I147</f>
        <v>0</v>
      </c>
      <c r="K787" s="145" t="s">
        <v>3</v>
      </c>
      <c r="L787" s="30"/>
      <c r="M787" s="149" t="s">
        <v>3</v>
      </c>
      <c r="N787" s="150" t="s">
        <v>41</v>
      </c>
      <c r="O787" s="151">
        <v>0</v>
      </c>
      <c r="P787" s="151">
        <f>O787*H787</f>
        <v>0</v>
      </c>
      <c r="Q787" s="151">
        <v>0</v>
      </c>
      <c r="R787" s="151">
        <f>Q787*H787</f>
        <v>0</v>
      </c>
      <c r="S787" s="151">
        <v>0</v>
      </c>
      <c r="T787" s="152">
        <f>S787*H787</f>
        <v>0</v>
      </c>
      <c r="AR787" s="16" t="s">
        <v>497</v>
      </c>
      <c r="AT787" s="16" t="s">
        <v>141</v>
      </c>
      <c r="AU787" s="16" t="s">
        <v>78</v>
      </c>
      <c r="AY787" s="16" t="s">
        <v>139</v>
      </c>
      <c r="BE787" s="153">
        <f>IF(N787="základní",J787,0)</f>
        <v>0</v>
      </c>
      <c r="BF787" s="153">
        <f>IF(N787="snížená",J787,0)</f>
        <v>0</v>
      </c>
      <c r="BG787" s="153">
        <f>IF(N787="zákl. přenesená",J787,0)</f>
        <v>0</v>
      </c>
      <c r="BH787" s="153">
        <f>IF(N787="sníž. přenesená",J787,0)</f>
        <v>0</v>
      </c>
      <c r="BI787" s="153">
        <f>IF(N787="nulová",J787,0)</f>
        <v>0</v>
      </c>
      <c r="BJ787" s="16" t="s">
        <v>20</v>
      </c>
      <c r="BK787" s="153">
        <f>ROUND(I787*H787,2)</f>
        <v>0</v>
      </c>
      <c r="BL787" s="16" t="s">
        <v>497</v>
      </c>
      <c r="BM787" s="16" t="s">
        <v>1470</v>
      </c>
    </row>
    <row r="788" spans="2:63" s="10" customFormat="1" ht="29.25" customHeight="1">
      <c r="B788" s="129"/>
      <c r="D788" s="139" t="s">
        <v>69</v>
      </c>
      <c r="E788" s="140" t="s">
        <v>1471</v>
      </c>
      <c r="F788" s="140" t="s">
        <v>1472</v>
      </c>
      <c r="J788" s="141">
        <f>J789</f>
        <v>0</v>
      </c>
      <c r="L788" s="129"/>
      <c r="M788" s="133"/>
      <c r="N788" s="134"/>
      <c r="O788" s="134"/>
      <c r="P788" s="135">
        <f>P789</f>
        <v>0</v>
      </c>
      <c r="Q788" s="134"/>
      <c r="R788" s="135">
        <f>R789</f>
        <v>0</v>
      </c>
      <c r="S788" s="134"/>
      <c r="T788" s="136">
        <f>T789</f>
        <v>0</v>
      </c>
      <c r="AR788" s="130" t="s">
        <v>154</v>
      </c>
      <c r="AT788" s="137" t="s">
        <v>69</v>
      </c>
      <c r="AU788" s="137" t="s">
        <v>20</v>
      </c>
      <c r="AY788" s="130" t="s">
        <v>139</v>
      </c>
      <c r="BK788" s="138">
        <f>BK789</f>
        <v>0</v>
      </c>
    </row>
    <row r="789" spans="2:65" s="1" customFormat="1" ht="22.5" customHeight="1">
      <c r="B789" s="142"/>
      <c r="C789" s="143" t="s">
        <v>1473</v>
      </c>
      <c r="D789" s="143" t="s">
        <v>141</v>
      </c>
      <c r="E789" s="144" t="s">
        <v>1474</v>
      </c>
      <c r="F789" s="145" t="s">
        <v>1475</v>
      </c>
      <c r="G789" s="146" t="s">
        <v>935</v>
      </c>
      <c r="H789" s="147">
        <v>1</v>
      </c>
      <c r="I789" s="148"/>
      <c r="J789" s="148">
        <f>'2016-08-29-02-ONN01-REHAB-VZT-V'!I204</f>
        <v>0</v>
      </c>
      <c r="K789" s="145" t="s">
        <v>3</v>
      </c>
      <c r="L789" s="30"/>
      <c r="M789" s="149" t="s">
        <v>3</v>
      </c>
      <c r="N789" s="150" t="s">
        <v>41</v>
      </c>
      <c r="O789" s="151">
        <v>0</v>
      </c>
      <c r="P789" s="151">
        <f>O789*H789</f>
        <v>0</v>
      </c>
      <c r="Q789" s="151">
        <v>0</v>
      </c>
      <c r="R789" s="151">
        <f>Q789*H789</f>
        <v>0</v>
      </c>
      <c r="S789" s="151">
        <v>0</v>
      </c>
      <c r="T789" s="152">
        <f>S789*H789</f>
        <v>0</v>
      </c>
      <c r="AR789" s="16" t="s">
        <v>497</v>
      </c>
      <c r="AT789" s="16" t="s">
        <v>141</v>
      </c>
      <c r="AU789" s="16" t="s">
        <v>78</v>
      </c>
      <c r="AY789" s="16" t="s">
        <v>139</v>
      </c>
      <c r="BE789" s="153">
        <f>IF(N789="základní",J789,0)</f>
        <v>0</v>
      </c>
      <c r="BF789" s="153">
        <f>IF(N789="snížená",J789,0)</f>
        <v>0</v>
      </c>
      <c r="BG789" s="153">
        <f>IF(N789="zákl. přenesená",J789,0)</f>
        <v>0</v>
      </c>
      <c r="BH789" s="153">
        <f>IF(N789="sníž. přenesená",J789,0)</f>
        <v>0</v>
      </c>
      <c r="BI789" s="153">
        <f>IF(N789="nulová",J789,0)</f>
        <v>0</v>
      </c>
      <c r="BJ789" s="16" t="s">
        <v>20</v>
      </c>
      <c r="BK789" s="153">
        <f>ROUND(I789*H789,2)</f>
        <v>0</v>
      </c>
      <c r="BL789" s="16" t="s">
        <v>497</v>
      </c>
      <c r="BM789" s="16" t="s">
        <v>1476</v>
      </c>
    </row>
    <row r="790" spans="2:63" s="10" customFormat="1" ht="29.25" customHeight="1">
      <c r="B790" s="129"/>
      <c r="D790" s="139" t="s">
        <v>69</v>
      </c>
      <c r="E790" s="140" t="s">
        <v>1477</v>
      </c>
      <c r="F790" s="140" t="s">
        <v>1478</v>
      </c>
      <c r="J790" s="141">
        <f>J791</f>
        <v>0</v>
      </c>
      <c r="L790" s="129"/>
      <c r="M790" s="133"/>
      <c r="N790" s="134"/>
      <c r="O790" s="134"/>
      <c r="P790" s="135">
        <f>P791</f>
        <v>0</v>
      </c>
      <c r="Q790" s="134"/>
      <c r="R790" s="135">
        <f>R791</f>
        <v>0</v>
      </c>
      <c r="S790" s="134"/>
      <c r="T790" s="136">
        <f>T791</f>
        <v>0</v>
      </c>
      <c r="AR790" s="130" t="s">
        <v>154</v>
      </c>
      <c r="AT790" s="137" t="s">
        <v>69</v>
      </c>
      <c r="AU790" s="137" t="s">
        <v>20</v>
      </c>
      <c r="AY790" s="130" t="s">
        <v>139</v>
      </c>
      <c r="BK790" s="138">
        <f>BK791</f>
        <v>0</v>
      </c>
    </row>
    <row r="791" spans="2:65" s="1" customFormat="1" ht="22.5" customHeight="1">
      <c r="B791" s="142"/>
      <c r="C791" s="143" t="s">
        <v>1479</v>
      </c>
      <c r="D791" s="143" t="s">
        <v>141</v>
      </c>
      <c r="E791" s="144" t="s">
        <v>1480</v>
      </c>
      <c r="F791" s="145" t="s">
        <v>1481</v>
      </c>
      <c r="G791" s="146" t="s">
        <v>935</v>
      </c>
      <c r="H791" s="147">
        <v>1</v>
      </c>
      <c r="I791" s="148"/>
      <c r="J791" s="148">
        <f>'2016-08-29-05-ONN1-REHAB-SLP-VV'!D10</f>
        <v>0</v>
      </c>
      <c r="K791" s="145" t="s">
        <v>3</v>
      </c>
      <c r="L791" s="30"/>
      <c r="M791" s="149" t="s">
        <v>3</v>
      </c>
      <c r="N791" s="150" t="s">
        <v>41</v>
      </c>
      <c r="O791" s="151">
        <v>0</v>
      </c>
      <c r="P791" s="151">
        <f>O791*H791</f>
        <v>0</v>
      </c>
      <c r="Q791" s="151">
        <v>0</v>
      </c>
      <c r="R791" s="151">
        <f>Q791*H791</f>
        <v>0</v>
      </c>
      <c r="S791" s="151">
        <v>0</v>
      </c>
      <c r="T791" s="152">
        <f>S791*H791</f>
        <v>0</v>
      </c>
      <c r="AR791" s="16" t="s">
        <v>497</v>
      </c>
      <c r="AT791" s="16" t="s">
        <v>141</v>
      </c>
      <c r="AU791" s="16" t="s">
        <v>78</v>
      </c>
      <c r="AY791" s="16" t="s">
        <v>139</v>
      </c>
      <c r="BE791" s="153">
        <f>IF(N791="základní",J791,0)</f>
        <v>0</v>
      </c>
      <c r="BF791" s="153">
        <f>IF(N791="snížená",J791,0)</f>
        <v>0</v>
      </c>
      <c r="BG791" s="153">
        <f>IF(N791="zákl. přenesená",J791,0)</f>
        <v>0</v>
      </c>
      <c r="BH791" s="153">
        <f>IF(N791="sníž. přenesená",J791,0)</f>
        <v>0</v>
      </c>
      <c r="BI791" s="153">
        <f>IF(N791="nulová",J791,0)</f>
        <v>0</v>
      </c>
      <c r="BJ791" s="16" t="s">
        <v>20</v>
      </c>
      <c r="BK791" s="153">
        <f>ROUND(I791*H791,2)</f>
        <v>0</v>
      </c>
      <c r="BL791" s="16" t="s">
        <v>497</v>
      </c>
      <c r="BM791" s="16" t="s">
        <v>1482</v>
      </c>
    </row>
    <row r="792" spans="2:63" s="10" customFormat="1" ht="36.75" customHeight="1">
      <c r="B792" s="129"/>
      <c r="D792" s="130" t="s">
        <v>69</v>
      </c>
      <c r="E792" s="131" t="s">
        <v>1483</v>
      </c>
      <c r="F792" s="131" t="s">
        <v>1484</v>
      </c>
      <c r="J792" s="132">
        <f>BK792</f>
        <v>0</v>
      </c>
      <c r="L792" s="129"/>
      <c r="M792" s="133"/>
      <c r="N792" s="134"/>
      <c r="O792" s="134"/>
      <c r="P792" s="135">
        <f>P793+P795</f>
        <v>0</v>
      </c>
      <c r="Q792" s="134"/>
      <c r="R792" s="135">
        <f>R793+R795</f>
        <v>0</v>
      </c>
      <c r="S792" s="134"/>
      <c r="T792" s="136">
        <f>T793+T795</f>
        <v>0</v>
      </c>
      <c r="AR792" s="130" t="s">
        <v>165</v>
      </c>
      <c r="AT792" s="137" t="s">
        <v>69</v>
      </c>
      <c r="AU792" s="137" t="s">
        <v>70</v>
      </c>
      <c r="AY792" s="130" t="s">
        <v>139</v>
      </c>
      <c r="BK792" s="138">
        <f>BK793+BK795</f>
        <v>0</v>
      </c>
    </row>
    <row r="793" spans="2:63" s="10" customFormat="1" ht="19.5" customHeight="1">
      <c r="B793" s="129"/>
      <c r="D793" s="139" t="s">
        <v>69</v>
      </c>
      <c r="E793" s="140" t="s">
        <v>1485</v>
      </c>
      <c r="F793" s="140" t="s">
        <v>1486</v>
      </c>
      <c r="J793" s="141">
        <f>J794</f>
        <v>0</v>
      </c>
      <c r="L793" s="129"/>
      <c r="M793" s="133"/>
      <c r="N793" s="134"/>
      <c r="O793" s="134"/>
      <c r="P793" s="135">
        <f>P794</f>
        <v>0</v>
      </c>
      <c r="Q793" s="134"/>
      <c r="R793" s="135">
        <f>R794</f>
        <v>0</v>
      </c>
      <c r="S793" s="134"/>
      <c r="T793" s="136">
        <f>T794</f>
        <v>0</v>
      </c>
      <c r="AR793" s="130" t="s">
        <v>165</v>
      </c>
      <c r="AT793" s="137" t="s">
        <v>69</v>
      </c>
      <c r="AU793" s="137" t="s">
        <v>20</v>
      </c>
      <c r="AY793" s="130" t="s">
        <v>139</v>
      </c>
      <c r="BK793" s="138">
        <f>BK794</f>
        <v>0</v>
      </c>
    </row>
    <row r="794" spans="2:65" s="1" customFormat="1" ht="22.5" customHeight="1">
      <c r="B794" s="142"/>
      <c r="C794" s="143" t="s">
        <v>1487</v>
      </c>
      <c r="D794" s="143" t="s">
        <v>141</v>
      </c>
      <c r="E794" s="144" t="s">
        <v>1488</v>
      </c>
      <c r="F794" s="145" t="s">
        <v>1489</v>
      </c>
      <c r="G794" s="146" t="s">
        <v>1490</v>
      </c>
      <c r="H794" s="147">
        <v>1</v>
      </c>
      <c r="I794" s="148"/>
      <c r="J794" s="148">
        <f>ROUND(I794*H794,2)</f>
        <v>0</v>
      </c>
      <c r="K794" s="145" t="s">
        <v>3</v>
      </c>
      <c r="L794" s="30"/>
      <c r="M794" s="149" t="s">
        <v>3</v>
      </c>
      <c r="N794" s="150" t="s">
        <v>41</v>
      </c>
      <c r="O794" s="151">
        <v>0</v>
      </c>
      <c r="P794" s="151">
        <f>O794*H794</f>
        <v>0</v>
      </c>
      <c r="Q794" s="151">
        <v>0</v>
      </c>
      <c r="R794" s="151">
        <f>Q794*H794</f>
        <v>0</v>
      </c>
      <c r="S794" s="151">
        <v>0</v>
      </c>
      <c r="T794" s="152">
        <f>S794*H794</f>
        <v>0</v>
      </c>
      <c r="AR794" s="16" t="s">
        <v>1491</v>
      </c>
      <c r="AT794" s="16" t="s">
        <v>141</v>
      </c>
      <c r="AU794" s="16" t="s">
        <v>78</v>
      </c>
      <c r="AY794" s="16" t="s">
        <v>139</v>
      </c>
      <c r="BE794" s="153">
        <f>IF(N794="základní",J794,0)</f>
        <v>0</v>
      </c>
      <c r="BF794" s="153">
        <f>IF(N794="snížená",J794,0)</f>
        <v>0</v>
      </c>
      <c r="BG794" s="153">
        <f>IF(N794="zákl. přenesená",J794,0)</f>
        <v>0</v>
      </c>
      <c r="BH794" s="153">
        <f>IF(N794="sníž. přenesená",J794,0)</f>
        <v>0</v>
      </c>
      <c r="BI794" s="153">
        <f>IF(N794="nulová",J794,0)</f>
        <v>0</v>
      </c>
      <c r="BJ794" s="16" t="s">
        <v>20</v>
      </c>
      <c r="BK794" s="153">
        <f>ROUND(I794*H794,2)</f>
        <v>0</v>
      </c>
      <c r="BL794" s="16" t="s">
        <v>1491</v>
      </c>
      <c r="BM794" s="16" t="s">
        <v>1492</v>
      </c>
    </row>
    <row r="795" spans="2:63" s="10" customFormat="1" ht="29.25" customHeight="1">
      <c r="B795" s="129"/>
      <c r="D795" s="139" t="s">
        <v>69</v>
      </c>
      <c r="E795" s="140" t="s">
        <v>1493</v>
      </c>
      <c r="F795" s="140" t="s">
        <v>1494</v>
      </c>
      <c r="J795" s="141">
        <f>J796</f>
        <v>0</v>
      </c>
      <c r="L795" s="129"/>
      <c r="M795" s="133"/>
      <c r="N795" s="134"/>
      <c r="O795" s="134"/>
      <c r="P795" s="135">
        <f>P796</f>
        <v>0</v>
      </c>
      <c r="Q795" s="134"/>
      <c r="R795" s="135">
        <f>R796</f>
        <v>0</v>
      </c>
      <c r="S795" s="134"/>
      <c r="T795" s="136">
        <f>T796</f>
        <v>0</v>
      </c>
      <c r="AR795" s="130" t="s">
        <v>165</v>
      </c>
      <c r="AT795" s="137" t="s">
        <v>69</v>
      </c>
      <c r="AU795" s="137" t="s">
        <v>20</v>
      </c>
      <c r="AY795" s="130" t="s">
        <v>139</v>
      </c>
      <c r="BK795" s="138">
        <f>BK796</f>
        <v>0</v>
      </c>
    </row>
    <row r="796" spans="2:65" s="1" customFormat="1" ht="22.5" customHeight="1">
      <c r="B796" s="142"/>
      <c r="C796" s="143" t="s">
        <v>1495</v>
      </c>
      <c r="D796" s="143" t="s">
        <v>141</v>
      </c>
      <c r="E796" s="144" t="s">
        <v>1496</v>
      </c>
      <c r="F796" s="145" t="s">
        <v>1494</v>
      </c>
      <c r="G796" s="146" t="s">
        <v>508</v>
      </c>
      <c r="H796" s="147">
        <v>1</v>
      </c>
      <c r="I796" s="148"/>
      <c r="J796" s="148">
        <f>ROUND(I796*H796,2)</f>
        <v>0</v>
      </c>
      <c r="K796" s="145" t="s">
        <v>3</v>
      </c>
      <c r="L796" s="30"/>
      <c r="M796" s="149" t="s">
        <v>3</v>
      </c>
      <c r="N796" s="186" t="s">
        <v>41</v>
      </c>
      <c r="O796" s="187">
        <v>0</v>
      </c>
      <c r="P796" s="187">
        <f>O796*H796</f>
        <v>0</v>
      </c>
      <c r="Q796" s="187">
        <v>0</v>
      </c>
      <c r="R796" s="187">
        <f>Q796*H796</f>
        <v>0</v>
      </c>
      <c r="S796" s="187">
        <v>0</v>
      </c>
      <c r="T796" s="188">
        <f>S796*H796</f>
        <v>0</v>
      </c>
      <c r="AR796" s="16" t="s">
        <v>1491</v>
      </c>
      <c r="AT796" s="16" t="s">
        <v>141</v>
      </c>
      <c r="AU796" s="16" t="s">
        <v>78</v>
      </c>
      <c r="AY796" s="16" t="s">
        <v>139</v>
      </c>
      <c r="BE796" s="153">
        <f>IF(N796="základní",J796,0)</f>
        <v>0</v>
      </c>
      <c r="BF796" s="153">
        <f>IF(N796="snížená",J796,0)</f>
        <v>0</v>
      </c>
      <c r="BG796" s="153">
        <f>IF(N796="zákl. přenesená",J796,0)</f>
        <v>0</v>
      </c>
      <c r="BH796" s="153">
        <f>IF(N796="sníž. přenesená",J796,0)</f>
        <v>0</v>
      </c>
      <c r="BI796" s="153">
        <f>IF(N796="nulová",J796,0)</f>
        <v>0</v>
      </c>
      <c r="BJ796" s="16" t="s">
        <v>20</v>
      </c>
      <c r="BK796" s="153">
        <f>ROUND(I796*H796,2)</f>
        <v>0</v>
      </c>
      <c r="BL796" s="16" t="s">
        <v>1491</v>
      </c>
      <c r="BM796" s="16" t="s">
        <v>1497</v>
      </c>
    </row>
    <row r="797" spans="2:12" s="1" customFormat="1" ht="6.75" customHeight="1">
      <c r="B797" s="45"/>
      <c r="C797" s="46"/>
      <c r="D797" s="46"/>
      <c r="E797" s="46"/>
      <c r="F797" s="46"/>
      <c r="G797" s="46"/>
      <c r="H797" s="46"/>
      <c r="I797" s="46"/>
      <c r="J797" s="46"/>
      <c r="K797" s="46"/>
      <c r="L797" s="30"/>
    </row>
    <row r="798" ht="13.5">
      <c r="AT798" s="189"/>
    </row>
  </sheetData>
  <sheetProtection/>
  <autoFilter ref="C108:K108"/>
  <mergeCells count="9">
    <mergeCell ref="E101:H101"/>
    <mergeCell ref="G1:H1"/>
    <mergeCell ref="L2:V2"/>
    <mergeCell ref="E7:H7"/>
    <mergeCell ref="E9:H9"/>
    <mergeCell ref="E24:H24"/>
    <mergeCell ref="E45:H45"/>
    <mergeCell ref="E47:H47"/>
    <mergeCell ref="E99:H99"/>
  </mergeCells>
  <hyperlinks>
    <hyperlink ref="F1:G1" location="C2" tooltip="Krycí list soupisu" display="1) Krycí list soupisu"/>
    <hyperlink ref="G1:H1" location="C54" tooltip="Rekapitulace" display="2) Rekapitulace"/>
    <hyperlink ref="J1" location="C108"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798"/>
  <sheetViews>
    <sheetView showGridLines="0" zoomScalePageLayoutView="0" workbookViewId="0" topLeftCell="A1">
      <pane ySplit="1" topLeftCell="A119" activePane="bottomLeft" state="frozen"/>
      <selection pane="topLeft" activeCell="A1" sqref="A1"/>
      <selection pane="bottomLeft" activeCell="H74" sqref="H74"/>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0"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96"/>
      <c r="B1" s="193"/>
      <c r="C1" s="193"/>
      <c r="D1" s="194" t="s">
        <v>1</v>
      </c>
      <c r="E1" s="193"/>
      <c r="F1" s="195" t="s">
        <v>1566</v>
      </c>
      <c r="G1" s="702" t="s">
        <v>1567</v>
      </c>
      <c r="H1" s="702"/>
      <c r="I1" s="193"/>
      <c r="J1" s="195" t="s">
        <v>1568</v>
      </c>
      <c r="K1" s="194" t="s">
        <v>81</v>
      </c>
      <c r="L1" s="195" t="s">
        <v>1569</v>
      </c>
      <c r="M1" s="195"/>
      <c r="N1" s="195"/>
      <c r="O1" s="195"/>
      <c r="P1" s="195"/>
      <c r="Q1" s="195"/>
      <c r="R1" s="195"/>
      <c r="S1" s="195"/>
      <c r="T1" s="195"/>
      <c r="U1" s="197"/>
      <c r="V1" s="197"/>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75" customHeight="1">
      <c r="L2" s="666" t="s">
        <v>6</v>
      </c>
      <c r="M2" s="667"/>
      <c r="N2" s="667"/>
      <c r="O2" s="667"/>
      <c r="P2" s="667"/>
      <c r="Q2" s="667"/>
      <c r="R2" s="667"/>
      <c r="S2" s="667"/>
      <c r="T2" s="667"/>
      <c r="U2" s="667"/>
      <c r="V2" s="667"/>
      <c r="AT2" s="16" t="s">
        <v>80</v>
      </c>
    </row>
    <row r="3" spans="2:46" ht="6.75" customHeight="1">
      <c r="B3" s="17"/>
      <c r="C3" s="18"/>
      <c r="D3" s="18"/>
      <c r="E3" s="18"/>
      <c r="F3" s="18"/>
      <c r="G3" s="18"/>
      <c r="H3" s="18"/>
      <c r="I3" s="18"/>
      <c r="J3" s="18"/>
      <c r="K3" s="19"/>
      <c r="AT3" s="16" t="s">
        <v>78</v>
      </c>
    </row>
    <row r="4" spans="2:46" ht="36.75" customHeight="1">
      <c r="B4" s="20"/>
      <c r="C4" s="21"/>
      <c r="D4" s="22" t="s">
        <v>82</v>
      </c>
      <c r="E4" s="21"/>
      <c r="F4" s="21"/>
      <c r="G4" s="21"/>
      <c r="H4" s="21"/>
      <c r="I4" s="21"/>
      <c r="J4" s="21"/>
      <c r="K4" s="23"/>
      <c r="M4" s="24" t="s">
        <v>11</v>
      </c>
      <c r="AT4" s="16" t="s">
        <v>4</v>
      </c>
    </row>
    <row r="5" spans="2:11" ht="6.75" customHeight="1">
      <c r="B5" s="20"/>
      <c r="C5" s="21"/>
      <c r="D5" s="21"/>
      <c r="E5" s="21"/>
      <c r="F5" s="21"/>
      <c r="G5" s="21"/>
      <c r="H5" s="21"/>
      <c r="I5" s="21"/>
      <c r="J5" s="21"/>
      <c r="K5" s="23"/>
    </row>
    <row r="6" spans="2:11" ht="15">
      <c r="B6" s="20"/>
      <c r="C6" s="21"/>
      <c r="D6" s="28" t="s">
        <v>15</v>
      </c>
      <c r="E6" s="21"/>
      <c r="F6" s="21"/>
      <c r="G6" s="21"/>
      <c r="H6" s="21"/>
      <c r="I6" s="21"/>
      <c r="J6" s="21"/>
      <c r="K6" s="23"/>
    </row>
    <row r="7" spans="2:11" ht="22.5" customHeight="1">
      <c r="B7" s="20"/>
      <c r="C7" s="21"/>
      <c r="D7" s="21"/>
      <c r="E7" s="703" t="str">
        <f>'Rekapitulace stavby SO01+SO02'!K6</f>
        <v>Řešení ambulantních prostor rehabilitace</v>
      </c>
      <c r="F7" s="669"/>
      <c r="G7" s="669"/>
      <c r="H7" s="669"/>
      <c r="I7" s="21"/>
      <c r="J7" s="21"/>
      <c r="K7" s="23"/>
    </row>
    <row r="8" spans="2:11" s="1" customFormat="1" ht="15">
      <c r="B8" s="30"/>
      <c r="C8" s="31"/>
      <c r="D8" s="28" t="s">
        <v>83</v>
      </c>
      <c r="E8" s="31"/>
      <c r="F8" s="31"/>
      <c r="G8" s="31"/>
      <c r="H8" s="31"/>
      <c r="I8" s="31"/>
      <c r="J8" s="31"/>
      <c r="K8" s="34"/>
    </row>
    <row r="9" spans="2:11" s="1" customFormat="1" ht="36.75" customHeight="1">
      <c r="B9" s="30"/>
      <c r="C9" s="31"/>
      <c r="D9" s="31"/>
      <c r="E9" s="700" t="s">
        <v>1746</v>
      </c>
      <c r="F9" s="675"/>
      <c r="G9" s="675"/>
      <c r="H9" s="675"/>
      <c r="I9" s="31"/>
      <c r="J9" s="31"/>
      <c r="K9" s="34"/>
    </row>
    <row r="10" spans="2:11" s="1" customFormat="1" ht="13.5">
      <c r="B10" s="30"/>
      <c r="C10" s="31"/>
      <c r="D10" s="31"/>
      <c r="E10" s="31"/>
      <c r="F10" s="31"/>
      <c r="G10" s="31"/>
      <c r="H10" s="31"/>
      <c r="I10" s="31"/>
      <c r="J10" s="31"/>
      <c r="K10" s="34"/>
    </row>
    <row r="11" spans="2:11" s="1" customFormat="1" ht="14.25" customHeight="1">
      <c r="B11" s="30"/>
      <c r="C11" s="31"/>
      <c r="D11" s="28" t="s">
        <v>18</v>
      </c>
      <c r="E11" s="31"/>
      <c r="F11" s="26" t="s">
        <v>3</v>
      </c>
      <c r="G11" s="31"/>
      <c r="H11" s="31"/>
      <c r="I11" s="28" t="s">
        <v>19</v>
      </c>
      <c r="J11" s="26" t="s">
        <v>3</v>
      </c>
      <c r="K11" s="34"/>
    </row>
    <row r="12" spans="2:11" s="1" customFormat="1" ht="14.25" customHeight="1">
      <c r="B12" s="30"/>
      <c r="C12" s="31"/>
      <c r="D12" s="28" t="s">
        <v>21</v>
      </c>
      <c r="E12" s="31"/>
      <c r="F12" s="26" t="s">
        <v>22</v>
      </c>
      <c r="G12" s="31"/>
      <c r="H12" s="31"/>
      <c r="I12" s="28" t="s">
        <v>23</v>
      </c>
      <c r="J12" s="87" t="str">
        <f>'Rekapitulace stavby SO01+SO02'!AN8</f>
        <v>10.8.2016</v>
      </c>
      <c r="K12" s="34"/>
    </row>
    <row r="13" spans="2:11" s="1" customFormat="1" ht="10.5" customHeight="1">
      <c r="B13" s="30"/>
      <c r="C13" s="31"/>
      <c r="D13" s="31"/>
      <c r="E13" s="31"/>
      <c r="F13" s="31"/>
      <c r="G13" s="31"/>
      <c r="H13" s="31"/>
      <c r="I13" s="31"/>
      <c r="J13" s="31"/>
      <c r="K13" s="34"/>
    </row>
    <row r="14" spans="2:11" s="1" customFormat="1" ht="14.25" customHeight="1">
      <c r="B14" s="30"/>
      <c r="C14" s="31"/>
      <c r="D14" s="28" t="s">
        <v>27</v>
      </c>
      <c r="E14" s="31"/>
      <c r="F14" s="31"/>
      <c r="G14" s="31"/>
      <c r="H14" s="31"/>
      <c r="I14" s="28" t="s">
        <v>28</v>
      </c>
      <c r="J14" s="26" t="s">
        <v>3</v>
      </c>
      <c r="K14" s="34"/>
    </row>
    <row r="15" spans="2:11" s="1" customFormat="1" ht="18" customHeight="1">
      <c r="B15" s="30"/>
      <c r="C15" s="31"/>
      <c r="D15" s="31"/>
      <c r="E15" s="26" t="s">
        <v>22</v>
      </c>
      <c r="F15" s="31"/>
      <c r="G15" s="31"/>
      <c r="H15" s="31"/>
      <c r="I15" s="28" t="s">
        <v>29</v>
      </c>
      <c r="J15" s="26" t="s">
        <v>3</v>
      </c>
      <c r="K15" s="34"/>
    </row>
    <row r="16" spans="2:11" s="1" customFormat="1" ht="6.75" customHeight="1">
      <c r="B16" s="30"/>
      <c r="C16" s="31"/>
      <c r="D16" s="31"/>
      <c r="E16" s="31"/>
      <c r="F16" s="31"/>
      <c r="G16" s="31"/>
      <c r="H16" s="31"/>
      <c r="I16" s="31"/>
      <c r="J16" s="31"/>
      <c r="K16" s="34"/>
    </row>
    <row r="17" spans="2:11" s="1" customFormat="1" ht="14.25" customHeight="1">
      <c r="B17" s="30"/>
      <c r="C17" s="31"/>
      <c r="D17" s="28" t="s">
        <v>30</v>
      </c>
      <c r="E17" s="31"/>
      <c r="F17" s="31"/>
      <c r="G17" s="31"/>
      <c r="H17" s="31"/>
      <c r="I17" s="28" t="s">
        <v>28</v>
      </c>
      <c r="J17" s="26" t="s">
        <v>3</v>
      </c>
      <c r="K17" s="34"/>
    </row>
    <row r="18" spans="2:11" s="1" customFormat="1" ht="18" customHeight="1">
      <c r="B18" s="30"/>
      <c r="C18" s="31"/>
      <c r="D18" s="31"/>
      <c r="E18" s="26" t="s">
        <v>31</v>
      </c>
      <c r="F18" s="31"/>
      <c r="G18" s="31"/>
      <c r="H18" s="31"/>
      <c r="I18" s="28" t="s">
        <v>29</v>
      </c>
      <c r="J18" s="26" t="s">
        <v>3</v>
      </c>
      <c r="K18" s="34"/>
    </row>
    <row r="19" spans="2:11" s="1" customFormat="1" ht="6.75" customHeight="1">
      <c r="B19" s="30"/>
      <c r="C19" s="31"/>
      <c r="D19" s="31"/>
      <c r="E19" s="31"/>
      <c r="F19" s="31"/>
      <c r="G19" s="31"/>
      <c r="H19" s="31"/>
      <c r="I19" s="31"/>
      <c r="J19" s="31"/>
      <c r="K19" s="34"/>
    </row>
    <row r="20" spans="2:11" s="1" customFormat="1" ht="14.25" customHeight="1">
      <c r="B20" s="30"/>
      <c r="C20" s="31"/>
      <c r="D20" s="28" t="s">
        <v>32</v>
      </c>
      <c r="E20" s="31"/>
      <c r="F20" s="31"/>
      <c r="G20" s="31"/>
      <c r="H20" s="31"/>
      <c r="I20" s="28" t="s">
        <v>28</v>
      </c>
      <c r="J20" s="26" t="s">
        <v>3</v>
      </c>
      <c r="K20" s="34"/>
    </row>
    <row r="21" spans="2:11" s="1" customFormat="1" ht="18" customHeight="1">
      <c r="B21" s="30"/>
      <c r="C21" s="31"/>
      <c r="D21" s="31"/>
      <c r="E21" s="26" t="s">
        <v>33</v>
      </c>
      <c r="F21" s="31"/>
      <c r="G21" s="31"/>
      <c r="H21" s="31"/>
      <c r="I21" s="28" t="s">
        <v>29</v>
      </c>
      <c r="J21" s="26" t="s">
        <v>3</v>
      </c>
      <c r="K21" s="34"/>
    </row>
    <row r="22" spans="2:11" s="1" customFormat="1" ht="6.75" customHeight="1">
      <c r="B22" s="30"/>
      <c r="C22" s="31"/>
      <c r="D22" s="31"/>
      <c r="E22" s="31"/>
      <c r="F22" s="31"/>
      <c r="G22" s="31"/>
      <c r="H22" s="31"/>
      <c r="I22" s="31"/>
      <c r="J22" s="31"/>
      <c r="K22" s="34"/>
    </row>
    <row r="23" spans="2:11" s="1" customFormat="1" ht="14.25" customHeight="1">
      <c r="B23" s="30"/>
      <c r="C23" s="31"/>
      <c r="D23" s="28" t="s">
        <v>35</v>
      </c>
      <c r="E23" s="31"/>
      <c r="F23" s="31"/>
      <c r="G23" s="31"/>
      <c r="H23" s="31"/>
      <c r="I23" s="31"/>
      <c r="J23" s="31"/>
      <c r="K23" s="34"/>
    </row>
    <row r="24" spans="2:11" s="6" customFormat="1" ht="22.5" customHeight="1">
      <c r="B24" s="88"/>
      <c r="C24" s="89"/>
      <c r="D24" s="89"/>
      <c r="E24" s="671" t="s">
        <v>3</v>
      </c>
      <c r="F24" s="704"/>
      <c r="G24" s="704"/>
      <c r="H24" s="704"/>
      <c r="I24" s="89"/>
      <c r="J24" s="89"/>
      <c r="K24" s="90"/>
    </row>
    <row r="25" spans="2:11" s="1" customFormat="1" ht="6.75" customHeight="1">
      <c r="B25" s="30"/>
      <c r="C25" s="31"/>
      <c r="D25" s="31"/>
      <c r="E25" s="31"/>
      <c r="F25" s="31"/>
      <c r="G25" s="31"/>
      <c r="H25" s="31"/>
      <c r="I25" s="31"/>
      <c r="J25" s="31"/>
      <c r="K25" s="34"/>
    </row>
    <row r="26" spans="2:11" s="1" customFormat="1" ht="6.75" customHeight="1">
      <c r="B26" s="30"/>
      <c r="C26" s="31"/>
      <c r="D26" s="57"/>
      <c r="E26" s="57"/>
      <c r="F26" s="57"/>
      <c r="G26" s="57"/>
      <c r="H26" s="57"/>
      <c r="I26" s="57"/>
      <c r="J26" s="57"/>
      <c r="K26" s="91"/>
    </row>
    <row r="27" spans="2:11" s="1" customFormat="1" ht="24.75" customHeight="1">
      <c r="B27" s="30"/>
      <c r="C27" s="31"/>
      <c r="D27" s="92" t="s">
        <v>36</v>
      </c>
      <c r="E27" s="31"/>
      <c r="F27" s="31"/>
      <c r="G27" s="31"/>
      <c r="H27" s="31"/>
      <c r="I27" s="31"/>
      <c r="J27" s="93">
        <f>ROUND(J83,2)</f>
        <v>0</v>
      </c>
      <c r="K27" s="34"/>
    </row>
    <row r="28" spans="2:11" s="1" customFormat="1" ht="6.75" customHeight="1">
      <c r="B28" s="30"/>
      <c r="C28" s="31"/>
      <c r="D28" s="57"/>
      <c r="E28" s="57"/>
      <c r="F28" s="57"/>
      <c r="G28" s="57"/>
      <c r="H28" s="57"/>
      <c r="I28" s="57"/>
      <c r="J28" s="57"/>
      <c r="K28" s="91"/>
    </row>
    <row r="29" spans="2:11" s="1" customFormat="1" ht="14.25" customHeight="1">
      <c r="B29" s="30"/>
      <c r="C29" s="31"/>
      <c r="D29" s="31"/>
      <c r="E29" s="31"/>
      <c r="F29" s="35" t="s">
        <v>38</v>
      </c>
      <c r="G29" s="31"/>
      <c r="H29" s="31"/>
      <c r="I29" s="35" t="s">
        <v>37</v>
      </c>
      <c r="J29" s="35" t="s">
        <v>39</v>
      </c>
      <c r="K29" s="34"/>
    </row>
    <row r="30" spans="2:11" s="1" customFormat="1" ht="14.25" customHeight="1">
      <c r="B30" s="30"/>
      <c r="C30" s="31"/>
      <c r="D30" s="38" t="s">
        <v>40</v>
      </c>
      <c r="E30" s="38" t="s">
        <v>41</v>
      </c>
      <c r="F30" s="94">
        <f>ROUND(SUM(BE83:BE136),2)</f>
        <v>0</v>
      </c>
      <c r="G30" s="31"/>
      <c r="H30" s="31"/>
      <c r="I30" s="95">
        <v>0.21</v>
      </c>
      <c r="J30" s="94">
        <f>ROUND(ROUND((SUM(BE83:BE136)),2)*I30,2)</f>
        <v>0</v>
      </c>
      <c r="K30" s="34"/>
    </row>
    <row r="31" spans="2:11" s="1" customFormat="1" ht="14.25" customHeight="1">
      <c r="B31" s="30"/>
      <c r="C31" s="31"/>
      <c r="D31" s="31"/>
      <c r="E31" s="38" t="s">
        <v>42</v>
      </c>
      <c r="F31" s="94">
        <f>ROUND(SUM(BF83:BF136),2)</f>
        <v>0</v>
      </c>
      <c r="G31" s="31"/>
      <c r="H31" s="31"/>
      <c r="I31" s="95">
        <v>0.15</v>
      </c>
      <c r="J31" s="94">
        <f>ROUND(ROUND((SUM(BF83:BF136)),2)*I31,2)</f>
        <v>0</v>
      </c>
      <c r="K31" s="34"/>
    </row>
    <row r="32" spans="2:11" s="1" customFormat="1" ht="14.25" customHeight="1" hidden="1">
      <c r="B32" s="30"/>
      <c r="C32" s="31"/>
      <c r="D32" s="31"/>
      <c r="E32" s="38" t="s">
        <v>43</v>
      </c>
      <c r="F32" s="94">
        <f>ROUND(SUM(BG83:BG136),2)</f>
        <v>0</v>
      </c>
      <c r="G32" s="31"/>
      <c r="H32" s="31"/>
      <c r="I32" s="95">
        <v>0.21</v>
      </c>
      <c r="J32" s="94">
        <v>0</v>
      </c>
      <c r="K32" s="34"/>
    </row>
    <row r="33" spans="2:11" s="1" customFormat="1" ht="14.25" customHeight="1" hidden="1">
      <c r="B33" s="30"/>
      <c r="C33" s="31"/>
      <c r="D33" s="31"/>
      <c r="E33" s="38" t="s">
        <v>44</v>
      </c>
      <c r="F33" s="94">
        <f>ROUND(SUM(BH83:BH136),2)</f>
        <v>0</v>
      </c>
      <c r="G33" s="31"/>
      <c r="H33" s="31"/>
      <c r="I33" s="95">
        <v>0.15</v>
      </c>
      <c r="J33" s="94">
        <v>0</v>
      </c>
      <c r="K33" s="34"/>
    </row>
    <row r="34" spans="2:11" s="1" customFormat="1" ht="14.25" customHeight="1" hidden="1">
      <c r="B34" s="30"/>
      <c r="C34" s="31"/>
      <c r="D34" s="31"/>
      <c r="E34" s="38" t="s">
        <v>45</v>
      </c>
      <c r="F34" s="94">
        <f>ROUND(SUM(BI83:BI136),2)</f>
        <v>0</v>
      </c>
      <c r="G34" s="31"/>
      <c r="H34" s="31"/>
      <c r="I34" s="95">
        <v>0</v>
      </c>
      <c r="J34" s="94">
        <v>0</v>
      </c>
      <c r="K34" s="34"/>
    </row>
    <row r="35" spans="2:11" s="1" customFormat="1" ht="6.75" customHeight="1">
      <c r="B35" s="30"/>
      <c r="C35" s="31"/>
      <c r="D35" s="31"/>
      <c r="E35" s="31"/>
      <c r="F35" s="31"/>
      <c r="G35" s="31"/>
      <c r="H35" s="31"/>
      <c r="I35" s="31"/>
      <c r="J35" s="31"/>
      <c r="K35" s="34"/>
    </row>
    <row r="36" spans="2:11" s="1" customFormat="1" ht="24.75" customHeight="1">
      <c r="B36" s="30"/>
      <c r="C36" s="96"/>
      <c r="D36" s="97" t="s">
        <v>46</v>
      </c>
      <c r="E36" s="60"/>
      <c r="F36" s="60"/>
      <c r="G36" s="98" t="s">
        <v>47</v>
      </c>
      <c r="H36" s="99" t="s">
        <v>48</v>
      </c>
      <c r="I36" s="60"/>
      <c r="J36" s="100">
        <f>SUM(J27:J34)</f>
        <v>0</v>
      </c>
      <c r="K36" s="101"/>
    </row>
    <row r="37" spans="2:11" s="1" customFormat="1" ht="14.25" customHeight="1">
      <c r="B37" s="45"/>
      <c r="C37" s="46"/>
      <c r="D37" s="46"/>
      <c r="E37" s="46"/>
      <c r="F37" s="46"/>
      <c r="G37" s="46"/>
      <c r="H37" s="46"/>
      <c r="I37" s="46"/>
      <c r="J37" s="46"/>
      <c r="K37" s="47"/>
    </row>
    <row r="41" spans="2:11" s="1" customFormat="1" ht="6.75" customHeight="1">
      <c r="B41" s="48"/>
      <c r="C41" s="49"/>
      <c r="D41" s="49"/>
      <c r="E41" s="49"/>
      <c r="F41" s="49"/>
      <c r="G41" s="49"/>
      <c r="H41" s="49"/>
      <c r="I41" s="49"/>
      <c r="J41" s="49"/>
      <c r="K41" s="102"/>
    </row>
    <row r="42" spans="2:11" s="1" customFormat="1" ht="36.75" customHeight="1">
      <c r="B42" s="30"/>
      <c r="C42" s="22" t="s">
        <v>85</v>
      </c>
      <c r="D42" s="31"/>
      <c r="E42" s="31"/>
      <c r="F42" s="31"/>
      <c r="G42" s="31"/>
      <c r="H42" s="31"/>
      <c r="I42" s="31"/>
      <c r="J42" s="31"/>
      <c r="K42" s="34"/>
    </row>
    <row r="43" spans="2:11" s="1" customFormat="1" ht="6.75" customHeight="1">
      <c r="B43" s="30"/>
      <c r="C43" s="31"/>
      <c r="D43" s="31"/>
      <c r="E43" s="31"/>
      <c r="F43" s="31"/>
      <c r="G43" s="31"/>
      <c r="H43" s="31"/>
      <c r="I43" s="31"/>
      <c r="J43" s="31"/>
      <c r="K43" s="34"/>
    </row>
    <row r="44" spans="2:11" s="1" customFormat="1" ht="14.25" customHeight="1">
      <c r="B44" s="30"/>
      <c r="C44" s="28" t="s">
        <v>15</v>
      </c>
      <c r="D44" s="31"/>
      <c r="E44" s="31"/>
      <c r="F44" s="31"/>
      <c r="G44" s="31"/>
      <c r="H44" s="31"/>
      <c r="I44" s="31"/>
      <c r="J44" s="31"/>
      <c r="K44" s="34"/>
    </row>
    <row r="45" spans="2:11" s="1" customFormat="1" ht="22.5" customHeight="1">
      <c r="B45" s="30"/>
      <c r="C45" s="31"/>
      <c r="D45" s="31"/>
      <c r="E45" s="703" t="str">
        <f>E7</f>
        <v>Řešení ambulantních prostor rehabilitace</v>
      </c>
      <c r="F45" s="675"/>
      <c r="G45" s="675"/>
      <c r="H45" s="675"/>
      <c r="I45" s="31"/>
      <c r="J45" s="31"/>
      <c r="K45" s="34"/>
    </row>
    <row r="46" spans="2:11" s="1" customFormat="1" ht="14.25" customHeight="1">
      <c r="B46" s="30"/>
      <c r="C46" s="28" t="s">
        <v>83</v>
      </c>
      <c r="D46" s="31"/>
      <c r="E46" s="31"/>
      <c r="F46" s="31"/>
      <c r="G46" s="31"/>
      <c r="H46" s="31"/>
      <c r="I46" s="31"/>
      <c r="J46" s="31"/>
      <c r="K46" s="34"/>
    </row>
    <row r="47" spans="2:11" s="1" customFormat="1" ht="23.25" customHeight="1">
      <c r="B47" s="30"/>
      <c r="C47" s="31"/>
      <c r="D47" s="31"/>
      <c r="E47" s="700" t="str">
        <f>E9</f>
        <v>507-2 - SO-02-Dodávky prvků  - nenaceňuje se !!!!</v>
      </c>
      <c r="F47" s="675"/>
      <c r="G47" s="675"/>
      <c r="H47" s="675"/>
      <c r="I47" s="31"/>
      <c r="J47" s="31"/>
      <c r="K47" s="34"/>
    </row>
    <row r="48" spans="2:11" s="1" customFormat="1" ht="6.75" customHeight="1">
      <c r="B48" s="30"/>
      <c r="C48" s="31"/>
      <c r="D48" s="31"/>
      <c r="E48" s="31"/>
      <c r="F48" s="31"/>
      <c r="G48" s="31"/>
      <c r="H48" s="31"/>
      <c r="I48" s="31"/>
      <c r="J48" s="31"/>
      <c r="K48" s="34"/>
    </row>
    <row r="49" spans="2:11" s="1" customFormat="1" ht="18" customHeight="1">
      <c r="B49" s="30"/>
      <c r="C49" s="28" t="s">
        <v>21</v>
      </c>
      <c r="D49" s="31"/>
      <c r="E49" s="31"/>
      <c r="F49" s="26" t="str">
        <f>F12</f>
        <v>ON Náchod a.s.</v>
      </c>
      <c r="G49" s="31"/>
      <c r="H49" s="31"/>
      <c r="I49" s="28" t="s">
        <v>23</v>
      </c>
      <c r="J49" s="87" t="str">
        <f>IF(J12="","",J12)</f>
        <v>10.8.2016</v>
      </c>
      <c r="K49" s="34"/>
    </row>
    <row r="50" spans="2:11" s="1" customFormat="1" ht="6.75" customHeight="1">
      <c r="B50" s="30"/>
      <c r="C50" s="31"/>
      <c r="D50" s="31"/>
      <c r="E50" s="31"/>
      <c r="F50" s="31"/>
      <c r="G50" s="31"/>
      <c r="H50" s="31"/>
      <c r="I50" s="31"/>
      <c r="J50" s="31"/>
      <c r="K50" s="34"/>
    </row>
    <row r="51" spans="2:11" s="1" customFormat="1" ht="15">
      <c r="B51" s="30"/>
      <c r="C51" s="28" t="s">
        <v>27</v>
      </c>
      <c r="D51" s="31"/>
      <c r="E51" s="31"/>
      <c r="F51" s="26" t="str">
        <f>E15</f>
        <v>ON Náchod a.s.</v>
      </c>
      <c r="G51" s="31"/>
      <c r="H51" s="31"/>
      <c r="I51" s="28" t="s">
        <v>32</v>
      </c>
      <c r="J51" s="26" t="str">
        <f>E21</f>
        <v>JIKA CZ</v>
      </c>
      <c r="K51" s="34"/>
    </row>
    <row r="52" spans="2:11" s="1" customFormat="1" ht="14.25" customHeight="1">
      <c r="B52" s="30"/>
      <c r="C52" s="28" t="s">
        <v>30</v>
      </c>
      <c r="D52" s="31"/>
      <c r="E52" s="31"/>
      <c r="F52" s="26" t="str">
        <f>IF(E18="","",E18)</f>
        <v>Kontrolní rozpočet</v>
      </c>
      <c r="G52" s="31"/>
      <c r="H52" s="31"/>
      <c r="I52" s="31"/>
      <c r="J52" s="31"/>
      <c r="K52" s="34"/>
    </row>
    <row r="53" spans="2:11" s="1" customFormat="1" ht="9.75" customHeight="1">
      <c r="B53" s="30"/>
      <c r="C53" s="31"/>
      <c r="D53" s="31"/>
      <c r="E53" s="31"/>
      <c r="F53" s="31"/>
      <c r="G53" s="31"/>
      <c r="H53" s="31"/>
      <c r="I53" s="31"/>
      <c r="J53" s="31"/>
      <c r="K53" s="34"/>
    </row>
    <row r="54" spans="2:11" s="1" customFormat="1" ht="29.25" customHeight="1">
      <c r="B54" s="30"/>
      <c r="C54" s="103" t="s">
        <v>86</v>
      </c>
      <c r="D54" s="96"/>
      <c r="E54" s="96"/>
      <c r="F54" s="96"/>
      <c r="G54" s="96"/>
      <c r="H54" s="96"/>
      <c r="I54" s="96"/>
      <c r="J54" s="104" t="s">
        <v>87</v>
      </c>
      <c r="K54" s="105"/>
    </row>
    <row r="55" spans="2:11" s="1" customFormat="1" ht="9.75" customHeight="1">
      <c r="B55" s="30"/>
      <c r="C55" s="31"/>
      <c r="D55" s="31"/>
      <c r="E55" s="31"/>
      <c r="F55" s="31"/>
      <c r="G55" s="31"/>
      <c r="H55" s="31"/>
      <c r="I55" s="31"/>
      <c r="J55" s="31"/>
      <c r="K55" s="34"/>
    </row>
    <row r="56" spans="2:47" s="1" customFormat="1" ht="29.25" customHeight="1">
      <c r="B56" s="30"/>
      <c r="C56" s="106" t="s">
        <v>88</v>
      </c>
      <c r="D56" s="31"/>
      <c r="E56" s="31"/>
      <c r="F56" s="31"/>
      <c r="G56" s="31"/>
      <c r="H56" s="31"/>
      <c r="I56" s="31"/>
      <c r="J56" s="93">
        <f>J83</f>
        <v>0</v>
      </c>
      <c r="K56" s="34"/>
      <c r="AU56" s="16" t="s">
        <v>89</v>
      </c>
    </row>
    <row r="57" spans="2:11" s="7" customFormat="1" ht="24.75" customHeight="1">
      <c r="B57" s="107"/>
      <c r="C57" s="108"/>
      <c r="D57" s="109" t="s">
        <v>1498</v>
      </c>
      <c r="E57" s="110"/>
      <c r="F57" s="110"/>
      <c r="G57" s="110"/>
      <c r="H57" s="110"/>
      <c r="I57" s="110"/>
      <c r="J57" s="111">
        <f>J84</f>
        <v>0</v>
      </c>
      <c r="K57" s="112"/>
    </row>
    <row r="58" spans="2:11" s="7" customFormat="1" ht="24.75" customHeight="1">
      <c r="B58" s="107"/>
      <c r="C58" s="108"/>
      <c r="D58" s="109" t="s">
        <v>99</v>
      </c>
      <c r="E58" s="110"/>
      <c r="F58" s="110"/>
      <c r="G58" s="110"/>
      <c r="H58" s="110"/>
      <c r="I58" s="110"/>
      <c r="J58" s="111">
        <f>J85</f>
        <v>0</v>
      </c>
      <c r="K58" s="112"/>
    </row>
    <row r="59" spans="2:11" s="8" customFormat="1" ht="19.5" customHeight="1">
      <c r="B59" s="113"/>
      <c r="C59" s="114"/>
      <c r="D59" s="115" t="s">
        <v>108</v>
      </c>
      <c r="E59" s="116"/>
      <c r="F59" s="116"/>
      <c r="G59" s="116"/>
      <c r="H59" s="116"/>
      <c r="I59" s="116"/>
      <c r="J59" s="117">
        <f>J86</f>
        <v>0</v>
      </c>
      <c r="K59" s="118"/>
    </row>
    <row r="60" spans="2:11" s="8" customFormat="1" ht="19.5" customHeight="1">
      <c r="B60" s="113"/>
      <c r="C60" s="114"/>
      <c r="D60" s="115" t="s">
        <v>109</v>
      </c>
      <c r="E60" s="116"/>
      <c r="F60" s="116"/>
      <c r="G60" s="116"/>
      <c r="H60" s="116"/>
      <c r="I60" s="116"/>
      <c r="J60" s="117">
        <f>J94</f>
        <v>0</v>
      </c>
      <c r="K60" s="118"/>
    </row>
    <row r="61" spans="2:11" s="7" customFormat="1" ht="24.75" customHeight="1">
      <c r="B61" s="107"/>
      <c r="C61" s="108"/>
      <c r="D61" s="109" t="s">
        <v>116</v>
      </c>
      <c r="E61" s="110"/>
      <c r="F61" s="110"/>
      <c r="G61" s="110"/>
      <c r="H61" s="110"/>
      <c r="I61" s="110"/>
      <c r="J61" s="111">
        <f>J132</f>
        <v>0</v>
      </c>
      <c r="K61" s="112"/>
    </row>
    <row r="62" spans="2:11" s="8" customFormat="1" ht="19.5" customHeight="1">
      <c r="B62" s="113"/>
      <c r="C62" s="114"/>
      <c r="D62" s="115" t="s">
        <v>119</v>
      </c>
      <c r="E62" s="116"/>
      <c r="F62" s="116"/>
      <c r="G62" s="116"/>
      <c r="H62" s="116"/>
      <c r="I62" s="116"/>
      <c r="J62" s="117">
        <f>J133</f>
        <v>0</v>
      </c>
      <c r="K62" s="118"/>
    </row>
    <row r="63" spans="2:11" s="8" customFormat="1" ht="19.5" customHeight="1">
      <c r="B63" s="113"/>
      <c r="C63" s="114"/>
      <c r="D63" s="115" t="s">
        <v>1499</v>
      </c>
      <c r="E63" s="116"/>
      <c r="F63" s="116"/>
      <c r="G63" s="116"/>
      <c r="H63" s="116"/>
      <c r="I63" s="116"/>
      <c r="J63" s="117">
        <f>J135</f>
        <v>0</v>
      </c>
      <c r="K63" s="118"/>
    </row>
    <row r="64" spans="2:11" s="1" customFormat="1" ht="21.75" customHeight="1">
      <c r="B64" s="30"/>
      <c r="C64" s="31"/>
      <c r="D64" s="31"/>
      <c r="E64" s="31"/>
      <c r="F64" s="31"/>
      <c r="G64" s="31"/>
      <c r="H64" s="31"/>
      <c r="I64" s="31"/>
      <c r="J64" s="31"/>
      <c r="K64" s="34"/>
    </row>
    <row r="65" spans="2:11" s="1" customFormat="1" ht="6.75" customHeight="1">
      <c r="B65" s="45"/>
      <c r="C65" s="46"/>
      <c r="D65" s="46"/>
      <c r="E65" s="46"/>
      <c r="F65" s="46"/>
      <c r="G65" s="46"/>
      <c r="H65" s="46"/>
      <c r="I65" s="46"/>
      <c r="J65" s="46"/>
      <c r="K65" s="47"/>
    </row>
    <row r="69" spans="2:12" s="1" customFormat="1" ht="6.75" customHeight="1">
      <c r="B69" s="48"/>
      <c r="C69" s="49"/>
      <c r="D69" s="49"/>
      <c r="E69" s="49"/>
      <c r="F69" s="49"/>
      <c r="G69" s="49"/>
      <c r="H69" s="49"/>
      <c r="I69" s="49"/>
      <c r="J69" s="49"/>
      <c r="K69" s="49"/>
      <c r="L69" s="30"/>
    </row>
    <row r="70" spans="2:12" s="1" customFormat="1" ht="36.75" customHeight="1">
      <c r="B70" s="30"/>
      <c r="C70" s="50" t="s">
        <v>123</v>
      </c>
      <c r="L70" s="30"/>
    </row>
    <row r="71" spans="2:12" s="1" customFormat="1" ht="6.75" customHeight="1">
      <c r="B71" s="30"/>
      <c r="L71" s="30"/>
    </row>
    <row r="72" spans="2:12" s="1" customFormat="1" ht="14.25" customHeight="1">
      <c r="B72" s="30"/>
      <c r="C72" s="52" t="s">
        <v>15</v>
      </c>
      <c r="L72" s="30"/>
    </row>
    <row r="73" spans="2:12" s="1" customFormat="1" ht="22.5" customHeight="1">
      <c r="B73" s="30"/>
      <c r="E73" s="701" t="str">
        <f>E7</f>
        <v>Řešení ambulantních prostor rehabilitace</v>
      </c>
      <c r="F73" s="686"/>
      <c r="G73" s="686"/>
      <c r="H73" s="686"/>
      <c r="L73" s="30"/>
    </row>
    <row r="74" spans="2:12" s="1" customFormat="1" ht="14.25" customHeight="1">
      <c r="B74" s="30"/>
      <c r="C74" s="52" t="s">
        <v>83</v>
      </c>
      <c r="L74" s="30"/>
    </row>
    <row r="75" spans="2:12" s="1" customFormat="1" ht="23.25" customHeight="1">
      <c r="B75" s="30"/>
      <c r="E75" s="683" t="str">
        <f>E9</f>
        <v>507-2 - SO-02-Dodávky prvků  - nenaceňuje se !!!!</v>
      </c>
      <c r="F75" s="686"/>
      <c r="G75" s="686"/>
      <c r="H75" s="686"/>
      <c r="L75" s="30"/>
    </row>
    <row r="76" spans="2:12" s="1" customFormat="1" ht="6.75" customHeight="1">
      <c r="B76" s="30"/>
      <c r="L76" s="30"/>
    </row>
    <row r="77" spans="2:12" s="1" customFormat="1" ht="18" customHeight="1">
      <c r="B77" s="30"/>
      <c r="C77" s="52" t="s">
        <v>21</v>
      </c>
      <c r="F77" s="119" t="str">
        <f>F12</f>
        <v>ON Náchod a.s.</v>
      </c>
      <c r="I77" s="52" t="s">
        <v>23</v>
      </c>
      <c r="J77" s="56" t="str">
        <f>IF(J12="","",J12)</f>
        <v>10.8.2016</v>
      </c>
      <c r="L77" s="30"/>
    </row>
    <row r="78" spans="2:12" s="1" customFormat="1" ht="6.75" customHeight="1">
      <c r="B78" s="30"/>
      <c r="L78" s="30"/>
    </row>
    <row r="79" spans="2:12" s="1" customFormat="1" ht="15">
      <c r="B79" s="30"/>
      <c r="C79" s="52" t="s">
        <v>27</v>
      </c>
      <c r="F79" s="119" t="str">
        <f>E15</f>
        <v>ON Náchod a.s.</v>
      </c>
      <c r="I79" s="52" t="s">
        <v>32</v>
      </c>
      <c r="J79" s="119" t="str">
        <f>E21</f>
        <v>JIKA CZ</v>
      </c>
      <c r="L79" s="30"/>
    </row>
    <row r="80" spans="2:12" s="1" customFormat="1" ht="14.25" customHeight="1">
      <c r="B80" s="30"/>
      <c r="C80" s="52" t="s">
        <v>30</v>
      </c>
      <c r="F80" s="119" t="str">
        <f>IF(E18="","",E18)</f>
        <v>Kontrolní rozpočet</v>
      </c>
      <c r="L80" s="30"/>
    </row>
    <row r="81" spans="2:12" s="1" customFormat="1" ht="9.75" customHeight="1">
      <c r="B81" s="30"/>
      <c r="L81" s="30"/>
    </row>
    <row r="82" spans="2:20" s="9" customFormat="1" ht="29.25" customHeight="1">
      <c r="B82" s="120"/>
      <c r="C82" s="121" t="s">
        <v>124</v>
      </c>
      <c r="D82" s="122" t="s">
        <v>55</v>
      </c>
      <c r="E82" s="122" t="s">
        <v>51</v>
      </c>
      <c r="F82" s="122" t="s">
        <v>125</v>
      </c>
      <c r="G82" s="122" t="s">
        <v>126</v>
      </c>
      <c r="H82" s="122" t="s">
        <v>127</v>
      </c>
      <c r="I82" s="123" t="s">
        <v>128</v>
      </c>
      <c r="J82" s="122" t="s">
        <v>87</v>
      </c>
      <c r="K82" s="124" t="s">
        <v>129</v>
      </c>
      <c r="L82" s="120"/>
      <c r="M82" s="62" t="s">
        <v>130</v>
      </c>
      <c r="N82" s="63" t="s">
        <v>40</v>
      </c>
      <c r="O82" s="63" t="s">
        <v>131</v>
      </c>
      <c r="P82" s="63" t="s">
        <v>132</v>
      </c>
      <c r="Q82" s="63" t="s">
        <v>133</v>
      </c>
      <c r="R82" s="63" t="s">
        <v>134</v>
      </c>
      <c r="S82" s="63" t="s">
        <v>135</v>
      </c>
      <c r="T82" s="64" t="s">
        <v>136</v>
      </c>
    </row>
    <row r="83" spans="2:63" s="1" customFormat="1" ht="29.25" customHeight="1">
      <c r="B83" s="30"/>
      <c r="C83" s="66" t="s">
        <v>88</v>
      </c>
      <c r="J83" s="125">
        <f>BK83</f>
        <v>0</v>
      </c>
      <c r="L83" s="30"/>
      <c r="M83" s="65"/>
      <c r="N83" s="57"/>
      <c r="O83" s="57"/>
      <c r="P83" s="126">
        <f>P84+P85+P132</f>
        <v>0</v>
      </c>
      <c r="Q83" s="57"/>
      <c r="R83" s="126">
        <f>R84+R85+R132</f>
        <v>0</v>
      </c>
      <c r="S83" s="57"/>
      <c r="T83" s="127">
        <f>T84+T85+T132</f>
        <v>0</v>
      </c>
      <c r="AT83" s="16" t="s">
        <v>69</v>
      </c>
      <c r="AU83" s="16" t="s">
        <v>89</v>
      </c>
      <c r="BK83" s="128">
        <f>BK84+BK85+BK132</f>
        <v>0</v>
      </c>
    </row>
    <row r="84" spans="2:63" s="10" customFormat="1" ht="36.75" customHeight="1">
      <c r="B84" s="129"/>
      <c r="D84" s="130" t="s">
        <v>69</v>
      </c>
      <c r="E84" s="131" t="s">
        <v>137</v>
      </c>
      <c r="F84" s="131" t="s">
        <v>137</v>
      </c>
      <c r="J84" s="132">
        <f>BK84</f>
        <v>0</v>
      </c>
      <c r="L84" s="129"/>
      <c r="M84" s="133"/>
      <c r="N84" s="134"/>
      <c r="O84" s="134"/>
      <c r="P84" s="135">
        <v>0</v>
      </c>
      <c r="Q84" s="134"/>
      <c r="R84" s="135">
        <v>0</v>
      </c>
      <c r="S84" s="134"/>
      <c r="T84" s="136">
        <v>0</v>
      </c>
      <c r="AR84" s="130" t="s">
        <v>20</v>
      </c>
      <c r="AT84" s="137" t="s">
        <v>69</v>
      </c>
      <c r="AU84" s="137" t="s">
        <v>70</v>
      </c>
      <c r="AY84" s="130" t="s">
        <v>139</v>
      </c>
      <c r="BK84" s="138">
        <v>0</v>
      </c>
    </row>
    <row r="85" spans="2:63" s="10" customFormat="1" ht="24.75" customHeight="1">
      <c r="B85" s="129"/>
      <c r="D85" s="130" t="s">
        <v>69</v>
      </c>
      <c r="E85" s="131" t="s">
        <v>782</v>
      </c>
      <c r="F85" s="131" t="s">
        <v>783</v>
      </c>
      <c r="J85" s="132">
        <f>BK85</f>
        <v>0</v>
      </c>
      <c r="L85" s="129"/>
      <c r="M85" s="133"/>
      <c r="N85" s="134"/>
      <c r="O85" s="134"/>
      <c r="P85" s="135">
        <f>P86+P94</f>
        <v>0</v>
      </c>
      <c r="Q85" s="134"/>
      <c r="R85" s="135">
        <f>R86+R94</f>
        <v>0</v>
      </c>
      <c r="S85" s="134"/>
      <c r="T85" s="136">
        <f>T86+T94</f>
        <v>0</v>
      </c>
      <c r="AR85" s="130" t="s">
        <v>78</v>
      </c>
      <c r="AT85" s="137" t="s">
        <v>69</v>
      </c>
      <c r="AU85" s="137" t="s">
        <v>70</v>
      </c>
      <c r="AY85" s="130" t="s">
        <v>139</v>
      </c>
      <c r="BK85" s="138">
        <f>BK86+BK94</f>
        <v>0</v>
      </c>
    </row>
    <row r="86" spans="2:63" s="10" customFormat="1" ht="19.5" customHeight="1">
      <c r="B86" s="129"/>
      <c r="D86" s="139" t="s">
        <v>69</v>
      </c>
      <c r="E86" s="140" t="s">
        <v>1136</v>
      </c>
      <c r="F86" s="140" t="s">
        <v>1137</v>
      </c>
      <c r="J86" s="141">
        <f>BK86</f>
        <v>0</v>
      </c>
      <c r="L86" s="129"/>
      <c r="M86" s="133"/>
      <c r="N86" s="134"/>
      <c r="O86" s="134"/>
      <c r="P86" s="135">
        <f>SUM(P87:P93)</f>
        <v>0</v>
      </c>
      <c r="Q86" s="134"/>
      <c r="R86" s="135">
        <f>SUM(R87:R93)</f>
        <v>0</v>
      </c>
      <c r="S86" s="134"/>
      <c r="T86" s="136">
        <f>SUM(T87:T93)</f>
        <v>0</v>
      </c>
      <c r="AR86" s="130" t="s">
        <v>78</v>
      </c>
      <c r="AT86" s="137" t="s">
        <v>69</v>
      </c>
      <c r="AU86" s="137" t="s">
        <v>20</v>
      </c>
      <c r="AY86" s="130" t="s">
        <v>139</v>
      </c>
      <c r="BK86" s="138">
        <f>SUM(BK87:BK93)</f>
        <v>0</v>
      </c>
    </row>
    <row r="87" spans="2:65" s="1" customFormat="1" ht="22.5" customHeight="1">
      <c r="B87" s="142"/>
      <c r="C87" s="143" t="s">
        <v>20</v>
      </c>
      <c r="D87" s="143" t="s">
        <v>141</v>
      </c>
      <c r="E87" s="144" t="s">
        <v>1139</v>
      </c>
      <c r="F87" s="145" t="s">
        <v>1747</v>
      </c>
      <c r="G87" s="146" t="s">
        <v>508</v>
      </c>
      <c r="H87" s="147">
        <v>1</v>
      </c>
      <c r="I87" s="148"/>
      <c r="J87" s="148">
        <f>ROUND(I87*H87,2)</f>
        <v>0</v>
      </c>
      <c r="K87" s="145" t="s">
        <v>3</v>
      </c>
      <c r="L87" s="30"/>
      <c r="M87" s="149" t="s">
        <v>3</v>
      </c>
      <c r="N87" s="150" t="s">
        <v>41</v>
      </c>
      <c r="O87" s="151">
        <v>0</v>
      </c>
      <c r="P87" s="151">
        <f>O87*H87</f>
        <v>0</v>
      </c>
      <c r="Q87" s="151">
        <v>0</v>
      </c>
      <c r="R87" s="151">
        <f>Q87*H87</f>
        <v>0</v>
      </c>
      <c r="S87" s="151">
        <v>0</v>
      </c>
      <c r="T87" s="152">
        <f>S87*H87</f>
        <v>0</v>
      </c>
      <c r="AR87" s="16" t="s">
        <v>221</v>
      </c>
      <c r="AT87" s="16" t="s">
        <v>141</v>
      </c>
      <c r="AU87" s="16" t="s">
        <v>78</v>
      </c>
      <c r="AY87" s="16" t="s">
        <v>139</v>
      </c>
      <c r="BE87" s="153">
        <f>IF(N87="základní",J87,0)</f>
        <v>0</v>
      </c>
      <c r="BF87" s="153">
        <f>IF(N87="snížená",J87,0)</f>
        <v>0</v>
      </c>
      <c r="BG87" s="153">
        <f>IF(N87="zákl. přenesená",J87,0)</f>
        <v>0</v>
      </c>
      <c r="BH87" s="153">
        <f>IF(N87="sníž. přenesená",J87,0)</f>
        <v>0</v>
      </c>
      <c r="BI87" s="153">
        <f>IF(N87="nulová",J87,0)</f>
        <v>0</v>
      </c>
      <c r="BJ87" s="16" t="s">
        <v>20</v>
      </c>
      <c r="BK87" s="153">
        <f>ROUND(I87*H87,2)</f>
        <v>0</v>
      </c>
      <c r="BL87" s="16" t="s">
        <v>221</v>
      </c>
      <c r="BM87" s="16" t="s">
        <v>1500</v>
      </c>
    </row>
    <row r="88" spans="2:51" s="11" customFormat="1" ht="22.5" customHeight="1">
      <c r="B88" s="154"/>
      <c r="D88" s="163" t="s">
        <v>147</v>
      </c>
      <c r="E88" s="171" t="s">
        <v>3</v>
      </c>
      <c r="F88" s="172" t="s">
        <v>1501</v>
      </c>
      <c r="H88" s="173">
        <v>1</v>
      </c>
      <c r="L88" s="154"/>
      <c r="M88" s="159"/>
      <c r="N88" s="160"/>
      <c r="O88" s="160"/>
      <c r="P88" s="160"/>
      <c r="Q88" s="160"/>
      <c r="R88" s="160"/>
      <c r="S88" s="160"/>
      <c r="T88" s="161"/>
      <c r="AT88" s="156" t="s">
        <v>147</v>
      </c>
      <c r="AU88" s="156" t="s">
        <v>78</v>
      </c>
      <c r="AV88" s="11" t="s">
        <v>78</v>
      </c>
      <c r="AW88" s="11" t="s">
        <v>34</v>
      </c>
      <c r="AX88" s="11" t="s">
        <v>20</v>
      </c>
      <c r="AY88" s="156" t="s">
        <v>139</v>
      </c>
    </row>
    <row r="89" spans="2:65" s="1" customFormat="1" ht="22.5" customHeight="1">
      <c r="B89" s="142"/>
      <c r="C89" s="143" t="s">
        <v>78</v>
      </c>
      <c r="D89" s="143" t="s">
        <v>141</v>
      </c>
      <c r="E89" s="144" t="s">
        <v>1144</v>
      </c>
      <c r="F89" s="145" t="s">
        <v>1748</v>
      </c>
      <c r="G89" s="146" t="s">
        <v>508</v>
      </c>
      <c r="H89" s="147">
        <v>1</v>
      </c>
      <c r="I89" s="148"/>
      <c r="J89" s="148">
        <f>ROUND(I89*H89,2)</f>
        <v>0</v>
      </c>
      <c r="K89" s="145" t="s">
        <v>3</v>
      </c>
      <c r="L89" s="30"/>
      <c r="M89" s="149" t="s">
        <v>3</v>
      </c>
      <c r="N89" s="150" t="s">
        <v>41</v>
      </c>
      <c r="O89" s="151">
        <v>0</v>
      </c>
      <c r="P89" s="151">
        <f>O89*H89</f>
        <v>0</v>
      </c>
      <c r="Q89" s="151">
        <v>0</v>
      </c>
      <c r="R89" s="151">
        <f>Q89*H89</f>
        <v>0</v>
      </c>
      <c r="S89" s="151">
        <v>0</v>
      </c>
      <c r="T89" s="152">
        <f>S89*H89</f>
        <v>0</v>
      </c>
      <c r="AR89" s="16" t="s">
        <v>221</v>
      </c>
      <c r="AT89" s="16" t="s">
        <v>141</v>
      </c>
      <c r="AU89" s="16" t="s">
        <v>78</v>
      </c>
      <c r="AY89" s="16" t="s">
        <v>139</v>
      </c>
      <c r="BE89" s="153">
        <f>IF(N89="základní",J89,0)</f>
        <v>0</v>
      </c>
      <c r="BF89" s="153">
        <f>IF(N89="snížená",J89,0)</f>
        <v>0</v>
      </c>
      <c r="BG89" s="153">
        <f>IF(N89="zákl. přenesená",J89,0)</f>
        <v>0</v>
      </c>
      <c r="BH89" s="153">
        <f>IF(N89="sníž. přenesená",J89,0)</f>
        <v>0</v>
      </c>
      <c r="BI89" s="153">
        <f>IF(N89="nulová",J89,0)</f>
        <v>0</v>
      </c>
      <c r="BJ89" s="16" t="s">
        <v>20</v>
      </c>
      <c r="BK89" s="153">
        <f>ROUND(I89*H89,2)</f>
        <v>0</v>
      </c>
      <c r="BL89" s="16" t="s">
        <v>221</v>
      </c>
      <c r="BM89" s="16" t="s">
        <v>1502</v>
      </c>
    </row>
    <row r="90" spans="2:51" s="11" customFormat="1" ht="22.5" customHeight="1">
      <c r="B90" s="154"/>
      <c r="D90" s="163" t="s">
        <v>147</v>
      </c>
      <c r="E90" s="171" t="s">
        <v>3</v>
      </c>
      <c r="F90" s="172" t="s">
        <v>1503</v>
      </c>
      <c r="H90" s="173">
        <v>1</v>
      </c>
      <c r="L90" s="154"/>
      <c r="M90" s="159"/>
      <c r="N90" s="160"/>
      <c r="O90" s="160"/>
      <c r="P90" s="160"/>
      <c r="Q90" s="160"/>
      <c r="R90" s="160"/>
      <c r="S90" s="160"/>
      <c r="T90" s="161"/>
      <c r="AT90" s="156" t="s">
        <v>147</v>
      </c>
      <c r="AU90" s="156" t="s">
        <v>78</v>
      </c>
      <c r="AV90" s="11" t="s">
        <v>78</v>
      </c>
      <c r="AW90" s="11" t="s">
        <v>34</v>
      </c>
      <c r="AX90" s="11" t="s">
        <v>20</v>
      </c>
      <c r="AY90" s="156" t="s">
        <v>139</v>
      </c>
    </row>
    <row r="91" spans="2:65" s="1" customFormat="1" ht="22.5" customHeight="1">
      <c r="B91" s="142"/>
      <c r="C91" s="143" t="s">
        <v>154</v>
      </c>
      <c r="D91" s="143" t="s">
        <v>141</v>
      </c>
      <c r="E91" s="144" t="s">
        <v>1149</v>
      </c>
      <c r="F91" s="145" t="s">
        <v>1749</v>
      </c>
      <c r="G91" s="146" t="s">
        <v>508</v>
      </c>
      <c r="H91" s="147">
        <v>1</v>
      </c>
      <c r="I91" s="148"/>
      <c r="J91" s="148">
        <f>ROUND(I91*H91,2)</f>
        <v>0</v>
      </c>
      <c r="K91" s="145" t="s">
        <v>3</v>
      </c>
      <c r="L91" s="30"/>
      <c r="M91" s="149" t="s">
        <v>3</v>
      </c>
      <c r="N91" s="150" t="s">
        <v>41</v>
      </c>
      <c r="O91" s="151">
        <v>0</v>
      </c>
      <c r="P91" s="151">
        <f>O91*H91</f>
        <v>0</v>
      </c>
      <c r="Q91" s="151">
        <v>0</v>
      </c>
      <c r="R91" s="151">
        <f>Q91*H91</f>
        <v>0</v>
      </c>
      <c r="S91" s="151">
        <v>0</v>
      </c>
      <c r="T91" s="152">
        <f>S91*H91</f>
        <v>0</v>
      </c>
      <c r="AR91" s="16" t="s">
        <v>221</v>
      </c>
      <c r="AT91" s="16" t="s">
        <v>141</v>
      </c>
      <c r="AU91" s="16" t="s">
        <v>78</v>
      </c>
      <c r="AY91" s="16" t="s">
        <v>139</v>
      </c>
      <c r="BE91" s="153">
        <f>IF(N91="základní",J91,0)</f>
        <v>0</v>
      </c>
      <c r="BF91" s="153">
        <f>IF(N91="snížená",J91,0)</f>
        <v>0</v>
      </c>
      <c r="BG91" s="153">
        <f>IF(N91="zákl. přenesená",J91,0)</f>
        <v>0</v>
      </c>
      <c r="BH91" s="153">
        <f>IF(N91="sníž. přenesená",J91,0)</f>
        <v>0</v>
      </c>
      <c r="BI91" s="153">
        <f>IF(N91="nulová",J91,0)</f>
        <v>0</v>
      </c>
      <c r="BJ91" s="16" t="s">
        <v>20</v>
      </c>
      <c r="BK91" s="153">
        <f>ROUND(I91*H91,2)</f>
        <v>0</v>
      </c>
      <c r="BL91" s="16" t="s">
        <v>221</v>
      </c>
      <c r="BM91" s="16" t="s">
        <v>1504</v>
      </c>
    </row>
    <row r="92" spans="2:51" s="11" customFormat="1" ht="22.5" customHeight="1">
      <c r="B92" s="154"/>
      <c r="D92" s="163" t="s">
        <v>147</v>
      </c>
      <c r="E92" s="171" t="s">
        <v>3</v>
      </c>
      <c r="F92" s="172" t="s">
        <v>1505</v>
      </c>
      <c r="H92" s="173">
        <v>1</v>
      </c>
      <c r="L92" s="154"/>
      <c r="M92" s="159"/>
      <c r="N92" s="160"/>
      <c r="O92" s="160"/>
      <c r="P92" s="160"/>
      <c r="Q92" s="160"/>
      <c r="R92" s="160"/>
      <c r="S92" s="160"/>
      <c r="T92" s="161"/>
      <c r="AT92" s="156" t="s">
        <v>147</v>
      </c>
      <c r="AU92" s="156" t="s">
        <v>78</v>
      </c>
      <c r="AV92" s="11" t="s">
        <v>78</v>
      </c>
      <c r="AW92" s="11" t="s">
        <v>34</v>
      </c>
      <c r="AX92" s="11" t="s">
        <v>20</v>
      </c>
      <c r="AY92" s="156" t="s">
        <v>139</v>
      </c>
    </row>
    <row r="93" spans="2:65" s="1" customFormat="1" ht="22.5" customHeight="1">
      <c r="B93" s="142"/>
      <c r="C93" s="143" t="s">
        <v>145</v>
      </c>
      <c r="D93" s="143" t="s">
        <v>141</v>
      </c>
      <c r="E93" s="144" t="s">
        <v>1244</v>
      </c>
      <c r="F93" s="145" t="s">
        <v>1750</v>
      </c>
      <c r="G93" s="146" t="s">
        <v>1134</v>
      </c>
      <c r="H93" s="147">
        <v>945</v>
      </c>
      <c r="I93" s="148"/>
      <c r="J93" s="148">
        <f>ROUND(I93*H93,2)</f>
        <v>0</v>
      </c>
      <c r="K93" s="145" t="s">
        <v>780</v>
      </c>
      <c r="L93" s="30"/>
      <c r="M93" s="149" t="s">
        <v>3</v>
      </c>
      <c r="N93" s="150" t="s">
        <v>41</v>
      </c>
      <c r="O93" s="151">
        <v>0</v>
      </c>
      <c r="P93" s="151">
        <f>O93*H93</f>
        <v>0</v>
      </c>
      <c r="Q93" s="151">
        <v>0</v>
      </c>
      <c r="R93" s="151">
        <f>Q93*H93</f>
        <v>0</v>
      </c>
      <c r="S93" s="151">
        <v>0</v>
      </c>
      <c r="T93" s="152">
        <f>S93*H93</f>
        <v>0</v>
      </c>
      <c r="AR93" s="16" t="s">
        <v>221</v>
      </c>
      <c r="AT93" s="16" t="s">
        <v>141</v>
      </c>
      <c r="AU93" s="16" t="s">
        <v>78</v>
      </c>
      <c r="AY93" s="16" t="s">
        <v>139</v>
      </c>
      <c r="BE93" s="153">
        <f>IF(N93="základní",J93,0)</f>
        <v>0</v>
      </c>
      <c r="BF93" s="153">
        <f>IF(N93="snížená",J93,0)</f>
        <v>0</v>
      </c>
      <c r="BG93" s="153">
        <f>IF(N93="zákl. přenesená",J93,0)</f>
        <v>0</v>
      </c>
      <c r="BH93" s="153">
        <f>IF(N93="sníž. přenesená",J93,0)</f>
        <v>0</v>
      </c>
      <c r="BI93" s="153">
        <f>IF(N93="nulová",J93,0)</f>
        <v>0</v>
      </c>
      <c r="BJ93" s="16" t="s">
        <v>20</v>
      </c>
      <c r="BK93" s="153">
        <f>ROUND(I93*H93,2)</f>
        <v>0</v>
      </c>
      <c r="BL93" s="16" t="s">
        <v>221</v>
      </c>
      <c r="BM93" s="16" t="s">
        <v>1506</v>
      </c>
    </row>
    <row r="94" spans="2:63" s="10" customFormat="1" ht="29.25" customHeight="1">
      <c r="B94" s="129"/>
      <c r="D94" s="139" t="s">
        <v>69</v>
      </c>
      <c r="E94" s="140" t="s">
        <v>1247</v>
      </c>
      <c r="F94" s="140" t="s">
        <v>1248</v>
      </c>
      <c r="J94" s="141">
        <f>BK94</f>
        <v>0</v>
      </c>
      <c r="L94" s="129"/>
      <c r="M94" s="133"/>
      <c r="N94" s="134"/>
      <c r="O94" s="134"/>
      <c r="P94" s="135">
        <f>SUM(P95:P131)</f>
        <v>0</v>
      </c>
      <c r="Q94" s="134"/>
      <c r="R94" s="135">
        <f>SUM(R95:R131)</f>
        <v>0</v>
      </c>
      <c r="S94" s="134"/>
      <c r="T94" s="136">
        <f>SUM(T95:T131)</f>
        <v>0</v>
      </c>
      <c r="AR94" s="130" t="s">
        <v>78</v>
      </c>
      <c r="AT94" s="137" t="s">
        <v>69</v>
      </c>
      <c r="AU94" s="137" t="s">
        <v>20</v>
      </c>
      <c r="AY94" s="130" t="s">
        <v>139</v>
      </c>
      <c r="BK94" s="138">
        <f>SUM(BK95:BK131)</f>
        <v>0</v>
      </c>
    </row>
    <row r="95" spans="2:65" s="1" customFormat="1" ht="22.5" customHeight="1">
      <c r="B95" s="142"/>
      <c r="C95" s="143" t="s">
        <v>165</v>
      </c>
      <c r="D95" s="143" t="s">
        <v>141</v>
      </c>
      <c r="E95" s="144" t="s">
        <v>1250</v>
      </c>
      <c r="F95" s="145" t="s">
        <v>1751</v>
      </c>
      <c r="G95" s="146" t="s">
        <v>508</v>
      </c>
      <c r="H95" s="147">
        <v>4</v>
      </c>
      <c r="I95" s="148"/>
      <c r="J95" s="148">
        <f>ROUND(I95*H95,2)</f>
        <v>0</v>
      </c>
      <c r="K95" s="145" t="s">
        <v>3</v>
      </c>
      <c r="L95" s="30"/>
      <c r="M95" s="149" t="s">
        <v>3</v>
      </c>
      <c r="N95" s="150" t="s">
        <v>41</v>
      </c>
      <c r="O95" s="151">
        <v>0</v>
      </c>
      <c r="P95" s="151">
        <f>O95*H95</f>
        <v>0</v>
      </c>
      <c r="Q95" s="151">
        <v>0</v>
      </c>
      <c r="R95" s="151">
        <f>Q95*H95</f>
        <v>0</v>
      </c>
      <c r="S95" s="151">
        <v>0</v>
      </c>
      <c r="T95" s="152">
        <f>S95*H95</f>
        <v>0</v>
      </c>
      <c r="AR95" s="16" t="s">
        <v>221</v>
      </c>
      <c r="AT95" s="16" t="s">
        <v>141</v>
      </c>
      <c r="AU95" s="16" t="s">
        <v>78</v>
      </c>
      <c r="AY95" s="16" t="s">
        <v>139</v>
      </c>
      <c r="BE95" s="153">
        <f>IF(N95="základní",J95,0)</f>
        <v>0</v>
      </c>
      <c r="BF95" s="153">
        <f>IF(N95="snížená",J95,0)</f>
        <v>0</v>
      </c>
      <c r="BG95" s="153">
        <f>IF(N95="zákl. přenesená",J95,0)</f>
        <v>0</v>
      </c>
      <c r="BH95" s="153">
        <f>IF(N95="sníž. přenesená",J95,0)</f>
        <v>0</v>
      </c>
      <c r="BI95" s="153">
        <f>IF(N95="nulová",J95,0)</f>
        <v>0</v>
      </c>
      <c r="BJ95" s="16" t="s">
        <v>20</v>
      </c>
      <c r="BK95" s="153">
        <f>ROUND(I95*H95,2)</f>
        <v>0</v>
      </c>
      <c r="BL95" s="16" t="s">
        <v>221</v>
      </c>
      <c r="BM95" s="16" t="s">
        <v>1507</v>
      </c>
    </row>
    <row r="96" spans="2:51" s="11" customFormat="1" ht="22.5" customHeight="1">
      <c r="B96" s="154"/>
      <c r="D96" s="163" t="s">
        <v>147</v>
      </c>
      <c r="E96" s="171" t="s">
        <v>3</v>
      </c>
      <c r="F96" s="172" t="s">
        <v>1508</v>
      </c>
      <c r="H96" s="173">
        <v>4</v>
      </c>
      <c r="L96" s="154"/>
      <c r="M96" s="159"/>
      <c r="N96" s="160"/>
      <c r="O96" s="160"/>
      <c r="P96" s="160"/>
      <c r="Q96" s="160"/>
      <c r="R96" s="160"/>
      <c r="S96" s="160"/>
      <c r="T96" s="161"/>
      <c r="AT96" s="156" t="s">
        <v>147</v>
      </c>
      <c r="AU96" s="156" t="s">
        <v>78</v>
      </c>
      <c r="AV96" s="11" t="s">
        <v>78</v>
      </c>
      <c r="AW96" s="11" t="s">
        <v>34</v>
      </c>
      <c r="AX96" s="11" t="s">
        <v>20</v>
      </c>
      <c r="AY96" s="156" t="s">
        <v>139</v>
      </c>
    </row>
    <row r="97" spans="2:65" s="1" customFormat="1" ht="22.5" customHeight="1">
      <c r="B97" s="142"/>
      <c r="C97" s="143" t="s">
        <v>174</v>
      </c>
      <c r="D97" s="143" t="s">
        <v>141</v>
      </c>
      <c r="E97" s="144" t="s">
        <v>1255</v>
      </c>
      <c r="F97" s="145" t="s">
        <v>1752</v>
      </c>
      <c r="G97" s="146" t="s">
        <v>508</v>
      </c>
      <c r="H97" s="147">
        <v>2</v>
      </c>
      <c r="I97" s="148"/>
      <c r="J97" s="148">
        <f>ROUND(I97*H97,2)</f>
        <v>0</v>
      </c>
      <c r="K97" s="145" t="s">
        <v>3</v>
      </c>
      <c r="L97" s="30"/>
      <c r="M97" s="149" t="s">
        <v>3</v>
      </c>
      <c r="N97" s="150" t="s">
        <v>41</v>
      </c>
      <c r="O97" s="151">
        <v>0</v>
      </c>
      <c r="P97" s="151">
        <f>O97*H97</f>
        <v>0</v>
      </c>
      <c r="Q97" s="151">
        <v>0</v>
      </c>
      <c r="R97" s="151">
        <f>Q97*H97</f>
        <v>0</v>
      </c>
      <c r="S97" s="151">
        <v>0</v>
      </c>
      <c r="T97" s="152">
        <f>S97*H97</f>
        <v>0</v>
      </c>
      <c r="AR97" s="16" t="s">
        <v>221</v>
      </c>
      <c r="AT97" s="16" t="s">
        <v>141</v>
      </c>
      <c r="AU97" s="16" t="s">
        <v>78</v>
      </c>
      <c r="AY97" s="16" t="s">
        <v>139</v>
      </c>
      <c r="BE97" s="153">
        <f>IF(N97="základní",J97,0)</f>
        <v>0</v>
      </c>
      <c r="BF97" s="153">
        <f>IF(N97="snížená",J97,0)</f>
        <v>0</v>
      </c>
      <c r="BG97" s="153">
        <f>IF(N97="zákl. přenesená",J97,0)</f>
        <v>0</v>
      </c>
      <c r="BH97" s="153">
        <f>IF(N97="sníž. přenesená",J97,0)</f>
        <v>0</v>
      </c>
      <c r="BI97" s="153">
        <f>IF(N97="nulová",J97,0)</f>
        <v>0</v>
      </c>
      <c r="BJ97" s="16" t="s">
        <v>20</v>
      </c>
      <c r="BK97" s="153">
        <f>ROUND(I97*H97,2)</f>
        <v>0</v>
      </c>
      <c r="BL97" s="16" t="s">
        <v>221</v>
      </c>
      <c r="BM97" s="16" t="s">
        <v>1509</v>
      </c>
    </row>
    <row r="98" spans="2:51" s="11" customFormat="1" ht="22.5" customHeight="1">
      <c r="B98" s="154"/>
      <c r="D98" s="163" t="s">
        <v>147</v>
      </c>
      <c r="E98" s="171" t="s">
        <v>3</v>
      </c>
      <c r="F98" s="172" t="s">
        <v>1510</v>
      </c>
      <c r="H98" s="173">
        <v>2</v>
      </c>
      <c r="L98" s="154"/>
      <c r="M98" s="159"/>
      <c r="N98" s="160"/>
      <c r="O98" s="160"/>
      <c r="P98" s="160"/>
      <c r="Q98" s="160"/>
      <c r="R98" s="160"/>
      <c r="S98" s="160"/>
      <c r="T98" s="161"/>
      <c r="AT98" s="156" t="s">
        <v>147</v>
      </c>
      <c r="AU98" s="156" t="s">
        <v>78</v>
      </c>
      <c r="AV98" s="11" t="s">
        <v>78</v>
      </c>
      <c r="AW98" s="11" t="s">
        <v>34</v>
      </c>
      <c r="AX98" s="11" t="s">
        <v>20</v>
      </c>
      <c r="AY98" s="156" t="s">
        <v>139</v>
      </c>
    </row>
    <row r="99" spans="2:65" s="1" customFormat="1" ht="22.5" customHeight="1">
      <c r="B99" s="142"/>
      <c r="C99" s="143" t="s">
        <v>179</v>
      </c>
      <c r="D99" s="143" t="s">
        <v>141</v>
      </c>
      <c r="E99" s="144" t="s">
        <v>1260</v>
      </c>
      <c r="F99" s="145" t="s">
        <v>1753</v>
      </c>
      <c r="G99" s="146" t="s">
        <v>168</v>
      </c>
      <c r="H99" s="147">
        <v>3.9</v>
      </c>
      <c r="I99" s="148"/>
      <c r="J99" s="148">
        <f>ROUND(I99*H99,2)</f>
        <v>0</v>
      </c>
      <c r="K99" s="145" t="s">
        <v>3</v>
      </c>
      <c r="L99" s="30"/>
      <c r="M99" s="149" t="s">
        <v>3</v>
      </c>
      <c r="N99" s="150" t="s">
        <v>41</v>
      </c>
      <c r="O99" s="151">
        <v>0</v>
      </c>
      <c r="P99" s="151">
        <f>O99*H99</f>
        <v>0</v>
      </c>
      <c r="Q99" s="151">
        <v>0</v>
      </c>
      <c r="R99" s="151">
        <f>Q99*H99</f>
        <v>0</v>
      </c>
      <c r="S99" s="151">
        <v>0</v>
      </c>
      <c r="T99" s="152">
        <f>S99*H99</f>
        <v>0</v>
      </c>
      <c r="AR99" s="16" t="s">
        <v>221</v>
      </c>
      <c r="AT99" s="16" t="s">
        <v>141</v>
      </c>
      <c r="AU99" s="16" t="s">
        <v>78</v>
      </c>
      <c r="AY99" s="16" t="s">
        <v>139</v>
      </c>
      <c r="BE99" s="153">
        <f>IF(N99="základní",J99,0)</f>
        <v>0</v>
      </c>
      <c r="BF99" s="153">
        <f>IF(N99="snížená",J99,0)</f>
        <v>0</v>
      </c>
      <c r="BG99" s="153">
        <f>IF(N99="zákl. přenesená",J99,0)</f>
        <v>0</v>
      </c>
      <c r="BH99" s="153">
        <f>IF(N99="sníž. přenesená",J99,0)</f>
        <v>0</v>
      </c>
      <c r="BI99" s="153">
        <f>IF(N99="nulová",J99,0)</f>
        <v>0</v>
      </c>
      <c r="BJ99" s="16" t="s">
        <v>20</v>
      </c>
      <c r="BK99" s="153">
        <f>ROUND(I99*H99,2)</f>
        <v>0</v>
      </c>
      <c r="BL99" s="16" t="s">
        <v>221</v>
      </c>
      <c r="BM99" s="16" t="s">
        <v>1511</v>
      </c>
    </row>
    <row r="100" spans="2:51" s="11" customFormat="1" ht="22.5" customHeight="1">
      <c r="B100" s="154"/>
      <c r="D100" s="163" t="s">
        <v>147</v>
      </c>
      <c r="E100" s="171" t="s">
        <v>3</v>
      </c>
      <c r="F100" s="172" t="s">
        <v>1512</v>
      </c>
      <c r="H100" s="173">
        <v>3.9</v>
      </c>
      <c r="L100" s="154"/>
      <c r="M100" s="159"/>
      <c r="N100" s="160"/>
      <c r="O100" s="160"/>
      <c r="P100" s="160"/>
      <c r="Q100" s="160"/>
      <c r="R100" s="160"/>
      <c r="S100" s="160"/>
      <c r="T100" s="161"/>
      <c r="AT100" s="156" t="s">
        <v>147</v>
      </c>
      <c r="AU100" s="156" t="s">
        <v>78</v>
      </c>
      <c r="AV100" s="11" t="s">
        <v>78</v>
      </c>
      <c r="AW100" s="11" t="s">
        <v>34</v>
      </c>
      <c r="AX100" s="11" t="s">
        <v>20</v>
      </c>
      <c r="AY100" s="156" t="s">
        <v>139</v>
      </c>
    </row>
    <row r="101" spans="2:65" s="1" customFormat="1" ht="22.5" customHeight="1">
      <c r="B101" s="142"/>
      <c r="C101" s="143" t="s">
        <v>183</v>
      </c>
      <c r="D101" s="143" t="s">
        <v>141</v>
      </c>
      <c r="E101" s="144" t="s">
        <v>1265</v>
      </c>
      <c r="F101" s="145" t="s">
        <v>1754</v>
      </c>
      <c r="G101" s="146" t="s">
        <v>508</v>
      </c>
      <c r="H101" s="147">
        <v>2</v>
      </c>
      <c r="I101" s="148"/>
      <c r="J101" s="148">
        <f>ROUND(I101*H101,2)</f>
        <v>0</v>
      </c>
      <c r="K101" s="145" t="s">
        <v>3</v>
      </c>
      <c r="L101" s="30"/>
      <c r="M101" s="149" t="s">
        <v>3</v>
      </c>
      <c r="N101" s="150" t="s">
        <v>41</v>
      </c>
      <c r="O101" s="151">
        <v>0</v>
      </c>
      <c r="P101" s="151">
        <f>O101*H101</f>
        <v>0</v>
      </c>
      <c r="Q101" s="151">
        <v>0</v>
      </c>
      <c r="R101" s="151">
        <f>Q101*H101</f>
        <v>0</v>
      </c>
      <c r="S101" s="151">
        <v>0</v>
      </c>
      <c r="T101" s="152">
        <f>S101*H101</f>
        <v>0</v>
      </c>
      <c r="AR101" s="16" t="s">
        <v>221</v>
      </c>
      <c r="AT101" s="16" t="s">
        <v>141</v>
      </c>
      <c r="AU101" s="16" t="s">
        <v>78</v>
      </c>
      <c r="AY101" s="16" t="s">
        <v>139</v>
      </c>
      <c r="BE101" s="153">
        <f>IF(N101="základní",J101,0)</f>
        <v>0</v>
      </c>
      <c r="BF101" s="153">
        <f>IF(N101="snížená",J101,0)</f>
        <v>0</v>
      </c>
      <c r="BG101" s="153">
        <f>IF(N101="zákl. přenesená",J101,0)</f>
        <v>0</v>
      </c>
      <c r="BH101" s="153">
        <f>IF(N101="sníž. přenesená",J101,0)</f>
        <v>0</v>
      </c>
      <c r="BI101" s="153">
        <f>IF(N101="nulová",J101,0)</f>
        <v>0</v>
      </c>
      <c r="BJ101" s="16" t="s">
        <v>20</v>
      </c>
      <c r="BK101" s="153">
        <f>ROUND(I101*H101,2)</f>
        <v>0</v>
      </c>
      <c r="BL101" s="16" t="s">
        <v>221</v>
      </c>
      <c r="BM101" s="16" t="s">
        <v>1513</v>
      </c>
    </row>
    <row r="102" spans="2:51" s="11" customFormat="1" ht="22.5" customHeight="1">
      <c r="B102" s="154"/>
      <c r="D102" s="163" t="s">
        <v>147</v>
      </c>
      <c r="E102" s="171" t="s">
        <v>3</v>
      </c>
      <c r="F102" s="172" t="s">
        <v>1514</v>
      </c>
      <c r="H102" s="173">
        <v>2</v>
      </c>
      <c r="L102" s="154"/>
      <c r="M102" s="159"/>
      <c r="N102" s="160"/>
      <c r="O102" s="160"/>
      <c r="P102" s="160"/>
      <c r="Q102" s="160"/>
      <c r="R102" s="160"/>
      <c r="S102" s="160"/>
      <c r="T102" s="161"/>
      <c r="AT102" s="156" t="s">
        <v>147</v>
      </c>
      <c r="AU102" s="156" t="s">
        <v>78</v>
      </c>
      <c r="AV102" s="11" t="s">
        <v>78</v>
      </c>
      <c r="AW102" s="11" t="s">
        <v>34</v>
      </c>
      <c r="AX102" s="11" t="s">
        <v>20</v>
      </c>
      <c r="AY102" s="156" t="s">
        <v>139</v>
      </c>
    </row>
    <row r="103" spans="2:65" s="1" customFormat="1" ht="22.5" customHeight="1">
      <c r="B103" s="142"/>
      <c r="C103" s="143" t="s">
        <v>187</v>
      </c>
      <c r="D103" s="143" t="s">
        <v>141</v>
      </c>
      <c r="E103" s="144" t="s">
        <v>1515</v>
      </c>
      <c r="F103" s="145" t="s">
        <v>1755</v>
      </c>
      <c r="G103" s="146" t="s">
        <v>168</v>
      </c>
      <c r="H103" s="147">
        <v>41.4</v>
      </c>
      <c r="I103" s="148"/>
      <c r="J103" s="148">
        <f>ROUND(I103*H103,2)</f>
        <v>0</v>
      </c>
      <c r="K103" s="145" t="s">
        <v>3</v>
      </c>
      <c r="L103" s="30"/>
      <c r="M103" s="149" t="s">
        <v>3</v>
      </c>
      <c r="N103" s="150" t="s">
        <v>41</v>
      </c>
      <c r="O103" s="151">
        <v>0</v>
      </c>
      <c r="P103" s="151">
        <f>O103*H103</f>
        <v>0</v>
      </c>
      <c r="Q103" s="151">
        <v>0</v>
      </c>
      <c r="R103" s="151">
        <f>Q103*H103</f>
        <v>0</v>
      </c>
      <c r="S103" s="151">
        <v>0</v>
      </c>
      <c r="T103" s="152">
        <f>S103*H103</f>
        <v>0</v>
      </c>
      <c r="AR103" s="16" t="s">
        <v>221</v>
      </c>
      <c r="AT103" s="16" t="s">
        <v>141</v>
      </c>
      <c r="AU103" s="16" t="s">
        <v>78</v>
      </c>
      <c r="AY103" s="16" t="s">
        <v>139</v>
      </c>
      <c r="BE103" s="153">
        <f>IF(N103="základní",J103,0)</f>
        <v>0</v>
      </c>
      <c r="BF103" s="153">
        <f>IF(N103="snížená",J103,0)</f>
        <v>0</v>
      </c>
      <c r="BG103" s="153">
        <f>IF(N103="zákl. přenesená",J103,0)</f>
        <v>0</v>
      </c>
      <c r="BH103" s="153">
        <f>IF(N103="sníž. přenesená",J103,0)</f>
        <v>0</v>
      </c>
      <c r="BI103" s="153">
        <f>IF(N103="nulová",J103,0)</f>
        <v>0</v>
      </c>
      <c r="BJ103" s="16" t="s">
        <v>20</v>
      </c>
      <c r="BK103" s="153">
        <f>ROUND(I103*H103,2)</f>
        <v>0</v>
      </c>
      <c r="BL103" s="16" t="s">
        <v>221</v>
      </c>
      <c r="BM103" s="16" t="s">
        <v>1516</v>
      </c>
    </row>
    <row r="104" spans="2:51" s="11" customFormat="1" ht="22.5" customHeight="1">
      <c r="B104" s="154"/>
      <c r="D104" s="163" t="s">
        <v>147</v>
      </c>
      <c r="E104" s="171" t="s">
        <v>3</v>
      </c>
      <c r="F104" s="172" t="s">
        <v>1517</v>
      </c>
      <c r="H104" s="173">
        <v>41.4</v>
      </c>
      <c r="L104" s="154"/>
      <c r="M104" s="159"/>
      <c r="N104" s="160"/>
      <c r="O104" s="160"/>
      <c r="P104" s="160"/>
      <c r="Q104" s="160"/>
      <c r="R104" s="160"/>
      <c r="S104" s="160"/>
      <c r="T104" s="161"/>
      <c r="AT104" s="156" t="s">
        <v>147</v>
      </c>
      <c r="AU104" s="156" t="s">
        <v>78</v>
      </c>
      <c r="AV104" s="11" t="s">
        <v>78</v>
      </c>
      <c r="AW104" s="11" t="s">
        <v>34</v>
      </c>
      <c r="AX104" s="11" t="s">
        <v>20</v>
      </c>
      <c r="AY104" s="156" t="s">
        <v>139</v>
      </c>
    </row>
    <row r="105" spans="2:65" s="1" customFormat="1" ht="22.5" customHeight="1">
      <c r="B105" s="142"/>
      <c r="C105" s="143" t="s">
        <v>25</v>
      </c>
      <c r="D105" s="143" t="s">
        <v>141</v>
      </c>
      <c r="E105" s="144" t="s">
        <v>1518</v>
      </c>
      <c r="F105" s="145" t="s">
        <v>1756</v>
      </c>
      <c r="G105" s="146" t="s">
        <v>935</v>
      </c>
      <c r="H105" s="147">
        <v>1</v>
      </c>
      <c r="I105" s="148"/>
      <c r="J105" s="148">
        <f>ROUND(I105*H105,2)</f>
        <v>0</v>
      </c>
      <c r="K105" s="145" t="s">
        <v>3</v>
      </c>
      <c r="L105" s="30"/>
      <c r="M105" s="149" t="s">
        <v>3</v>
      </c>
      <c r="N105" s="150" t="s">
        <v>41</v>
      </c>
      <c r="O105" s="151">
        <v>0</v>
      </c>
      <c r="P105" s="151">
        <f>O105*H105</f>
        <v>0</v>
      </c>
      <c r="Q105" s="151">
        <v>0</v>
      </c>
      <c r="R105" s="151">
        <f>Q105*H105</f>
        <v>0</v>
      </c>
      <c r="S105" s="151">
        <v>0</v>
      </c>
      <c r="T105" s="152">
        <f>S105*H105</f>
        <v>0</v>
      </c>
      <c r="AR105" s="16" t="s">
        <v>221</v>
      </c>
      <c r="AT105" s="16" t="s">
        <v>141</v>
      </c>
      <c r="AU105" s="16" t="s">
        <v>78</v>
      </c>
      <c r="AY105" s="16" t="s">
        <v>139</v>
      </c>
      <c r="BE105" s="153">
        <f>IF(N105="základní",J105,0)</f>
        <v>0</v>
      </c>
      <c r="BF105" s="153">
        <f>IF(N105="snížená",J105,0)</f>
        <v>0</v>
      </c>
      <c r="BG105" s="153">
        <f>IF(N105="zákl. přenesená",J105,0)</f>
        <v>0</v>
      </c>
      <c r="BH105" s="153">
        <f>IF(N105="sníž. přenesená",J105,0)</f>
        <v>0</v>
      </c>
      <c r="BI105" s="153">
        <f>IF(N105="nulová",J105,0)</f>
        <v>0</v>
      </c>
      <c r="BJ105" s="16" t="s">
        <v>20</v>
      </c>
      <c r="BK105" s="153">
        <f>ROUND(I105*H105,2)</f>
        <v>0</v>
      </c>
      <c r="BL105" s="16" t="s">
        <v>221</v>
      </c>
      <c r="BM105" s="16" t="s">
        <v>1519</v>
      </c>
    </row>
    <row r="106" spans="2:51" s="11" customFormat="1" ht="22.5" customHeight="1">
      <c r="B106" s="154"/>
      <c r="D106" s="163" t="s">
        <v>147</v>
      </c>
      <c r="E106" s="171" t="s">
        <v>3</v>
      </c>
      <c r="F106" s="172" t="s">
        <v>1520</v>
      </c>
      <c r="H106" s="173">
        <v>1</v>
      </c>
      <c r="L106" s="154"/>
      <c r="M106" s="159"/>
      <c r="N106" s="160"/>
      <c r="O106" s="160"/>
      <c r="P106" s="160"/>
      <c r="Q106" s="160"/>
      <c r="R106" s="160"/>
      <c r="S106" s="160"/>
      <c r="T106" s="161"/>
      <c r="AT106" s="156" t="s">
        <v>147</v>
      </c>
      <c r="AU106" s="156" t="s">
        <v>78</v>
      </c>
      <c r="AV106" s="11" t="s">
        <v>78</v>
      </c>
      <c r="AW106" s="11" t="s">
        <v>34</v>
      </c>
      <c r="AX106" s="11" t="s">
        <v>20</v>
      </c>
      <c r="AY106" s="156" t="s">
        <v>139</v>
      </c>
    </row>
    <row r="107" spans="2:65" s="1" customFormat="1" ht="22.5" customHeight="1">
      <c r="B107" s="142"/>
      <c r="C107" s="143" t="s">
        <v>194</v>
      </c>
      <c r="D107" s="143" t="s">
        <v>141</v>
      </c>
      <c r="E107" s="144" t="s">
        <v>1521</v>
      </c>
      <c r="F107" s="145" t="s">
        <v>1757</v>
      </c>
      <c r="G107" s="146" t="s">
        <v>935</v>
      </c>
      <c r="H107" s="147">
        <v>1</v>
      </c>
      <c r="I107" s="148"/>
      <c r="J107" s="148">
        <f>ROUND(I107*H107,2)</f>
        <v>0</v>
      </c>
      <c r="K107" s="145" t="s">
        <v>3</v>
      </c>
      <c r="L107" s="30"/>
      <c r="M107" s="149" t="s">
        <v>3</v>
      </c>
      <c r="N107" s="150" t="s">
        <v>41</v>
      </c>
      <c r="O107" s="151">
        <v>0</v>
      </c>
      <c r="P107" s="151">
        <f>O107*H107</f>
        <v>0</v>
      </c>
      <c r="Q107" s="151">
        <v>0</v>
      </c>
      <c r="R107" s="151">
        <f>Q107*H107</f>
        <v>0</v>
      </c>
      <c r="S107" s="151">
        <v>0</v>
      </c>
      <c r="T107" s="152">
        <f>S107*H107</f>
        <v>0</v>
      </c>
      <c r="AR107" s="16" t="s">
        <v>221</v>
      </c>
      <c r="AT107" s="16" t="s">
        <v>141</v>
      </c>
      <c r="AU107" s="16" t="s">
        <v>78</v>
      </c>
      <c r="AY107" s="16" t="s">
        <v>139</v>
      </c>
      <c r="BE107" s="153">
        <f>IF(N107="základní",J107,0)</f>
        <v>0</v>
      </c>
      <c r="BF107" s="153">
        <f>IF(N107="snížená",J107,0)</f>
        <v>0</v>
      </c>
      <c r="BG107" s="153">
        <f>IF(N107="zákl. přenesená",J107,0)</f>
        <v>0</v>
      </c>
      <c r="BH107" s="153">
        <f>IF(N107="sníž. přenesená",J107,0)</f>
        <v>0</v>
      </c>
      <c r="BI107" s="153">
        <f>IF(N107="nulová",J107,0)</f>
        <v>0</v>
      </c>
      <c r="BJ107" s="16" t="s">
        <v>20</v>
      </c>
      <c r="BK107" s="153">
        <f>ROUND(I107*H107,2)</f>
        <v>0</v>
      </c>
      <c r="BL107" s="16" t="s">
        <v>221</v>
      </c>
      <c r="BM107" s="16" t="s">
        <v>1522</v>
      </c>
    </row>
    <row r="108" spans="2:51" s="11" customFormat="1" ht="22.5" customHeight="1">
      <c r="B108" s="154"/>
      <c r="D108" s="163" t="s">
        <v>147</v>
      </c>
      <c r="E108" s="171" t="s">
        <v>3</v>
      </c>
      <c r="F108" s="172" t="s">
        <v>1523</v>
      </c>
      <c r="H108" s="173">
        <v>1</v>
      </c>
      <c r="L108" s="154"/>
      <c r="M108" s="159"/>
      <c r="N108" s="160"/>
      <c r="O108" s="160"/>
      <c r="P108" s="160"/>
      <c r="Q108" s="160"/>
      <c r="R108" s="160"/>
      <c r="S108" s="160"/>
      <c r="T108" s="161"/>
      <c r="AT108" s="156" t="s">
        <v>147</v>
      </c>
      <c r="AU108" s="156" t="s">
        <v>78</v>
      </c>
      <c r="AV108" s="11" t="s">
        <v>78</v>
      </c>
      <c r="AW108" s="11" t="s">
        <v>34</v>
      </c>
      <c r="AX108" s="11" t="s">
        <v>20</v>
      </c>
      <c r="AY108" s="156" t="s">
        <v>139</v>
      </c>
    </row>
    <row r="109" spans="2:65" s="1" customFormat="1" ht="22.5" customHeight="1">
      <c r="B109" s="142"/>
      <c r="C109" s="143" t="s">
        <v>200</v>
      </c>
      <c r="D109" s="143" t="s">
        <v>141</v>
      </c>
      <c r="E109" s="144" t="s">
        <v>1524</v>
      </c>
      <c r="F109" s="145" t="s">
        <v>1758</v>
      </c>
      <c r="G109" s="146" t="s">
        <v>508</v>
      </c>
      <c r="H109" s="147">
        <v>1</v>
      </c>
      <c r="I109" s="148"/>
      <c r="J109" s="148">
        <f>ROUND(I109*H109,2)</f>
        <v>0</v>
      </c>
      <c r="K109" s="145" t="s">
        <v>3</v>
      </c>
      <c r="L109" s="30"/>
      <c r="M109" s="149" t="s">
        <v>3</v>
      </c>
      <c r="N109" s="150" t="s">
        <v>41</v>
      </c>
      <c r="O109" s="151">
        <v>0</v>
      </c>
      <c r="P109" s="151">
        <f>O109*H109</f>
        <v>0</v>
      </c>
      <c r="Q109" s="151">
        <v>0</v>
      </c>
      <c r="R109" s="151">
        <f>Q109*H109</f>
        <v>0</v>
      </c>
      <c r="S109" s="151">
        <v>0</v>
      </c>
      <c r="T109" s="152">
        <f>S109*H109</f>
        <v>0</v>
      </c>
      <c r="AR109" s="16" t="s">
        <v>221</v>
      </c>
      <c r="AT109" s="16" t="s">
        <v>141</v>
      </c>
      <c r="AU109" s="16" t="s">
        <v>78</v>
      </c>
      <c r="AY109" s="16" t="s">
        <v>139</v>
      </c>
      <c r="BE109" s="153">
        <f>IF(N109="základní",J109,0)</f>
        <v>0</v>
      </c>
      <c r="BF109" s="153">
        <f>IF(N109="snížená",J109,0)</f>
        <v>0</v>
      </c>
      <c r="BG109" s="153">
        <f>IF(N109="zákl. přenesená",J109,0)</f>
        <v>0</v>
      </c>
      <c r="BH109" s="153">
        <f>IF(N109="sníž. přenesená",J109,0)</f>
        <v>0</v>
      </c>
      <c r="BI109" s="153">
        <f>IF(N109="nulová",J109,0)</f>
        <v>0</v>
      </c>
      <c r="BJ109" s="16" t="s">
        <v>20</v>
      </c>
      <c r="BK109" s="153">
        <f>ROUND(I109*H109,2)</f>
        <v>0</v>
      </c>
      <c r="BL109" s="16" t="s">
        <v>221</v>
      </c>
      <c r="BM109" s="16" t="s">
        <v>1525</v>
      </c>
    </row>
    <row r="110" spans="2:51" s="11" customFormat="1" ht="22.5" customHeight="1">
      <c r="B110" s="154"/>
      <c r="D110" s="163" t="s">
        <v>147</v>
      </c>
      <c r="E110" s="171" t="s">
        <v>3</v>
      </c>
      <c r="F110" s="172" t="s">
        <v>1526</v>
      </c>
      <c r="H110" s="173">
        <v>1</v>
      </c>
      <c r="L110" s="154"/>
      <c r="M110" s="159"/>
      <c r="N110" s="160"/>
      <c r="O110" s="160"/>
      <c r="P110" s="160"/>
      <c r="Q110" s="160"/>
      <c r="R110" s="160"/>
      <c r="S110" s="160"/>
      <c r="T110" s="161"/>
      <c r="AT110" s="156" t="s">
        <v>147</v>
      </c>
      <c r="AU110" s="156" t="s">
        <v>78</v>
      </c>
      <c r="AV110" s="11" t="s">
        <v>78</v>
      </c>
      <c r="AW110" s="11" t="s">
        <v>34</v>
      </c>
      <c r="AX110" s="11" t="s">
        <v>20</v>
      </c>
      <c r="AY110" s="156" t="s">
        <v>139</v>
      </c>
    </row>
    <row r="111" spans="2:65" s="1" customFormat="1" ht="22.5" customHeight="1">
      <c r="B111" s="142"/>
      <c r="C111" s="143" t="s">
        <v>204</v>
      </c>
      <c r="D111" s="143" t="s">
        <v>141</v>
      </c>
      <c r="E111" s="144" t="s">
        <v>1527</v>
      </c>
      <c r="F111" s="145" t="s">
        <v>1759</v>
      </c>
      <c r="G111" s="146" t="s">
        <v>508</v>
      </c>
      <c r="H111" s="147">
        <v>17</v>
      </c>
      <c r="I111" s="148"/>
      <c r="J111" s="148">
        <f>ROUND(I111*H111,2)</f>
        <v>0</v>
      </c>
      <c r="K111" s="145" t="s">
        <v>3</v>
      </c>
      <c r="L111" s="30"/>
      <c r="M111" s="149" t="s">
        <v>3</v>
      </c>
      <c r="N111" s="150" t="s">
        <v>41</v>
      </c>
      <c r="O111" s="151">
        <v>0</v>
      </c>
      <c r="P111" s="151">
        <f>O111*H111</f>
        <v>0</v>
      </c>
      <c r="Q111" s="151">
        <v>0</v>
      </c>
      <c r="R111" s="151">
        <f>Q111*H111</f>
        <v>0</v>
      </c>
      <c r="S111" s="151">
        <v>0</v>
      </c>
      <c r="T111" s="152">
        <f>S111*H111</f>
        <v>0</v>
      </c>
      <c r="AR111" s="16" t="s">
        <v>221</v>
      </c>
      <c r="AT111" s="16" t="s">
        <v>141</v>
      </c>
      <c r="AU111" s="16" t="s">
        <v>78</v>
      </c>
      <c r="AY111" s="16" t="s">
        <v>139</v>
      </c>
      <c r="BE111" s="153">
        <f>IF(N111="základní",J111,0)</f>
        <v>0</v>
      </c>
      <c r="BF111" s="153">
        <f>IF(N111="snížená",J111,0)</f>
        <v>0</v>
      </c>
      <c r="BG111" s="153">
        <f>IF(N111="zákl. přenesená",J111,0)</f>
        <v>0</v>
      </c>
      <c r="BH111" s="153">
        <f>IF(N111="sníž. přenesená",J111,0)</f>
        <v>0</v>
      </c>
      <c r="BI111" s="153">
        <f>IF(N111="nulová",J111,0)</f>
        <v>0</v>
      </c>
      <c r="BJ111" s="16" t="s">
        <v>20</v>
      </c>
      <c r="BK111" s="153">
        <f>ROUND(I111*H111,2)</f>
        <v>0</v>
      </c>
      <c r="BL111" s="16" t="s">
        <v>221</v>
      </c>
      <c r="BM111" s="16" t="s">
        <v>1528</v>
      </c>
    </row>
    <row r="112" spans="2:51" s="11" customFormat="1" ht="22.5" customHeight="1">
      <c r="B112" s="154"/>
      <c r="D112" s="163" t="s">
        <v>147</v>
      </c>
      <c r="E112" s="171" t="s">
        <v>3</v>
      </c>
      <c r="F112" s="172" t="s">
        <v>1529</v>
      </c>
      <c r="H112" s="173">
        <v>17</v>
      </c>
      <c r="L112" s="154"/>
      <c r="M112" s="159"/>
      <c r="N112" s="160"/>
      <c r="O112" s="160"/>
      <c r="P112" s="160"/>
      <c r="Q112" s="160"/>
      <c r="R112" s="160"/>
      <c r="S112" s="160"/>
      <c r="T112" s="161"/>
      <c r="AT112" s="156" t="s">
        <v>147</v>
      </c>
      <c r="AU112" s="156" t="s">
        <v>78</v>
      </c>
      <c r="AV112" s="11" t="s">
        <v>78</v>
      </c>
      <c r="AW112" s="11" t="s">
        <v>34</v>
      </c>
      <c r="AX112" s="11" t="s">
        <v>20</v>
      </c>
      <c r="AY112" s="156" t="s">
        <v>139</v>
      </c>
    </row>
    <row r="113" spans="2:65" s="1" customFormat="1" ht="22.5" customHeight="1">
      <c r="B113" s="142"/>
      <c r="C113" s="143" t="s">
        <v>210</v>
      </c>
      <c r="D113" s="143" t="s">
        <v>141</v>
      </c>
      <c r="E113" s="144" t="s">
        <v>1530</v>
      </c>
      <c r="F113" s="145" t="s">
        <v>1760</v>
      </c>
      <c r="G113" s="146" t="s">
        <v>508</v>
      </c>
      <c r="H113" s="147">
        <v>4</v>
      </c>
      <c r="I113" s="148"/>
      <c r="J113" s="148">
        <f>ROUND(I113*H113,2)</f>
        <v>0</v>
      </c>
      <c r="K113" s="145" t="s">
        <v>3</v>
      </c>
      <c r="L113" s="30"/>
      <c r="M113" s="149" t="s">
        <v>3</v>
      </c>
      <c r="N113" s="150" t="s">
        <v>41</v>
      </c>
      <c r="O113" s="151">
        <v>0</v>
      </c>
      <c r="P113" s="151">
        <f>O113*H113</f>
        <v>0</v>
      </c>
      <c r="Q113" s="151">
        <v>0</v>
      </c>
      <c r="R113" s="151">
        <f>Q113*H113</f>
        <v>0</v>
      </c>
      <c r="S113" s="151">
        <v>0</v>
      </c>
      <c r="T113" s="152">
        <f>S113*H113</f>
        <v>0</v>
      </c>
      <c r="AR113" s="16" t="s">
        <v>221</v>
      </c>
      <c r="AT113" s="16" t="s">
        <v>141</v>
      </c>
      <c r="AU113" s="16" t="s">
        <v>78</v>
      </c>
      <c r="AY113" s="16" t="s">
        <v>139</v>
      </c>
      <c r="BE113" s="153">
        <f>IF(N113="základní",J113,0)</f>
        <v>0</v>
      </c>
      <c r="BF113" s="153">
        <f>IF(N113="snížená",J113,0)</f>
        <v>0</v>
      </c>
      <c r="BG113" s="153">
        <f>IF(N113="zákl. přenesená",J113,0)</f>
        <v>0</v>
      </c>
      <c r="BH113" s="153">
        <f>IF(N113="sníž. přenesená",J113,0)</f>
        <v>0</v>
      </c>
      <c r="BI113" s="153">
        <f>IF(N113="nulová",J113,0)</f>
        <v>0</v>
      </c>
      <c r="BJ113" s="16" t="s">
        <v>20</v>
      </c>
      <c r="BK113" s="153">
        <f>ROUND(I113*H113,2)</f>
        <v>0</v>
      </c>
      <c r="BL113" s="16" t="s">
        <v>221</v>
      </c>
      <c r="BM113" s="16" t="s">
        <v>1531</v>
      </c>
    </row>
    <row r="114" spans="2:51" s="11" customFormat="1" ht="22.5" customHeight="1">
      <c r="B114" s="154"/>
      <c r="D114" s="163" t="s">
        <v>147</v>
      </c>
      <c r="E114" s="171" t="s">
        <v>3</v>
      </c>
      <c r="F114" s="172" t="s">
        <v>1532</v>
      </c>
      <c r="H114" s="173">
        <v>4</v>
      </c>
      <c r="L114" s="154"/>
      <c r="M114" s="159"/>
      <c r="N114" s="160"/>
      <c r="O114" s="160"/>
      <c r="P114" s="160"/>
      <c r="Q114" s="160"/>
      <c r="R114" s="160"/>
      <c r="S114" s="160"/>
      <c r="T114" s="161"/>
      <c r="AT114" s="156" t="s">
        <v>147</v>
      </c>
      <c r="AU114" s="156" t="s">
        <v>78</v>
      </c>
      <c r="AV114" s="11" t="s">
        <v>78</v>
      </c>
      <c r="AW114" s="11" t="s">
        <v>34</v>
      </c>
      <c r="AX114" s="11" t="s">
        <v>20</v>
      </c>
      <c r="AY114" s="156" t="s">
        <v>139</v>
      </c>
    </row>
    <row r="115" spans="2:65" s="1" customFormat="1" ht="22.5" customHeight="1">
      <c r="B115" s="142"/>
      <c r="C115" s="143" t="s">
        <v>9</v>
      </c>
      <c r="D115" s="143" t="s">
        <v>141</v>
      </c>
      <c r="E115" s="144" t="s">
        <v>1533</v>
      </c>
      <c r="F115" s="145" t="s">
        <v>1761</v>
      </c>
      <c r="G115" s="146" t="s">
        <v>508</v>
      </c>
      <c r="H115" s="147">
        <v>17</v>
      </c>
      <c r="I115" s="148"/>
      <c r="J115" s="148">
        <f>ROUND(I115*H115,2)</f>
        <v>0</v>
      </c>
      <c r="K115" s="145" t="s">
        <v>3</v>
      </c>
      <c r="L115" s="30"/>
      <c r="M115" s="149" t="s">
        <v>3</v>
      </c>
      <c r="N115" s="150" t="s">
        <v>41</v>
      </c>
      <c r="O115" s="151">
        <v>0</v>
      </c>
      <c r="P115" s="151">
        <f>O115*H115</f>
        <v>0</v>
      </c>
      <c r="Q115" s="151">
        <v>0</v>
      </c>
      <c r="R115" s="151">
        <f>Q115*H115</f>
        <v>0</v>
      </c>
      <c r="S115" s="151">
        <v>0</v>
      </c>
      <c r="T115" s="152">
        <f>S115*H115</f>
        <v>0</v>
      </c>
      <c r="AR115" s="16" t="s">
        <v>221</v>
      </c>
      <c r="AT115" s="16" t="s">
        <v>141</v>
      </c>
      <c r="AU115" s="16" t="s">
        <v>78</v>
      </c>
      <c r="AY115" s="16" t="s">
        <v>139</v>
      </c>
      <c r="BE115" s="153">
        <f>IF(N115="základní",J115,0)</f>
        <v>0</v>
      </c>
      <c r="BF115" s="153">
        <f>IF(N115="snížená",J115,0)</f>
        <v>0</v>
      </c>
      <c r="BG115" s="153">
        <f>IF(N115="zákl. přenesená",J115,0)</f>
        <v>0</v>
      </c>
      <c r="BH115" s="153">
        <f>IF(N115="sníž. přenesená",J115,0)</f>
        <v>0</v>
      </c>
      <c r="BI115" s="153">
        <f>IF(N115="nulová",J115,0)</f>
        <v>0</v>
      </c>
      <c r="BJ115" s="16" t="s">
        <v>20</v>
      </c>
      <c r="BK115" s="153">
        <f>ROUND(I115*H115,2)</f>
        <v>0</v>
      </c>
      <c r="BL115" s="16" t="s">
        <v>221</v>
      </c>
      <c r="BM115" s="16" t="s">
        <v>1534</v>
      </c>
    </row>
    <row r="116" spans="2:51" s="11" customFormat="1" ht="22.5" customHeight="1">
      <c r="B116" s="154"/>
      <c r="D116" s="163" t="s">
        <v>147</v>
      </c>
      <c r="E116" s="171" t="s">
        <v>3</v>
      </c>
      <c r="F116" s="172" t="s">
        <v>1535</v>
      </c>
      <c r="H116" s="173">
        <v>17</v>
      </c>
      <c r="L116" s="154"/>
      <c r="M116" s="159"/>
      <c r="N116" s="160"/>
      <c r="O116" s="160"/>
      <c r="P116" s="160"/>
      <c r="Q116" s="160"/>
      <c r="R116" s="160"/>
      <c r="S116" s="160"/>
      <c r="T116" s="161"/>
      <c r="AT116" s="156" t="s">
        <v>147</v>
      </c>
      <c r="AU116" s="156" t="s">
        <v>78</v>
      </c>
      <c r="AV116" s="11" t="s">
        <v>78</v>
      </c>
      <c r="AW116" s="11" t="s">
        <v>34</v>
      </c>
      <c r="AX116" s="11" t="s">
        <v>20</v>
      </c>
      <c r="AY116" s="156" t="s">
        <v>139</v>
      </c>
    </row>
    <row r="117" spans="2:65" s="1" customFormat="1" ht="22.5" customHeight="1">
      <c r="B117" s="142"/>
      <c r="C117" s="143" t="s">
        <v>221</v>
      </c>
      <c r="D117" s="143" t="s">
        <v>141</v>
      </c>
      <c r="E117" s="144" t="s">
        <v>1536</v>
      </c>
      <c r="F117" s="145" t="s">
        <v>1762</v>
      </c>
      <c r="G117" s="146" t="s">
        <v>508</v>
      </c>
      <c r="H117" s="147">
        <v>14</v>
      </c>
      <c r="I117" s="148"/>
      <c r="J117" s="148">
        <f>ROUND(I117*H117,2)</f>
        <v>0</v>
      </c>
      <c r="K117" s="145" t="s">
        <v>3</v>
      </c>
      <c r="L117" s="30"/>
      <c r="M117" s="149" t="s">
        <v>3</v>
      </c>
      <c r="N117" s="150" t="s">
        <v>41</v>
      </c>
      <c r="O117" s="151">
        <v>0</v>
      </c>
      <c r="P117" s="151">
        <f>O117*H117</f>
        <v>0</v>
      </c>
      <c r="Q117" s="151">
        <v>0</v>
      </c>
      <c r="R117" s="151">
        <f>Q117*H117</f>
        <v>0</v>
      </c>
      <c r="S117" s="151">
        <v>0</v>
      </c>
      <c r="T117" s="152">
        <f>S117*H117</f>
        <v>0</v>
      </c>
      <c r="AR117" s="16" t="s">
        <v>221</v>
      </c>
      <c r="AT117" s="16" t="s">
        <v>141</v>
      </c>
      <c r="AU117" s="16" t="s">
        <v>78</v>
      </c>
      <c r="AY117" s="16" t="s">
        <v>139</v>
      </c>
      <c r="BE117" s="153">
        <f>IF(N117="základní",J117,0)</f>
        <v>0</v>
      </c>
      <c r="BF117" s="153">
        <f>IF(N117="snížená",J117,0)</f>
        <v>0</v>
      </c>
      <c r="BG117" s="153">
        <f>IF(N117="zákl. přenesená",J117,0)</f>
        <v>0</v>
      </c>
      <c r="BH117" s="153">
        <f>IF(N117="sníž. přenesená",J117,0)</f>
        <v>0</v>
      </c>
      <c r="BI117" s="153">
        <f>IF(N117="nulová",J117,0)</f>
        <v>0</v>
      </c>
      <c r="BJ117" s="16" t="s">
        <v>20</v>
      </c>
      <c r="BK117" s="153">
        <f>ROUND(I117*H117,2)</f>
        <v>0</v>
      </c>
      <c r="BL117" s="16" t="s">
        <v>221</v>
      </c>
      <c r="BM117" s="16" t="s">
        <v>1537</v>
      </c>
    </row>
    <row r="118" spans="2:51" s="11" customFormat="1" ht="22.5" customHeight="1">
      <c r="B118" s="154"/>
      <c r="D118" s="163" t="s">
        <v>147</v>
      </c>
      <c r="E118" s="171" t="s">
        <v>3</v>
      </c>
      <c r="F118" s="172" t="s">
        <v>1538</v>
      </c>
      <c r="H118" s="173">
        <v>14</v>
      </c>
      <c r="L118" s="154"/>
      <c r="M118" s="159"/>
      <c r="N118" s="160"/>
      <c r="O118" s="160"/>
      <c r="P118" s="160"/>
      <c r="Q118" s="160"/>
      <c r="R118" s="160"/>
      <c r="S118" s="160"/>
      <c r="T118" s="161"/>
      <c r="AT118" s="156" t="s">
        <v>147</v>
      </c>
      <c r="AU118" s="156" t="s">
        <v>78</v>
      </c>
      <c r="AV118" s="11" t="s">
        <v>78</v>
      </c>
      <c r="AW118" s="11" t="s">
        <v>34</v>
      </c>
      <c r="AX118" s="11" t="s">
        <v>20</v>
      </c>
      <c r="AY118" s="156" t="s">
        <v>139</v>
      </c>
    </row>
    <row r="119" spans="2:65" s="1" customFormat="1" ht="22.5" customHeight="1">
      <c r="B119" s="142"/>
      <c r="C119" s="143" t="s">
        <v>229</v>
      </c>
      <c r="D119" s="143" t="s">
        <v>141</v>
      </c>
      <c r="E119" s="144" t="s">
        <v>1539</v>
      </c>
      <c r="F119" s="145" t="s">
        <v>1763</v>
      </c>
      <c r="G119" s="146" t="s">
        <v>508</v>
      </c>
      <c r="H119" s="147">
        <v>16</v>
      </c>
      <c r="I119" s="148"/>
      <c r="J119" s="148">
        <f>ROUND(I119*H119,2)</f>
        <v>0</v>
      </c>
      <c r="K119" s="145" t="s">
        <v>3</v>
      </c>
      <c r="L119" s="30"/>
      <c r="M119" s="149" t="s">
        <v>3</v>
      </c>
      <c r="N119" s="150" t="s">
        <v>41</v>
      </c>
      <c r="O119" s="151">
        <v>0</v>
      </c>
      <c r="P119" s="151">
        <f>O119*H119</f>
        <v>0</v>
      </c>
      <c r="Q119" s="151">
        <v>0</v>
      </c>
      <c r="R119" s="151">
        <f>Q119*H119</f>
        <v>0</v>
      </c>
      <c r="S119" s="151">
        <v>0</v>
      </c>
      <c r="T119" s="152">
        <f>S119*H119</f>
        <v>0</v>
      </c>
      <c r="AR119" s="16" t="s">
        <v>221</v>
      </c>
      <c r="AT119" s="16" t="s">
        <v>141</v>
      </c>
      <c r="AU119" s="16" t="s">
        <v>78</v>
      </c>
      <c r="AY119" s="16" t="s">
        <v>139</v>
      </c>
      <c r="BE119" s="153">
        <f>IF(N119="základní",J119,0)</f>
        <v>0</v>
      </c>
      <c r="BF119" s="153">
        <f>IF(N119="snížená",J119,0)</f>
        <v>0</v>
      </c>
      <c r="BG119" s="153">
        <f>IF(N119="zákl. přenesená",J119,0)</f>
        <v>0</v>
      </c>
      <c r="BH119" s="153">
        <f>IF(N119="sníž. přenesená",J119,0)</f>
        <v>0</v>
      </c>
      <c r="BI119" s="153">
        <f>IF(N119="nulová",J119,0)</f>
        <v>0</v>
      </c>
      <c r="BJ119" s="16" t="s">
        <v>20</v>
      </c>
      <c r="BK119" s="153">
        <f>ROUND(I119*H119,2)</f>
        <v>0</v>
      </c>
      <c r="BL119" s="16" t="s">
        <v>221</v>
      </c>
      <c r="BM119" s="16" t="s">
        <v>1540</v>
      </c>
    </row>
    <row r="120" spans="2:51" s="11" customFormat="1" ht="22.5" customHeight="1">
      <c r="B120" s="154"/>
      <c r="D120" s="163" t="s">
        <v>147</v>
      </c>
      <c r="E120" s="171" t="s">
        <v>3</v>
      </c>
      <c r="F120" s="172" t="s">
        <v>1541</v>
      </c>
      <c r="H120" s="173">
        <v>16</v>
      </c>
      <c r="L120" s="154"/>
      <c r="M120" s="159"/>
      <c r="N120" s="160"/>
      <c r="O120" s="160"/>
      <c r="P120" s="160"/>
      <c r="Q120" s="160"/>
      <c r="R120" s="160"/>
      <c r="S120" s="160"/>
      <c r="T120" s="161"/>
      <c r="AT120" s="156" t="s">
        <v>147</v>
      </c>
      <c r="AU120" s="156" t="s">
        <v>78</v>
      </c>
      <c r="AV120" s="11" t="s">
        <v>78</v>
      </c>
      <c r="AW120" s="11" t="s">
        <v>34</v>
      </c>
      <c r="AX120" s="11" t="s">
        <v>20</v>
      </c>
      <c r="AY120" s="156" t="s">
        <v>139</v>
      </c>
    </row>
    <row r="121" spans="2:65" s="1" customFormat="1" ht="22.5" customHeight="1">
      <c r="B121" s="142"/>
      <c r="C121" s="143" t="s">
        <v>234</v>
      </c>
      <c r="D121" s="143" t="s">
        <v>141</v>
      </c>
      <c r="E121" s="144" t="s">
        <v>1542</v>
      </c>
      <c r="F121" s="145" t="s">
        <v>1764</v>
      </c>
      <c r="G121" s="146" t="s">
        <v>508</v>
      </c>
      <c r="H121" s="147">
        <v>25</v>
      </c>
      <c r="I121" s="148"/>
      <c r="J121" s="148">
        <f>ROUND(I121*H121,2)</f>
        <v>0</v>
      </c>
      <c r="K121" s="145" t="s">
        <v>3</v>
      </c>
      <c r="L121" s="30"/>
      <c r="M121" s="149" t="s">
        <v>3</v>
      </c>
      <c r="N121" s="150" t="s">
        <v>41</v>
      </c>
      <c r="O121" s="151">
        <v>0</v>
      </c>
      <c r="P121" s="151">
        <f>O121*H121</f>
        <v>0</v>
      </c>
      <c r="Q121" s="151">
        <v>0</v>
      </c>
      <c r="R121" s="151">
        <f>Q121*H121</f>
        <v>0</v>
      </c>
      <c r="S121" s="151">
        <v>0</v>
      </c>
      <c r="T121" s="152">
        <f>S121*H121</f>
        <v>0</v>
      </c>
      <c r="AR121" s="16" t="s">
        <v>221</v>
      </c>
      <c r="AT121" s="16" t="s">
        <v>141</v>
      </c>
      <c r="AU121" s="16" t="s">
        <v>78</v>
      </c>
      <c r="AY121" s="16" t="s">
        <v>139</v>
      </c>
      <c r="BE121" s="153">
        <f>IF(N121="základní",J121,0)</f>
        <v>0</v>
      </c>
      <c r="BF121" s="153">
        <f>IF(N121="snížená",J121,0)</f>
        <v>0</v>
      </c>
      <c r="BG121" s="153">
        <f>IF(N121="zákl. přenesená",J121,0)</f>
        <v>0</v>
      </c>
      <c r="BH121" s="153">
        <f>IF(N121="sníž. přenesená",J121,0)</f>
        <v>0</v>
      </c>
      <c r="BI121" s="153">
        <f>IF(N121="nulová",J121,0)</f>
        <v>0</v>
      </c>
      <c r="BJ121" s="16" t="s">
        <v>20</v>
      </c>
      <c r="BK121" s="153">
        <f>ROUND(I121*H121,2)</f>
        <v>0</v>
      </c>
      <c r="BL121" s="16" t="s">
        <v>221</v>
      </c>
      <c r="BM121" s="16" t="s">
        <v>1543</v>
      </c>
    </row>
    <row r="122" spans="2:51" s="11" customFormat="1" ht="22.5" customHeight="1">
      <c r="B122" s="154"/>
      <c r="D122" s="163" t="s">
        <v>147</v>
      </c>
      <c r="E122" s="171" t="s">
        <v>3</v>
      </c>
      <c r="F122" s="172" t="s">
        <v>1544</v>
      </c>
      <c r="H122" s="173">
        <v>25</v>
      </c>
      <c r="L122" s="154"/>
      <c r="M122" s="159"/>
      <c r="N122" s="160"/>
      <c r="O122" s="160"/>
      <c r="P122" s="160"/>
      <c r="Q122" s="160"/>
      <c r="R122" s="160"/>
      <c r="S122" s="160"/>
      <c r="T122" s="161"/>
      <c r="AT122" s="156" t="s">
        <v>147</v>
      </c>
      <c r="AU122" s="156" t="s">
        <v>78</v>
      </c>
      <c r="AV122" s="11" t="s">
        <v>78</v>
      </c>
      <c r="AW122" s="11" t="s">
        <v>34</v>
      </c>
      <c r="AX122" s="11" t="s">
        <v>20</v>
      </c>
      <c r="AY122" s="156" t="s">
        <v>139</v>
      </c>
    </row>
    <row r="123" spans="2:65" s="1" customFormat="1" ht="22.5" customHeight="1">
      <c r="B123" s="142"/>
      <c r="C123" s="143" t="s">
        <v>247</v>
      </c>
      <c r="D123" s="143" t="s">
        <v>141</v>
      </c>
      <c r="E123" s="144" t="s">
        <v>1545</v>
      </c>
      <c r="F123" s="145" t="s">
        <v>1765</v>
      </c>
      <c r="G123" s="146" t="s">
        <v>508</v>
      </c>
      <c r="H123" s="147">
        <v>3</v>
      </c>
      <c r="I123" s="148"/>
      <c r="J123" s="148">
        <f>ROUND(I123*H123,2)</f>
        <v>0</v>
      </c>
      <c r="K123" s="145" t="s">
        <v>3</v>
      </c>
      <c r="L123" s="30"/>
      <c r="M123" s="149" t="s">
        <v>3</v>
      </c>
      <c r="N123" s="150" t="s">
        <v>41</v>
      </c>
      <c r="O123" s="151">
        <v>0</v>
      </c>
      <c r="P123" s="151">
        <f>O123*H123</f>
        <v>0</v>
      </c>
      <c r="Q123" s="151">
        <v>0</v>
      </c>
      <c r="R123" s="151">
        <f>Q123*H123</f>
        <v>0</v>
      </c>
      <c r="S123" s="151">
        <v>0</v>
      </c>
      <c r="T123" s="152">
        <f>S123*H123</f>
        <v>0</v>
      </c>
      <c r="AR123" s="16" t="s">
        <v>221</v>
      </c>
      <c r="AT123" s="16" t="s">
        <v>141</v>
      </c>
      <c r="AU123" s="16" t="s">
        <v>78</v>
      </c>
      <c r="AY123" s="16" t="s">
        <v>139</v>
      </c>
      <c r="BE123" s="153">
        <f>IF(N123="základní",J123,0)</f>
        <v>0</v>
      </c>
      <c r="BF123" s="153">
        <f>IF(N123="snížená",J123,0)</f>
        <v>0</v>
      </c>
      <c r="BG123" s="153">
        <f>IF(N123="zákl. přenesená",J123,0)</f>
        <v>0</v>
      </c>
      <c r="BH123" s="153">
        <f>IF(N123="sníž. přenesená",J123,0)</f>
        <v>0</v>
      </c>
      <c r="BI123" s="153">
        <f>IF(N123="nulová",J123,0)</f>
        <v>0</v>
      </c>
      <c r="BJ123" s="16" t="s">
        <v>20</v>
      </c>
      <c r="BK123" s="153">
        <f>ROUND(I123*H123,2)</f>
        <v>0</v>
      </c>
      <c r="BL123" s="16" t="s">
        <v>221</v>
      </c>
      <c r="BM123" s="16" t="s">
        <v>1546</v>
      </c>
    </row>
    <row r="124" spans="2:51" s="11" customFormat="1" ht="22.5" customHeight="1">
      <c r="B124" s="154"/>
      <c r="D124" s="163" t="s">
        <v>147</v>
      </c>
      <c r="E124" s="171" t="s">
        <v>3</v>
      </c>
      <c r="F124" s="172" t="s">
        <v>1547</v>
      </c>
      <c r="H124" s="173">
        <v>3</v>
      </c>
      <c r="L124" s="154"/>
      <c r="M124" s="159"/>
      <c r="N124" s="160"/>
      <c r="O124" s="160"/>
      <c r="P124" s="160"/>
      <c r="Q124" s="160"/>
      <c r="R124" s="160"/>
      <c r="S124" s="160"/>
      <c r="T124" s="161"/>
      <c r="AT124" s="156" t="s">
        <v>147</v>
      </c>
      <c r="AU124" s="156" t="s">
        <v>78</v>
      </c>
      <c r="AV124" s="11" t="s">
        <v>78</v>
      </c>
      <c r="AW124" s="11" t="s">
        <v>34</v>
      </c>
      <c r="AX124" s="11" t="s">
        <v>20</v>
      </c>
      <c r="AY124" s="156" t="s">
        <v>139</v>
      </c>
    </row>
    <row r="125" spans="2:65" s="1" customFormat="1" ht="22.5" customHeight="1">
      <c r="B125" s="142"/>
      <c r="C125" s="143" t="s">
        <v>254</v>
      </c>
      <c r="D125" s="143" t="s">
        <v>141</v>
      </c>
      <c r="E125" s="144" t="s">
        <v>1548</v>
      </c>
      <c r="F125" s="145" t="s">
        <v>1766</v>
      </c>
      <c r="G125" s="146" t="s">
        <v>508</v>
      </c>
      <c r="H125" s="147">
        <v>3</v>
      </c>
      <c r="I125" s="148"/>
      <c r="J125" s="148">
        <f>ROUND(I125*H125,2)</f>
        <v>0</v>
      </c>
      <c r="K125" s="145" t="s">
        <v>3</v>
      </c>
      <c r="L125" s="30"/>
      <c r="M125" s="149" t="s">
        <v>3</v>
      </c>
      <c r="N125" s="150" t="s">
        <v>41</v>
      </c>
      <c r="O125" s="151">
        <v>0</v>
      </c>
      <c r="P125" s="151">
        <f>O125*H125</f>
        <v>0</v>
      </c>
      <c r="Q125" s="151">
        <v>0</v>
      </c>
      <c r="R125" s="151">
        <f>Q125*H125</f>
        <v>0</v>
      </c>
      <c r="S125" s="151">
        <v>0</v>
      </c>
      <c r="T125" s="152">
        <f>S125*H125</f>
        <v>0</v>
      </c>
      <c r="AR125" s="16" t="s">
        <v>221</v>
      </c>
      <c r="AT125" s="16" t="s">
        <v>141</v>
      </c>
      <c r="AU125" s="16" t="s">
        <v>78</v>
      </c>
      <c r="AY125" s="16" t="s">
        <v>139</v>
      </c>
      <c r="BE125" s="153">
        <f>IF(N125="základní",J125,0)</f>
        <v>0</v>
      </c>
      <c r="BF125" s="153">
        <f>IF(N125="snížená",J125,0)</f>
        <v>0</v>
      </c>
      <c r="BG125" s="153">
        <f>IF(N125="zákl. přenesená",J125,0)</f>
        <v>0</v>
      </c>
      <c r="BH125" s="153">
        <f>IF(N125="sníž. přenesená",J125,0)</f>
        <v>0</v>
      </c>
      <c r="BI125" s="153">
        <f>IF(N125="nulová",J125,0)</f>
        <v>0</v>
      </c>
      <c r="BJ125" s="16" t="s">
        <v>20</v>
      </c>
      <c r="BK125" s="153">
        <f>ROUND(I125*H125,2)</f>
        <v>0</v>
      </c>
      <c r="BL125" s="16" t="s">
        <v>221</v>
      </c>
      <c r="BM125" s="16" t="s">
        <v>1549</v>
      </c>
    </row>
    <row r="126" spans="2:51" s="11" customFormat="1" ht="22.5" customHeight="1">
      <c r="B126" s="154"/>
      <c r="D126" s="163" t="s">
        <v>147</v>
      </c>
      <c r="E126" s="171" t="s">
        <v>3</v>
      </c>
      <c r="F126" s="172" t="s">
        <v>1550</v>
      </c>
      <c r="H126" s="173">
        <v>3</v>
      </c>
      <c r="L126" s="154"/>
      <c r="M126" s="159"/>
      <c r="N126" s="160"/>
      <c r="O126" s="160"/>
      <c r="P126" s="160"/>
      <c r="Q126" s="160"/>
      <c r="R126" s="160"/>
      <c r="S126" s="160"/>
      <c r="T126" s="161"/>
      <c r="AT126" s="156" t="s">
        <v>147</v>
      </c>
      <c r="AU126" s="156" t="s">
        <v>78</v>
      </c>
      <c r="AV126" s="11" t="s">
        <v>78</v>
      </c>
      <c r="AW126" s="11" t="s">
        <v>34</v>
      </c>
      <c r="AX126" s="11" t="s">
        <v>20</v>
      </c>
      <c r="AY126" s="156" t="s">
        <v>139</v>
      </c>
    </row>
    <row r="127" spans="2:65" s="1" customFormat="1" ht="22.5" customHeight="1">
      <c r="B127" s="142"/>
      <c r="C127" s="143" t="s">
        <v>8</v>
      </c>
      <c r="D127" s="143" t="s">
        <v>141</v>
      </c>
      <c r="E127" s="144" t="s">
        <v>1551</v>
      </c>
      <c r="F127" s="145" t="s">
        <v>1767</v>
      </c>
      <c r="G127" s="146" t="s">
        <v>508</v>
      </c>
      <c r="H127" s="147">
        <v>1</v>
      </c>
      <c r="I127" s="148"/>
      <c r="J127" s="148">
        <f>ROUND(I127*H127,2)</f>
        <v>0</v>
      </c>
      <c r="K127" s="145" t="s">
        <v>3</v>
      </c>
      <c r="L127" s="30"/>
      <c r="M127" s="149" t="s">
        <v>3</v>
      </c>
      <c r="N127" s="150" t="s">
        <v>41</v>
      </c>
      <c r="O127" s="151">
        <v>0</v>
      </c>
      <c r="P127" s="151">
        <f>O127*H127</f>
        <v>0</v>
      </c>
      <c r="Q127" s="151">
        <v>0</v>
      </c>
      <c r="R127" s="151">
        <f>Q127*H127</f>
        <v>0</v>
      </c>
      <c r="S127" s="151">
        <v>0</v>
      </c>
      <c r="T127" s="152">
        <f>S127*H127</f>
        <v>0</v>
      </c>
      <c r="AR127" s="16" t="s">
        <v>221</v>
      </c>
      <c r="AT127" s="16" t="s">
        <v>141</v>
      </c>
      <c r="AU127" s="16" t="s">
        <v>78</v>
      </c>
      <c r="AY127" s="16" t="s">
        <v>139</v>
      </c>
      <c r="BE127" s="153">
        <f>IF(N127="základní",J127,0)</f>
        <v>0</v>
      </c>
      <c r="BF127" s="153">
        <f>IF(N127="snížená",J127,0)</f>
        <v>0</v>
      </c>
      <c r="BG127" s="153">
        <f>IF(N127="zákl. přenesená",J127,0)</f>
        <v>0</v>
      </c>
      <c r="BH127" s="153">
        <f>IF(N127="sníž. přenesená",J127,0)</f>
        <v>0</v>
      </c>
      <c r="BI127" s="153">
        <f>IF(N127="nulová",J127,0)</f>
        <v>0</v>
      </c>
      <c r="BJ127" s="16" t="s">
        <v>20</v>
      </c>
      <c r="BK127" s="153">
        <f>ROUND(I127*H127,2)</f>
        <v>0</v>
      </c>
      <c r="BL127" s="16" t="s">
        <v>221</v>
      </c>
      <c r="BM127" s="16" t="s">
        <v>1552</v>
      </c>
    </row>
    <row r="128" spans="2:51" s="11" customFormat="1" ht="22.5" customHeight="1">
      <c r="B128" s="154"/>
      <c r="D128" s="163" t="s">
        <v>147</v>
      </c>
      <c r="E128" s="171" t="s">
        <v>3</v>
      </c>
      <c r="F128" s="172" t="s">
        <v>1553</v>
      </c>
      <c r="H128" s="173">
        <v>1</v>
      </c>
      <c r="L128" s="154"/>
      <c r="M128" s="159"/>
      <c r="N128" s="160"/>
      <c r="O128" s="160"/>
      <c r="P128" s="160"/>
      <c r="Q128" s="160"/>
      <c r="R128" s="160"/>
      <c r="S128" s="160"/>
      <c r="T128" s="161"/>
      <c r="AT128" s="156" t="s">
        <v>147</v>
      </c>
      <c r="AU128" s="156" t="s">
        <v>78</v>
      </c>
      <c r="AV128" s="11" t="s">
        <v>78</v>
      </c>
      <c r="AW128" s="11" t="s">
        <v>34</v>
      </c>
      <c r="AX128" s="11" t="s">
        <v>20</v>
      </c>
      <c r="AY128" s="156" t="s">
        <v>139</v>
      </c>
    </row>
    <row r="129" spans="2:65" s="1" customFormat="1" ht="22.5" customHeight="1">
      <c r="B129" s="142"/>
      <c r="C129" s="143" t="s">
        <v>268</v>
      </c>
      <c r="D129" s="143" t="s">
        <v>141</v>
      </c>
      <c r="E129" s="144" t="s">
        <v>1554</v>
      </c>
      <c r="F129" s="145" t="s">
        <v>1768</v>
      </c>
      <c r="G129" s="146" t="s">
        <v>508</v>
      </c>
      <c r="H129" s="147">
        <v>1</v>
      </c>
      <c r="I129" s="148"/>
      <c r="J129" s="148">
        <f>ROUND(I129*H129,2)</f>
        <v>0</v>
      </c>
      <c r="K129" s="145" t="s">
        <v>3</v>
      </c>
      <c r="L129" s="30"/>
      <c r="M129" s="149" t="s">
        <v>3</v>
      </c>
      <c r="N129" s="150" t="s">
        <v>41</v>
      </c>
      <c r="O129" s="151">
        <v>0</v>
      </c>
      <c r="P129" s="151">
        <f>O129*H129</f>
        <v>0</v>
      </c>
      <c r="Q129" s="151">
        <v>0</v>
      </c>
      <c r="R129" s="151">
        <f>Q129*H129</f>
        <v>0</v>
      </c>
      <c r="S129" s="151">
        <v>0</v>
      </c>
      <c r="T129" s="152">
        <f>S129*H129</f>
        <v>0</v>
      </c>
      <c r="AR129" s="16" t="s">
        <v>221</v>
      </c>
      <c r="AT129" s="16" t="s">
        <v>141</v>
      </c>
      <c r="AU129" s="16" t="s">
        <v>78</v>
      </c>
      <c r="AY129" s="16" t="s">
        <v>139</v>
      </c>
      <c r="BE129" s="153">
        <f>IF(N129="základní",J129,0)</f>
        <v>0</v>
      </c>
      <c r="BF129" s="153">
        <f>IF(N129="snížená",J129,0)</f>
        <v>0</v>
      </c>
      <c r="BG129" s="153">
        <f>IF(N129="zákl. přenesená",J129,0)</f>
        <v>0</v>
      </c>
      <c r="BH129" s="153">
        <f>IF(N129="sníž. přenesená",J129,0)</f>
        <v>0</v>
      </c>
      <c r="BI129" s="153">
        <f>IF(N129="nulová",J129,0)</f>
        <v>0</v>
      </c>
      <c r="BJ129" s="16" t="s">
        <v>20</v>
      </c>
      <c r="BK129" s="153">
        <f>ROUND(I129*H129,2)</f>
        <v>0</v>
      </c>
      <c r="BL129" s="16" t="s">
        <v>221</v>
      </c>
      <c r="BM129" s="16" t="s">
        <v>1555</v>
      </c>
    </row>
    <row r="130" spans="2:51" s="11" customFormat="1" ht="22.5" customHeight="1">
      <c r="B130" s="154"/>
      <c r="D130" s="163" t="s">
        <v>147</v>
      </c>
      <c r="E130" s="171" t="s">
        <v>3</v>
      </c>
      <c r="F130" s="172" t="s">
        <v>1556</v>
      </c>
      <c r="H130" s="173">
        <v>1</v>
      </c>
      <c r="L130" s="154"/>
      <c r="M130" s="159"/>
      <c r="N130" s="160"/>
      <c r="O130" s="160"/>
      <c r="P130" s="160"/>
      <c r="Q130" s="160"/>
      <c r="R130" s="160"/>
      <c r="S130" s="160"/>
      <c r="T130" s="161"/>
      <c r="AT130" s="156" t="s">
        <v>147</v>
      </c>
      <c r="AU130" s="156" t="s">
        <v>78</v>
      </c>
      <c r="AV130" s="11" t="s">
        <v>78</v>
      </c>
      <c r="AW130" s="11" t="s">
        <v>34</v>
      </c>
      <c r="AX130" s="11" t="s">
        <v>20</v>
      </c>
      <c r="AY130" s="156" t="s">
        <v>139</v>
      </c>
    </row>
    <row r="131" spans="2:65" s="1" customFormat="1" ht="22.5" customHeight="1">
      <c r="B131" s="142"/>
      <c r="C131" s="143" t="s">
        <v>275</v>
      </c>
      <c r="D131" s="143" t="s">
        <v>141</v>
      </c>
      <c r="E131" s="144" t="s">
        <v>1290</v>
      </c>
      <c r="F131" s="145" t="s">
        <v>1769</v>
      </c>
      <c r="G131" s="146" t="s">
        <v>1134</v>
      </c>
      <c r="H131" s="147">
        <v>2973.76</v>
      </c>
      <c r="I131" s="148"/>
      <c r="J131" s="148">
        <f>ROUND(I131*H131,2)</f>
        <v>0</v>
      </c>
      <c r="K131" s="145" t="s">
        <v>780</v>
      </c>
      <c r="L131" s="30"/>
      <c r="M131" s="149" t="s">
        <v>3</v>
      </c>
      <c r="N131" s="150" t="s">
        <v>41</v>
      </c>
      <c r="O131" s="151">
        <v>0</v>
      </c>
      <c r="P131" s="151">
        <f>O131*H131</f>
        <v>0</v>
      </c>
      <c r="Q131" s="151">
        <v>0</v>
      </c>
      <c r="R131" s="151">
        <f>Q131*H131</f>
        <v>0</v>
      </c>
      <c r="S131" s="151">
        <v>0</v>
      </c>
      <c r="T131" s="152">
        <f>S131*H131</f>
        <v>0</v>
      </c>
      <c r="AR131" s="16" t="s">
        <v>221</v>
      </c>
      <c r="AT131" s="16" t="s">
        <v>141</v>
      </c>
      <c r="AU131" s="16" t="s">
        <v>78</v>
      </c>
      <c r="AY131" s="16" t="s">
        <v>139</v>
      </c>
      <c r="BE131" s="153">
        <f>IF(N131="základní",J131,0)</f>
        <v>0</v>
      </c>
      <c r="BF131" s="153">
        <f>IF(N131="snížená",J131,0)</f>
        <v>0</v>
      </c>
      <c r="BG131" s="153">
        <f>IF(N131="zákl. přenesená",J131,0)</f>
        <v>0</v>
      </c>
      <c r="BH131" s="153">
        <f>IF(N131="sníž. přenesená",J131,0)</f>
        <v>0</v>
      </c>
      <c r="BI131" s="153">
        <f>IF(N131="nulová",J131,0)</f>
        <v>0</v>
      </c>
      <c r="BJ131" s="16" t="s">
        <v>20</v>
      </c>
      <c r="BK131" s="153">
        <f>ROUND(I131*H131,2)</f>
        <v>0</v>
      </c>
      <c r="BL131" s="16" t="s">
        <v>221</v>
      </c>
      <c r="BM131" s="16" t="s">
        <v>1557</v>
      </c>
    </row>
    <row r="132" spans="2:63" s="10" customFormat="1" ht="36.75" customHeight="1">
      <c r="B132" s="129"/>
      <c r="D132" s="130" t="s">
        <v>69</v>
      </c>
      <c r="E132" s="131" t="s">
        <v>269</v>
      </c>
      <c r="F132" s="131" t="s">
        <v>1464</v>
      </c>
      <c r="J132" s="132">
        <f>BK132</f>
        <v>0</v>
      </c>
      <c r="L132" s="129"/>
      <c r="M132" s="133"/>
      <c r="N132" s="134"/>
      <c r="O132" s="134"/>
      <c r="P132" s="135">
        <f>P133+P135</f>
        <v>0</v>
      </c>
      <c r="Q132" s="134"/>
      <c r="R132" s="135">
        <f>R133+R135</f>
        <v>0</v>
      </c>
      <c r="S132" s="134"/>
      <c r="T132" s="136">
        <f>T133+T135</f>
        <v>0</v>
      </c>
      <c r="AR132" s="130" t="s">
        <v>154</v>
      </c>
      <c r="AT132" s="137" t="s">
        <v>69</v>
      </c>
      <c r="AU132" s="137" t="s">
        <v>70</v>
      </c>
      <c r="AY132" s="130" t="s">
        <v>139</v>
      </c>
      <c r="BK132" s="138">
        <f>BK133+BK135</f>
        <v>0</v>
      </c>
    </row>
    <row r="133" spans="2:63" s="10" customFormat="1" ht="19.5" customHeight="1">
      <c r="B133" s="129"/>
      <c r="D133" s="139" t="s">
        <v>69</v>
      </c>
      <c r="E133" s="140" t="s">
        <v>1477</v>
      </c>
      <c r="F133" s="140" t="s">
        <v>1478</v>
      </c>
      <c r="J133" s="141">
        <f>BK133</f>
        <v>0</v>
      </c>
      <c r="L133" s="129"/>
      <c r="M133" s="133"/>
      <c r="N133" s="134"/>
      <c r="O133" s="134"/>
      <c r="P133" s="135">
        <f>P134</f>
        <v>0</v>
      </c>
      <c r="Q133" s="134"/>
      <c r="R133" s="135">
        <f>R134</f>
        <v>0</v>
      </c>
      <c r="S133" s="134"/>
      <c r="T133" s="136">
        <f>T134</f>
        <v>0</v>
      </c>
      <c r="AR133" s="130" t="s">
        <v>154</v>
      </c>
      <c r="AT133" s="137" t="s">
        <v>69</v>
      </c>
      <c r="AU133" s="137" t="s">
        <v>20</v>
      </c>
      <c r="AY133" s="130" t="s">
        <v>139</v>
      </c>
      <c r="BK133" s="138">
        <f>BK134</f>
        <v>0</v>
      </c>
    </row>
    <row r="134" spans="2:65" s="1" customFormat="1" ht="22.5" customHeight="1">
      <c r="B134" s="142"/>
      <c r="C134" s="143" t="s">
        <v>280</v>
      </c>
      <c r="D134" s="143" t="s">
        <v>141</v>
      </c>
      <c r="E134" s="144" t="s">
        <v>1480</v>
      </c>
      <c r="F134" s="145" t="s">
        <v>1770</v>
      </c>
      <c r="G134" s="146" t="s">
        <v>935</v>
      </c>
      <c r="H134" s="147">
        <v>1</v>
      </c>
      <c r="I134" s="148"/>
      <c r="J134" s="148">
        <f>ROUND(I134*H134,2)</f>
        <v>0</v>
      </c>
      <c r="K134" s="145" t="s">
        <v>3</v>
      </c>
      <c r="L134" s="30"/>
      <c r="M134" s="149" t="s">
        <v>3</v>
      </c>
      <c r="N134" s="150" t="s">
        <v>41</v>
      </c>
      <c r="O134" s="151">
        <v>0</v>
      </c>
      <c r="P134" s="151">
        <f>O134*H134</f>
        <v>0</v>
      </c>
      <c r="Q134" s="151">
        <v>0</v>
      </c>
      <c r="R134" s="151">
        <f>Q134*H134</f>
        <v>0</v>
      </c>
      <c r="S134" s="151">
        <v>0</v>
      </c>
      <c r="T134" s="152">
        <f>S134*H134</f>
        <v>0</v>
      </c>
      <c r="AR134" s="16" t="s">
        <v>497</v>
      </c>
      <c r="AT134" s="16" t="s">
        <v>141</v>
      </c>
      <c r="AU134" s="16" t="s">
        <v>78</v>
      </c>
      <c r="AY134" s="16" t="s">
        <v>139</v>
      </c>
      <c r="BE134" s="153">
        <f>IF(N134="základní",J134,0)</f>
        <v>0</v>
      </c>
      <c r="BF134" s="153">
        <f>IF(N134="snížená",J134,0)</f>
        <v>0</v>
      </c>
      <c r="BG134" s="153">
        <f>IF(N134="zákl. přenesená",J134,0)</f>
        <v>0</v>
      </c>
      <c r="BH134" s="153">
        <f>IF(N134="sníž. přenesená",J134,0)</f>
        <v>0</v>
      </c>
      <c r="BI134" s="153">
        <f>IF(N134="nulová",J134,0)</f>
        <v>0</v>
      </c>
      <c r="BJ134" s="16" t="s">
        <v>20</v>
      </c>
      <c r="BK134" s="153">
        <f>ROUND(I134*H134,2)</f>
        <v>0</v>
      </c>
      <c r="BL134" s="16" t="s">
        <v>497</v>
      </c>
      <c r="BM134" s="16" t="s">
        <v>1558</v>
      </c>
    </row>
    <row r="135" spans="2:63" s="10" customFormat="1" ht="29.25" customHeight="1">
      <c r="B135" s="129"/>
      <c r="D135" s="139" t="s">
        <v>69</v>
      </c>
      <c r="E135" s="140" t="s">
        <v>1559</v>
      </c>
      <c r="F135" s="140" t="s">
        <v>1560</v>
      </c>
      <c r="J135" s="141">
        <f>BK135</f>
        <v>0</v>
      </c>
      <c r="L135" s="129"/>
      <c r="M135" s="133"/>
      <c r="N135" s="134"/>
      <c r="O135" s="134"/>
      <c r="P135" s="135">
        <f>P136</f>
        <v>0</v>
      </c>
      <c r="Q135" s="134"/>
      <c r="R135" s="135">
        <f>R136</f>
        <v>0</v>
      </c>
      <c r="S135" s="134"/>
      <c r="T135" s="136">
        <f>T136</f>
        <v>0</v>
      </c>
      <c r="AR135" s="130" t="s">
        <v>154</v>
      </c>
      <c r="AT135" s="137" t="s">
        <v>69</v>
      </c>
      <c r="AU135" s="137" t="s">
        <v>20</v>
      </c>
      <c r="AY135" s="130" t="s">
        <v>139</v>
      </c>
      <c r="BK135" s="138">
        <f>BK136</f>
        <v>0</v>
      </c>
    </row>
    <row r="136" spans="2:65" s="1" customFormat="1" ht="22.5" customHeight="1">
      <c r="B136" s="142"/>
      <c r="C136" s="143" t="s">
        <v>284</v>
      </c>
      <c r="D136" s="143" t="s">
        <v>141</v>
      </c>
      <c r="E136" s="144" t="s">
        <v>1561</v>
      </c>
      <c r="F136" s="145" t="s">
        <v>1772</v>
      </c>
      <c r="G136" s="146" t="s">
        <v>935</v>
      </c>
      <c r="H136" s="147">
        <v>1</v>
      </c>
      <c r="I136" s="148"/>
      <c r="J136" s="148">
        <f>ROUND(I136*H136,2)</f>
        <v>0</v>
      </c>
      <c r="K136" s="145" t="s">
        <v>3</v>
      </c>
      <c r="L136" s="30"/>
      <c r="M136" s="149" t="s">
        <v>3</v>
      </c>
      <c r="N136" s="186" t="s">
        <v>41</v>
      </c>
      <c r="O136" s="187">
        <v>0</v>
      </c>
      <c r="P136" s="187">
        <f>O136*H136</f>
        <v>0</v>
      </c>
      <c r="Q136" s="187">
        <v>0</v>
      </c>
      <c r="R136" s="187">
        <f>Q136*H136</f>
        <v>0</v>
      </c>
      <c r="S136" s="187">
        <v>0</v>
      </c>
      <c r="T136" s="188">
        <f>S136*H136</f>
        <v>0</v>
      </c>
      <c r="AR136" s="16" t="s">
        <v>497</v>
      </c>
      <c r="AT136" s="16" t="s">
        <v>141</v>
      </c>
      <c r="AU136" s="16" t="s">
        <v>78</v>
      </c>
      <c r="AY136" s="16" t="s">
        <v>139</v>
      </c>
      <c r="BE136" s="153">
        <f>IF(N136="základní",J136,0)</f>
        <v>0</v>
      </c>
      <c r="BF136" s="153">
        <f>IF(N136="snížená",J136,0)</f>
        <v>0</v>
      </c>
      <c r="BG136" s="153">
        <f>IF(N136="zákl. přenesená",J136,0)</f>
        <v>0</v>
      </c>
      <c r="BH136" s="153">
        <f>IF(N136="sníž. přenesená",J136,0)</f>
        <v>0</v>
      </c>
      <c r="BI136" s="153">
        <f>IF(N136="nulová",J136,0)</f>
        <v>0</v>
      </c>
      <c r="BJ136" s="16" t="s">
        <v>20</v>
      </c>
      <c r="BK136" s="153">
        <f>ROUND(I136*H136,2)</f>
        <v>0</v>
      </c>
      <c r="BL136" s="16" t="s">
        <v>497</v>
      </c>
      <c r="BM136" s="16" t="s">
        <v>1562</v>
      </c>
    </row>
    <row r="137" spans="2:12" s="1" customFormat="1" ht="6.75" customHeight="1">
      <c r="B137" s="45"/>
      <c r="C137" s="46"/>
      <c r="D137" s="46"/>
      <c r="E137" s="46"/>
      <c r="F137" s="46"/>
      <c r="G137" s="46"/>
      <c r="H137" s="46"/>
      <c r="I137" s="46"/>
      <c r="J137" s="46"/>
      <c r="K137" s="46"/>
      <c r="L137" s="30"/>
    </row>
    <row r="798" ht="13.5">
      <c r="AT798" s="189"/>
    </row>
  </sheetData>
  <sheetProtection/>
  <autoFilter ref="C82:K82"/>
  <mergeCells count="9">
    <mergeCell ref="E75:H75"/>
    <mergeCell ref="G1:H1"/>
    <mergeCell ref="L2:V2"/>
    <mergeCell ref="E7:H7"/>
    <mergeCell ref="E9:H9"/>
    <mergeCell ref="E24:H24"/>
    <mergeCell ref="E45:H45"/>
    <mergeCell ref="E47:H47"/>
    <mergeCell ref="E73:H73"/>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dimension ref="A1:H107"/>
  <sheetViews>
    <sheetView zoomScalePageLayoutView="0" workbookViewId="0" topLeftCell="A1">
      <selection activeCell="H15" sqref="H15"/>
    </sheetView>
  </sheetViews>
  <sheetFormatPr defaultColWidth="9.00390625" defaultRowHeight="13.5"/>
  <cols>
    <col min="1" max="1" width="6.00390625" style="330" customWidth="1"/>
    <col min="2" max="2" width="7.421875" style="331" customWidth="1"/>
    <col min="3" max="3" width="10.00390625" style="331" customWidth="1"/>
    <col min="4" max="4" width="40.140625" style="331" customWidth="1"/>
    <col min="5" max="5" width="4.7109375" style="331" customWidth="1"/>
    <col min="6" max="6" width="9.57421875" style="332" customWidth="1"/>
    <col min="7" max="7" width="11.421875" style="333" customWidth="1"/>
    <col min="8" max="8" width="18.140625" style="333" customWidth="1"/>
    <col min="9" max="16384" width="9.00390625" style="334" customWidth="1"/>
  </cols>
  <sheetData>
    <row r="1" spans="1:8" s="288" customFormat="1" ht="27.75" customHeight="1">
      <c r="A1" s="705" t="s">
        <v>1773</v>
      </c>
      <c r="B1" s="705"/>
      <c r="C1" s="705"/>
      <c r="D1" s="705"/>
      <c r="E1" s="705"/>
      <c r="F1" s="705"/>
      <c r="G1" s="705"/>
      <c r="H1" s="705"/>
    </row>
    <row r="2" spans="1:8" s="288" customFormat="1" ht="12.75" customHeight="1">
      <c r="A2" s="289" t="s">
        <v>1774</v>
      </c>
      <c r="B2" s="289"/>
      <c r="C2" s="289"/>
      <c r="D2" s="289"/>
      <c r="E2" s="289"/>
      <c r="F2" s="289"/>
      <c r="G2" s="289"/>
      <c r="H2" s="289"/>
    </row>
    <row r="3" spans="1:8" s="288" customFormat="1" ht="12.75" customHeight="1">
      <c r="A3" s="289" t="s">
        <v>1775</v>
      </c>
      <c r="B3" s="289"/>
      <c r="C3" s="289"/>
      <c r="D3" s="289"/>
      <c r="E3" s="289"/>
      <c r="F3" s="289"/>
      <c r="G3" s="289"/>
      <c r="H3" s="289"/>
    </row>
    <row r="4" spans="1:8" s="288" customFormat="1" ht="13.5" customHeight="1">
      <c r="A4" s="290"/>
      <c r="B4" s="289"/>
      <c r="C4" s="290"/>
      <c r="D4" s="289"/>
      <c r="E4" s="289"/>
      <c r="F4" s="289"/>
      <c r="G4" s="289"/>
      <c r="H4" s="289"/>
    </row>
    <row r="5" spans="1:8" s="288" customFormat="1" ht="6.75" customHeight="1">
      <c r="A5" s="291"/>
      <c r="B5" s="292"/>
      <c r="C5" s="293"/>
      <c r="D5" s="292"/>
      <c r="E5" s="292"/>
      <c r="F5" s="294"/>
      <c r="G5" s="295"/>
      <c r="H5" s="295"/>
    </row>
    <row r="6" spans="1:8" s="288" customFormat="1" ht="12.75" customHeight="1">
      <c r="A6" s="296" t="s">
        <v>1776</v>
      </c>
      <c r="B6" s="296"/>
      <c r="C6" s="296"/>
      <c r="D6" s="296"/>
      <c r="E6" s="296"/>
      <c r="F6" s="296"/>
      <c r="G6" s="296"/>
      <c r="H6" s="296"/>
    </row>
    <row r="7" spans="1:8" s="288" customFormat="1" ht="13.5" customHeight="1">
      <c r="A7" s="296" t="s">
        <v>1777</v>
      </c>
      <c r="B7" s="296"/>
      <c r="C7" s="296"/>
      <c r="D7" s="296"/>
      <c r="E7" s="296"/>
      <c r="F7" s="296"/>
      <c r="G7" s="296" t="s">
        <v>1778</v>
      </c>
      <c r="H7" s="296"/>
    </row>
    <row r="8" spans="1:8" s="288" customFormat="1" ht="13.5" customHeight="1">
      <c r="A8" s="296" t="s">
        <v>1779</v>
      </c>
      <c r="B8" s="297"/>
      <c r="C8" s="297"/>
      <c r="D8" s="297"/>
      <c r="E8" s="297"/>
      <c r="F8" s="298"/>
      <c r="G8" s="296" t="s">
        <v>1780</v>
      </c>
      <c r="H8" s="299"/>
    </row>
    <row r="9" spans="1:8" s="288" customFormat="1" ht="6" customHeight="1" thickBot="1">
      <c r="A9" s="300"/>
      <c r="B9" s="300"/>
      <c r="C9" s="300"/>
      <c r="D9" s="300"/>
      <c r="E9" s="300"/>
      <c r="F9" s="300"/>
      <c r="G9" s="300"/>
      <c r="H9" s="300"/>
    </row>
    <row r="10" spans="1:8" s="288" customFormat="1" ht="25.5" customHeight="1" thickBot="1">
      <c r="A10" s="301" t="s">
        <v>1781</v>
      </c>
      <c r="B10" s="301" t="s">
        <v>1782</v>
      </c>
      <c r="C10" s="301" t="s">
        <v>1603</v>
      </c>
      <c r="D10" s="301" t="s">
        <v>125</v>
      </c>
      <c r="E10" s="301" t="s">
        <v>126</v>
      </c>
      <c r="F10" s="301" t="s">
        <v>1783</v>
      </c>
      <c r="G10" s="301" t="s">
        <v>1784</v>
      </c>
      <c r="H10" s="301" t="s">
        <v>1703</v>
      </c>
    </row>
    <row r="11" spans="1:8" s="288" customFormat="1" ht="12.75" customHeight="1" hidden="1">
      <c r="A11" s="301" t="s">
        <v>20</v>
      </c>
      <c r="B11" s="301" t="s">
        <v>78</v>
      </c>
      <c r="C11" s="301" t="s">
        <v>154</v>
      </c>
      <c r="D11" s="301" t="s">
        <v>145</v>
      </c>
      <c r="E11" s="301" t="s">
        <v>165</v>
      </c>
      <c r="F11" s="301" t="s">
        <v>174</v>
      </c>
      <c r="G11" s="301" t="s">
        <v>179</v>
      </c>
      <c r="H11" s="301" t="s">
        <v>183</v>
      </c>
    </row>
    <row r="12" spans="1:8" s="288" customFormat="1" ht="4.5" customHeight="1">
      <c r="A12" s="300"/>
      <c r="B12" s="300"/>
      <c r="C12" s="300"/>
      <c r="D12" s="300"/>
      <c r="E12" s="300"/>
      <c r="F12" s="300"/>
      <c r="G12" s="300"/>
      <c r="H12" s="300"/>
    </row>
    <row r="13" spans="1:8" s="288" customFormat="1" ht="30.75" customHeight="1">
      <c r="A13" s="302"/>
      <c r="B13" s="303"/>
      <c r="C13" s="303" t="s">
        <v>782</v>
      </c>
      <c r="D13" s="303" t="s">
        <v>1785</v>
      </c>
      <c r="E13" s="303"/>
      <c r="F13" s="304"/>
      <c r="G13" s="305"/>
      <c r="H13" s="305"/>
    </row>
    <row r="14" spans="1:8" s="288" customFormat="1" ht="28.5" customHeight="1">
      <c r="A14" s="306"/>
      <c r="B14" s="307"/>
      <c r="C14" s="307" t="s">
        <v>845</v>
      </c>
      <c r="D14" s="307" t="s">
        <v>1786</v>
      </c>
      <c r="E14" s="307"/>
      <c r="F14" s="308"/>
      <c r="G14" s="309"/>
      <c r="H14" s="309"/>
    </row>
    <row r="15" spans="1:8" s="288" customFormat="1" ht="24" customHeight="1">
      <c r="A15" s="310">
        <v>30</v>
      </c>
      <c r="B15" s="311" t="s">
        <v>845</v>
      </c>
      <c r="C15" s="311" t="s">
        <v>1787</v>
      </c>
      <c r="D15" s="311" t="s">
        <v>1788</v>
      </c>
      <c r="E15" s="311" t="s">
        <v>250</v>
      </c>
      <c r="F15" s="312">
        <v>486</v>
      </c>
      <c r="G15" s="313"/>
      <c r="H15" s="313">
        <f>G15*F15</f>
        <v>0</v>
      </c>
    </row>
    <row r="16" spans="1:8" s="288" customFormat="1" ht="13.5" customHeight="1">
      <c r="A16" s="314"/>
      <c r="B16" s="315"/>
      <c r="C16" s="315"/>
      <c r="D16" s="315" t="s">
        <v>1789</v>
      </c>
      <c r="E16" s="315"/>
      <c r="F16" s="316">
        <v>486</v>
      </c>
      <c r="G16" s="317"/>
      <c r="H16" s="317"/>
    </row>
    <row r="17" spans="1:8" s="288" customFormat="1" ht="24" customHeight="1">
      <c r="A17" s="318">
        <v>193</v>
      </c>
      <c r="B17" s="319" t="s">
        <v>1790</v>
      </c>
      <c r="C17" s="319" t="s">
        <v>1791</v>
      </c>
      <c r="D17" s="319" t="s">
        <v>1792</v>
      </c>
      <c r="E17" s="319" t="s">
        <v>250</v>
      </c>
      <c r="F17" s="320">
        <v>240</v>
      </c>
      <c r="G17" s="321"/>
      <c r="H17" s="321">
        <f>G17*F17</f>
        <v>0</v>
      </c>
    </row>
    <row r="18" spans="1:8" s="288" customFormat="1" ht="13.5" customHeight="1">
      <c r="A18" s="322"/>
      <c r="B18" s="323"/>
      <c r="C18" s="323"/>
      <c r="D18" s="323" t="s">
        <v>1793</v>
      </c>
      <c r="E18" s="323"/>
      <c r="F18" s="324">
        <v>240</v>
      </c>
      <c r="G18" s="325"/>
      <c r="H18" s="325"/>
    </row>
    <row r="19" spans="1:8" s="288" customFormat="1" ht="24" customHeight="1">
      <c r="A19" s="318">
        <v>32</v>
      </c>
      <c r="B19" s="319" t="s">
        <v>1790</v>
      </c>
      <c r="C19" s="319" t="s">
        <v>1794</v>
      </c>
      <c r="D19" s="319" t="s">
        <v>1795</v>
      </c>
      <c r="E19" s="319" t="s">
        <v>250</v>
      </c>
      <c r="F19" s="320">
        <v>169.2</v>
      </c>
      <c r="G19" s="321"/>
      <c r="H19" s="321">
        <f>G19*F19</f>
        <v>0</v>
      </c>
    </row>
    <row r="20" spans="1:8" s="288" customFormat="1" ht="13.5" customHeight="1">
      <c r="A20" s="322"/>
      <c r="B20" s="323"/>
      <c r="C20" s="323"/>
      <c r="D20" s="323" t="s">
        <v>1796</v>
      </c>
      <c r="E20" s="323"/>
      <c r="F20" s="324">
        <v>169.2</v>
      </c>
      <c r="G20" s="325"/>
      <c r="H20" s="325"/>
    </row>
    <row r="21" spans="1:8" s="288" customFormat="1" ht="24" customHeight="1">
      <c r="A21" s="318">
        <v>194</v>
      </c>
      <c r="B21" s="319" t="s">
        <v>1790</v>
      </c>
      <c r="C21" s="319" t="s">
        <v>1797</v>
      </c>
      <c r="D21" s="319" t="s">
        <v>1798</v>
      </c>
      <c r="E21" s="319" t="s">
        <v>250</v>
      </c>
      <c r="F21" s="320">
        <v>62.4</v>
      </c>
      <c r="G21" s="321"/>
      <c r="H21" s="321">
        <f>G21*F21</f>
        <v>0</v>
      </c>
    </row>
    <row r="22" spans="1:8" s="288" customFormat="1" ht="13.5" customHeight="1">
      <c r="A22" s="322"/>
      <c r="B22" s="323"/>
      <c r="C22" s="323"/>
      <c r="D22" s="323" t="s">
        <v>1799</v>
      </c>
      <c r="E22" s="323"/>
      <c r="F22" s="324">
        <v>62.4</v>
      </c>
      <c r="G22" s="325"/>
      <c r="H22" s="325"/>
    </row>
    <row r="23" spans="1:8" s="288" customFormat="1" ht="24" customHeight="1">
      <c r="A23" s="318">
        <v>195</v>
      </c>
      <c r="B23" s="319" t="s">
        <v>1790</v>
      </c>
      <c r="C23" s="319" t="s">
        <v>1800</v>
      </c>
      <c r="D23" s="319" t="s">
        <v>1801</v>
      </c>
      <c r="E23" s="319" t="s">
        <v>250</v>
      </c>
      <c r="F23" s="320">
        <v>81.6</v>
      </c>
      <c r="G23" s="321"/>
      <c r="H23" s="321">
        <f>G23*F23</f>
        <v>0</v>
      </c>
    </row>
    <row r="24" spans="1:8" s="288" customFormat="1" ht="13.5" customHeight="1">
      <c r="A24" s="322"/>
      <c r="B24" s="323"/>
      <c r="C24" s="323"/>
      <c r="D24" s="323" t="s">
        <v>1802</v>
      </c>
      <c r="E24" s="323"/>
      <c r="F24" s="324">
        <v>81.6</v>
      </c>
      <c r="G24" s="325"/>
      <c r="H24" s="325"/>
    </row>
    <row r="25" spans="1:8" s="288" customFormat="1" ht="24" customHeight="1">
      <c r="A25" s="318">
        <v>196</v>
      </c>
      <c r="B25" s="319" t="s">
        <v>1790</v>
      </c>
      <c r="C25" s="319" t="s">
        <v>1803</v>
      </c>
      <c r="D25" s="319" t="s">
        <v>1804</v>
      </c>
      <c r="E25" s="319" t="s">
        <v>250</v>
      </c>
      <c r="F25" s="320">
        <v>30</v>
      </c>
      <c r="G25" s="321"/>
      <c r="H25" s="321">
        <f>G25*F25</f>
        <v>0</v>
      </c>
    </row>
    <row r="26" spans="1:8" s="288" customFormat="1" ht="13.5" customHeight="1">
      <c r="A26" s="322"/>
      <c r="B26" s="323"/>
      <c r="C26" s="323"/>
      <c r="D26" s="323" t="s">
        <v>1805</v>
      </c>
      <c r="E26" s="323"/>
      <c r="F26" s="324">
        <v>30</v>
      </c>
      <c r="G26" s="325"/>
      <c r="H26" s="325"/>
    </row>
    <row r="27" spans="1:8" s="288" customFormat="1" ht="13.5" customHeight="1">
      <c r="A27" s="318">
        <v>35</v>
      </c>
      <c r="B27" s="319" t="s">
        <v>1790</v>
      </c>
      <c r="C27" s="319" t="s">
        <v>1806</v>
      </c>
      <c r="D27" s="319" t="s">
        <v>1807</v>
      </c>
      <c r="E27" s="319" t="s">
        <v>304</v>
      </c>
      <c r="F27" s="320">
        <v>500</v>
      </c>
      <c r="G27" s="321"/>
      <c r="H27" s="321">
        <f>G27*F27</f>
        <v>0</v>
      </c>
    </row>
    <row r="28" spans="1:8" s="288" customFormat="1" ht="13.5" customHeight="1">
      <c r="A28" s="318">
        <v>36</v>
      </c>
      <c r="B28" s="319" t="s">
        <v>1790</v>
      </c>
      <c r="C28" s="319" t="s">
        <v>1808</v>
      </c>
      <c r="D28" s="319" t="s">
        <v>1809</v>
      </c>
      <c r="E28" s="319" t="s">
        <v>304</v>
      </c>
      <c r="F28" s="320">
        <v>5</v>
      </c>
      <c r="G28" s="321"/>
      <c r="H28" s="321">
        <f>G28*F28</f>
        <v>0</v>
      </c>
    </row>
    <row r="29" spans="1:8" s="288" customFormat="1" ht="24" customHeight="1">
      <c r="A29" s="310">
        <v>37</v>
      </c>
      <c r="B29" s="311" t="s">
        <v>845</v>
      </c>
      <c r="C29" s="311" t="s">
        <v>927</v>
      </c>
      <c r="D29" s="311" t="s">
        <v>1810</v>
      </c>
      <c r="E29" s="311" t="s">
        <v>197</v>
      </c>
      <c r="F29" s="312">
        <v>0.065</v>
      </c>
      <c r="G29" s="313"/>
      <c r="H29" s="312">
        <f>G29*F29</f>
        <v>0</v>
      </c>
    </row>
    <row r="30" spans="1:8" s="288" customFormat="1" ht="24" customHeight="1">
      <c r="A30" s="310">
        <v>38</v>
      </c>
      <c r="B30" s="311" t="s">
        <v>845</v>
      </c>
      <c r="C30" s="311" t="s">
        <v>1811</v>
      </c>
      <c r="D30" s="311" t="s">
        <v>1812</v>
      </c>
      <c r="E30" s="311" t="s">
        <v>197</v>
      </c>
      <c r="F30" s="312">
        <v>0.065</v>
      </c>
      <c r="G30" s="313"/>
      <c r="H30" s="312">
        <f>G30*F30</f>
        <v>0</v>
      </c>
    </row>
    <row r="31" spans="1:8" s="288" customFormat="1" ht="28.5" customHeight="1">
      <c r="A31" s="306"/>
      <c r="B31" s="307"/>
      <c r="C31" s="307" t="s">
        <v>1813</v>
      </c>
      <c r="D31" s="307" t="s">
        <v>1814</v>
      </c>
      <c r="E31" s="307"/>
      <c r="F31" s="308"/>
      <c r="G31" s="309"/>
      <c r="H31" s="309"/>
    </row>
    <row r="32" spans="1:8" s="288" customFormat="1" ht="13.5" customHeight="1">
      <c r="A32" s="310">
        <v>186</v>
      </c>
      <c r="B32" s="311" t="s">
        <v>937</v>
      </c>
      <c r="C32" s="311" t="s">
        <v>1815</v>
      </c>
      <c r="D32" s="311" t="s">
        <v>1816</v>
      </c>
      <c r="E32" s="311" t="s">
        <v>250</v>
      </c>
      <c r="F32" s="312">
        <v>240</v>
      </c>
      <c r="G32" s="313"/>
      <c r="H32" s="313">
        <f>G32*F32</f>
        <v>0</v>
      </c>
    </row>
    <row r="33" spans="1:8" s="288" customFormat="1" ht="13.5" customHeight="1">
      <c r="A33" s="310">
        <v>192</v>
      </c>
      <c r="B33" s="311" t="s">
        <v>937</v>
      </c>
      <c r="C33" s="311" t="s">
        <v>1817</v>
      </c>
      <c r="D33" s="311" t="s">
        <v>1818</v>
      </c>
      <c r="E33" s="311" t="s">
        <v>250</v>
      </c>
      <c r="F33" s="312">
        <v>200</v>
      </c>
      <c r="G33" s="313"/>
      <c r="H33" s="313">
        <f>G33*F33</f>
        <v>0</v>
      </c>
    </row>
    <row r="34" spans="1:8" s="288" customFormat="1" ht="24" customHeight="1">
      <c r="A34" s="310">
        <v>187</v>
      </c>
      <c r="B34" s="311" t="s">
        <v>937</v>
      </c>
      <c r="C34" s="311" t="s">
        <v>1819</v>
      </c>
      <c r="D34" s="311" t="s">
        <v>1820</v>
      </c>
      <c r="E34" s="311" t="s">
        <v>197</v>
      </c>
      <c r="F34" s="312">
        <v>1.999</v>
      </c>
      <c r="G34" s="313"/>
      <c r="H34" s="313">
        <f>G34*F34</f>
        <v>0</v>
      </c>
    </row>
    <row r="35" spans="1:8" s="288" customFormat="1" ht="24" customHeight="1">
      <c r="A35" s="310">
        <v>48</v>
      </c>
      <c r="B35" s="311" t="s">
        <v>937</v>
      </c>
      <c r="C35" s="311" t="s">
        <v>1821</v>
      </c>
      <c r="D35" s="311" t="s">
        <v>1822</v>
      </c>
      <c r="E35" s="311" t="s">
        <v>250</v>
      </c>
      <c r="F35" s="312">
        <v>3.6</v>
      </c>
      <c r="G35" s="313"/>
      <c r="H35" s="313">
        <f>G35*F35</f>
        <v>0</v>
      </c>
    </row>
    <row r="36" spans="1:8" s="288" customFormat="1" ht="13.5" customHeight="1">
      <c r="A36" s="322"/>
      <c r="B36" s="323"/>
      <c r="C36" s="323"/>
      <c r="D36" s="323" t="s">
        <v>1823</v>
      </c>
      <c r="E36" s="323"/>
      <c r="F36" s="324">
        <v>3.6</v>
      </c>
      <c r="G36" s="325"/>
      <c r="H36" s="325"/>
    </row>
    <row r="37" spans="1:8" s="288" customFormat="1" ht="24" customHeight="1">
      <c r="A37" s="310">
        <v>49</v>
      </c>
      <c r="B37" s="311" t="s">
        <v>937</v>
      </c>
      <c r="C37" s="311" t="s">
        <v>1824</v>
      </c>
      <c r="D37" s="311" t="s">
        <v>1825</v>
      </c>
      <c r="E37" s="311" t="s">
        <v>250</v>
      </c>
      <c r="F37" s="312">
        <v>169.2</v>
      </c>
      <c r="G37" s="313"/>
      <c r="H37" s="313">
        <f>G37*F37</f>
        <v>0</v>
      </c>
    </row>
    <row r="38" spans="1:8" s="288" customFormat="1" ht="13.5" customHeight="1">
      <c r="A38" s="322"/>
      <c r="B38" s="323"/>
      <c r="C38" s="323"/>
      <c r="D38" s="323" t="s">
        <v>1796</v>
      </c>
      <c r="E38" s="323"/>
      <c r="F38" s="324">
        <v>169.2</v>
      </c>
      <c r="G38" s="325"/>
      <c r="H38" s="325"/>
    </row>
    <row r="39" spans="1:8" s="288" customFormat="1" ht="24" customHeight="1">
      <c r="A39" s="310">
        <v>50</v>
      </c>
      <c r="B39" s="311" t="s">
        <v>937</v>
      </c>
      <c r="C39" s="311" t="s">
        <v>1826</v>
      </c>
      <c r="D39" s="311" t="s">
        <v>1827</v>
      </c>
      <c r="E39" s="311" t="s">
        <v>250</v>
      </c>
      <c r="F39" s="312">
        <v>62.4</v>
      </c>
      <c r="G39" s="313"/>
      <c r="H39" s="313">
        <f>G39*F39</f>
        <v>0</v>
      </c>
    </row>
    <row r="40" spans="1:8" s="288" customFormat="1" ht="13.5" customHeight="1">
      <c r="A40" s="322"/>
      <c r="B40" s="323"/>
      <c r="C40" s="323"/>
      <c r="D40" s="323" t="s">
        <v>1799</v>
      </c>
      <c r="E40" s="323"/>
      <c r="F40" s="324">
        <v>62.4</v>
      </c>
      <c r="G40" s="325"/>
      <c r="H40" s="325"/>
    </row>
    <row r="41" spans="1:8" s="288" customFormat="1" ht="24" customHeight="1">
      <c r="A41" s="310">
        <v>51</v>
      </c>
      <c r="B41" s="311" t="s">
        <v>937</v>
      </c>
      <c r="C41" s="311" t="s">
        <v>1828</v>
      </c>
      <c r="D41" s="311" t="s">
        <v>1829</v>
      </c>
      <c r="E41" s="311" t="s">
        <v>250</v>
      </c>
      <c r="F41" s="312">
        <v>81.6</v>
      </c>
      <c r="G41" s="313"/>
      <c r="H41" s="313">
        <f>G41*F41</f>
        <v>0</v>
      </c>
    </row>
    <row r="42" spans="1:8" s="288" customFormat="1" ht="13.5" customHeight="1">
      <c r="A42" s="322"/>
      <c r="B42" s="323"/>
      <c r="C42" s="323"/>
      <c r="D42" s="323" t="s">
        <v>1802</v>
      </c>
      <c r="E42" s="323"/>
      <c r="F42" s="324">
        <v>81.6</v>
      </c>
      <c r="G42" s="325"/>
      <c r="H42" s="325"/>
    </row>
    <row r="43" spans="1:8" s="288" customFormat="1" ht="24" customHeight="1">
      <c r="A43" s="310">
        <v>52</v>
      </c>
      <c r="B43" s="311" t="s">
        <v>937</v>
      </c>
      <c r="C43" s="311" t="s">
        <v>1830</v>
      </c>
      <c r="D43" s="311" t="s">
        <v>1831</v>
      </c>
      <c r="E43" s="311" t="s">
        <v>250</v>
      </c>
      <c r="F43" s="312">
        <v>30</v>
      </c>
      <c r="G43" s="313"/>
      <c r="H43" s="313">
        <f>G43*F43</f>
        <v>0</v>
      </c>
    </row>
    <row r="44" spans="1:8" s="288" customFormat="1" ht="13.5" customHeight="1">
      <c r="A44" s="322"/>
      <c r="B44" s="323"/>
      <c r="C44" s="323"/>
      <c r="D44" s="323" t="s">
        <v>1805</v>
      </c>
      <c r="E44" s="323"/>
      <c r="F44" s="324">
        <v>30</v>
      </c>
      <c r="G44" s="325"/>
      <c r="H44" s="325"/>
    </row>
    <row r="45" spans="1:8" s="288" customFormat="1" ht="24" customHeight="1">
      <c r="A45" s="310">
        <v>191</v>
      </c>
      <c r="B45" s="311" t="s">
        <v>937</v>
      </c>
      <c r="C45" s="311" t="s">
        <v>1832</v>
      </c>
      <c r="D45" s="311" t="s">
        <v>1833</v>
      </c>
      <c r="E45" s="311" t="s">
        <v>250</v>
      </c>
      <c r="F45" s="312">
        <v>240</v>
      </c>
      <c r="G45" s="313"/>
      <c r="H45" s="313">
        <f>G45*F45</f>
        <v>0</v>
      </c>
    </row>
    <row r="46" spans="1:8" s="288" customFormat="1" ht="13.5" customHeight="1">
      <c r="A46" s="322"/>
      <c r="B46" s="323"/>
      <c r="C46" s="323"/>
      <c r="D46" s="323" t="s">
        <v>1793</v>
      </c>
      <c r="E46" s="323"/>
      <c r="F46" s="324">
        <v>240</v>
      </c>
      <c r="G46" s="325"/>
      <c r="H46" s="325"/>
    </row>
    <row r="47" spans="1:8" s="288" customFormat="1" ht="24" customHeight="1">
      <c r="A47" s="310">
        <v>188</v>
      </c>
      <c r="B47" s="311" t="s">
        <v>937</v>
      </c>
      <c r="C47" s="311" t="s">
        <v>1834</v>
      </c>
      <c r="D47" s="311" t="s">
        <v>1835</v>
      </c>
      <c r="E47" s="311" t="s">
        <v>304</v>
      </c>
      <c r="F47" s="312">
        <v>3</v>
      </c>
      <c r="G47" s="313"/>
      <c r="H47" s="313">
        <f>G47*F47</f>
        <v>0</v>
      </c>
    </row>
    <row r="48" spans="1:8" s="288" customFormat="1" ht="24" customHeight="1">
      <c r="A48" s="310">
        <v>189</v>
      </c>
      <c r="B48" s="311" t="s">
        <v>937</v>
      </c>
      <c r="C48" s="311" t="s">
        <v>1836</v>
      </c>
      <c r="D48" s="311" t="s">
        <v>1837</v>
      </c>
      <c r="E48" s="311" t="s">
        <v>304</v>
      </c>
      <c r="F48" s="312">
        <v>3</v>
      </c>
      <c r="G48" s="313"/>
      <c r="H48" s="313">
        <f>G48*F48</f>
        <v>0</v>
      </c>
    </row>
    <row r="49" spans="1:8" s="288" customFormat="1" ht="13.5" customHeight="1">
      <c r="A49" s="310">
        <v>56</v>
      </c>
      <c r="B49" s="311" t="s">
        <v>937</v>
      </c>
      <c r="C49" s="311" t="s">
        <v>1838</v>
      </c>
      <c r="D49" s="311" t="s">
        <v>1839</v>
      </c>
      <c r="E49" s="311" t="s">
        <v>304</v>
      </c>
      <c r="F49" s="312">
        <v>2</v>
      </c>
      <c r="G49" s="313"/>
      <c r="H49" s="313">
        <f>G49*F49</f>
        <v>0</v>
      </c>
    </row>
    <row r="50" spans="1:8" s="288" customFormat="1" ht="13.5" customHeight="1">
      <c r="A50" s="310">
        <v>57</v>
      </c>
      <c r="B50" s="311" t="s">
        <v>937</v>
      </c>
      <c r="C50" s="311" t="s">
        <v>1840</v>
      </c>
      <c r="D50" s="311" t="s">
        <v>1841</v>
      </c>
      <c r="E50" s="311" t="s">
        <v>250</v>
      </c>
      <c r="F50" s="312">
        <v>286</v>
      </c>
      <c r="G50" s="313"/>
      <c r="H50" s="313">
        <f>G50*F50</f>
        <v>0</v>
      </c>
    </row>
    <row r="51" spans="1:8" s="288" customFormat="1" ht="13.5" customHeight="1">
      <c r="A51" s="314"/>
      <c r="B51" s="315"/>
      <c r="C51" s="315"/>
      <c r="D51" s="315" t="s">
        <v>1842</v>
      </c>
      <c r="E51" s="315"/>
      <c r="F51" s="316">
        <v>286</v>
      </c>
      <c r="G51" s="317"/>
      <c r="H51" s="317"/>
    </row>
    <row r="52" spans="1:8" s="288" customFormat="1" ht="24" customHeight="1">
      <c r="A52" s="310">
        <v>72</v>
      </c>
      <c r="B52" s="311" t="s">
        <v>937</v>
      </c>
      <c r="C52" s="311" t="s">
        <v>1843</v>
      </c>
      <c r="D52" s="311" t="s">
        <v>1844</v>
      </c>
      <c r="E52" s="311" t="s">
        <v>197</v>
      </c>
      <c r="F52" s="312">
        <v>0.83</v>
      </c>
      <c r="G52" s="313"/>
      <c r="H52" s="313">
        <f>G52*F52</f>
        <v>0</v>
      </c>
    </row>
    <row r="53" spans="1:8" s="288" customFormat="1" ht="24" customHeight="1">
      <c r="A53" s="310">
        <v>73</v>
      </c>
      <c r="B53" s="311" t="s">
        <v>937</v>
      </c>
      <c r="C53" s="311" t="s">
        <v>1845</v>
      </c>
      <c r="D53" s="311" t="s">
        <v>1846</v>
      </c>
      <c r="E53" s="311" t="s">
        <v>197</v>
      </c>
      <c r="F53" s="312">
        <v>0.83</v>
      </c>
      <c r="G53" s="313"/>
      <c r="H53" s="313">
        <f aca="true" t="shared" si="0" ref="H53:H58">G53*F53</f>
        <v>0</v>
      </c>
    </row>
    <row r="54" spans="1:8" s="288" customFormat="1" ht="13.5" customHeight="1">
      <c r="A54" s="310">
        <v>67</v>
      </c>
      <c r="B54" s="311" t="s">
        <v>937</v>
      </c>
      <c r="C54" s="311" t="s">
        <v>1847</v>
      </c>
      <c r="D54" s="311" t="s">
        <v>1848</v>
      </c>
      <c r="E54" s="311" t="s">
        <v>1849</v>
      </c>
      <c r="F54" s="312">
        <v>24</v>
      </c>
      <c r="G54" s="313"/>
      <c r="H54" s="313">
        <f t="shared" si="0"/>
        <v>0</v>
      </c>
    </row>
    <row r="55" spans="1:8" s="288" customFormat="1" ht="13.5" customHeight="1">
      <c r="A55" s="310">
        <v>68</v>
      </c>
      <c r="B55" s="311" t="s">
        <v>937</v>
      </c>
      <c r="C55" s="311" t="s">
        <v>1850</v>
      </c>
      <c r="D55" s="311" t="s">
        <v>1851</v>
      </c>
      <c r="E55" s="311" t="s">
        <v>1849</v>
      </c>
      <c r="F55" s="312">
        <v>48</v>
      </c>
      <c r="G55" s="313"/>
      <c r="H55" s="313">
        <f t="shared" si="0"/>
        <v>0</v>
      </c>
    </row>
    <row r="56" spans="1:8" s="288" customFormat="1" ht="24" customHeight="1">
      <c r="A56" s="310">
        <v>69</v>
      </c>
      <c r="B56" s="311" t="s">
        <v>937</v>
      </c>
      <c r="C56" s="311" t="s">
        <v>1852</v>
      </c>
      <c r="D56" s="311" t="s">
        <v>1853</v>
      </c>
      <c r="E56" s="311" t="s">
        <v>304</v>
      </c>
      <c r="F56" s="312">
        <v>30</v>
      </c>
      <c r="G56" s="313"/>
      <c r="H56" s="313">
        <f t="shared" si="0"/>
        <v>0</v>
      </c>
    </row>
    <row r="57" spans="1:8" s="288" customFormat="1" ht="13.5" customHeight="1">
      <c r="A57" s="310">
        <v>71</v>
      </c>
      <c r="B57" s="311" t="s">
        <v>937</v>
      </c>
      <c r="C57" s="311" t="s">
        <v>1854</v>
      </c>
      <c r="D57" s="311" t="s">
        <v>1855</v>
      </c>
      <c r="E57" s="311" t="s">
        <v>1856</v>
      </c>
      <c r="F57" s="312">
        <v>1</v>
      </c>
      <c r="G57" s="313"/>
      <c r="H57" s="313">
        <f t="shared" si="0"/>
        <v>0</v>
      </c>
    </row>
    <row r="58" spans="1:8" s="288" customFormat="1" ht="24" customHeight="1">
      <c r="A58" s="310">
        <v>190</v>
      </c>
      <c r="B58" s="311" t="s">
        <v>937</v>
      </c>
      <c r="C58" s="311" t="s">
        <v>1857</v>
      </c>
      <c r="D58" s="311" t="s">
        <v>1858</v>
      </c>
      <c r="E58" s="311" t="s">
        <v>304</v>
      </c>
      <c r="F58" s="312">
        <v>62</v>
      </c>
      <c r="G58" s="313"/>
      <c r="H58" s="313">
        <f t="shared" si="0"/>
        <v>0</v>
      </c>
    </row>
    <row r="59" spans="1:8" s="288" customFormat="1" ht="28.5" customHeight="1">
      <c r="A59" s="306"/>
      <c r="B59" s="307"/>
      <c r="C59" s="307" t="s">
        <v>1859</v>
      </c>
      <c r="D59" s="307" t="s">
        <v>1860</v>
      </c>
      <c r="E59" s="307"/>
      <c r="F59" s="308"/>
      <c r="G59" s="309"/>
      <c r="H59" s="309"/>
    </row>
    <row r="60" spans="1:8" s="288" customFormat="1" ht="13.5" customHeight="1">
      <c r="A60" s="310">
        <v>180</v>
      </c>
      <c r="B60" s="311" t="s">
        <v>937</v>
      </c>
      <c r="C60" s="311" t="s">
        <v>1861</v>
      </c>
      <c r="D60" s="311" t="s">
        <v>1862</v>
      </c>
      <c r="E60" s="311" t="s">
        <v>304</v>
      </c>
      <c r="F60" s="312">
        <v>36</v>
      </c>
      <c r="G60" s="313"/>
      <c r="H60" s="313">
        <f>G60*F60</f>
        <v>0</v>
      </c>
    </row>
    <row r="61" spans="1:8" s="288" customFormat="1" ht="13.5" customHeight="1">
      <c r="A61" s="310">
        <v>181</v>
      </c>
      <c r="B61" s="311" t="s">
        <v>937</v>
      </c>
      <c r="C61" s="311" t="s">
        <v>1863</v>
      </c>
      <c r="D61" s="311" t="s">
        <v>1864</v>
      </c>
      <c r="E61" s="311" t="s">
        <v>304</v>
      </c>
      <c r="F61" s="312">
        <v>2</v>
      </c>
      <c r="G61" s="313"/>
      <c r="H61" s="313">
        <f aca="true" t="shared" si="1" ref="H61:H72">G61*F61</f>
        <v>0</v>
      </c>
    </row>
    <row r="62" spans="1:8" s="288" customFormat="1" ht="24" customHeight="1">
      <c r="A62" s="310">
        <v>183</v>
      </c>
      <c r="B62" s="311" t="s">
        <v>937</v>
      </c>
      <c r="C62" s="311" t="s">
        <v>1865</v>
      </c>
      <c r="D62" s="311" t="s">
        <v>1866</v>
      </c>
      <c r="E62" s="311" t="s">
        <v>304</v>
      </c>
      <c r="F62" s="312">
        <v>2</v>
      </c>
      <c r="G62" s="313"/>
      <c r="H62" s="313">
        <f t="shared" si="1"/>
        <v>0</v>
      </c>
    </row>
    <row r="63" spans="1:8" s="288" customFormat="1" ht="24" customHeight="1">
      <c r="A63" s="310">
        <v>182</v>
      </c>
      <c r="B63" s="311" t="s">
        <v>937</v>
      </c>
      <c r="C63" s="311" t="s">
        <v>1867</v>
      </c>
      <c r="D63" s="311" t="s">
        <v>1868</v>
      </c>
      <c r="E63" s="311" t="s">
        <v>197</v>
      </c>
      <c r="F63" s="312">
        <v>1.999</v>
      </c>
      <c r="G63" s="313"/>
      <c r="H63" s="313">
        <f t="shared" si="1"/>
        <v>0</v>
      </c>
    </row>
    <row r="64" spans="1:8" s="288" customFormat="1" ht="13.5" customHeight="1">
      <c r="A64" s="310">
        <v>76</v>
      </c>
      <c r="B64" s="311" t="s">
        <v>937</v>
      </c>
      <c r="C64" s="311" t="s">
        <v>1869</v>
      </c>
      <c r="D64" s="311" t="s">
        <v>1870</v>
      </c>
      <c r="E64" s="311" t="s">
        <v>304</v>
      </c>
      <c r="F64" s="312">
        <v>2</v>
      </c>
      <c r="G64" s="313"/>
      <c r="H64" s="313">
        <f t="shared" si="1"/>
        <v>0</v>
      </c>
    </row>
    <row r="65" spans="1:8" s="288" customFormat="1" ht="24" customHeight="1">
      <c r="A65" s="310">
        <v>184</v>
      </c>
      <c r="B65" s="311" t="s">
        <v>937</v>
      </c>
      <c r="C65" s="311" t="s">
        <v>1871</v>
      </c>
      <c r="D65" s="311" t="s">
        <v>1872</v>
      </c>
      <c r="E65" s="311" t="s">
        <v>304</v>
      </c>
      <c r="F65" s="312">
        <v>1</v>
      </c>
      <c r="G65" s="313"/>
      <c r="H65" s="313">
        <f t="shared" si="1"/>
        <v>0</v>
      </c>
    </row>
    <row r="66" spans="1:8" s="288" customFormat="1" ht="24" customHeight="1">
      <c r="A66" s="310">
        <v>185</v>
      </c>
      <c r="B66" s="311" t="s">
        <v>937</v>
      </c>
      <c r="C66" s="311" t="s">
        <v>1873</v>
      </c>
      <c r="D66" s="311" t="s">
        <v>1874</v>
      </c>
      <c r="E66" s="311" t="s">
        <v>304</v>
      </c>
      <c r="F66" s="312">
        <v>1</v>
      </c>
      <c r="G66" s="313"/>
      <c r="H66" s="313">
        <f t="shared" si="1"/>
        <v>0</v>
      </c>
    </row>
    <row r="67" spans="1:8" s="288" customFormat="1" ht="34.5" customHeight="1">
      <c r="A67" s="318">
        <v>97</v>
      </c>
      <c r="B67" s="319"/>
      <c r="C67" s="319" t="s">
        <v>1875</v>
      </c>
      <c r="D67" s="319" t="s">
        <v>1876</v>
      </c>
      <c r="E67" s="319" t="s">
        <v>304</v>
      </c>
      <c r="F67" s="320">
        <v>41</v>
      </c>
      <c r="G67" s="321"/>
      <c r="H67" s="320">
        <f t="shared" si="1"/>
        <v>0</v>
      </c>
    </row>
    <row r="68" spans="1:8" s="288" customFormat="1" ht="24" customHeight="1">
      <c r="A68" s="318">
        <v>100</v>
      </c>
      <c r="B68" s="319"/>
      <c r="C68" s="319" t="s">
        <v>1877</v>
      </c>
      <c r="D68" s="319" t="s">
        <v>1878</v>
      </c>
      <c r="E68" s="319" t="s">
        <v>304</v>
      </c>
      <c r="F68" s="320">
        <v>41</v>
      </c>
      <c r="G68" s="321"/>
      <c r="H68" s="320">
        <f t="shared" si="1"/>
        <v>0</v>
      </c>
    </row>
    <row r="69" spans="1:8" s="288" customFormat="1" ht="34.5" customHeight="1">
      <c r="A69" s="318">
        <v>102</v>
      </c>
      <c r="B69" s="319"/>
      <c r="C69" s="319" t="s">
        <v>1879</v>
      </c>
      <c r="D69" s="319" t="s">
        <v>1880</v>
      </c>
      <c r="E69" s="319" t="s">
        <v>304</v>
      </c>
      <c r="F69" s="320">
        <v>41</v>
      </c>
      <c r="G69" s="321"/>
      <c r="H69" s="320">
        <f t="shared" si="1"/>
        <v>0</v>
      </c>
    </row>
    <row r="70" spans="1:8" s="288" customFormat="1" ht="13.5" customHeight="1">
      <c r="A70" s="318">
        <v>108</v>
      </c>
      <c r="B70" s="319"/>
      <c r="C70" s="319" t="s">
        <v>1881</v>
      </c>
      <c r="D70" s="319" t="s">
        <v>1882</v>
      </c>
      <c r="E70" s="319" t="s">
        <v>1856</v>
      </c>
      <c r="F70" s="320">
        <v>1</v>
      </c>
      <c r="G70" s="321"/>
      <c r="H70" s="320">
        <f t="shared" si="1"/>
        <v>0</v>
      </c>
    </row>
    <row r="71" spans="1:8" s="288" customFormat="1" ht="13.5" customHeight="1">
      <c r="A71" s="310">
        <v>109</v>
      </c>
      <c r="B71" s="311" t="s">
        <v>937</v>
      </c>
      <c r="C71" s="311" t="s">
        <v>1883</v>
      </c>
      <c r="D71" s="311" t="s">
        <v>1884</v>
      </c>
      <c r="E71" s="311" t="s">
        <v>197</v>
      </c>
      <c r="F71" s="312">
        <v>0.034</v>
      </c>
      <c r="G71" s="313"/>
      <c r="H71" s="313">
        <f t="shared" si="1"/>
        <v>0</v>
      </c>
    </row>
    <row r="72" spans="1:8" s="288" customFormat="1" ht="24" customHeight="1">
      <c r="A72" s="310">
        <v>110</v>
      </c>
      <c r="B72" s="311" t="s">
        <v>937</v>
      </c>
      <c r="C72" s="311" t="s">
        <v>1885</v>
      </c>
      <c r="D72" s="311" t="s">
        <v>1886</v>
      </c>
      <c r="E72" s="311" t="s">
        <v>197</v>
      </c>
      <c r="F72" s="312">
        <v>0.034</v>
      </c>
      <c r="G72" s="313"/>
      <c r="H72" s="313">
        <f t="shared" si="1"/>
        <v>0</v>
      </c>
    </row>
    <row r="73" spans="1:8" s="288" customFormat="1" ht="28.5" customHeight="1">
      <c r="A73" s="306"/>
      <c r="B73" s="307"/>
      <c r="C73" s="307" t="s">
        <v>1887</v>
      </c>
      <c r="D73" s="307" t="s">
        <v>1888</v>
      </c>
      <c r="E73" s="307"/>
      <c r="F73" s="308"/>
      <c r="G73" s="309"/>
      <c r="H73" s="309"/>
    </row>
    <row r="74" spans="1:8" s="288" customFormat="1" ht="13.5" customHeight="1">
      <c r="A74" s="310">
        <v>176</v>
      </c>
      <c r="B74" s="311" t="s">
        <v>937</v>
      </c>
      <c r="C74" s="311" t="s">
        <v>1889</v>
      </c>
      <c r="D74" s="311" t="s">
        <v>1890</v>
      </c>
      <c r="E74" s="311" t="s">
        <v>1891</v>
      </c>
      <c r="F74" s="312">
        <v>350</v>
      </c>
      <c r="G74" s="313"/>
      <c r="H74" s="313">
        <f>G74*F74</f>
        <v>0</v>
      </c>
    </row>
    <row r="75" spans="1:8" s="288" customFormat="1" ht="24" customHeight="1">
      <c r="A75" s="310">
        <v>175</v>
      </c>
      <c r="B75" s="311" t="s">
        <v>937</v>
      </c>
      <c r="C75" s="311" t="s">
        <v>1892</v>
      </c>
      <c r="D75" s="311" t="s">
        <v>1893</v>
      </c>
      <c r="E75" s="311" t="s">
        <v>304</v>
      </c>
      <c r="F75" s="312">
        <v>18</v>
      </c>
      <c r="G75" s="313"/>
      <c r="H75" s="313">
        <f>G75*F75</f>
        <v>0</v>
      </c>
    </row>
    <row r="76" spans="1:8" s="288" customFormat="1" ht="24" customHeight="1">
      <c r="A76" s="310">
        <v>178</v>
      </c>
      <c r="B76" s="311" t="s">
        <v>937</v>
      </c>
      <c r="C76" s="311" t="s">
        <v>1894</v>
      </c>
      <c r="D76" s="311" t="s">
        <v>1895</v>
      </c>
      <c r="E76" s="311" t="s">
        <v>197</v>
      </c>
      <c r="F76" s="312">
        <v>1.999</v>
      </c>
      <c r="G76" s="313"/>
      <c r="H76" s="313">
        <f>G76*F76</f>
        <v>0</v>
      </c>
    </row>
    <row r="77" spans="1:8" s="288" customFormat="1" ht="24" customHeight="1">
      <c r="A77" s="310">
        <v>111</v>
      </c>
      <c r="B77" s="311" t="s">
        <v>937</v>
      </c>
      <c r="C77" s="311" t="s">
        <v>1896</v>
      </c>
      <c r="D77" s="311" t="s">
        <v>1897</v>
      </c>
      <c r="E77" s="311" t="s">
        <v>304</v>
      </c>
      <c r="F77" s="312">
        <v>41</v>
      </c>
      <c r="G77" s="313"/>
      <c r="H77" s="313">
        <f>G77*F77</f>
        <v>0</v>
      </c>
    </row>
    <row r="78" spans="1:8" s="288" customFormat="1" ht="24" customHeight="1">
      <c r="A78" s="310">
        <v>112</v>
      </c>
      <c r="B78" s="311" t="s">
        <v>937</v>
      </c>
      <c r="C78" s="311" t="s">
        <v>1898</v>
      </c>
      <c r="D78" s="311" t="s">
        <v>1899</v>
      </c>
      <c r="E78" s="311" t="s">
        <v>304</v>
      </c>
      <c r="F78" s="312">
        <v>30</v>
      </c>
      <c r="G78" s="313"/>
      <c r="H78" s="313">
        <f>G78*F78</f>
        <v>0</v>
      </c>
    </row>
    <row r="79" spans="1:8" s="288" customFormat="1" ht="13.5" customHeight="1">
      <c r="A79" s="314"/>
      <c r="B79" s="315"/>
      <c r="C79" s="315"/>
      <c r="D79" s="315" t="s">
        <v>1900</v>
      </c>
      <c r="E79" s="315"/>
      <c r="F79" s="316">
        <v>30</v>
      </c>
      <c r="G79" s="317"/>
      <c r="H79" s="317"/>
    </row>
    <row r="80" spans="1:8" s="288" customFormat="1" ht="24" customHeight="1">
      <c r="A80" s="310">
        <v>174</v>
      </c>
      <c r="B80" s="311" t="s">
        <v>937</v>
      </c>
      <c r="C80" s="311" t="s">
        <v>1901</v>
      </c>
      <c r="D80" s="311" t="s">
        <v>1902</v>
      </c>
      <c r="E80" s="311" t="s">
        <v>304</v>
      </c>
      <c r="F80" s="312">
        <v>1</v>
      </c>
      <c r="G80" s="313"/>
      <c r="H80" s="313">
        <f>G80*F80</f>
        <v>0</v>
      </c>
    </row>
    <row r="81" spans="1:8" s="288" customFormat="1" ht="24" customHeight="1">
      <c r="A81" s="310">
        <v>114</v>
      </c>
      <c r="B81" s="311" t="s">
        <v>937</v>
      </c>
      <c r="C81" s="311" t="s">
        <v>1903</v>
      </c>
      <c r="D81" s="311" t="s">
        <v>1904</v>
      </c>
      <c r="E81" s="311" t="s">
        <v>304</v>
      </c>
      <c r="F81" s="312">
        <v>5</v>
      </c>
      <c r="G81" s="313"/>
      <c r="H81" s="313">
        <f>G81*F81</f>
        <v>0</v>
      </c>
    </row>
    <row r="82" spans="1:8" s="288" customFormat="1" ht="13.5" customHeight="1">
      <c r="A82" s="314"/>
      <c r="B82" s="315"/>
      <c r="C82" s="315"/>
      <c r="D82" s="315" t="s">
        <v>1905</v>
      </c>
      <c r="E82" s="315"/>
      <c r="F82" s="316">
        <v>5</v>
      </c>
      <c r="G82" s="317"/>
      <c r="H82" s="317"/>
    </row>
    <row r="83" spans="1:8" s="288" customFormat="1" ht="24" customHeight="1">
      <c r="A83" s="310">
        <v>115</v>
      </c>
      <c r="B83" s="311" t="s">
        <v>937</v>
      </c>
      <c r="C83" s="311" t="s">
        <v>1906</v>
      </c>
      <c r="D83" s="311" t="s">
        <v>1907</v>
      </c>
      <c r="E83" s="311" t="s">
        <v>304</v>
      </c>
      <c r="F83" s="312">
        <v>4</v>
      </c>
      <c r="G83" s="313"/>
      <c r="H83" s="313">
        <f>G83*F83</f>
        <v>0</v>
      </c>
    </row>
    <row r="84" spans="1:8" s="288" customFormat="1" ht="24" customHeight="1">
      <c r="A84" s="310">
        <v>116</v>
      </c>
      <c r="B84" s="311" t="s">
        <v>937</v>
      </c>
      <c r="C84" s="311" t="s">
        <v>1908</v>
      </c>
      <c r="D84" s="311" t="s">
        <v>1909</v>
      </c>
      <c r="E84" s="311" t="s">
        <v>304</v>
      </c>
      <c r="F84" s="312">
        <v>1</v>
      </c>
      <c r="G84" s="313"/>
      <c r="H84" s="313">
        <f aca="true" t="shared" si="2" ref="H84:H103">G84*F84</f>
        <v>0</v>
      </c>
    </row>
    <row r="85" spans="1:8" s="288" customFormat="1" ht="24" customHeight="1">
      <c r="A85" s="318">
        <v>151</v>
      </c>
      <c r="B85" s="319"/>
      <c r="C85" s="319" t="s">
        <v>1910</v>
      </c>
      <c r="D85" s="319" t="s">
        <v>1911</v>
      </c>
      <c r="E85" s="319" t="s">
        <v>304</v>
      </c>
      <c r="F85" s="320">
        <v>1</v>
      </c>
      <c r="G85" s="321"/>
      <c r="H85" s="320">
        <f t="shared" si="2"/>
        <v>0</v>
      </c>
    </row>
    <row r="86" spans="1:8" s="288" customFormat="1" ht="24" customHeight="1">
      <c r="A86" s="318">
        <v>161</v>
      </c>
      <c r="B86" s="319"/>
      <c r="C86" s="319" t="s">
        <v>1912</v>
      </c>
      <c r="D86" s="319" t="s">
        <v>1913</v>
      </c>
      <c r="E86" s="319" t="s">
        <v>304</v>
      </c>
      <c r="F86" s="320">
        <v>3</v>
      </c>
      <c r="G86" s="321"/>
      <c r="H86" s="320">
        <f t="shared" si="2"/>
        <v>0</v>
      </c>
    </row>
    <row r="87" spans="1:8" s="288" customFormat="1" ht="24" customHeight="1">
      <c r="A87" s="318">
        <v>162</v>
      </c>
      <c r="B87" s="319"/>
      <c r="C87" s="319" t="s">
        <v>1914</v>
      </c>
      <c r="D87" s="319" t="s">
        <v>1915</v>
      </c>
      <c r="E87" s="319" t="s">
        <v>304</v>
      </c>
      <c r="F87" s="320">
        <v>2</v>
      </c>
      <c r="G87" s="321"/>
      <c r="H87" s="320">
        <f t="shared" si="2"/>
        <v>0</v>
      </c>
    </row>
    <row r="88" spans="1:8" s="288" customFormat="1" ht="24" customHeight="1">
      <c r="A88" s="318">
        <v>163</v>
      </c>
      <c r="B88" s="319"/>
      <c r="C88" s="319" t="s">
        <v>1916</v>
      </c>
      <c r="D88" s="319" t="s">
        <v>1917</v>
      </c>
      <c r="E88" s="319" t="s">
        <v>304</v>
      </c>
      <c r="F88" s="320">
        <v>1</v>
      </c>
      <c r="G88" s="321"/>
      <c r="H88" s="320">
        <f t="shared" si="2"/>
        <v>0</v>
      </c>
    </row>
    <row r="89" spans="1:8" s="288" customFormat="1" ht="34.5" customHeight="1">
      <c r="A89" s="318">
        <v>156</v>
      </c>
      <c r="B89" s="319"/>
      <c r="C89" s="319" t="s">
        <v>1918</v>
      </c>
      <c r="D89" s="319" t="s">
        <v>1919</v>
      </c>
      <c r="E89" s="319" t="s">
        <v>304</v>
      </c>
      <c r="F89" s="320">
        <v>7</v>
      </c>
      <c r="G89" s="321"/>
      <c r="H89" s="320">
        <f t="shared" si="2"/>
        <v>0</v>
      </c>
    </row>
    <row r="90" spans="1:8" s="288" customFormat="1" ht="34.5" customHeight="1">
      <c r="A90" s="318">
        <v>164</v>
      </c>
      <c r="B90" s="319"/>
      <c r="C90" s="319" t="s">
        <v>1920</v>
      </c>
      <c r="D90" s="319" t="s">
        <v>1921</v>
      </c>
      <c r="E90" s="319" t="s">
        <v>304</v>
      </c>
      <c r="F90" s="320">
        <v>2</v>
      </c>
      <c r="G90" s="321"/>
      <c r="H90" s="320">
        <f t="shared" si="2"/>
        <v>0</v>
      </c>
    </row>
    <row r="91" spans="1:8" s="288" customFormat="1" ht="34.5" customHeight="1">
      <c r="A91" s="318">
        <v>165</v>
      </c>
      <c r="B91" s="319"/>
      <c r="C91" s="319" t="s">
        <v>1922</v>
      </c>
      <c r="D91" s="319" t="s">
        <v>1923</v>
      </c>
      <c r="E91" s="319" t="s">
        <v>304</v>
      </c>
      <c r="F91" s="320">
        <v>2</v>
      </c>
      <c r="G91" s="321"/>
      <c r="H91" s="320">
        <f t="shared" si="2"/>
        <v>0</v>
      </c>
    </row>
    <row r="92" spans="1:8" s="288" customFormat="1" ht="34.5" customHeight="1">
      <c r="A92" s="318">
        <v>166</v>
      </c>
      <c r="B92" s="319"/>
      <c r="C92" s="319" t="s">
        <v>1924</v>
      </c>
      <c r="D92" s="319" t="s">
        <v>1925</v>
      </c>
      <c r="E92" s="319" t="s">
        <v>304</v>
      </c>
      <c r="F92" s="320">
        <v>9</v>
      </c>
      <c r="G92" s="321"/>
      <c r="H92" s="320">
        <f t="shared" si="2"/>
        <v>0</v>
      </c>
    </row>
    <row r="93" spans="1:8" s="288" customFormat="1" ht="34.5" customHeight="1">
      <c r="A93" s="318">
        <v>167</v>
      </c>
      <c r="B93" s="319"/>
      <c r="C93" s="319" t="s">
        <v>1926</v>
      </c>
      <c r="D93" s="319" t="s">
        <v>1927</v>
      </c>
      <c r="E93" s="319" t="s">
        <v>304</v>
      </c>
      <c r="F93" s="320">
        <v>2</v>
      </c>
      <c r="G93" s="321"/>
      <c r="H93" s="320">
        <f t="shared" si="2"/>
        <v>0</v>
      </c>
    </row>
    <row r="94" spans="1:8" s="288" customFormat="1" ht="34.5" customHeight="1">
      <c r="A94" s="318">
        <v>168</v>
      </c>
      <c r="B94" s="319"/>
      <c r="C94" s="319" t="s">
        <v>1928</v>
      </c>
      <c r="D94" s="319" t="s">
        <v>1929</v>
      </c>
      <c r="E94" s="319" t="s">
        <v>304</v>
      </c>
      <c r="F94" s="320">
        <v>2</v>
      </c>
      <c r="G94" s="321"/>
      <c r="H94" s="320">
        <f t="shared" si="2"/>
        <v>0</v>
      </c>
    </row>
    <row r="95" spans="1:8" s="288" customFormat="1" ht="34.5" customHeight="1">
      <c r="A95" s="318">
        <v>169</v>
      </c>
      <c r="B95" s="319"/>
      <c r="C95" s="319" t="s">
        <v>1930</v>
      </c>
      <c r="D95" s="319" t="s">
        <v>1931</v>
      </c>
      <c r="E95" s="319" t="s">
        <v>304</v>
      </c>
      <c r="F95" s="320">
        <v>2</v>
      </c>
      <c r="G95" s="321"/>
      <c r="H95" s="320">
        <f t="shared" si="2"/>
        <v>0</v>
      </c>
    </row>
    <row r="96" spans="1:8" s="288" customFormat="1" ht="34.5" customHeight="1">
      <c r="A96" s="318">
        <v>170</v>
      </c>
      <c r="B96" s="319"/>
      <c r="C96" s="319" t="s">
        <v>1932</v>
      </c>
      <c r="D96" s="319" t="s">
        <v>1933</v>
      </c>
      <c r="E96" s="319" t="s">
        <v>304</v>
      </c>
      <c r="F96" s="320">
        <v>3</v>
      </c>
      <c r="G96" s="321"/>
      <c r="H96" s="320">
        <f t="shared" si="2"/>
        <v>0</v>
      </c>
    </row>
    <row r="97" spans="1:8" s="288" customFormat="1" ht="34.5" customHeight="1">
      <c r="A97" s="318">
        <v>171</v>
      </c>
      <c r="B97" s="319"/>
      <c r="C97" s="319" t="s">
        <v>1934</v>
      </c>
      <c r="D97" s="319" t="s">
        <v>1935</v>
      </c>
      <c r="E97" s="319" t="s">
        <v>304</v>
      </c>
      <c r="F97" s="320">
        <v>4</v>
      </c>
      <c r="G97" s="321"/>
      <c r="H97" s="320">
        <f t="shared" si="2"/>
        <v>0</v>
      </c>
    </row>
    <row r="98" spans="1:8" s="288" customFormat="1" ht="34.5" customHeight="1">
      <c r="A98" s="318">
        <v>172</v>
      </c>
      <c r="B98" s="319"/>
      <c r="C98" s="319" t="s">
        <v>1936</v>
      </c>
      <c r="D98" s="319" t="s">
        <v>1937</v>
      </c>
      <c r="E98" s="319" t="s">
        <v>304</v>
      </c>
      <c r="F98" s="320">
        <v>1</v>
      </c>
      <c r="G98" s="321"/>
      <c r="H98" s="320">
        <f t="shared" si="2"/>
        <v>0</v>
      </c>
    </row>
    <row r="99" spans="1:8" s="288" customFormat="1" ht="13.5" customHeight="1">
      <c r="A99" s="310">
        <v>177</v>
      </c>
      <c r="B99" s="311" t="s">
        <v>937</v>
      </c>
      <c r="C99" s="311" t="s">
        <v>1938</v>
      </c>
      <c r="D99" s="311" t="s">
        <v>1939</v>
      </c>
      <c r="E99" s="311" t="s">
        <v>1891</v>
      </c>
      <c r="F99" s="312">
        <v>350</v>
      </c>
      <c r="G99" s="313"/>
      <c r="H99" s="313">
        <f t="shared" si="2"/>
        <v>0</v>
      </c>
    </row>
    <row r="100" spans="1:8" s="288" customFormat="1" ht="24" customHeight="1">
      <c r="A100" s="318">
        <v>179</v>
      </c>
      <c r="B100" s="319"/>
      <c r="C100" s="319" t="s">
        <v>1940</v>
      </c>
      <c r="D100" s="319" t="s">
        <v>1941</v>
      </c>
      <c r="E100" s="319" t="s">
        <v>304</v>
      </c>
      <c r="F100" s="320">
        <v>41</v>
      </c>
      <c r="G100" s="321"/>
      <c r="H100" s="320">
        <f t="shared" si="2"/>
        <v>0</v>
      </c>
    </row>
    <row r="101" spans="1:8" s="288" customFormat="1" ht="13.5" customHeight="1">
      <c r="A101" s="310">
        <v>130</v>
      </c>
      <c r="B101" s="311" t="s">
        <v>937</v>
      </c>
      <c r="C101" s="311" t="s">
        <v>1942</v>
      </c>
      <c r="D101" s="311" t="s">
        <v>1943</v>
      </c>
      <c r="E101" s="311" t="s">
        <v>304</v>
      </c>
      <c r="F101" s="312">
        <v>41</v>
      </c>
      <c r="G101" s="313"/>
      <c r="H101" s="313">
        <f t="shared" si="2"/>
        <v>0</v>
      </c>
    </row>
    <row r="102" spans="1:8" s="288" customFormat="1" ht="24" customHeight="1">
      <c r="A102" s="310">
        <v>173</v>
      </c>
      <c r="B102" s="311" t="s">
        <v>937</v>
      </c>
      <c r="C102" s="311" t="s">
        <v>1944</v>
      </c>
      <c r="D102" s="311" t="s">
        <v>1945</v>
      </c>
      <c r="E102" s="311" t="s">
        <v>197</v>
      </c>
      <c r="F102" s="312">
        <v>1.049</v>
      </c>
      <c r="G102" s="313"/>
      <c r="H102" s="313">
        <f t="shared" si="2"/>
        <v>0</v>
      </c>
    </row>
    <row r="103" spans="1:8" s="288" customFormat="1" ht="24" customHeight="1">
      <c r="A103" s="310">
        <v>140</v>
      </c>
      <c r="B103" s="311" t="s">
        <v>937</v>
      </c>
      <c r="C103" s="311" t="s">
        <v>1946</v>
      </c>
      <c r="D103" s="311" t="s">
        <v>1947</v>
      </c>
      <c r="E103" s="311" t="s">
        <v>197</v>
      </c>
      <c r="F103" s="312">
        <v>1.049</v>
      </c>
      <c r="G103" s="313"/>
      <c r="H103" s="313">
        <f t="shared" si="2"/>
        <v>0</v>
      </c>
    </row>
    <row r="104" spans="1:8" s="288" customFormat="1" ht="28.5" customHeight="1">
      <c r="A104" s="306"/>
      <c r="B104" s="307"/>
      <c r="C104" s="307" t="s">
        <v>1438</v>
      </c>
      <c r="D104" s="307" t="s">
        <v>1948</v>
      </c>
      <c r="E104" s="307"/>
      <c r="F104" s="308"/>
      <c r="G104" s="309"/>
      <c r="H104" s="309"/>
    </row>
    <row r="105" spans="1:8" s="288" customFormat="1" ht="24" customHeight="1">
      <c r="A105" s="310">
        <v>141</v>
      </c>
      <c r="B105" s="311" t="s">
        <v>1438</v>
      </c>
      <c r="C105" s="311" t="s">
        <v>1949</v>
      </c>
      <c r="D105" s="311" t="s">
        <v>1950</v>
      </c>
      <c r="E105" s="311" t="s">
        <v>168</v>
      </c>
      <c r="F105" s="312">
        <v>50</v>
      </c>
      <c r="G105" s="313"/>
      <c r="H105" s="313">
        <f>G105*F105</f>
        <v>0</v>
      </c>
    </row>
    <row r="106" spans="1:8" s="288" customFormat="1" ht="24" customHeight="1">
      <c r="A106" s="310">
        <v>142</v>
      </c>
      <c r="B106" s="311" t="s">
        <v>1438</v>
      </c>
      <c r="C106" s="311" t="s">
        <v>1951</v>
      </c>
      <c r="D106" s="311" t="s">
        <v>1952</v>
      </c>
      <c r="E106" s="311" t="s">
        <v>250</v>
      </c>
      <c r="F106" s="312">
        <v>324</v>
      </c>
      <c r="G106" s="313"/>
      <c r="H106" s="313">
        <f>G106*F106</f>
        <v>0</v>
      </c>
    </row>
    <row r="107" spans="1:8" s="288" customFormat="1" ht="30.75" customHeight="1">
      <c r="A107" s="326"/>
      <c r="B107" s="327"/>
      <c r="C107" s="327"/>
      <c r="D107" s="327" t="s">
        <v>1953</v>
      </c>
      <c r="E107" s="327"/>
      <c r="F107" s="328"/>
      <c r="G107" s="329"/>
      <c r="H107" s="329">
        <f>SUM(H15:H106)</f>
        <v>0</v>
      </c>
    </row>
  </sheetData>
  <sheetProtection/>
  <mergeCells count="1">
    <mergeCell ref="A1:H1"/>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05"/>
  <sheetViews>
    <sheetView zoomScalePageLayoutView="0" workbookViewId="0" topLeftCell="A10">
      <selection activeCell="Q27" sqref="Q27"/>
    </sheetView>
  </sheetViews>
  <sheetFormatPr defaultColWidth="11.57421875" defaultRowHeight="13.5"/>
  <cols>
    <col min="1" max="1" width="9.00390625" style="473" customWidth="1"/>
    <col min="2" max="2" width="53.57421875" style="473" customWidth="1"/>
    <col min="3" max="3" width="20.421875" style="472" hidden="1" customWidth="1"/>
    <col min="4" max="4" width="8.00390625" style="473" customWidth="1"/>
    <col min="5" max="5" width="6.00390625" style="473" customWidth="1"/>
    <col min="6" max="8" width="16.421875" style="473" customWidth="1"/>
    <col min="9" max="9" width="15.8515625" style="473" customWidth="1"/>
    <col min="10" max="16384" width="11.57421875" style="339" customWidth="1"/>
  </cols>
  <sheetData>
    <row r="1" spans="1:9" ht="15.75" thickBot="1">
      <c r="A1" s="335" t="s">
        <v>1954</v>
      </c>
      <c r="B1" s="336"/>
      <c r="C1" s="336"/>
      <c r="D1" s="337" t="s">
        <v>1955</v>
      </c>
      <c r="E1" s="338"/>
      <c r="F1" s="338"/>
      <c r="G1" s="338"/>
      <c r="H1" s="338"/>
      <c r="I1" s="338"/>
    </row>
    <row r="2" spans="1:9" ht="15.75" thickBot="1">
      <c r="A2" s="340"/>
      <c r="B2" s="341" t="s">
        <v>1956</v>
      </c>
      <c r="C2" s="341"/>
      <c r="D2" s="342"/>
      <c r="E2" s="342"/>
      <c r="F2" s="342"/>
      <c r="G2" s="342"/>
      <c r="H2" s="342"/>
      <c r="I2" s="343"/>
    </row>
    <row r="3" spans="1:9" ht="15.75" thickBot="1">
      <c r="A3" s="344" t="s">
        <v>1781</v>
      </c>
      <c r="B3" s="345" t="s">
        <v>1957</v>
      </c>
      <c r="C3" s="345" t="s">
        <v>1958</v>
      </c>
      <c r="D3" s="345" t="s">
        <v>1959</v>
      </c>
      <c r="E3" s="345" t="s">
        <v>1960</v>
      </c>
      <c r="F3" s="717" t="s">
        <v>1961</v>
      </c>
      <c r="G3" s="717"/>
      <c r="H3" s="717" t="s">
        <v>1962</v>
      </c>
      <c r="I3" s="718"/>
    </row>
    <row r="4" spans="1:9" ht="15.75" thickBot="1">
      <c r="A4" s="346" t="s">
        <v>1963</v>
      </c>
      <c r="B4" s="347" t="s">
        <v>1964</v>
      </c>
      <c r="C4" s="347" t="s">
        <v>1965</v>
      </c>
      <c r="D4" s="347" t="s">
        <v>1964</v>
      </c>
      <c r="E4" s="347" t="s">
        <v>1966</v>
      </c>
      <c r="F4" s="348" t="s">
        <v>1967</v>
      </c>
      <c r="G4" s="348" t="s">
        <v>1968</v>
      </c>
      <c r="H4" s="348" t="s">
        <v>1967</v>
      </c>
      <c r="I4" s="349" t="s">
        <v>1968</v>
      </c>
    </row>
    <row r="5" spans="1:9" ht="15">
      <c r="A5" s="350"/>
      <c r="B5" s="351"/>
      <c r="C5" s="351"/>
      <c r="D5" s="351"/>
      <c r="E5" s="351"/>
      <c r="F5" s="351"/>
      <c r="G5" s="351"/>
      <c r="H5" s="351"/>
      <c r="I5" s="352"/>
    </row>
    <row r="6" spans="1:9" ht="15">
      <c r="A6" s="353" t="s">
        <v>1969</v>
      </c>
      <c r="B6" s="354"/>
      <c r="C6" s="355"/>
      <c r="D6" s="356"/>
      <c r="E6" s="357"/>
      <c r="F6" s="357"/>
      <c r="G6" s="357"/>
      <c r="H6" s="357"/>
      <c r="I6" s="358"/>
    </row>
    <row r="7" spans="1:9" ht="15">
      <c r="A7" s="359" t="s">
        <v>1970</v>
      </c>
      <c r="B7" s="354"/>
      <c r="C7" s="355"/>
      <c r="D7" s="356"/>
      <c r="E7" s="357"/>
      <c r="F7" s="357"/>
      <c r="G7" s="357"/>
      <c r="H7" s="357"/>
      <c r="I7" s="358"/>
    </row>
    <row r="8" spans="1:9" ht="15">
      <c r="A8" s="359"/>
      <c r="B8" s="354"/>
      <c r="C8" s="355"/>
      <c r="D8" s="356"/>
      <c r="E8" s="357"/>
      <c r="F8" s="357"/>
      <c r="G8" s="357"/>
      <c r="H8" s="357"/>
      <c r="I8" s="358"/>
    </row>
    <row r="9" spans="1:9" ht="15">
      <c r="A9" s="353" t="s">
        <v>1971</v>
      </c>
      <c r="B9" s="354"/>
      <c r="C9" s="355"/>
      <c r="D9" s="356"/>
      <c r="E9" s="357"/>
      <c r="F9" s="357"/>
      <c r="G9" s="357"/>
      <c r="H9" s="357"/>
      <c r="I9" s="358"/>
    </row>
    <row r="10" spans="1:9" ht="15">
      <c r="A10" s="719" t="s">
        <v>1972</v>
      </c>
      <c r="B10" s="720"/>
      <c r="C10" s="720"/>
      <c r="D10" s="720"/>
      <c r="E10" s="720"/>
      <c r="F10" s="720"/>
      <c r="G10" s="720"/>
      <c r="H10" s="720"/>
      <c r="I10" s="721"/>
    </row>
    <row r="11" spans="1:9" ht="15">
      <c r="A11" s="360"/>
      <c r="B11" s="354"/>
      <c r="C11" s="355"/>
      <c r="D11" s="356"/>
      <c r="E11" s="357"/>
      <c r="F11" s="357"/>
      <c r="G11" s="357"/>
      <c r="H11" s="357"/>
      <c r="I11" s="358"/>
    </row>
    <row r="12" spans="1:9" ht="15">
      <c r="A12" s="361" t="s">
        <v>1973</v>
      </c>
      <c r="B12" s="354"/>
      <c r="C12" s="355"/>
      <c r="D12" s="356"/>
      <c r="E12" s="357"/>
      <c r="F12" s="357"/>
      <c r="G12" s="357"/>
      <c r="H12" s="357"/>
      <c r="I12" s="358"/>
    </row>
    <row r="13" spans="1:9" ht="25.5" customHeight="1">
      <c r="A13" s="714" t="s">
        <v>1974</v>
      </c>
      <c r="B13" s="709"/>
      <c r="C13" s="709"/>
      <c r="D13" s="709"/>
      <c r="E13" s="709"/>
      <c r="F13" s="709"/>
      <c r="G13" s="709"/>
      <c r="H13" s="709"/>
      <c r="I13" s="710"/>
    </row>
    <row r="14" spans="1:9" ht="13.5" customHeight="1">
      <c r="A14" s="714" t="s">
        <v>1975</v>
      </c>
      <c r="B14" s="709"/>
      <c r="C14" s="709"/>
      <c r="D14" s="709"/>
      <c r="E14" s="709"/>
      <c r="F14" s="709"/>
      <c r="G14" s="709"/>
      <c r="H14" s="709"/>
      <c r="I14" s="710"/>
    </row>
    <row r="15" spans="1:9" ht="13.5" customHeight="1">
      <c r="A15" s="714" t="s">
        <v>1976</v>
      </c>
      <c r="B15" s="709"/>
      <c r="C15" s="709"/>
      <c r="D15" s="709"/>
      <c r="E15" s="709"/>
      <c r="F15" s="709"/>
      <c r="G15" s="709"/>
      <c r="H15" s="709"/>
      <c r="I15" s="710"/>
    </row>
    <row r="16" spans="1:9" ht="25.5" customHeight="1">
      <c r="A16" s="714" t="s">
        <v>1977</v>
      </c>
      <c r="B16" s="709"/>
      <c r="C16" s="709"/>
      <c r="D16" s="709"/>
      <c r="E16" s="709"/>
      <c r="F16" s="709"/>
      <c r="G16" s="709"/>
      <c r="H16" s="709"/>
      <c r="I16" s="710"/>
    </row>
    <row r="17" spans="1:9" ht="15">
      <c r="A17" s="708" t="s">
        <v>1978</v>
      </c>
      <c r="B17" s="709"/>
      <c r="C17" s="709"/>
      <c r="D17" s="709"/>
      <c r="E17" s="709"/>
      <c r="F17" s="709"/>
      <c r="G17" s="709"/>
      <c r="H17" s="709"/>
      <c r="I17" s="710"/>
    </row>
    <row r="18" spans="1:9" ht="15">
      <c r="A18" s="711" t="s">
        <v>1979</v>
      </c>
      <c r="B18" s="715"/>
      <c r="C18" s="715"/>
      <c r="D18" s="715"/>
      <c r="E18" s="715"/>
      <c r="F18" s="715"/>
      <c r="G18" s="715"/>
      <c r="H18" s="715"/>
      <c r="I18" s="716"/>
    </row>
    <row r="19" spans="1:9" ht="15">
      <c r="A19" s="711" t="s">
        <v>1980</v>
      </c>
      <c r="B19" s="715"/>
      <c r="C19" s="715"/>
      <c r="D19" s="715"/>
      <c r="E19" s="715"/>
      <c r="F19" s="715"/>
      <c r="G19" s="715"/>
      <c r="H19" s="715"/>
      <c r="I19" s="716"/>
    </row>
    <row r="20" spans="1:9" ht="13.5" customHeight="1">
      <c r="A20" s="714" t="s">
        <v>1981</v>
      </c>
      <c r="B20" s="709"/>
      <c r="C20" s="709"/>
      <c r="D20" s="709"/>
      <c r="E20" s="709"/>
      <c r="F20" s="709"/>
      <c r="G20" s="709"/>
      <c r="H20" s="709"/>
      <c r="I20" s="710"/>
    </row>
    <row r="21" spans="1:9" ht="13.5" customHeight="1">
      <c r="A21" s="714" t="s">
        <v>1982</v>
      </c>
      <c r="B21" s="709"/>
      <c r="C21" s="709"/>
      <c r="D21" s="709"/>
      <c r="E21" s="709"/>
      <c r="F21" s="709"/>
      <c r="G21" s="709"/>
      <c r="H21" s="709"/>
      <c r="I21" s="710"/>
    </row>
    <row r="22" spans="1:9" ht="13.5" customHeight="1">
      <c r="A22" s="706" t="s">
        <v>1983</v>
      </c>
      <c r="B22" s="706"/>
      <c r="C22" s="706"/>
      <c r="D22" s="706"/>
      <c r="E22" s="706"/>
      <c r="F22" s="706"/>
      <c r="G22" s="706"/>
      <c r="H22" s="706"/>
      <c r="I22" s="707"/>
    </row>
    <row r="23" spans="1:9" ht="28.5" customHeight="1">
      <c r="A23" s="708" t="s">
        <v>1984</v>
      </c>
      <c r="B23" s="709"/>
      <c r="C23" s="709"/>
      <c r="D23" s="709"/>
      <c r="E23" s="709"/>
      <c r="F23" s="709"/>
      <c r="G23" s="709"/>
      <c r="H23" s="709"/>
      <c r="I23" s="710"/>
    </row>
    <row r="24" spans="1:9" ht="13.5" customHeight="1">
      <c r="A24" s="711" t="s">
        <v>1985</v>
      </c>
      <c r="B24" s="712"/>
      <c r="C24" s="712"/>
      <c r="D24" s="712"/>
      <c r="E24" s="712"/>
      <c r="F24" s="712"/>
      <c r="G24" s="712"/>
      <c r="H24" s="712"/>
      <c r="I24" s="713"/>
    </row>
    <row r="25" spans="1:9" ht="27.75" customHeight="1">
      <c r="A25" s="711" t="s">
        <v>1986</v>
      </c>
      <c r="B25" s="712"/>
      <c r="C25" s="712"/>
      <c r="D25" s="712"/>
      <c r="E25" s="712"/>
      <c r="F25" s="712"/>
      <c r="G25" s="712"/>
      <c r="H25" s="712"/>
      <c r="I25" s="713"/>
    </row>
    <row r="26" spans="1:9" ht="24.75" customHeight="1">
      <c r="A26" s="711" t="s">
        <v>1987</v>
      </c>
      <c r="B26" s="712"/>
      <c r="C26" s="712"/>
      <c r="D26" s="712"/>
      <c r="E26" s="712"/>
      <c r="F26" s="712"/>
      <c r="G26" s="712"/>
      <c r="H26" s="712"/>
      <c r="I26" s="713"/>
    </row>
    <row r="27" spans="1:9" ht="13.5" customHeight="1">
      <c r="A27" s="711" t="s">
        <v>1988</v>
      </c>
      <c r="B27" s="712"/>
      <c r="C27" s="712"/>
      <c r="D27" s="712"/>
      <c r="E27" s="712"/>
      <c r="F27" s="712"/>
      <c r="G27" s="712"/>
      <c r="H27" s="712"/>
      <c r="I27" s="713"/>
    </row>
    <row r="28" spans="1:9" ht="15.75" thickBot="1">
      <c r="A28" s="362"/>
      <c r="B28" s="363"/>
      <c r="C28" s="364"/>
      <c r="D28" s="365"/>
      <c r="E28" s="366"/>
      <c r="F28" s="366"/>
      <c r="G28" s="366"/>
      <c r="H28" s="366"/>
      <c r="I28" s="367"/>
    </row>
    <row r="29" spans="1:9" ht="15">
      <c r="A29" s="368" t="s">
        <v>1989</v>
      </c>
      <c r="B29" s="369" t="s">
        <v>1990</v>
      </c>
      <c r="C29" s="370"/>
      <c r="D29" s="370"/>
      <c r="E29" s="370"/>
      <c r="F29" s="370"/>
      <c r="G29" s="370"/>
      <c r="H29" s="370"/>
      <c r="I29" s="371"/>
    </row>
    <row r="30" spans="1:9" ht="15">
      <c r="A30" s="372"/>
      <c r="B30" s="373" t="s">
        <v>1991</v>
      </c>
      <c r="C30" s="374"/>
      <c r="D30" s="374"/>
      <c r="E30" s="374"/>
      <c r="F30" s="374"/>
      <c r="G30" s="374"/>
      <c r="H30" s="374"/>
      <c r="I30" s="375"/>
    </row>
    <row r="31" spans="1:9" ht="15.75" thickBot="1">
      <c r="A31" s="376" t="s">
        <v>1992</v>
      </c>
      <c r="B31" s="377" t="s">
        <v>1993</v>
      </c>
      <c r="C31" s="378"/>
      <c r="D31" s="378"/>
      <c r="E31" s="378"/>
      <c r="F31" s="378"/>
      <c r="G31" s="378"/>
      <c r="H31" s="378"/>
      <c r="I31" s="379"/>
    </row>
    <row r="32" spans="1:9" ht="15">
      <c r="A32" s="380"/>
      <c r="B32" s="381"/>
      <c r="C32" s="382"/>
      <c r="D32" s="383"/>
      <c r="E32" s="384"/>
      <c r="F32" s="385"/>
      <c r="G32" s="385"/>
      <c r="H32" s="386"/>
      <c r="I32" s="387"/>
    </row>
    <row r="33" spans="1:9" s="395" customFormat="1" ht="12.75">
      <c r="A33" s="388" t="s">
        <v>1994</v>
      </c>
      <c r="B33" s="389" t="s">
        <v>1995</v>
      </c>
      <c r="C33" s="390"/>
      <c r="D33" s="391"/>
      <c r="E33" s="392"/>
      <c r="F33" s="391"/>
      <c r="G33" s="393"/>
      <c r="H33" s="391"/>
      <c r="I33" s="394"/>
    </row>
    <row r="34" spans="1:9" s="402" customFormat="1" ht="63.75">
      <c r="A34" s="396" t="s">
        <v>1996</v>
      </c>
      <c r="B34" s="397" t="s">
        <v>1997</v>
      </c>
      <c r="C34" s="398"/>
      <c r="D34" s="399">
        <v>1</v>
      </c>
      <c r="E34" s="400" t="s">
        <v>508</v>
      </c>
      <c r="F34" s="385"/>
      <c r="G34" s="385">
        <f>F34*D34</f>
        <v>0</v>
      </c>
      <c r="H34" s="385"/>
      <c r="I34" s="401">
        <f>CEILING(H34*D34,1)</f>
        <v>0</v>
      </c>
    </row>
    <row r="35" spans="1:9" s="402" customFormat="1" ht="38.25">
      <c r="A35" s="403"/>
      <c r="B35" s="404" t="s">
        <v>1998</v>
      </c>
      <c r="C35" s="405"/>
      <c r="D35" s="399"/>
      <c r="E35" s="400"/>
      <c r="F35" s="385"/>
      <c r="G35" s="385"/>
      <c r="H35" s="385"/>
      <c r="I35" s="406"/>
    </row>
    <row r="36" spans="1:9" s="402" customFormat="1" ht="38.25">
      <c r="A36" s="403"/>
      <c r="B36" s="404" t="s">
        <v>1999</v>
      </c>
      <c r="C36" s="405"/>
      <c r="D36" s="399"/>
      <c r="E36" s="400"/>
      <c r="F36" s="385"/>
      <c r="G36" s="385"/>
      <c r="H36" s="385"/>
      <c r="I36" s="406"/>
    </row>
    <row r="37" spans="1:9" s="402" customFormat="1" ht="51">
      <c r="A37" s="396" t="s">
        <v>2000</v>
      </c>
      <c r="B37" s="404" t="s">
        <v>2001</v>
      </c>
      <c r="C37" s="407"/>
      <c r="D37" s="399">
        <v>1</v>
      </c>
      <c r="E37" s="400" t="s">
        <v>508</v>
      </c>
      <c r="F37" s="385"/>
      <c r="G37" s="385">
        <f>F37*D37</f>
        <v>0</v>
      </c>
      <c r="H37" s="385"/>
      <c r="I37" s="401">
        <f>CEILING(H37*D37,1)</f>
        <v>0</v>
      </c>
    </row>
    <row r="38" spans="1:9" s="402" customFormat="1" ht="51">
      <c r="A38" s="396" t="s">
        <v>2002</v>
      </c>
      <c r="B38" s="404" t="s">
        <v>2001</v>
      </c>
      <c r="C38" s="407"/>
      <c r="D38" s="399">
        <v>1</v>
      </c>
      <c r="E38" s="400" t="s">
        <v>508</v>
      </c>
      <c r="F38" s="385"/>
      <c r="G38" s="385">
        <f>F38*D38</f>
        <v>0</v>
      </c>
      <c r="H38" s="385"/>
      <c r="I38" s="401">
        <f>CEILING(H38*D38,1)</f>
        <v>0</v>
      </c>
    </row>
    <row r="39" spans="1:9" ht="51">
      <c r="A39" s="408" t="s">
        <v>2003</v>
      </c>
      <c r="B39" s="409" t="s">
        <v>2004</v>
      </c>
      <c r="C39" s="410"/>
      <c r="D39" s="399">
        <v>1</v>
      </c>
      <c r="E39" s="400" t="s">
        <v>508</v>
      </c>
      <c r="F39" s="385"/>
      <c r="G39" s="385">
        <f aca="true" t="shared" si="0" ref="G39:G46">F39*D39</f>
        <v>0</v>
      </c>
      <c r="H39" s="385"/>
      <c r="I39" s="401">
        <f aca="true" t="shared" si="1" ref="I39:I46">CEILING(H39*D39,1)</f>
        <v>0</v>
      </c>
    </row>
    <row r="40" spans="1:9" ht="63.75">
      <c r="A40" s="408" t="s">
        <v>2005</v>
      </c>
      <c r="B40" s="397" t="s">
        <v>2006</v>
      </c>
      <c r="C40" s="398"/>
      <c r="D40" s="399">
        <v>1</v>
      </c>
      <c r="E40" s="400" t="s">
        <v>508</v>
      </c>
      <c r="F40" s="385"/>
      <c r="G40" s="385">
        <f t="shared" si="0"/>
        <v>0</v>
      </c>
      <c r="H40" s="385"/>
      <c r="I40" s="401">
        <f t="shared" si="1"/>
        <v>0</v>
      </c>
    </row>
    <row r="41" spans="1:9" ht="38.25">
      <c r="A41" s="408" t="s">
        <v>2007</v>
      </c>
      <c r="B41" s="404" t="s">
        <v>2008</v>
      </c>
      <c r="C41" s="398"/>
      <c r="D41" s="399">
        <v>2</v>
      </c>
      <c r="E41" s="400" t="s">
        <v>508</v>
      </c>
      <c r="F41" s="385"/>
      <c r="G41" s="385">
        <f t="shared" si="0"/>
        <v>0</v>
      </c>
      <c r="H41" s="385"/>
      <c r="I41" s="401">
        <f t="shared" si="1"/>
        <v>0</v>
      </c>
    </row>
    <row r="42" spans="1:9" ht="76.5">
      <c r="A42" s="408" t="s">
        <v>2009</v>
      </c>
      <c r="B42" s="404" t="s">
        <v>2010</v>
      </c>
      <c r="C42" s="398"/>
      <c r="D42" s="399">
        <v>1</v>
      </c>
      <c r="E42" s="400" t="s">
        <v>508</v>
      </c>
      <c r="F42" s="385"/>
      <c r="G42" s="385">
        <f t="shared" si="0"/>
        <v>0</v>
      </c>
      <c r="H42" s="385"/>
      <c r="I42" s="401">
        <f t="shared" si="1"/>
        <v>0</v>
      </c>
    </row>
    <row r="43" spans="1:9" ht="51">
      <c r="A43" s="408" t="s">
        <v>2011</v>
      </c>
      <c r="B43" s="404" t="s">
        <v>2012</v>
      </c>
      <c r="C43" s="398"/>
      <c r="D43" s="399">
        <v>70</v>
      </c>
      <c r="E43" s="400" t="s">
        <v>1057</v>
      </c>
      <c r="F43" s="385"/>
      <c r="G43" s="385">
        <f t="shared" si="0"/>
        <v>0</v>
      </c>
      <c r="H43" s="385"/>
      <c r="I43" s="401">
        <f t="shared" si="1"/>
        <v>0</v>
      </c>
    </row>
    <row r="44" spans="1:9" s="402" customFormat="1" ht="38.25">
      <c r="A44" s="408" t="s">
        <v>2013</v>
      </c>
      <c r="B44" s="409" t="s">
        <v>2014</v>
      </c>
      <c r="C44" s="398"/>
      <c r="D44" s="399">
        <v>1</v>
      </c>
      <c r="E44" s="400" t="s">
        <v>508</v>
      </c>
      <c r="F44" s="385"/>
      <c r="G44" s="385">
        <f t="shared" si="0"/>
        <v>0</v>
      </c>
      <c r="H44" s="385"/>
      <c r="I44" s="401">
        <f t="shared" si="1"/>
        <v>0</v>
      </c>
    </row>
    <row r="45" spans="1:9" s="402" customFormat="1" ht="38.25">
      <c r="A45" s="408" t="s">
        <v>2015</v>
      </c>
      <c r="B45" s="409" t="s">
        <v>2016</v>
      </c>
      <c r="C45" s="398"/>
      <c r="D45" s="399">
        <v>2</v>
      </c>
      <c r="E45" s="400" t="s">
        <v>508</v>
      </c>
      <c r="F45" s="385"/>
      <c r="G45" s="385">
        <f t="shared" si="0"/>
        <v>0</v>
      </c>
      <c r="H45" s="385"/>
      <c r="I45" s="401">
        <f t="shared" si="1"/>
        <v>0</v>
      </c>
    </row>
    <row r="46" spans="1:9" s="402" customFormat="1" ht="38.25">
      <c r="A46" s="408" t="s">
        <v>2017</v>
      </c>
      <c r="B46" s="409" t="s">
        <v>2018</v>
      </c>
      <c r="C46" s="405"/>
      <c r="D46" s="399">
        <v>2</v>
      </c>
      <c r="E46" s="400" t="s">
        <v>508</v>
      </c>
      <c r="F46" s="385"/>
      <c r="G46" s="385">
        <f t="shared" si="0"/>
        <v>0</v>
      </c>
      <c r="H46" s="385"/>
      <c r="I46" s="406">
        <f t="shared" si="1"/>
        <v>0</v>
      </c>
    </row>
    <row r="47" spans="1:9" s="402" customFormat="1" ht="38.25">
      <c r="A47" s="411" t="s">
        <v>2019</v>
      </c>
      <c r="B47" s="412" t="s">
        <v>2020</v>
      </c>
      <c r="C47" s="413"/>
      <c r="D47" s="399">
        <v>3</v>
      </c>
      <c r="E47" s="400" t="s">
        <v>508</v>
      </c>
      <c r="F47" s="385"/>
      <c r="G47" s="385">
        <f>F47*D47</f>
        <v>0</v>
      </c>
      <c r="H47" s="385"/>
      <c r="I47" s="401">
        <f>CEILING(H47*D47,1)</f>
        <v>0</v>
      </c>
    </row>
    <row r="48" spans="1:9" s="402" customFormat="1" ht="38.25">
      <c r="A48" s="411" t="s">
        <v>2021</v>
      </c>
      <c r="B48" s="412" t="s">
        <v>2022</v>
      </c>
      <c r="C48" s="413"/>
      <c r="D48" s="399">
        <v>5</v>
      </c>
      <c r="E48" s="400" t="s">
        <v>508</v>
      </c>
      <c r="F48" s="385"/>
      <c r="G48" s="385">
        <f>F48*D48</f>
        <v>0</v>
      </c>
      <c r="H48" s="385"/>
      <c r="I48" s="401">
        <f>CEILING(H48*D48,1)</f>
        <v>0</v>
      </c>
    </row>
    <row r="49" spans="1:9" s="402" customFormat="1" ht="38.25">
      <c r="A49" s="411" t="s">
        <v>2023</v>
      </c>
      <c r="B49" s="412" t="s">
        <v>2024</v>
      </c>
      <c r="C49" s="414"/>
      <c r="D49" s="415">
        <v>2</v>
      </c>
      <c r="E49" s="400" t="s">
        <v>508</v>
      </c>
      <c r="F49" s="385"/>
      <c r="G49" s="385">
        <f>F49*D49</f>
        <v>0</v>
      </c>
      <c r="H49" s="385"/>
      <c r="I49" s="401">
        <f>CEILING(H49*D49,1)</f>
        <v>0</v>
      </c>
    </row>
    <row r="50" spans="1:9" s="402" customFormat="1" ht="51">
      <c r="A50" s="411" t="s">
        <v>2025</v>
      </c>
      <c r="B50" s="412" t="s">
        <v>2026</v>
      </c>
      <c r="C50" s="416"/>
      <c r="D50" s="399">
        <v>6</v>
      </c>
      <c r="E50" s="400" t="s">
        <v>508</v>
      </c>
      <c r="F50" s="385"/>
      <c r="G50" s="385">
        <f>F50*D50</f>
        <v>0</v>
      </c>
      <c r="H50" s="385"/>
      <c r="I50" s="401">
        <f>CEILING(H50*D50,1)</f>
        <v>0</v>
      </c>
    </row>
    <row r="51" spans="1:9" s="402" customFormat="1" ht="30">
      <c r="A51" s="380" t="s">
        <v>2027</v>
      </c>
      <c r="B51" s="417" t="s">
        <v>2028</v>
      </c>
      <c r="C51" s="416"/>
      <c r="D51" s="399">
        <v>4</v>
      </c>
      <c r="E51" s="400" t="s">
        <v>1057</v>
      </c>
      <c r="F51" s="385"/>
      <c r="G51" s="385">
        <f>F51*D51</f>
        <v>0</v>
      </c>
      <c r="H51" s="385"/>
      <c r="I51" s="406">
        <f>CEILING(H51*D51,1)</f>
        <v>0</v>
      </c>
    </row>
    <row r="52" spans="1:9" s="402" customFormat="1" ht="30">
      <c r="A52" s="380" t="s">
        <v>2029</v>
      </c>
      <c r="B52" s="417" t="s">
        <v>2030</v>
      </c>
      <c r="C52" s="416"/>
      <c r="D52" s="399">
        <v>8</v>
      </c>
      <c r="E52" s="400" t="s">
        <v>1057</v>
      </c>
      <c r="F52" s="385"/>
      <c r="G52" s="385">
        <f aca="true" t="shared" si="2" ref="G52:G57">F52*D52</f>
        <v>0</v>
      </c>
      <c r="H52" s="385"/>
      <c r="I52" s="406">
        <f aca="true" t="shared" si="3" ref="I52:I57">CEILING(H52*D52,1)</f>
        <v>0</v>
      </c>
    </row>
    <row r="53" spans="1:9" s="402" customFormat="1" ht="30">
      <c r="A53" s="380" t="s">
        <v>2031</v>
      </c>
      <c r="B53" s="417" t="s">
        <v>2032</v>
      </c>
      <c r="C53" s="416"/>
      <c r="D53" s="399">
        <v>8</v>
      </c>
      <c r="E53" s="400" t="s">
        <v>1057</v>
      </c>
      <c r="F53" s="385"/>
      <c r="G53" s="385">
        <f>F53*D53</f>
        <v>0</v>
      </c>
      <c r="H53" s="385"/>
      <c r="I53" s="406">
        <f>CEILING(H53*D53,1)</f>
        <v>0</v>
      </c>
    </row>
    <row r="54" spans="1:9" s="402" customFormat="1" ht="45">
      <c r="A54" s="380" t="s">
        <v>2033</v>
      </c>
      <c r="B54" s="417" t="s">
        <v>2034</v>
      </c>
      <c r="C54" s="416"/>
      <c r="D54" s="399">
        <v>2</v>
      </c>
      <c r="E54" s="400" t="s">
        <v>1057</v>
      </c>
      <c r="F54" s="385"/>
      <c r="G54" s="385">
        <f t="shared" si="2"/>
        <v>0</v>
      </c>
      <c r="H54" s="385"/>
      <c r="I54" s="406">
        <f t="shared" si="3"/>
        <v>0</v>
      </c>
    </row>
    <row r="55" spans="1:9" s="402" customFormat="1" ht="45">
      <c r="A55" s="380" t="s">
        <v>2035</v>
      </c>
      <c r="B55" s="417" t="s">
        <v>2036</v>
      </c>
      <c r="C55" s="416"/>
      <c r="D55" s="399">
        <v>14</v>
      </c>
      <c r="E55" s="400" t="s">
        <v>1057</v>
      </c>
      <c r="F55" s="385"/>
      <c r="G55" s="385">
        <f t="shared" si="2"/>
        <v>0</v>
      </c>
      <c r="H55" s="385"/>
      <c r="I55" s="406">
        <f t="shared" si="3"/>
        <v>0</v>
      </c>
    </row>
    <row r="56" spans="1:9" s="402" customFormat="1" ht="45">
      <c r="A56" s="380" t="s">
        <v>2037</v>
      </c>
      <c r="B56" s="417" t="s">
        <v>2038</v>
      </c>
      <c r="C56" s="416"/>
      <c r="D56" s="399">
        <v>25</v>
      </c>
      <c r="E56" s="400" t="s">
        <v>1057</v>
      </c>
      <c r="F56" s="385"/>
      <c r="G56" s="385">
        <f t="shared" si="2"/>
        <v>0</v>
      </c>
      <c r="H56" s="385"/>
      <c r="I56" s="406">
        <f t="shared" si="3"/>
        <v>0</v>
      </c>
    </row>
    <row r="57" spans="1:9" s="402" customFormat="1" ht="30">
      <c r="A57" s="380" t="s">
        <v>2039</v>
      </c>
      <c r="B57" s="418" t="s">
        <v>2040</v>
      </c>
      <c r="C57" s="413"/>
      <c r="D57" s="399">
        <v>2</v>
      </c>
      <c r="E57" s="400" t="s">
        <v>1057</v>
      </c>
      <c r="F57" s="385"/>
      <c r="G57" s="385">
        <f t="shared" si="2"/>
        <v>0</v>
      </c>
      <c r="H57" s="385"/>
      <c r="I57" s="401">
        <f t="shared" si="3"/>
        <v>0</v>
      </c>
    </row>
    <row r="58" spans="1:9" s="402" customFormat="1" ht="42.75">
      <c r="A58" s="411" t="s">
        <v>2041</v>
      </c>
      <c r="B58" s="381" t="s">
        <v>2042</v>
      </c>
      <c r="C58" s="413"/>
      <c r="D58" s="399">
        <v>15</v>
      </c>
      <c r="E58" s="400" t="s">
        <v>168</v>
      </c>
      <c r="F58" s="385"/>
      <c r="G58" s="385">
        <f>F58*D58</f>
        <v>0</v>
      </c>
      <c r="H58" s="385"/>
      <c r="I58" s="406">
        <f>CEILING(H58*D58,1)</f>
        <v>0</v>
      </c>
    </row>
    <row r="59" spans="1:9" s="402" customFormat="1" ht="27.75">
      <c r="A59" s="411" t="s">
        <v>2043</v>
      </c>
      <c r="B59" s="381" t="s">
        <v>2044</v>
      </c>
      <c r="C59" s="413"/>
      <c r="D59" s="399">
        <v>2</v>
      </c>
      <c r="E59" s="400" t="s">
        <v>508</v>
      </c>
      <c r="F59" s="385"/>
      <c r="G59" s="385">
        <f>F59*D59</f>
        <v>0</v>
      </c>
      <c r="H59" s="385"/>
      <c r="I59" s="406">
        <f>CEILING(H59*D59,1)</f>
        <v>0</v>
      </c>
    </row>
    <row r="60" spans="1:9" ht="120">
      <c r="A60" s="380" t="s">
        <v>2045</v>
      </c>
      <c r="B60" s="381" t="s">
        <v>2046</v>
      </c>
      <c r="C60" s="382"/>
      <c r="D60" s="383">
        <v>30</v>
      </c>
      <c r="E60" s="384" t="s">
        <v>2047</v>
      </c>
      <c r="F60" s="385"/>
      <c r="G60" s="385">
        <f>F60*D60</f>
        <v>0</v>
      </c>
      <c r="H60" s="386"/>
      <c r="I60" s="387">
        <f>CEILING(H60*D60,1)</f>
        <v>0</v>
      </c>
    </row>
    <row r="61" spans="1:9" ht="15">
      <c r="A61" s="380"/>
      <c r="B61" s="381"/>
      <c r="C61" s="382"/>
      <c r="D61" s="383"/>
      <c r="E61" s="384"/>
      <c r="F61" s="419"/>
      <c r="G61" s="419"/>
      <c r="H61" s="419"/>
      <c r="I61" s="420"/>
    </row>
    <row r="62" spans="1:9" ht="15">
      <c r="A62" s="421" t="s">
        <v>2048</v>
      </c>
      <c r="B62" s="422" t="s">
        <v>2049</v>
      </c>
      <c r="C62" s="423"/>
      <c r="D62" s="423"/>
      <c r="E62" s="423"/>
      <c r="F62" s="423"/>
      <c r="G62" s="424"/>
      <c r="H62" s="423"/>
      <c r="I62" s="425"/>
    </row>
    <row r="63" spans="1:9" ht="63.75">
      <c r="A63" s="396" t="s">
        <v>2050</v>
      </c>
      <c r="B63" s="397" t="s">
        <v>1997</v>
      </c>
      <c r="C63" s="398"/>
      <c r="D63" s="399">
        <v>1</v>
      </c>
      <c r="E63" s="400" t="s">
        <v>508</v>
      </c>
      <c r="F63" s="385"/>
      <c r="G63" s="385">
        <f>F63*D63</f>
        <v>0</v>
      </c>
      <c r="H63" s="385"/>
      <c r="I63" s="401">
        <f>CEILING(H63*D63,1)</f>
        <v>0</v>
      </c>
    </row>
    <row r="64" spans="1:9" s="402" customFormat="1" ht="38.25">
      <c r="A64" s="403"/>
      <c r="B64" s="404" t="s">
        <v>1998</v>
      </c>
      <c r="C64" s="405"/>
      <c r="D64" s="399"/>
      <c r="E64" s="400"/>
      <c r="F64" s="385"/>
      <c r="G64" s="385"/>
      <c r="H64" s="385"/>
      <c r="I64" s="406"/>
    </row>
    <row r="65" spans="1:9" s="402" customFormat="1" ht="38.25">
      <c r="A65" s="403"/>
      <c r="B65" s="404" t="s">
        <v>1999</v>
      </c>
      <c r="C65" s="405"/>
      <c r="D65" s="399"/>
      <c r="E65" s="400"/>
      <c r="F65" s="385"/>
      <c r="G65" s="385"/>
      <c r="H65" s="385"/>
      <c r="I65" s="406"/>
    </row>
    <row r="66" spans="1:9" s="402" customFormat="1" ht="51">
      <c r="A66" s="396" t="s">
        <v>2000</v>
      </c>
      <c r="B66" s="404" t="s">
        <v>2001</v>
      </c>
      <c r="C66" s="407"/>
      <c r="D66" s="399">
        <v>1</v>
      </c>
      <c r="E66" s="400" t="s">
        <v>508</v>
      </c>
      <c r="F66" s="385"/>
      <c r="G66" s="385">
        <f>F66*D66</f>
        <v>0</v>
      </c>
      <c r="H66" s="385"/>
      <c r="I66" s="401">
        <f>CEILING(H66*D66,1)</f>
        <v>0</v>
      </c>
    </row>
    <row r="67" spans="1:9" ht="51">
      <c r="A67" s="396" t="s">
        <v>2051</v>
      </c>
      <c r="B67" s="409" t="s">
        <v>2004</v>
      </c>
      <c r="C67" s="410"/>
      <c r="D67" s="399">
        <v>1</v>
      </c>
      <c r="E67" s="400" t="s">
        <v>508</v>
      </c>
      <c r="F67" s="385"/>
      <c r="G67" s="385">
        <f aca="true" t="shared" si="4" ref="G67:G88">F67*D67</f>
        <v>0</v>
      </c>
      <c r="H67" s="385"/>
      <c r="I67" s="401">
        <f aca="true" t="shared" si="5" ref="I67:I88">CEILING(H67*D67,1)</f>
        <v>0</v>
      </c>
    </row>
    <row r="68" spans="1:9" ht="63.75">
      <c r="A68" s="396" t="s">
        <v>2052</v>
      </c>
      <c r="B68" s="397" t="s">
        <v>2006</v>
      </c>
      <c r="C68" s="398"/>
      <c r="D68" s="399">
        <v>1</v>
      </c>
      <c r="E68" s="400" t="s">
        <v>508</v>
      </c>
      <c r="F68" s="385"/>
      <c r="G68" s="385">
        <f t="shared" si="4"/>
        <v>0</v>
      </c>
      <c r="H68" s="385"/>
      <c r="I68" s="401">
        <f t="shared" si="5"/>
        <v>0</v>
      </c>
    </row>
    <row r="69" spans="1:9" ht="76.5">
      <c r="A69" s="396" t="s">
        <v>2053</v>
      </c>
      <c r="B69" s="404" t="s">
        <v>2010</v>
      </c>
      <c r="C69" s="398"/>
      <c r="D69" s="399">
        <v>1</v>
      </c>
      <c r="E69" s="400" t="s">
        <v>508</v>
      </c>
      <c r="F69" s="385"/>
      <c r="G69" s="385">
        <f t="shared" si="4"/>
        <v>0</v>
      </c>
      <c r="H69" s="385"/>
      <c r="I69" s="401">
        <f t="shared" si="5"/>
        <v>0</v>
      </c>
    </row>
    <row r="70" spans="1:9" ht="51">
      <c r="A70" s="396" t="s">
        <v>2054</v>
      </c>
      <c r="B70" s="404" t="s">
        <v>2012</v>
      </c>
      <c r="C70" s="398"/>
      <c r="D70" s="399">
        <v>30</v>
      </c>
      <c r="E70" s="400" t="s">
        <v>1057</v>
      </c>
      <c r="F70" s="385"/>
      <c r="G70" s="385">
        <f t="shared" si="4"/>
        <v>0</v>
      </c>
      <c r="H70" s="385"/>
      <c r="I70" s="401">
        <f t="shared" si="5"/>
        <v>0</v>
      </c>
    </row>
    <row r="71" spans="1:9" s="402" customFormat="1" ht="38.25">
      <c r="A71" s="396" t="s">
        <v>2055</v>
      </c>
      <c r="B71" s="409" t="s">
        <v>2014</v>
      </c>
      <c r="C71" s="398"/>
      <c r="D71" s="399">
        <v>1</v>
      </c>
      <c r="E71" s="400" t="s">
        <v>508</v>
      </c>
      <c r="F71" s="385"/>
      <c r="G71" s="385">
        <f t="shared" si="4"/>
        <v>0</v>
      </c>
      <c r="H71" s="385"/>
      <c r="I71" s="401">
        <f t="shared" si="5"/>
        <v>0</v>
      </c>
    </row>
    <row r="72" spans="1:9" s="402" customFormat="1" ht="38.25">
      <c r="A72" s="396" t="s">
        <v>2056</v>
      </c>
      <c r="B72" s="409" t="s">
        <v>2016</v>
      </c>
      <c r="C72" s="398"/>
      <c r="D72" s="399">
        <v>2</v>
      </c>
      <c r="E72" s="400" t="s">
        <v>508</v>
      </c>
      <c r="F72" s="385"/>
      <c r="G72" s="385">
        <f t="shared" si="4"/>
        <v>0</v>
      </c>
      <c r="H72" s="385"/>
      <c r="I72" s="401">
        <f t="shared" si="5"/>
        <v>0</v>
      </c>
    </row>
    <row r="73" spans="1:9" s="402" customFormat="1" ht="38.25">
      <c r="A73" s="396" t="s">
        <v>2057</v>
      </c>
      <c r="B73" s="409" t="s">
        <v>2058</v>
      </c>
      <c r="C73" s="405"/>
      <c r="D73" s="399">
        <v>4</v>
      </c>
      <c r="E73" s="400" t="s">
        <v>508</v>
      </c>
      <c r="F73" s="385"/>
      <c r="G73" s="385">
        <f t="shared" si="4"/>
        <v>0</v>
      </c>
      <c r="H73" s="385"/>
      <c r="I73" s="406">
        <f t="shared" si="5"/>
        <v>0</v>
      </c>
    </row>
    <row r="74" spans="1:9" s="402" customFormat="1" ht="38.25">
      <c r="A74" s="396" t="s">
        <v>2059</v>
      </c>
      <c r="B74" s="409" t="s">
        <v>2018</v>
      </c>
      <c r="C74" s="405"/>
      <c r="D74" s="399">
        <v>4</v>
      </c>
      <c r="E74" s="400" t="s">
        <v>508</v>
      </c>
      <c r="F74" s="385"/>
      <c r="G74" s="385">
        <f t="shared" si="4"/>
        <v>0</v>
      </c>
      <c r="H74" s="385"/>
      <c r="I74" s="406">
        <f t="shared" si="5"/>
        <v>0</v>
      </c>
    </row>
    <row r="75" spans="1:9" s="402" customFormat="1" ht="38.25">
      <c r="A75" s="411" t="s">
        <v>2060</v>
      </c>
      <c r="B75" s="412" t="s">
        <v>2061</v>
      </c>
      <c r="C75" s="413"/>
      <c r="D75" s="399">
        <v>5</v>
      </c>
      <c r="E75" s="400" t="s">
        <v>508</v>
      </c>
      <c r="F75" s="385"/>
      <c r="G75" s="385">
        <f t="shared" si="4"/>
        <v>0</v>
      </c>
      <c r="H75" s="385"/>
      <c r="I75" s="401">
        <f t="shared" si="5"/>
        <v>0</v>
      </c>
    </row>
    <row r="76" spans="1:9" s="402" customFormat="1" ht="38.25">
      <c r="A76" s="411" t="s">
        <v>2062</v>
      </c>
      <c r="B76" s="412" t="s">
        <v>2063</v>
      </c>
      <c r="C76" s="413"/>
      <c r="D76" s="399">
        <v>1</v>
      </c>
      <c r="E76" s="400" t="s">
        <v>508</v>
      </c>
      <c r="F76" s="385"/>
      <c r="G76" s="385">
        <f t="shared" si="4"/>
        <v>0</v>
      </c>
      <c r="H76" s="385"/>
      <c r="I76" s="401">
        <f t="shared" si="5"/>
        <v>0</v>
      </c>
    </row>
    <row r="77" spans="1:9" s="402" customFormat="1" ht="38.25">
      <c r="A77" s="411" t="s">
        <v>2064</v>
      </c>
      <c r="B77" s="412" t="s">
        <v>2024</v>
      </c>
      <c r="C77" s="414"/>
      <c r="D77" s="415">
        <v>4</v>
      </c>
      <c r="E77" s="400" t="s">
        <v>508</v>
      </c>
      <c r="F77" s="385"/>
      <c r="G77" s="385">
        <f t="shared" si="4"/>
        <v>0</v>
      </c>
      <c r="H77" s="385"/>
      <c r="I77" s="401">
        <f t="shared" si="5"/>
        <v>0</v>
      </c>
    </row>
    <row r="78" spans="1:9" s="402" customFormat="1" ht="30">
      <c r="A78" s="380" t="s">
        <v>2065</v>
      </c>
      <c r="B78" s="417" t="s">
        <v>2028</v>
      </c>
      <c r="C78" s="416"/>
      <c r="D78" s="399">
        <v>6</v>
      </c>
      <c r="E78" s="400" t="s">
        <v>1057</v>
      </c>
      <c r="F78" s="385"/>
      <c r="G78" s="385">
        <f t="shared" si="4"/>
        <v>0</v>
      </c>
      <c r="H78" s="385"/>
      <c r="I78" s="406">
        <f t="shared" si="5"/>
        <v>0</v>
      </c>
    </row>
    <row r="79" spans="1:9" s="402" customFormat="1" ht="30">
      <c r="A79" s="380" t="s">
        <v>2066</v>
      </c>
      <c r="B79" s="417" t="s">
        <v>2030</v>
      </c>
      <c r="C79" s="416"/>
      <c r="D79" s="399">
        <v>8</v>
      </c>
      <c r="E79" s="400" t="s">
        <v>1057</v>
      </c>
      <c r="F79" s="385"/>
      <c r="G79" s="385">
        <f t="shared" si="4"/>
        <v>0</v>
      </c>
      <c r="H79" s="385"/>
      <c r="I79" s="406">
        <f t="shared" si="5"/>
        <v>0</v>
      </c>
    </row>
    <row r="80" spans="1:9" s="402" customFormat="1" ht="30">
      <c r="A80" s="380" t="s">
        <v>2067</v>
      </c>
      <c r="B80" s="417" t="s">
        <v>2032</v>
      </c>
      <c r="C80" s="416"/>
      <c r="D80" s="399">
        <v>8</v>
      </c>
      <c r="E80" s="400" t="s">
        <v>1057</v>
      </c>
      <c r="F80" s="385"/>
      <c r="G80" s="385">
        <f t="shared" si="4"/>
        <v>0</v>
      </c>
      <c r="H80" s="385"/>
      <c r="I80" s="406">
        <f t="shared" si="5"/>
        <v>0</v>
      </c>
    </row>
    <row r="81" spans="1:9" s="402" customFormat="1" ht="45">
      <c r="A81" s="380" t="s">
        <v>2068</v>
      </c>
      <c r="B81" s="417" t="s">
        <v>2069</v>
      </c>
      <c r="C81" s="416"/>
      <c r="D81" s="399">
        <v>15</v>
      </c>
      <c r="E81" s="400" t="s">
        <v>1057</v>
      </c>
      <c r="F81" s="385"/>
      <c r="G81" s="385">
        <f t="shared" si="4"/>
        <v>0</v>
      </c>
      <c r="H81" s="385"/>
      <c r="I81" s="406">
        <f t="shared" si="5"/>
        <v>0</v>
      </c>
    </row>
    <row r="82" spans="1:9" s="402" customFormat="1" ht="45">
      <c r="A82" s="380" t="s">
        <v>2070</v>
      </c>
      <c r="B82" s="417" t="s">
        <v>2034</v>
      </c>
      <c r="C82" s="416"/>
      <c r="D82" s="399">
        <v>10</v>
      </c>
      <c r="E82" s="400" t="s">
        <v>1057</v>
      </c>
      <c r="F82" s="385"/>
      <c r="G82" s="385">
        <f t="shared" si="4"/>
        <v>0</v>
      </c>
      <c r="H82" s="385"/>
      <c r="I82" s="406">
        <f t="shared" si="5"/>
        <v>0</v>
      </c>
    </row>
    <row r="83" spans="1:9" s="402" customFormat="1" ht="45">
      <c r="A83" s="380" t="s">
        <v>2071</v>
      </c>
      <c r="B83" s="417" t="s">
        <v>2036</v>
      </c>
      <c r="C83" s="416"/>
      <c r="D83" s="399">
        <v>15</v>
      </c>
      <c r="E83" s="400" t="s">
        <v>1057</v>
      </c>
      <c r="F83" s="385"/>
      <c r="G83" s="385">
        <f t="shared" si="4"/>
        <v>0</v>
      </c>
      <c r="H83" s="385"/>
      <c r="I83" s="406">
        <f t="shared" si="5"/>
        <v>0</v>
      </c>
    </row>
    <row r="84" spans="1:9" s="402" customFormat="1" ht="45">
      <c r="A84" s="380" t="s">
        <v>2072</v>
      </c>
      <c r="B84" s="417" t="s">
        <v>2038</v>
      </c>
      <c r="C84" s="416"/>
      <c r="D84" s="399">
        <v>20</v>
      </c>
      <c r="E84" s="400" t="s">
        <v>1057</v>
      </c>
      <c r="F84" s="385"/>
      <c r="G84" s="385">
        <f t="shared" si="4"/>
        <v>0</v>
      </c>
      <c r="H84" s="385"/>
      <c r="I84" s="406">
        <f t="shared" si="5"/>
        <v>0</v>
      </c>
    </row>
    <row r="85" spans="1:9" s="402" customFormat="1" ht="30">
      <c r="A85" s="380" t="s">
        <v>2073</v>
      </c>
      <c r="B85" s="418" t="s">
        <v>2040</v>
      </c>
      <c r="C85" s="413"/>
      <c r="D85" s="399">
        <v>2</v>
      </c>
      <c r="E85" s="400" t="s">
        <v>1057</v>
      </c>
      <c r="F85" s="385"/>
      <c r="G85" s="385">
        <f t="shared" si="4"/>
        <v>0</v>
      </c>
      <c r="H85" s="385"/>
      <c r="I85" s="401">
        <f t="shared" si="5"/>
        <v>0</v>
      </c>
    </row>
    <row r="86" spans="1:9" s="402" customFormat="1" ht="42.75">
      <c r="A86" s="411" t="s">
        <v>2074</v>
      </c>
      <c r="B86" s="381" t="s">
        <v>2042</v>
      </c>
      <c r="C86" s="413"/>
      <c r="D86" s="399">
        <v>15</v>
      </c>
      <c r="E86" s="400" t="s">
        <v>168</v>
      </c>
      <c r="F86" s="385"/>
      <c r="G86" s="385">
        <f t="shared" si="4"/>
        <v>0</v>
      </c>
      <c r="H86" s="385"/>
      <c r="I86" s="406">
        <f t="shared" si="5"/>
        <v>0</v>
      </c>
    </row>
    <row r="87" spans="1:9" s="402" customFormat="1" ht="27.75">
      <c r="A87" s="411" t="s">
        <v>2075</v>
      </c>
      <c r="B87" s="381" t="s">
        <v>2044</v>
      </c>
      <c r="C87" s="413"/>
      <c r="D87" s="399">
        <v>2</v>
      </c>
      <c r="E87" s="400" t="s">
        <v>508</v>
      </c>
      <c r="F87" s="385"/>
      <c r="G87" s="385">
        <f t="shared" si="4"/>
        <v>0</v>
      </c>
      <c r="H87" s="385"/>
      <c r="I87" s="406">
        <f t="shared" si="5"/>
        <v>0</v>
      </c>
    </row>
    <row r="88" spans="1:9" ht="120">
      <c r="A88" s="380" t="s">
        <v>2076</v>
      </c>
      <c r="B88" s="381" t="s">
        <v>2046</v>
      </c>
      <c r="C88" s="382"/>
      <c r="D88" s="383">
        <v>30</v>
      </c>
      <c r="E88" s="384" t="s">
        <v>2047</v>
      </c>
      <c r="F88" s="385"/>
      <c r="G88" s="385">
        <f t="shared" si="4"/>
        <v>0</v>
      </c>
      <c r="H88" s="386"/>
      <c r="I88" s="387">
        <f t="shared" si="5"/>
        <v>0</v>
      </c>
    </row>
    <row r="89" spans="1:9" ht="15">
      <c r="A89" s="380"/>
      <c r="B89" s="381"/>
      <c r="C89" s="426"/>
      <c r="D89" s="383"/>
      <c r="E89" s="427"/>
      <c r="F89" s="385"/>
      <c r="G89" s="385"/>
      <c r="H89" s="385"/>
      <c r="I89" s="401"/>
    </row>
    <row r="90" spans="1:9" ht="15">
      <c r="A90" s="421" t="s">
        <v>2077</v>
      </c>
      <c r="B90" s="422" t="s">
        <v>2078</v>
      </c>
      <c r="C90" s="423"/>
      <c r="D90" s="423"/>
      <c r="E90" s="423"/>
      <c r="F90" s="423"/>
      <c r="G90" s="424"/>
      <c r="H90" s="423"/>
      <c r="I90" s="425"/>
    </row>
    <row r="91" spans="1:9" ht="15">
      <c r="A91" s="396" t="s">
        <v>2079</v>
      </c>
      <c r="B91" s="428" t="s">
        <v>2080</v>
      </c>
      <c r="C91" s="429"/>
      <c r="D91" s="399">
        <v>1</v>
      </c>
      <c r="E91" s="400" t="s">
        <v>508</v>
      </c>
      <c r="F91" s="385"/>
      <c r="G91" s="385">
        <f aca="true" t="shared" si="6" ref="G91:G113">F91*D91</f>
        <v>0</v>
      </c>
      <c r="H91" s="385"/>
      <c r="I91" s="401">
        <f aca="true" t="shared" si="7" ref="I91:I113">CEILING(H91*D91,1)</f>
        <v>0</v>
      </c>
    </row>
    <row r="92" spans="1:9" ht="15">
      <c r="A92" s="396" t="s">
        <v>2081</v>
      </c>
      <c r="B92" s="428" t="s">
        <v>2080</v>
      </c>
      <c r="C92" s="429"/>
      <c r="D92" s="399">
        <v>1</v>
      </c>
      <c r="E92" s="400" t="s">
        <v>508</v>
      </c>
      <c r="F92" s="385"/>
      <c r="G92" s="385">
        <f t="shared" si="6"/>
        <v>0</v>
      </c>
      <c r="H92" s="385"/>
      <c r="I92" s="401">
        <f t="shared" si="7"/>
        <v>0</v>
      </c>
    </row>
    <row r="93" spans="1:9" ht="15">
      <c r="A93" s="396" t="s">
        <v>2082</v>
      </c>
      <c r="B93" s="428" t="s">
        <v>2080</v>
      </c>
      <c r="C93" s="429"/>
      <c r="D93" s="399">
        <v>1</v>
      </c>
      <c r="E93" s="400" t="s">
        <v>508</v>
      </c>
      <c r="F93" s="385"/>
      <c r="G93" s="385">
        <f t="shared" si="6"/>
        <v>0</v>
      </c>
      <c r="H93" s="385"/>
      <c r="I93" s="401">
        <f t="shared" si="7"/>
        <v>0</v>
      </c>
    </row>
    <row r="94" spans="1:9" ht="15">
      <c r="A94" s="396" t="s">
        <v>2083</v>
      </c>
      <c r="B94" s="428" t="s">
        <v>2080</v>
      </c>
      <c r="C94" s="429"/>
      <c r="D94" s="399">
        <v>1</v>
      </c>
      <c r="E94" s="400" t="s">
        <v>508</v>
      </c>
      <c r="F94" s="385"/>
      <c r="G94" s="385">
        <f t="shared" si="6"/>
        <v>0</v>
      </c>
      <c r="H94" s="385"/>
      <c r="I94" s="401">
        <f t="shared" si="7"/>
        <v>0</v>
      </c>
    </row>
    <row r="95" spans="1:9" s="402" customFormat="1" ht="15">
      <c r="A95" s="396" t="s">
        <v>2084</v>
      </c>
      <c r="B95" s="428" t="s">
        <v>2080</v>
      </c>
      <c r="C95" s="429"/>
      <c r="D95" s="399">
        <v>1</v>
      </c>
      <c r="E95" s="400" t="s">
        <v>508</v>
      </c>
      <c r="F95" s="385"/>
      <c r="G95" s="385">
        <f t="shared" si="6"/>
        <v>0</v>
      </c>
      <c r="H95" s="385"/>
      <c r="I95" s="401">
        <f t="shared" si="7"/>
        <v>0</v>
      </c>
    </row>
    <row r="96" spans="1:9" s="402" customFormat="1" ht="38.25">
      <c r="A96" s="408" t="s">
        <v>2085</v>
      </c>
      <c r="B96" s="409" t="s">
        <v>2086</v>
      </c>
      <c r="C96" s="398"/>
      <c r="D96" s="399">
        <v>2</v>
      </c>
      <c r="E96" s="400" t="s">
        <v>508</v>
      </c>
      <c r="F96" s="385"/>
      <c r="G96" s="385">
        <f t="shared" si="6"/>
        <v>0</v>
      </c>
      <c r="H96" s="385"/>
      <c r="I96" s="401">
        <f t="shared" si="7"/>
        <v>0</v>
      </c>
    </row>
    <row r="97" spans="1:9" s="402" customFormat="1" ht="38.25">
      <c r="A97" s="408" t="s">
        <v>2087</v>
      </c>
      <c r="B97" s="409" t="s">
        <v>2088</v>
      </c>
      <c r="C97" s="398"/>
      <c r="D97" s="399">
        <v>1</v>
      </c>
      <c r="E97" s="400" t="s">
        <v>508</v>
      </c>
      <c r="F97" s="385"/>
      <c r="G97" s="385">
        <f t="shared" si="6"/>
        <v>0</v>
      </c>
      <c r="H97" s="385"/>
      <c r="I97" s="401">
        <f t="shared" si="7"/>
        <v>0</v>
      </c>
    </row>
    <row r="98" spans="1:9" s="402" customFormat="1" ht="38.25">
      <c r="A98" s="408" t="s">
        <v>2089</v>
      </c>
      <c r="B98" s="409" t="s">
        <v>2090</v>
      </c>
      <c r="C98" s="398"/>
      <c r="D98" s="399">
        <v>2</v>
      </c>
      <c r="E98" s="400" t="s">
        <v>508</v>
      </c>
      <c r="F98" s="385"/>
      <c r="G98" s="385">
        <f t="shared" si="6"/>
        <v>0</v>
      </c>
      <c r="H98" s="385"/>
      <c r="I98" s="401">
        <f t="shared" si="7"/>
        <v>0</v>
      </c>
    </row>
    <row r="99" spans="1:9" s="402" customFormat="1" ht="38.25">
      <c r="A99" s="408" t="s">
        <v>2091</v>
      </c>
      <c r="B99" s="409" t="s">
        <v>2016</v>
      </c>
      <c r="C99" s="398"/>
      <c r="D99" s="399">
        <v>2</v>
      </c>
      <c r="E99" s="400" t="s">
        <v>508</v>
      </c>
      <c r="F99" s="385"/>
      <c r="G99" s="385">
        <f t="shared" si="6"/>
        <v>0</v>
      </c>
      <c r="H99" s="385"/>
      <c r="I99" s="401">
        <f t="shared" si="7"/>
        <v>0</v>
      </c>
    </row>
    <row r="100" spans="1:9" s="402" customFormat="1" ht="38.25">
      <c r="A100" s="408" t="s">
        <v>2092</v>
      </c>
      <c r="B100" s="412" t="s">
        <v>2093</v>
      </c>
      <c r="C100" s="414"/>
      <c r="D100" s="415">
        <v>5</v>
      </c>
      <c r="E100" s="400" t="s">
        <v>508</v>
      </c>
      <c r="F100" s="385"/>
      <c r="G100" s="385">
        <f t="shared" si="6"/>
        <v>0</v>
      </c>
      <c r="H100" s="385"/>
      <c r="I100" s="401">
        <f t="shared" si="7"/>
        <v>0</v>
      </c>
    </row>
    <row r="101" spans="1:9" s="402" customFormat="1" ht="38.25">
      <c r="A101" s="408" t="s">
        <v>2094</v>
      </c>
      <c r="B101" s="412" t="s">
        <v>2095</v>
      </c>
      <c r="C101" s="414"/>
      <c r="D101" s="415">
        <v>3</v>
      </c>
      <c r="E101" s="400" t="s">
        <v>508</v>
      </c>
      <c r="F101" s="385"/>
      <c r="G101" s="385">
        <f t="shared" si="6"/>
        <v>0</v>
      </c>
      <c r="H101" s="385"/>
      <c r="I101" s="401">
        <f t="shared" si="7"/>
        <v>0</v>
      </c>
    </row>
    <row r="102" spans="1:9" s="402" customFormat="1" ht="38.25">
      <c r="A102" s="408" t="s">
        <v>2096</v>
      </c>
      <c r="B102" s="412" t="s">
        <v>2097</v>
      </c>
      <c r="C102" s="414"/>
      <c r="D102" s="415">
        <v>1</v>
      </c>
      <c r="E102" s="400" t="s">
        <v>508</v>
      </c>
      <c r="F102" s="385"/>
      <c r="G102" s="385">
        <f>F102*D102</f>
        <v>0</v>
      </c>
      <c r="H102" s="385"/>
      <c r="I102" s="401">
        <f>CEILING(H102*D102,1)</f>
        <v>0</v>
      </c>
    </row>
    <row r="103" spans="1:9" s="402" customFormat="1" ht="51">
      <c r="A103" s="408" t="s">
        <v>2098</v>
      </c>
      <c r="B103" s="412" t="s">
        <v>2026</v>
      </c>
      <c r="C103" s="416"/>
      <c r="D103" s="399">
        <v>12</v>
      </c>
      <c r="E103" s="400" t="s">
        <v>508</v>
      </c>
      <c r="F103" s="385"/>
      <c r="G103" s="385">
        <f t="shared" si="6"/>
        <v>0</v>
      </c>
      <c r="H103" s="385"/>
      <c r="I103" s="401">
        <f t="shared" si="7"/>
        <v>0</v>
      </c>
    </row>
    <row r="104" spans="1:9" s="402" customFormat="1" ht="30">
      <c r="A104" s="380" t="s">
        <v>2099</v>
      </c>
      <c r="B104" s="417" t="s">
        <v>2100</v>
      </c>
      <c r="C104" s="416"/>
      <c r="D104" s="399">
        <v>20</v>
      </c>
      <c r="E104" s="400" t="s">
        <v>1057</v>
      </c>
      <c r="F104" s="385"/>
      <c r="G104" s="385">
        <f t="shared" si="6"/>
        <v>0</v>
      </c>
      <c r="H104" s="385"/>
      <c r="I104" s="406">
        <f t="shared" si="7"/>
        <v>0</v>
      </c>
    </row>
    <row r="105" spans="1:9" s="402" customFormat="1" ht="30">
      <c r="A105" s="380" t="s">
        <v>2101</v>
      </c>
      <c r="B105" s="417" t="s">
        <v>2028</v>
      </c>
      <c r="C105" s="416"/>
      <c r="D105" s="399">
        <v>15</v>
      </c>
      <c r="E105" s="400" t="s">
        <v>1057</v>
      </c>
      <c r="F105" s="385"/>
      <c r="G105" s="385">
        <f t="shared" si="6"/>
        <v>0</v>
      </c>
      <c r="H105" s="385"/>
      <c r="I105" s="406">
        <f t="shared" si="7"/>
        <v>0</v>
      </c>
    </row>
    <row r="106" spans="1:9" s="402" customFormat="1" ht="30">
      <c r="A106" s="380" t="s">
        <v>2102</v>
      </c>
      <c r="B106" s="417" t="s">
        <v>2030</v>
      </c>
      <c r="C106" s="416"/>
      <c r="D106" s="399">
        <v>10</v>
      </c>
      <c r="E106" s="400" t="s">
        <v>1057</v>
      </c>
      <c r="F106" s="385"/>
      <c r="G106" s="385">
        <f t="shared" si="6"/>
        <v>0</v>
      </c>
      <c r="H106" s="385"/>
      <c r="I106" s="406">
        <f t="shared" si="7"/>
        <v>0</v>
      </c>
    </row>
    <row r="107" spans="1:9" s="402" customFormat="1" ht="30">
      <c r="A107" s="380" t="s">
        <v>2103</v>
      </c>
      <c r="B107" s="417" t="s">
        <v>2032</v>
      </c>
      <c r="C107" s="416"/>
      <c r="D107" s="399">
        <v>2</v>
      </c>
      <c r="E107" s="400" t="s">
        <v>1057</v>
      </c>
      <c r="F107" s="385"/>
      <c r="G107" s="385">
        <f t="shared" si="6"/>
        <v>0</v>
      </c>
      <c r="H107" s="385"/>
      <c r="I107" s="406">
        <f t="shared" si="7"/>
        <v>0</v>
      </c>
    </row>
    <row r="108" spans="1:9" s="402" customFormat="1" ht="45">
      <c r="A108" s="380" t="s">
        <v>2104</v>
      </c>
      <c r="B108" s="417" t="s">
        <v>2069</v>
      </c>
      <c r="C108" s="416"/>
      <c r="D108" s="399">
        <v>2</v>
      </c>
      <c r="E108" s="400" t="s">
        <v>1057</v>
      </c>
      <c r="F108" s="385"/>
      <c r="G108" s="385">
        <f t="shared" si="6"/>
        <v>0</v>
      </c>
      <c r="H108" s="385"/>
      <c r="I108" s="406">
        <f t="shared" si="7"/>
        <v>0</v>
      </c>
    </row>
    <row r="109" spans="1:9" s="402" customFormat="1" ht="45">
      <c r="A109" s="380" t="s">
        <v>2105</v>
      </c>
      <c r="B109" s="417" t="s">
        <v>2034</v>
      </c>
      <c r="C109" s="416"/>
      <c r="D109" s="399">
        <v>2</v>
      </c>
      <c r="E109" s="400" t="s">
        <v>1057</v>
      </c>
      <c r="F109" s="385"/>
      <c r="G109" s="385">
        <f t="shared" si="6"/>
        <v>0</v>
      </c>
      <c r="H109" s="385"/>
      <c r="I109" s="406">
        <f t="shared" si="7"/>
        <v>0</v>
      </c>
    </row>
    <row r="110" spans="1:9" s="402" customFormat="1" ht="45">
      <c r="A110" s="380" t="s">
        <v>2106</v>
      </c>
      <c r="B110" s="417" t="s">
        <v>2036</v>
      </c>
      <c r="C110" s="416"/>
      <c r="D110" s="399">
        <v>10</v>
      </c>
      <c r="E110" s="400" t="s">
        <v>1057</v>
      </c>
      <c r="F110" s="385"/>
      <c r="G110" s="385">
        <f t="shared" si="6"/>
        <v>0</v>
      </c>
      <c r="H110" s="385"/>
      <c r="I110" s="406">
        <f t="shared" si="7"/>
        <v>0</v>
      </c>
    </row>
    <row r="111" spans="1:9" s="402" customFormat="1" ht="45">
      <c r="A111" s="380" t="s">
        <v>2107</v>
      </c>
      <c r="B111" s="417" t="s">
        <v>2108</v>
      </c>
      <c r="C111" s="416"/>
      <c r="D111" s="399">
        <v>2</v>
      </c>
      <c r="E111" s="400" t="s">
        <v>1057</v>
      </c>
      <c r="F111" s="385"/>
      <c r="G111" s="385">
        <f t="shared" si="6"/>
        <v>0</v>
      </c>
      <c r="H111" s="385"/>
      <c r="I111" s="406">
        <f t="shared" si="7"/>
        <v>0</v>
      </c>
    </row>
    <row r="112" spans="1:9" s="402" customFormat="1" ht="45">
      <c r="A112" s="380" t="s">
        <v>2109</v>
      </c>
      <c r="B112" s="417" t="s">
        <v>2038</v>
      </c>
      <c r="C112" s="416"/>
      <c r="D112" s="399">
        <v>3</v>
      </c>
      <c r="E112" s="400" t="s">
        <v>1057</v>
      </c>
      <c r="F112" s="385"/>
      <c r="G112" s="385">
        <f t="shared" si="6"/>
        <v>0</v>
      </c>
      <c r="H112" s="385"/>
      <c r="I112" s="406">
        <f t="shared" si="7"/>
        <v>0</v>
      </c>
    </row>
    <row r="113" spans="1:9" s="402" customFormat="1" ht="30">
      <c r="A113" s="380" t="s">
        <v>2110</v>
      </c>
      <c r="B113" s="418" t="s">
        <v>2040</v>
      </c>
      <c r="C113" s="413"/>
      <c r="D113" s="399">
        <v>2</v>
      </c>
      <c r="E113" s="400" t="s">
        <v>1057</v>
      </c>
      <c r="F113" s="385"/>
      <c r="G113" s="385">
        <f t="shared" si="6"/>
        <v>0</v>
      </c>
      <c r="H113" s="385"/>
      <c r="I113" s="401">
        <f t="shared" si="7"/>
        <v>0</v>
      </c>
    </row>
    <row r="114" spans="1:9" s="402" customFormat="1" ht="42.75">
      <c r="A114" s="411" t="s">
        <v>2111</v>
      </c>
      <c r="B114" s="381" t="s">
        <v>2042</v>
      </c>
      <c r="C114" s="413"/>
      <c r="D114" s="399">
        <v>4</v>
      </c>
      <c r="E114" s="400" t="s">
        <v>168</v>
      </c>
      <c r="F114" s="385"/>
      <c r="G114" s="385">
        <f>F114*D114</f>
        <v>0</v>
      </c>
      <c r="H114" s="385"/>
      <c r="I114" s="406">
        <f>CEILING(H114*D114,1)</f>
        <v>0</v>
      </c>
    </row>
    <row r="115" spans="1:9" ht="120">
      <c r="A115" s="380" t="s">
        <v>2112</v>
      </c>
      <c r="B115" s="381" t="s">
        <v>2046</v>
      </c>
      <c r="C115" s="382"/>
      <c r="D115" s="383">
        <v>15</v>
      </c>
      <c r="E115" s="384" t="s">
        <v>2047</v>
      </c>
      <c r="F115" s="385"/>
      <c r="G115" s="385">
        <f>F115*D115</f>
        <v>0</v>
      </c>
      <c r="H115" s="386"/>
      <c r="I115" s="387">
        <f>CEILING(H115*D115,1)</f>
        <v>0</v>
      </c>
    </row>
    <row r="116" spans="1:9" ht="15">
      <c r="A116" s="380"/>
      <c r="B116" s="381"/>
      <c r="C116" s="382"/>
      <c r="D116" s="383"/>
      <c r="E116" s="384"/>
      <c r="F116" s="419"/>
      <c r="G116" s="419"/>
      <c r="H116" s="419"/>
      <c r="I116" s="420"/>
    </row>
    <row r="117" spans="1:9" ht="15">
      <c r="A117" s="421" t="s">
        <v>2113</v>
      </c>
      <c r="B117" s="422" t="s">
        <v>2114</v>
      </c>
      <c r="C117" s="423"/>
      <c r="D117" s="423"/>
      <c r="E117" s="423"/>
      <c r="F117" s="423"/>
      <c r="G117" s="424"/>
      <c r="H117" s="423"/>
      <c r="I117" s="425"/>
    </row>
    <row r="118" spans="1:9" s="402" customFormat="1" ht="25.5">
      <c r="A118" s="396" t="s">
        <v>2115</v>
      </c>
      <c r="B118" s="428" t="s">
        <v>2116</v>
      </c>
      <c r="C118" s="429"/>
      <c r="D118" s="399">
        <v>1</v>
      </c>
      <c r="E118" s="400" t="s">
        <v>508</v>
      </c>
      <c r="F118" s="385"/>
      <c r="G118" s="385">
        <f aca="true" t="shared" si="8" ref="G118:G128">F118*D118</f>
        <v>0</v>
      </c>
      <c r="H118" s="385"/>
      <c r="I118" s="401">
        <f aca="true" t="shared" si="9" ref="I118:I128">CEILING(H118*D118,1)</f>
        <v>0</v>
      </c>
    </row>
    <row r="119" spans="1:9" s="402" customFormat="1" ht="25.5">
      <c r="A119" s="396" t="s">
        <v>2117</v>
      </c>
      <c r="B119" s="428" t="s">
        <v>2118</v>
      </c>
      <c r="C119" s="429"/>
      <c r="D119" s="399">
        <v>1</v>
      </c>
      <c r="E119" s="400" t="s">
        <v>508</v>
      </c>
      <c r="F119" s="385"/>
      <c r="G119" s="385">
        <f t="shared" si="8"/>
        <v>0</v>
      </c>
      <c r="H119" s="385"/>
      <c r="I119" s="401">
        <f t="shared" si="9"/>
        <v>0</v>
      </c>
    </row>
    <row r="120" spans="1:9" s="402" customFormat="1" ht="25.5">
      <c r="A120" s="396" t="s">
        <v>2119</v>
      </c>
      <c r="B120" s="428" t="s">
        <v>2118</v>
      </c>
      <c r="C120" s="429"/>
      <c r="D120" s="399">
        <v>1</v>
      </c>
      <c r="E120" s="400" t="s">
        <v>508</v>
      </c>
      <c r="F120" s="385"/>
      <c r="G120" s="385">
        <f t="shared" si="8"/>
        <v>0</v>
      </c>
      <c r="H120" s="385"/>
      <c r="I120" s="401">
        <f t="shared" si="9"/>
        <v>0</v>
      </c>
    </row>
    <row r="121" spans="1:9" s="402" customFormat="1" ht="25.5">
      <c r="A121" s="396" t="s">
        <v>2120</v>
      </c>
      <c r="B121" s="428" t="s">
        <v>2121</v>
      </c>
      <c r="C121" s="429"/>
      <c r="D121" s="399">
        <v>1</v>
      </c>
      <c r="E121" s="400" t="s">
        <v>508</v>
      </c>
      <c r="F121" s="385"/>
      <c r="G121" s="385">
        <f t="shared" si="8"/>
        <v>0</v>
      </c>
      <c r="H121" s="385"/>
      <c r="I121" s="401">
        <f t="shared" si="9"/>
        <v>0</v>
      </c>
    </row>
    <row r="122" spans="1:9" s="402" customFormat="1" ht="38.25">
      <c r="A122" s="408" t="s">
        <v>2122</v>
      </c>
      <c r="B122" s="409" t="s">
        <v>2086</v>
      </c>
      <c r="C122" s="398"/>
      <c r="D122" s="399">
        <v>1</v>
      </c>
      <c r="E122" s="400" t="s">
        <v>508</v>
      </c>
      <c r="F122" s="385"/>
      <c r="G122" s="385">
        <f t="shared" si="8"/>
        <v>0</v>
      </c>
      <c r="H122" s="385"/>
      <c r="I122" s="401">
        <f t="shared" si="9"/>
        <v>0</v>
      </c>
    </row>
    <row r="123" spans="1:9" s="402" customFormat="1" ht="38.25">
      <c r="A123" s="408" t="s">
        <v>2123</v>
      </c>
      <c r="B123" s="409" t="s">
        <v>2124</v>
      </c>
      <c r="C123" s="398"/>
      <c r="D123" s="399">
        <v>3</v>
      </c>
      <c r="E123" s="400" t="s">
        <v>508</v>
      </c>
      <c r="F123" s="385"/>
      <c r="G123" s="385">
        <f t="shared" si="8"/>
        <v>0</v>
      </c>
      <c r="H123" s="385"/>
      <c r="I123" s="401">
        <f t="shared" si="9"/>
        <v>0</v>
      </c>
    </row>
    <row r="124" spans="1:9" s="402" customFormat="1" ht="38.25">
      <c r="A124" s="411" t="s">
        <v>2125</v>
      </c>
      <c r="B124" s="412" t="s">
        <v>2024</v>
      </c>
      <c r="C124" s="414"/>
      <c r="D124" s="415">
        <v>1</v>
      </c>
      <c r="E124" s="400" t="s">
        <v>508</v>
      </c>
      <c r="F124" s="385"/>
      <c r="G124" s="385">
        <f t="shared" si="8"/>
        <v>0</v>
      </c>
      <c r="H124" s="385"/>
      <c r="I124" s="401">
        <f t="shared" si="9"/>
        <v>0</v>
      </c>
    </row>
    <row r="125" spans="1:9" s="402" customFormat="1" ht="30">
      <c r="A125" s="380" t="s">
        <v>2126</v>
      </c>
      <c r="B125" s="417" t="s">
        <v>2100</v>
      </c>
      <c r="C125" s="416"/>
      <c r="D125" s="399">
        <v>4</v>
      </c>
      <c r="E125" s="400" t="s">
        <v>1057</v>
      </c>
      <c r="F125" s="385"/>
      <c r="G125" s="385">
        <f t="shared" si="8"/>
        <v>0</v>
      </c>
      <c r="H125" s="385"/>
      <c r="I125" s="406">
        <f t="shared" si="9"/>
        <v>0</v>
      </c>
    </row>
    <row r="126" spans="1:9" s="402" customFormat="1" ht="45">
      <c r="A126" s="380" t="s">
        <v>2127</v>
      </c>
      <c r="B126" s="417" t="s">
        <v>2069</v>
      </c>
      <c r="C126" s="416"/>
      <c r="D126" s="399">
        <v>1</v>
      </c>
      <c r="E126" s="400" t="s">
        <v>1057</v>
      </c>
      <c r="F126" s="385"/>
      <c r="G126" s="385">
        <f t="shared" si="8"/>
        <v>0</v>
      </c>
      <c r="H126" s="385"/>
      <c r="I126" s="406">
        <f t="shared" si="9"/>
        <v>0</v>
      </c>
    </row>
    <row r="127" spans="1:9" s="402" customFormat="1" ht="30">
      <c r="A127" s="380" t="s">
        <v>2128</v>
      </c>
      <c r="B127" s="418" t="s">
        <v>2040</v>
      </c>
      <c r="C127" s="413"/>
      <c r="D127" s="399">
        <v>3</v>
      </c>
      <c r="E127" s="400" t="s">
        <v>1057</v>
      </c>
      <c r="F127" s="385"/>
      <c r="G127" s="385">
        <f t="shared" si="8"/>
        <v>0</v>
      </c>
      <c r="H127" s="385"/>
      <c r="I127" s="401">
        <f t="shared" si="9"/>
        <v>0</v>
      </c>
    </row>
    <row r="128" spans="1:9" ht="120">
      <c r="A128" s="380" t="s">
        <v>2129</v>
      </c>
      <c r="B128" s="381" t="s">
        <v>2046</v>
      </c>
      <c r="C128" s="382"/>
      <c r="D128" s="383">
        <v>5</v>
      </c>
      <c r="E128" s="384" t="s">
        <v>2047</v>
      </c>
      <c r="F128" s="385"/>
      <c r="G128" s="385">
        <f t="shared" si="8"/>
        <v>0</v>
      </c>
      <c r="H128" s="386"/>
      <c r="I128" s="387">
        <f t="shared" si="9"/>
        <v>0</v>
      </c>
    </row>
    <row r="129" spans="1:9" ht="15">
      <c r="A129" s="380"/>
      <c r="B129" s="381"/>
      <c r="C129" s="382"/>
      <c r="D129" s="383"/>
      <c r="E129" s="384"/>
      <c r="F129" s="419"/>
      <c r="G129" s="419"/>
      <c r="H129" s="419"/>
      <c r="I129" s="420"/>
    </row>
    <row r="130" spans="1:9" ht="15">
      <c r="A130" s="421" t="s">
        <v>2130</v>
      </c>
      <c r="B130" s="422" t="s">
        <v>2131</v>
      </c>
      <c r="C130" s="423"/>
      <c r="D130" s="423"/>
      <c r="E130" s="423"/>
      <c r="F130" s="423"/>
      <c r="G130" s="424"/>
      <c r="H130" s="423"/>
      <c r="I130" s="425"/>
    </row>
    <row r="131" spans="1:9" ht="51">
      <c r="A131" s="396" t="s">
        <v>2132</v>
      </c>
      <c r="B131" s="409" t="s">
        <v>2133</v>
      </c>
      <c r="C131" s="429"/>
      <c r="D131" s="399">
        <v>1</v>
      </c>
      <c r="E131" s="400" t="s">
        <v>508</v>
      </c>
      <c r="F131" s="385"/>
      <c r="G131" s="385">
        <f aca="true" t="shared" si="10" ref="G131:G159">F131*D131</f>
        <v>0</v>
      </c>
      <c r="H131" s="385"/>
      <c r="I131" s="401">
        <f aca="true" t="shared" si="11" ref="I131:I159">CEILING(H131*D131,1)</f>
        <v>0</v>
      </c>
    </row>
    <row r="132" spans="1:9" ht="63.75">
      <c r="A132" s="396" t="s">
        <v>2134</v>
      </c>
      <c r="B132" s="430" t="s">
        <v>2135</v>
      </c>
      <c r="C132" s="429"/>
      <c r="D132" s="399">
        <v>1</v>
      </c>
      <c r="E132" s="400" t="s">
        <v>508</v>
      </c>
      <c r="F132" s="385"/>
      <c r="G132" s="385">
        <f t="shared" si="10"/>
        <v>0</v>
      </c>
      <c r="H132" s="385"/>
      <c r="I132" s="401">
        <f t="shared" si="11"/>
        <v>0</v>
      </c>
    </row>
    <row r="133" spans="1:9" ht="63.75">
      <c r="A133" s="396" t="s">
        <v>2136</v>
      </c>
      <c r="B133" s="430" t="s">
        <v>2135</v>
      </c>
      <c r="C133" s="429"/>
      <c r="D133" s="399">
        <v>1</v>
      </c>
      <c r="E133" s="400" t="s">
        <v>508</v>
      </c>
      <c r="F133" s="385"/>
      <c r="G133" s="385">
        <f t="shared" si="10"/>
        <v>0</v>
      </c>
      <c r="H133" s="385"/>
      <c r="I133" s="401">
        <f t="shared" si="11"/>
        <v>0</v>
      </c>
    </row>
    <row r="134" spans="1:9" ht="63.75">
      <c r="A134" s="396" t="s">
        <v>2137</v>
      </c>
      <c r="B134" s="430" t="s">
        <v>2138</v>
      </c>
      <c r="C134" s="429"/>
      <c r="D134" s="399">
        <v>1</v>
      </c>
      <c r="E134" s="400" t="s">
        <v>508</v>
      </c>
      <c r="F134" s="385"/>
      <c r="G134" s="385">
        <f t="shared" si="10"/>
        <v>0</v>
      </c>
      <c r="H134" s="385"/>
      <c r="I134" s="401">
        <f t="shared" si="11"/>
        <v>0</v>
      </c>
    </row>
    <row r="135" spans="1:9" ht="63.75">
      <c r="A135" s="396" t="s">
        <v>2139</v>
      </c>
      <c r="B135" s="430" t="s">
        <v>2135</v>
      </c>
      <c r="C135" s="429"/>
      <c r="D135" s="399">
        <v>1</v>
      </c>
      <c r="E135" s="400" t="s">
        <v>508</v>
      </c>
      <c r="F135" s="385"/>
      <c r="G135" s="385">
        <f t="shared" si="10"/>
        <v>0</v>
      </c>
      <c r="H135" s="385"/>
      <c r="I135" s="401">
        <f t="shared" si="11"/>
        <v>0</v>
      </c>
    </row>
    <row r="136" spans="1:9" ht="63.75">
      <c r="A136" s="396" t="s">
        <v>2140</v>
      </c>
      <c r="B136" s="430" t="s">
        <v>2138</v>
      </c>
      <c r="C136" s="429"/>
      <c r="D136" s="399">
        <v>1</v>
      </c>
      <c r="E136" s="400" t="s">
        <v>508</v>
      </c>
      <c r="F136" s="385"/>
      <c r="G136" s="385">
        <f t="shared" si="10"/>
        <v>0</v>
      </c>
      <c r="H136" s="385"/>
      <c r="I136" s="401">
        <f t="shared" si="11"/>
        <v>0</v>
      </c>
    </row>
    <row r="137" spans="1:9" ht="63.75">
      <c r="A137" s="396" t="s">
        <v>2141</v>
      </c>
      <c r="B137" s="430" t="s">
        <v>2135</v>
      </c>
      <c r="C137" s="429"/>
      <c r="D137" s="399">
        <v>1</v>
      </c>
      <c r="E137" s="400" t="s">
        <v>508</v>
      </c>
      <c r="F137" s="385"/>
      <c r="G137" s="385">
        <f t="shared" si="10"/>
        <v>0</v>
      </c>
      <c r="H137" s="385"/>
      <c r="I137" s="401">
        <f t="shared" si="11"/>
        <v>0</v>
      </c>
    </row>
    <row r="138" spans="1:9" s="402" customFormat="1" ht="63.75">
      <c r="A138" s="396" t="s">
        <v>2142</v>
      </c>
      <c r="B138" s="430" t="s">
        <v>2138</v>
      </c>
      <c r="C138" s="429"/>
      <c r="D138" s="399">
        <v>1</v>
      </c>
      <c r="E138" s="400" t="s">
        <v>508</v>
      </c>
      <c r="F138" s="385"/>
      <c r="G138" s="385">
        <f t="shared" si="10"/>
        <v>0</v>
      </c>
      <c r="H138" s="385"/>
      <c r="I138" s="401">
        <f t="shared" si="11"/>
        <v>0</v>
      </c>
    </row>
    <row r="139" spans="1:9" s="402" customFormat="1" ht="63.75">
      <c r="A139" s="396" t="s">
        <v>2143</v>
      </c>
      <c r="B139" s="430" t="s">
        <v>2138</v>
      </c>
      <c r="C139" s="429"/>
      <c r="D139" s="399">
        <v>1</v>
      </c>
      <c r="E139" s="400" t="s">
        <v>508</v>
      </c>
      <c r="F139" s="385"/>
      <c r="G139" s="385">
        <f t="shared" si="10"/>
        <v>0</v>
      </c>
      <c r="H139" s="385"/>
      <c r="I139" s="401">
        <f t="shared" si="11"/>
        <v>0</v>
      </c>
    </row>
    <row r="140" spans="1:9" s="402" customFormat="1" ht="63.75">
      <c r="A140" s="396" t="s">
        <v>2144</v>
      </c>
      <c r="B140" s="430" t="s">
        <v>2138</v>
      </c>
      <c r="C140" s="429"/>
      <c r="D140" s="399">
        <v>1</v>
      </c>
      <c r="E140" s="400" t="s">
        <v>508</v>
      </c>
      <c r="F140" s="385"/>
      <c r="G140" s="385">
        <f t="shared" si="10"/>
        <v>0</v>
      </c>
      <c r="H140" s="385"/>
      <c r="I140" s="401">
        <f t="shared" si="11"/>
        <v>0</v>
      </c>
    </row>
    <row r="141" spans="1:9" s="402" customFormat="1" ht="63.75">
      <c r="A141" s="396" t="s">
        <v>2145</v>
      </c>
      <c r="B141" s="430" t="s">
        <v>2135</v>
      </c>
      <c r="C141" s="429"/>
      <c r="D141" s="399">
        <v>1</v>
      </c>
      <c r="E141" s="400" t="s">
        <v>508</v>
      </c>
      <c r="F141" s="385"/>
      <c r="G141" s="385">
        <f t="shared" si="10"/>
        <v>0</v>
      </c>
      <c r="H141" s="385"/>
      <c r="I141" s="401">
        <f t="shared" si="11"/>
        <v>0</v>
      </c>
    </row>
    <row r="142" spans="1:9" s="402" customFormat="1" ht="63.75">
      <c r="A142" s="396" t="s">
        <v>2146</v>
      </c>
      <c r="B142" s="430" t="s">
        <v>2135</v>
      </c>
      <c r="C142" s="429"/>
      <c r="D142" s="399">
        <v>1</v>
      </c>
      <c r="E142" s="400" t="s">
        <v>508</v>
      </c>
      <c r="F142" s="385"/>
      <c r="G142" s="385">
        <f t="shared" si="10"/>
        <v>0</v>
      </c>
      <c r="H142" s="385"/>
      <c r="I142" s="401">
        <f t="shared" si="11"/>
        <v>0</v>
      </c>
    </row>
    <row r="143" spans="1:9" s="402" customFormat="1" ht="63.75">
      <c r="A143" s="396" t="s">
        <v>2147</v>
      </c>
      <c r="B143" s="430" t="s">
        <v>2135</v>
      </c>
      <c r="C143" s="429"/>
      <c r="D143" s="399">
        <v>1</v>
      </c>
      <c r="E143" s="400" t="s">
        <v>508</v>
      </c>
      <c r="F143" s="385"/>
      <c r="G143" s="385">
        <f t="shared" si="10"/>
        <v>0</v>
      </c>
      <c r="H143" s="385"/>
      <c r="I143" s="401">
        <f t="shared" si="11"/>
        <v>0</v>
      </c>
    </row>
    <row r="144" spans="1:9" s="402" customFormat="1" ht="63.75">
      <c r="A144" s="396" t="s">
        <v>2148</v>
      </c>
      <c r="B144" s="430" t="s">
        <v>2135</v>
      </c>
      <c r="C144" s="429"/>
      <c r="D144" s="399">
        <v>1</v>
      </c>
      <c r="E144" s="400" t="s">
        <v>508</v>
      </c>
      <c r="F144" s="385"/>
      <c r="G144" s="385">
        <f t="shared" si="10"/>
        <v>0</v>
      </c>
      <c r="H144" s="385"/>
      <c r="I144" s="401">
        <f t="shared" si="11"/>
        <v>0</v>
      </c>
    </row>
    <row r="145" spans="1:9" ht="38.25">
      <c r="A145" s="396" t="s">
        <v>2149</v>
      </c>
      <c r="B145" s="409" t="s">
        <v>2150</v>
      </c>
      <c r="C145" s="410"/>
      <c r="D145" s="415">
        <v>13</v>
      </c>
      <c r="E145" s="400" t="s">
        <v>508</v>
      </c>
      <c r="F145" s="385"/>
      <c r="G145" s="385">
        <f t="shared" si="10"/>
        <v>0</v>
      </c>
      <c r="H145" s="385"/>
      <c r="I145" s="401">
        <f t="shared" si="11"/>
        <v>0</v>
      </c>
    </row>
    <row r="146" spans="1:9" ht="25.5">
      <c r="A146" s="396" t="s">
        <v>2151</v>
      </c>
      <c r="B146" s="409" t="s">
        <v>2152</v>
      </c>
      <c r="C146" s="410"/>
      <c r="D146" s="415">
        <v>11</v>
      </c>
      <c r="E146" s="400" t="s">
        <v>508</v>
      </c>
      <c r="F146" s="385"/>
      <c r="G146" s="385">
        <f t="shared" si="10"/>
        <v>0</v>
      </c>
      <c r="H146" s="385"/>
      <c r="I146" s="401">
        <f t="shared" si="11"/>
        <v>0</v>
      </c>
    </row>
    <row r="147" spans="1:9" ht="25.5">
      <c r="A147" s="396" t="s">
        <v>2153</v>
      </c>
      <c r="B147" s="409" t="s">
        <v>2152</v>
      </c>
      <c r="C147" s="410"/>
      <c r="D147" s="415">
        <v>2</v>
      </c>
      <c r="E147" s="400" t="s">
        <v>508</v>
      </c>
      <c r="F147" s="385"/>
      <c r="G147" s="385">
        <f t="shared" si="10"/>
        <v>0</v>
      </c>
      <c r="H147" s="385"/>
      <c r="I147" s="401">
        <f t="shared" si="11"/>
        <v>0</v>
      </c>
    </row>
    <row r="148" spans="1:9" ht="30">
      <c r="A148" s="380" t="s">
        <v>2154</v>
      </c>
      <c r="B148" s="431" t="s">
        <v>2155</v>
      </c>
      <c r="C148" s="413"/>
      <c r="D148" s="383">
        <v>48</v>
      </c>
      <c r="E148" s="400" t="s">
        <v>1057</v>
      </c>
      <c r="F148" s="385"/>
      <c r="G148" s="385">
        <f t="shared" si="10"/>
        <v>0</v>
      </c>
      <c r="H148" s="385"/>
      <c r="I148" s="406">
        <f t="shared" si="11"/>
        <v>0</v>
      </c>
    </row>
    <row r="149" spans="1:9" ht="30">
      <c r="A149" s="380" t="s">
        <v>2156</v>
      </c>
      <c r="B149" s="431" t="s">
        <v>2157</v>
      </c>
      <c r="C149" s="413"/>
      <c r="D149" s="383">
        <v>54</v>
      </c>
      <c r="E149" s="400" t="s">
        <v>1057</v>
      </c>
      <c r="F149" s="385"/>
      <c r="G149" s="385">
        <f t="shared" si="10"/>
        <v>0</v>
      </c>
      <c r="H149" s="385"/>
      <c r="I149" s="406">
        <f t="shared" si="11"/>
        <v>0</v>
      </c>
    </row>
    <row r="150" spans="1:9" ht="30">
      <c r="A150" s="380" t="s">
        <v>2158</v>
      </c>
      <c r="B150" s="431" t="s">
        <v>2159</v>
      </c>
      <c r="C150" s="413"/>
      <c r="D150" s="383">
        <v>68</v>
      </c>
      <c r="E150" s="400" t="s">
        <v>1057</v>
      </c>
      <c r="F150" s="385"/>
      <c r="G150" s="385">
        <f t="shared" si="10"/>
        <v>0</v>
      </c>
      <c r="H150" s="385"/>
      <c r="I150" s="406">
        <f t="shared" si="11"/>
        <v>0</v>
      </c>
    </row>
    <row r="151" spans="1:9" ht="30">
      <c r="A151" s="380" t="s">
        <v>2160</v>
      </c>
      <c r="B151" s="431" t="s">
        <v>2161</v>
      </c>
      <c r="C151" s="413"/>
      <c r="D151" s="383">
        <v>51</v>
      </c>
      <c r="E151" s="400" t="s">
        <v>1057</v>
      </c>
      <c r="F151" s="385"/>
      <c r="G151" s="385">
        <f t="shared" si="10"/>
        <v>0</v>
      </c>
      <c r="H151" s="385"/>
      <c r="I151" s="406">
        <f t="shared" si="11"/>
        <v>0</v>
      </c>
    </row>
    <row r="152" spans="1:9" ht="30">
      <c r="A152" s="380" t="s">
        <v>2162</v>
      </c>
      <c r="B152" s="431" t="s">
        <v>2163</v>
      </c>
      <c r="C152" s="413"/>
      <c r="D152" s="383">
        <v>3</v>
      </c>
      <c r="E152" s="400" t="s">
        <v>1057</v>
      </c>
      <c r="F152" s="385"/>
      <c r="G152" s="385">
        <f t="shared" si="10"/>
        <v>0</v>
      </c>
      <c r="H152" s="385"/>
      <c r="I152" s="406">
        <f t="shared" si="11"/>
        <v>0</v>
      </c>
    </row>
    <row r="153" spans="1:9" ht="30">
      <c r="A153" s="380" t="s">
        <v>2164</v>
      </c>
      <c r="B153" s="431" t="s">
        <v>2165</v>
      </c>
      <c r="C153" s="413"/>
      <c r="D153" s="383">
        <v>20</v>
      </c>
      <c r="E153" s="400" t="s">
        <v>1057</v>
      </c>
      <c r="F153" s="385"/>
      <c r="G153" s="385">
        <f t="shared" si="10"/>
        <v>0</v>
      </c>
      <c r="H153" s="385"/>
      <c r="I153" s="406">
        <f t="shared" si="11"/>
        <v>0</v>
      </c>
    </row>
    <row r="154" spans="1:9" s="402" customFormat="1" ht="15">
      <c r="A154" s="411" t="s">
        <v>2166</v>
      </c>
      <c r="B154" s="381" t="s">
        <v>2167</v>
      </c>
      <c r="C154" s="413"/>
      <c r="D154" s="399">
        <v>2</v>
      </c>
      <c r="E154" s="400" t="s">
        <v>508</v>
      </c>
      <c r="F154" s="385"/>
      <c r="G154" s="385">
        <f t="shared" si="10"/>
        <v>0</v>
      </c>
      <c r="H154" s="385"/>
      <c r="I154" s="406">
        <f t="shared" si="11"/>
        <v>0</v>
      </c>
    </row>
    <row r="155" spans="1:9" ht="25.5">
      <c r="A155" s="396" t="s">
        <v>2168</v>
      </c>
      <c r="B155" s="409" t="s">
        <v>2169</v>
      </c>
      <c r="C155" s="410"/>
      <c r="D155" s="399">
        <v>7</v>
      </c>
      <c r="E155" s="400" t="s">
        <v>1057</v>
      </c>
      <c r="F155" s="385"/>
      <c r="G155" s="385">
        <f t="shared" si="10"/>
        <v>0</v>
      </c>
      <c r="H155" s="385"/>
      <c r="I155" s="406">
        <f t="shared" si="11"/>
        <v>0</v>
      </c>
    </row>
    <row r="156" spans="1:9" ht="25.5">
      <c r="A156" s="396" t="s">
        <v>2170</v>
      </c>
      <c r="B156" s="409" t="s">
        <v>2171</v>
      </c>
      <c r="C156" s="410"/>
      <c r="D156" s="399">
        <v>5</v>
      </c>
      <c r="E156" s="400" t="s">
        <v>508</v>
      </c>
      <c r="F156" s="385"/>
      <c r="G156" s="385">
        <f t="shared" si="10"/>
        <v>0</v>
      </c>
      <c r="H156" s="385"/>
      <c r="I156" s="406">
        <f t="shared" si="11"/>
        <v>0</v>
      </c>
    </row>
    <row r="157" spans="1:9" ht="15">
      <c r="A157" s="432" t="s">
        <v>2172</v>
      </c>
      <c r="B157" s="431" t="s">
        <v>2173</v>
      </c>
      <c r="C157" s="413"/>
      <c r="D157" s="433">
        <v>6.6</v>
      </c>
      <c r="E157" s="400" t="s">
        <v>2047</v>
      </c>
      <c r="F157" s="385"/>
      <c r="G157" s="385">
        <f t="shared" si="10"/>
        <v>0</v>
      </c>
      <c r="H157" s="385"/>
      <c r="I157" s="406">
        <f t="shared" si="11"/>
        <v>0</v>
      </c>
    </row>
    <row r="158" spans="1:9" ht="15">
      <c r="A158" s="434" t="s">
        <v>2174</v>
      </c>
      <c r="B158" s="431" t="s">
        <v>2175</v>
      </c>
      <c r="C158" s="413"/>
      <c r="D158" s="383">
        <v>4</v>
      </c>
      <c r="E158" s="400" t="s">
        <v>1057</v>
      </c>
      <c r="F158" s="385"/>
      <c r="G158" s="385">
        <f t="shared" si="10"/>
        <v>0</v>
      </c>
      <c r="H158" s="385"/>
      <c r="I158" s="406">
        <f t="shared" si="11"/>
        <v>0</v>
      </c>
    </row>
    <row r="159" spans="1:9" ht="27.75">
      <c r="A159" s="432" t="s">
        <v>2176</v>
      </c>
      <c r="B159" s="431" t="s">
        <v>2177</v>
      </c>
      <c r="C159" s="413"/>
      <c r="D159" s="383">
        <v>150</v>
      </c>
      <c r="E159" s="400" t="s">
        <v>1057</v>
      </c>
      <c r="F159" s="385"/>
      <c r="G159" s="385">
        <f t="shared" si="10"/>
        <v>0</v>
      </c>
      <c r="H159" s="385"/>
      <c r="I159" s="406">
        <f t="shared" si="11"/>
        <v>0</v>
      </c>
    </row>
    <row r="160" spans="1:9" ht="27.75">
      <c r="A160" s="432" t="s">
        <v>2178</v>
      </c>
      <c r="B160" s="431" t="s">
        <v>2179</v>
      </c>
      <c r="C160" s="413"/>
      <c r="D160" s="383">
        <v>200</v>
      </c>
      <c r="E160" s="400" t="s">
        <v>1057</v>
      </c>
      <c r="F160" s="385"/>
      <c r="G160" s="385">
        <f>F160*D160</f>
        <v>0</v>
      </c>
      <c r="H160" s="385"/>
      <c r="I160" s="406">
        <f>CEILING(H160*D160,1)</f>
        <v>0</v>
      </c>
    </row>
    <row r="161" spans="1:9" ht="42.75">
      <c r="A161" s="380" t="s">
        <v>2180</v>
      </c>
      <c r="B161" s="381" t="s">
        <v>2181</v>
      </c>
      <c r="C161" s="382"/>
      <c r="D161" s="383">
        <v>1</v>
      </c>
      <c r="E161" s="427" t="s">
        <v>508</v>
      </c>
      <c r="F161" s="385"/>
      <c r="G161" s="385">
        <f>F161*D161</f>
        <v>0</v>
      </c>
      <c r="H161" s="385"/>
      <c r="I161" s="406">
        <f>CEILING(H161*D161,1)</f>
        <v>0</v>
      </c>
    </row>
    <row r="162" spans="1:9" ht="120">
      <c r="A162" s="380" t="s">
        <v>2182</v>
      </c>
      <c r="B162" s="381" t="s">
        <v>2046</v>
      </c>
      <c r="C162" s="382"/>
      <c r="D162" s="383">
        <v>80</v>
      </c>
      <c r="E162" s="384" t="s">
        <v>2047</v>
      </c>
      <c r="F162" s="385"/>
      <c r="G162" s="385">
        <f>F162*D162</f>
        <v>0</v>
      </c>
      <c r="H162" s="386"/>
      <c r="I162" s="387">
        <f>CEILING(H162*D162,1)</f>
        <v>0</v>
      </c>
    </row>
    <row r="163" spans="1:9" ht="15">
      <c r="A163" s="380"/>
      <c r="B163" s="381"/>
      <c r="C163" s="382"/>
      <c r="D163" s="383"/>
      <c r="E163" s="384"/>
      <c r="F163" s="419"/>
      <c r="G163" s="419"/>
      <c r="H163" s="419"/>
      <c r="I163" s="420"/>
    </row>
    <row r="164" spans="1:9" ht="15">
      <c r="A164" s="421" t="s">
        <v>2183</v>
      </c>
      <c r="B164" s="422" t="s">
        <v>2184</v>
      </c>
      <c r="C164" s="423"/>
      <c r="D164" s="423"/>
      <c r="E164" s="423"/>
      <c r="F164" s="423"/>
      <c r="G164" s="424"/>
      <c r="H164" s="423"/>
      <c r="I164" s="425"/>
    </row>
    <row r="165" spans="1:9" ht="42.75">
      <c r="A165" s="380" t="s">
        <v>2185</v>
      </c>
      <c r="B165" s="381" t="s">
        <v>2186</v>
      </c>
      <c r="C165" s="382"/>
      <c r="D165" s="383">
        <v>1</v>
      </c>
      <c r="E165" s="427" t="s">
        <v>508</v>
      </c>
      <c r="F165" s="385"/>
      <c r="G165" s="385">
        <f>F165*D165</f>
        <v>0</v>
      </c>
      <c r="H165" s="385"/>
      <c r="I165" s="406">
        <f>CEILING(H165*D165,1)</f>
        <v>0</v>
      </c>
    </row>
    <row r="166" spans="1:9" ht="57.75">
      <c r="A166" s="380" t="s">
        <v>2187</v>
      </c>
      <c r="B166" s="381" t="s">
        <v>2188</v>
      </c>
      <c r="C166" s="382"/>
      <c r="D166" s="383">
        <v>200</v>
      </c>
      <c r="E166" s="427" t="s">
        <v>2047</v>
      </c>
      <c r="F166" s="385"/>
      <c r="G166" s="385">
        <f>F166*D166</f>
        <v>0</v>
      </c>
      <c r="H166" s="385"/>
      <c r="I166" s="406">
        <f>CEILING(H166*D166,1)</f>
        <v>0</v>
      </c>
    </row>
    <row r="167" spans="1:9" ht="15">
      <c r="A167" s="380"/>
      <c r="B167" s="381"/>
      <c r="C167" s="382"/>
      <c r="D167" s="383"/>
      <c r="E167" s="384"/>
      <c r="F167" s="419"/>
      <c r="G167" s="419"/>
      <c r="H167" s="419"/>
      <c r="I167" s="420"/>
    </row>
    <row r="168" spans="1:9" ht="15">
      <c r="A168" s="421" t="s">
        <v>2189</v>
      </c>
      <c r="B168" s="422" t="s">
        <v>1588</v>
      </c>
      <c r="C168" s="423"/>
      <c r="D168" s="423"/>
      <c r="E168" s="423"/>
      <c r="F168" s="423"/>
      <c r="G168" s="424"/>
      <c r="H168" s="423"/>
      <c r="I168" s="425"/>
    </row>
    <row r="169" spans="1:9" ht="15">
      <c r="A169" s="380" t="s">
        <v>2190</v>
      </c>
      <c r="B169" s="435" t="s">
        <v>2191</v>
      </c>
      <c r="C169" s="382"/>
      <c r="D169" s="383">
        <v>36</v>
      </c>
      <c r="E169" s="384" t="s">
        <v>2192</v>
      </c>
      <c r="F169" s="385"/>
      <c r="G169" s="385">
        <f>F169*D169</f>
        <v>0</v>
      </c>
      <c r="H169" s="385"/>
      <c r="I169" s="401">
        <f>CEILING(H169*D169,1)</f>
        <v>0</v>
      </c>
    </row>
    <row r="170" spans="1:9" ht="15">
      <c r="A170" s="380" t="s">
        <v>2193</v>
      </c>
      <c r="B170" s="435" t="s">
        <v>2194</v>
      </c>
      <c r="C170" s="382"/>
      <c r="D170" s="383">
        <v>6</v>
      </c>
      <c r="E170" s="384" t="s">
        <v>2192</v>
      </c>
      <c r="F170" s="385"/>
      <c r="G170" s="385">
        <f>F170*D170</f>
        <v>0</v>
      </c>
      <c r="H170" s="385"/>
      <c r="I170" s="401">
        <f>CEILING(H170*D170,1)</f>
        <v>0</v>
      </c>
    </row>
    <row r="171" spans="1:9" ht="30">
      <c r="A171" s="380" t="s">
        <v>2195</v>
      </c>
      <c r="B171" s="381" t="s">
        <v>2196</v>
      </c>
      <c r="C171" s="382"/>
      <c r="D171" s="383">
        <v>10</v>
      </c>
      <c r="E171" s="384" t="s">
        <v>2192</v>
      </c>
      <c r="F171" s="385"/>
      <c r="G171" s="385">
        <f>F171*D171</f>
        <v>0</v>
      </c>
      <c r="H171" s="385"/>
      <c r="I171" s="401">
        <f>CEILING(H171*D171,1)</f>
        <v>0</v>
      </c>
    </row>
    <row r="172" spans="1:9" ht="87.75">
      <c r="A172" s="380" t="s">
        <v>2197</v>
      </c>
      <c r="B172" s="418" t="s">
        <v>2198</v>
      </c>
      <c r="C172" s="382"/>
      <c r="D172" s="383">
        <v>3</v>
      </c>
      <c r="E172" s="384" t="s">
        <v>2192</v>
      </c>
      <c r="F172" s="385"/>
      <c r="G172" s="385">
        <f>F172*D172</f>
        <v>0</v>
      </c>
      <c r="H172" s="385"/>
      <c r="I172" s="401">
        <f>CEILING(H172*D172,1)</f>
        <v>0</v>
      </c>
    </row>
    <row r="173" spans="1:9" ht="15">
      <c r="A173" s="380" t="s">
        <v>2199</v>
      </c>
      <c r="B173" s="435" t="s">
        <v>2200</v>
      </c>
      <c r="C173" s="382"/>
      <c r="D173" s="383">
        <v>1</v>
      </c>
      <c r="E173" s="384" t="s">
        <v>935</v>
      </c>
      <c r="F173" s="385"/>
      <c r="G173" s="385">
        <f>F173*D173</f>
        <v>0</v>
      </c>
      <c r="H173" s="385"/>
      <c r="I173" s="401">
        <f>CEILING(H173*D173,1)</f>
        <v>0</v>
      </c>
    </row>
    <row r="174" spans="1:9" ht="15.75" thickBot="1">
      <c r="A174" s="436"/>
      <c r="B174" s="437"/>
      <c r="C174" s="438"/>
      <c r="D174" s="439"/>
      <c r="E174" s="439"/>
      <c r="F174" s="439"/>
      <c r="G174" s="439"/>
      <c r="H174" s="439"/>
      <c r="I174" s="440"/>
    </row>
    <row r="175" spans="1:9" ht="15">
      <c r="A175" s="441"/>
      <c r="B175" s="442"/>
      <c r="C175" s="443"/>
      <c r="D175" s="442"/>
      <c r="E175" s="442"/>
      <c r="F175" s="442"/>
      <c r="G175" s="442"/>
      <c r="H175" s="442"/>
      <c r="I175" s="444"/>
    </row>
    <row r="176" spans="1:9" ht="15">
      <c r="A176" s="445"/>
      <c r="B176" s="446" t="s">
        <v>1961</v>
      </c>
      <c r="C176" s="447"/>
      <c r="D176" s="447"/>
      <c r="E176" s="447"/>
      <c r="F176" s="447"/>
      <c r="G176" s="447"/>
      <c r="H176" s="447"/>
      <c r="I176" s="448">
        <f>SUM(G32:G174)</f>
        <v>0</v>
      </c>
    </row>
    <row r="177" spans="1:9" ht="15">
      <c r="A177" s="449"/>
      <c r="B177" s="446" t="s">
        <v>1962</v>
      </c>
      <c r="C177" s="450"/>
      <c r="D177" s="446"/>
      <c r="E177" s="446"/>
      <c r="F177" s="446"/>
      <c r="G177" s="447"/>
      <c r="H177" s="446"/>
      <c r="I177" s="448">
        <f>SUM(I32:I174)</f>
        <v>0</v>
      </c>
    </row>
    <row r="178" spans="1:9" ht="15">
      <c r="A178" s="449"/>
      <c r="B178" s="451" t="s">
        <v>2201</v>
      </c>
      <c r="C178" s="450"/>
      <c r="D178" s="446"/>
      <c r="E178" s="446"/>
      <c r="F178" s="446"/>
      <c r="G178" s="447"/>
      <c r="H178" s="446"/>
      <c r="I178" s="452">
        <f>I176+I177</f>
        <v>0</v>
      </c>
    </row>
    <row r="179" spans="1:9" ht="15.75" thickBot="1">
      <c r="A179" s="453"/>
      <c r="B179" s="439"/>
      <c r="C179" s="438"/>
      <c r="D179" s="439"/>
      <c r="E179" s="439"/>
      <c r="F179" s="439"/>
      <c r="G179" s="439"/>
      <c r="H179" s="439"/>
      <c r="I179" s="440"/>
    </row>
    <row r="180" spans="1:9" ht="15">
      <c r="A180" s="454"/>
      <c r="B180" s="455"/>
      <c r="C180" s="443"/>
      <c r="D180" s="442"/>
      <c r="E180" s="442"/>
      <c r="F180" s="442"/>
      <c r="G180" s="442"/>
      <c r="H180" s="442"/>
      <c r="I180" s="444"/>
    </row>
    <row r="181" spans="1:9" ht="15">
      <c r="A181" s="456" t="s">
        <v>2202</v>
      </c>
      <c r="B181" s="446"/>
      <c r="C181" s="450"/>
      <c r="D181" s="446"/>
      <c r="E181" s="446"/>
      <c r="F181" s="446"/>
      <c r="G181" s="446"/>
      <c r="H181" s="446"/>
      <c r="I181" s="457"/>
    </row>
    <row r="182" spans="1:9" ht="15">
      <c r="A182" s="458"/>
      <c r="B182" s="418"/>
      <c r="C182" s="450"/>
      <c r="D182" s="446"/>
      <c r="E182" s="446"/>
      <c r="F182" s="446"/>
      <c r="G182" s="446"/>
      <c r="H182" s="446"/>
      <c r="I182" s="457"/>
    </row>
    <row r="183" spans="1:9" ht="12.75" customHeight="1">
      <c r="A183" s="459" t="str">
        <f>A33</f>
        <v>1.</v>
      </c>
      <c r="B183" s="418" t="str">
        <f>B33</f>
        <v>Zařízení č. 1 – Větrání a odvlhčování vodoléčby</v>
      </c>
      <c r="C183" s="450"/>
      <c r="D183" s="446"/>
      <c r="E183" s="446"/>
      <c r="F183" s="446"/>
      <c r="G183" s="460">
        <f>SUM(G33:G61)</f>
        <v>0</v>
      </c>
      <c r="H183" s="460"/>
      <c r="I183" s="448">
        <f>SUM(I33:I61)</f>
        <v>0</v>
      </c>
    </row>
    <row r="184" spans="1:9" ht="15">
      <c r="A184" s="458"/>
      <c r="B184" s="418"/>
      <c r="C184" s="450"/>
      <c r="D184" s="446"/>
      <c r="E184" s="446"/>
      <c r="F184" s="446"/>
      <c r="G184" s="460"/>
      <c r="H184" s="460"/>
      <c r="I184" s="452">
        <f>G183+I183</f>
        <v>0</v>
      </c>
    </row>
    <row r="185" spans="1:9" ht="15">
      <c r="A185" s="458"/>
      <c r="B185" s="418"/>
      <c r="C185" s="450"/>
      <c r="D185" s="446"/>
      <c r="E185" s="446"/>
      <c r="F185" s="446"/>
      <c r="G185" s="460"/>
      <c r="H185" s="460"/>
      <c r="I185" s="452"/>
    </row>
    <row r="186" spans="1:9" ht="12.75" customHeight="1">
      <c r="A186" s="459" t="str">
        <f>A62</f>
        <v>2.</v>
      </c>
      <c r="B186" s="417" t="str">
        <f>B62</f>
        <v>Zařízení č. 2 – Větrání rehabilitačních místností</v>
      </c>
      <c r="C186" s="450"/>
      <c r="D186" s="446"/>
      <c r="E186" s="446"/>
      <c r="F186" s="446"/>
      <c r="G186" s="460">
        <f>SUM(G62:G89)</f>
        <v>0</v>
      </c>
      <c r="H186" s="460"/>
      <c r="I186" s="448">
        <f>SUM(I62:I89)</f>
        <v>0</v>
      </c>
    </row>
    <row r="187" spans="1:9" ht="15">
      <c r="A187" s="458"/>
      <c r="B187" s="418"/>
      <c r="C187" s="450"/>
      <c r="D187" s="446"/>
      <c r="E187" s="446"/>
      <c r="F187" s="446"/>
      <c r="G187" s="460"/>
      <c r="H187" s="460"/>
      <c r="I187" s="452">
        <f>G186+I186</f>
        <v>0</v>
      </c>
    </row>
    <row r="188" spans="1:9" ht="15">
      <c r="A188" s="458"/>
      <c r="B188" s="418"/>
      <c r="C188" s="450"/>
      <c r="D188" s="446"/>
      <c r="E188" s="446"/>
      <c r="F188" s="446"/>
      <c r="G188" s="460"/>
      <c r="H188" s="460"/>
      <c r="I188" s="452"/>
    </row>
    <row r="189" spans="1:9" ht="12.75" customHeight="1">
      <c r="A189" s="461" t="str">
        <f>A90</f>
        <v>3.</v>
      </c>
      <c r="B189" s="417" t="str">
        <f>B90</f>
        <v>Zařízení č.3  – Větrání hygienického zázemí budovy</v>
      </c>
      <c r="C189" s="450"/>
      <c r="D189" s="446"/>
      <c r="E189" s="446"/>
      <c r="F189" s="446"/>
      <c r="G189" s="460">
        <f>SUM(G90:G116)</f>
        <v>0</v>
      </c>
      <c r="H189" s="460"/>
      <c r="I189" s="448">
        <f>SUM(I90:I116)</f>
        <v>0</v>
      </c>
    </row>
    <row r="190" spans="1:9" ht="15">
      <c r="A190" s="458"/>
      <c r="B190" s="418"/>
      <c r="C190" s="450"/>
      <c r="D190" s="446"/>
      <c r="E190" s="446"/>
      <c r="F190" s="446"/>
      <c r="G190" s="460"/>
      <c r="H190" s="460"/>
      <c r="I190" s="452">
        <f>G189+I189</f>
        <v>0</v>
      </c>
    </row>
    <row r="191" spans="1:9" ht="15">
      <c r="A191" s="458"/>
      <c r="B191" s="418"/>
      <c r="C191" s="450"/>
      <c r="D191" s="446"/>
      <c r="E191" s="446"/>
      <c r="F191" s="446"/>
      <c r="G191" s="460"/>
      <c r="H191" s="460"/>
      <c r="I191" s="452"/>
    </row>
    <row r="192" spans="1:9" ht="12.75" customHeight="1">
      <c r="A192" s="461" t="str">
        <f>A117</f>
        <v>4.</v>
      </c>
      <c r="B192" s="417" t="str">
        <f>B117</f>
        <v>Zařízení č.4  – Větrání technického zázemí budovy</v>
      </c>
      <c r="C192" s="450"/>
      <c r="D192" s="446"/>
      <c r="E192" s="446"/>
      <c r="F192" s="446"/>
      <c r="G192" s="460">
        <f>SUM(G117:G129)</f>
        <v>0</v>
      </c>
      <c r="H192" s="460"/>
      <c r="I192" s="448">
        <f>SUM(I117:I129)</f>
        <v>0</v>
      </c>
    </row>
    <row r="193" spans="1:9" ht="15">
      <c r="A193" s="458"/>
      <c r="B193" s="418"/>
      <c r="C193" s="450"/>
      <c r="D193" s="446"/>
      <c r="E193" s="446"/>
      <c r="F193" s="446"/>
      <c r="G193" s="460"/>
      <c r="H193" s="460"/>
      <c r="I193" s="452">
        <f>G192+I192</f>
        <v>0</v>
      </c>
    </row>
    <row r="194" spans="1:9" ht="15">
      <c r="A194" s="461"/>
      <c r="B194" s="417"/>
      <c r="C194" s="450"/>
      <c r="D194" s="446"/>
      <c r="E194" s="446"/>
      <c r="F194" s="446"/>
      <c r="G194" s="460"/>
      <c r="H194" s="460"/>
      <c r="I194" s="452"/>
    </row>
    <row r="195" spans="1:9" ht="12.75" customHeight="1">
      <c r="A195" s="461" t="str">
        <f>A130</f>
        <v>10.</v>
      </c>
      <c r="B195" s="417" t="str">
        <f>B130</f>
        <v>Zařízení č.10  – Chlazení</v>
      </c>
      <c r="C195" s="450"/>
      <c r="D195" s="446"/>
      <c r="E195" s="446"/>
      <c r="F195" s="446"/>
      <c r="G195" s="460">
        <f>SUM(G130:G163)</f>
        <v>0</v>
      </c>
      <c r="H195" s="460"/>
      <c r="I195" s="448">
        <f>SUM(I130:I163)</f>
        <v>0</v>
      </c>
    </row>
    <row r="196" spans="1:9" ht="15">
      <c r="A196" s="458"/>
      <c r="B196" s="418"/>
      <c r="C196" s="450"/>
      <c r="D196" s="446"/>
      <c r="E196" s="446"/>
      <c r="F196" s="446"/>
      <c r="G196" s="460"/>
      <c r="H196" s="460"/>
      <c r="I196" s="452">
        <f>G195+I195</f>
        <v>0</v>
      </c>
    </row>
    <row r="197" spans="1:9" ht="15">
      <c r="A197" s="458"/>
      <c r="B197" s="418"/>
      <c r="C197" s="450"/>
      <c r="D197" s="446"/>
      <c r="E197" s="446"/>
      <c r="F197" s="446"/>
      <c r="G197" s="460"/>
      <c r="H197" s="460"/>
      <c r="I197" s="452"/>
    </row>
    <row r="198" spans="1:9" ht="12.75" customHeight="1">
      <c r="A198" s="461" t="str">
        <f>A164</f>
        <v>50.</v>
      </c>
      <c r="B198" s="417" t="str">
        <f>B164</f>
        <v>Demontáže a likvidace</v>
      </c>
      <c r="C198" s="450"/>
      <c r="D198" s="446"/>
      <c r="E198" s="446"/>
      <c r="F198" s="446"/>
      <c r="G198" s="460">
        <f>SUM(G164:G166)</f>
        <v>0</v>
      </c>
      <c r="H198" s="460"/>
      <c r="I198" s="448">
        <f>SUM(I164:I166)</f>
        <v>0</v>
      </c>
    </row>
    <row r="199" spans="1:9" ht="15">
      <c r="A199" s="458"/>
      <c r="B199" s="418"/>
      <c r="C199" s="450"/>
      <c r="D199" s="446"/>
      <c r="E199" s="446"/>
      <c r="F199" s="446"/>
      <c r="G199" s="460"/>
      <c r="H199" s="460"/>
      <c r="I199" s="452">
        <f>G198+I198</f>
        <v>0</v>
      </c>
    </row>
    <row r="200" spans="1:9" ht="15">
      <c r="A200" s="462"/>
      <c r="B200" s="418"/>
      <c r="C200" s="450"/>
      <c r="D200" s="446"/>
      <c r="E200" s="446"/>
      <c r="F200" s="446"/>
      <c r="G200" s="460"/>
      <c r="H200" s="460"/>
      <c r="I200" s="452"/>
    </row>
    <row r="201" spans="1:9" ht="15">
      <c r="A201" s="459" t="str">
        <f>A168</f>
        <v>99.</v>
      </c>
      <c r="B201" s="418" t="str">
        <f>B168</f>
        <v>Ostatní</v>
      </c>
      <c r="C201" s="450"/>
      <c r="D201" s="446"/>
      <c r="E201" s="446"/>
      <c r="F201" s="446"/>
      <c r="G201" s="460">
        <f>SUM(G168:G174)</f>
        <v>0</v>
      </c>
      <c r="H201" s="460"/>
      <c r="I201" s="448">
        <f>SUM(I168:I174)</f>
        <v>0</v>
      </c>
    </row>
    <row r="202" spans="1:9" ht="15.75" thickBot="1">
      <c r="A202" s="463"/>
      <c r="B202" s="464"/>
      <c r="C202" s="465"/>
      <c r="D202" s="466"/>
      <c r="E202" s="466"/>
      <c r="F202" s="466"/>
      <c r="G202" s="467"/>
      <c r="H202" s="467"/>
      <c r="I202" s="468">
        <f>G201+I201</f>
        <v>0</v>
      </c>
    </row>
    <row r="203" spans="1:9" ht="15">
      <c r="A203" s="469"/>
      <c r="B203" s="446"/>
      <c r="C203" s="450"/>
      <c r="D203" s="446"/>
      <c r="E203" s="446"/>
      <c r="F203" s="446"/>
      <c r="G203" s="446"/>
      <c r="H203" s="446"/>
      <c r="I203" s="470"/>
    </row>
    <row r="204" spans="1:9" ht="15">
      <c r="A204" s="469"/>
      <c r="B204" s="471" t="s">
        <v>2201</v>
      </c>
      <c r="I204" s="474">
        <f>I184+I187+I190+I193+I196+I199+I202</f>
        <v>0</v>
      </c>
    </row>
    <row r="205" spans="1:9" ht="15.75" thickBot="1">
      <c r="A205" s="475"/>
      <c r="B205" s="439"/>
      <c r="C205" s="438"/>
      <c r="D205" s="439"/>
      <c r="E205" s="439"/>
      <c r="F205" s="439"/>
      <c r="G205" s="439"/>
      <c r="H205" s="439"/>
      <c r="I205" s="476"/>
    </row>
  </sheetData>
  <sheetProtection/>
  <mergeCells count="18">
    <mergeCell ref="F3:G3"/>
    <mergeCell ref="H3:I3"/>
    <mergeCell ref="A10:I10"/>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98"/>
  <sheetViews>
    <sheetView zoomScalePageLayoutView="0" workbookViewId="0" topLeftCell="A180">
      <selection activeCell="K194" sqref="K194"/>
    </sheetView>
  </sheetViews>
  <sheetFormatPr defaultColWidth="9.00390625" defaultRowHeight="13.5"/>
  <cols>
    <col min="1" max="1" width="6.00390625" style="330" customWidth="1"/>
    <col min="2" max="2" width="7.421875" style="331" customWidth="1"/>
    <col min="3" max="3" width="10.00390625" style="331" customWidth="1"/>
    <col min="4" max="4" width="40.140625" style="331" customWidth="1"/>
    <col min="5" max="5" width="4.7109375" style="331" customWidth="1"/>
    <col min="6" max="6" width="9.57421875" style="332" customWidth="1"/>
    <col min="7" max="7" width="11.421875" style="333" customWidth="1"/>
    <col min="8" max="8" width="18.140625" style="333" customWidth="1"/>
    <col min="9" max="16384" width="9.00390625" style="334" customWidth="1"/>
  </cols>
  <sheetData>
    <row r="1" spans="1:8" s="288" customFormat="1" ht="27.75" customHeight="1">
      <c r="A1" s="705" t="s">
        <v>1773</v>
      </c>
      <c r="B1" s="705"/>
      <c r="C1" s="705"/>
      <c r="D1" s="705"/>
      <c r="E1" s="705"/>
      <c r="F1" s="705"/>
      <c r="G1" s="705"/>
      <c r="H1" s="705"/>
    </row>
    <row r="2" spans="1:8" s="288" customFormat="1" ht="12.75" customHeight="1">
      <c r="A2" s="289" t="s">
        <v>1774</v>
      </c>
      <c r="B2" s="289"/>
      <c r="C2" s="289"/>
      <c r="D2" s="289"/>
      <c r="E2" s="289"/>
      <c r="F2" s="289"/>
      <c r="G2" s="289"/>
      <c r="H2" s="289"/>
    </row>
    <row r="3" spans="1:8" s="288" customFormat="1" ht="12.75" customHeight="1">
      <c r="A3" s="289" t="s">
        <v>2203</v>
      </c>
      <c r="B3" s="289"/>
      <c r="C3" s="289"/>
      <c r="D3" s="289"/>
      <c r="E3" s="289"/>
      <c r="F3" s="289"/>
      <c r="G3" s="289"/>
      <c r="H3" s="289"/>
    </row>
    <row r="4" spans="1:8" s="288" customFormat="1" ht="13.5" customHeight="1">
      <c r="A4" s="290"/>
      <c r="B4" s="289"/>
      <c r="C4" s="290"/>
      <c r="D4" s="289"/>
      <c r="E4" s="289"/>
      <c r="F4" s="289"/>
      <c r="G4" s="289"/>
      <c r="H4" s="289"/>
    </row>
    <row r="5" spans="1:8" s="288" customFormat="1" ht="6.75" customHeight="1">
      <c r="A5" s="291"/>
      <c r="B5" s="292"/>
      <c r="C5" s="293"/>
      <c r="D5" s="292"/>
      <c r="E5" s="292"/>
      <c r="F5" s="294"/>
      <c r="G5" s="295"/>
      <c r="H5" s="295"/>
    </row>
    <row r="6" spans="1:8" s="288" customFormat="1" ht="12.75" customHeight="1">
      <c r="A6" s="296" t="s">
        <v>1776</v>
      </c>
      <c r="B6" s="296"/>
      <c r="C6" s="296"/>
      <c r="D6" s="296"/>
      <c r="E6" s="296"/>
      <c r="F6" s="296"/>
      <c r="G6" s="296"/>
      <c r="H6" s="296"/>
    </row>
    <row r="7" spans="1:8" s="288" customFormat="1" ht="13.5" customHeight="1">
      <c r="A7" s="296" t="s">
        <v>1777</v>
      </c>
      <c r="B7" s="296"/>
      <c r="C7" s="296"/>
      <c r="D7" s="296"/>
      <c r="E7" s="296"/>
      <c r="F7" s="296"/>
      <c r="G7" s="296" t="s">
        <v>1778</v>
      </c>
      <c r="H7" s="296"/>
    </row>
    <row r="8" spans="1:8" s="288" customFormat="1" ht="13.5" customHeight="1">
      <c r="A8" s="296" t="s">
        <v>1779</v>
      </c>
      <c r="B8" s="297"/>
      <c r="C8" s="297"/>
      <c r="D8" s="297"/>
      <c r="E8" s="297"/>
      <c r="F8" s="298"/>
      <c r="G8" s="296" t="s">
        <v>1780</v>
      </c>
      <c r="H8" s="299"/>
    </row>
    <row r="9" spans="1:8" s="288" customFormat="1" ht="6" customHeight="1" thickBot="1">
      <c r="A9" s="300"/>
      <c r="B9" s="300"/>
      <c r="C9" s="300"/>
      <c r="D9" s="300"/>
      <c r="E9" s="300"/>
      <c r="F9" s="300"/>
      <c r="G9" s="300"/>
      <c r="H9" s="300"/>
    </row>
    <row r="10" spans="1:8" s="288" customFormat="1" ht="25.5" customHeight="1" thickBot="1">
      <c r="A10" s="301" t="s">
        <v>1781</v>
      </c>
      <c r="B10" s="301" t="s">
        <v>1782</v>
      </c>
      <c r="C10" s="301" t="s">
        <v>1603</v>
      </c>
      <c r="D10" s="301" t="s">
        <v>125</v>
      </c>
      <c r="E10" s="301" t="s">
        <v>126</v>
      </c>
      <c r="F10" s="301" t="s">
        <v>1783</v>
      </c>
      <c r="G10" s="301" t="s">
        <v>1784</v>
      </c>
      <c r="H10" s="301" t="s">
        <v>1703</v>
      </c>
    </row>
    <row r="11" spans="1:8" s="288" customFormat="1" ht="12.75" customHeight="1" hidden="1">
      <c r="A11" s="301" t="s">
        <v>20</v>
      </c>
      <c r="B11" s="301" t="s">
        <v>78</v>
      </c>
      <c r="C11" s="301" t="s">
        <v>154</v>
      </c>
      <c r="D11" s="301" t="s">
        <v>145</v>
      </c>
      <c r="E11" s="301" t="s">
        <v>165</v>
      </c>
      <c r="F11" s="301" t="s">
        <v>174</v>
      </c>
      <c r="G11" s="301" t="s">
        <v>179</v>
      </c>
      <c r="H11" s="301" t="s">
        <v>183</v>
      </c>
    </row>
    <row r="12" spans="1:8" s="288" customFormat="1" ht="4.5" customHeight="1">
      <c r="A12" s="300"/>
      <c r="B12" s="300"/>
      <c r="C12" s="300"/>
      <c r="D12" s="300"/>
      <c r="E12" s="300"/>
      <c r="F12" s="300"/>
      <c r="G12" s="300"/>
      <c r="H12" s="300"/>
    </row>
    <row r="13" spans="1:8" s="288" customFormat="1" ht="30.75" customHeight="1">
      <c r="A13" s="302"/>
      <c r="B13" s="303"/>
      <c r="C13" s="303" t="s">
        <v>137</v>
      </c>
      <c r="D13" s="303" t="s">
        <v>2204</v>
      </c>
      <c r="E13" s="303"/>
      <c r="F13" s="304"/>
      <c r="G13" s="305"/>
      <c r="H13" s="305"/>
    </row>
    <row r="14" spans="1:8" s="288" customFormat="1" ht="28.5" customHeight="1">
      <c r="A14" s="306"/>
      <c r="B14" s="307"/>
      <c r="C14" s="307" t="s">
        <v>20</v>
      </c>
      <c r="D14" s="307" t="s">
        <v>2205</v>
      </c>
      <c r="E14" s="307"/>
      <c r="F14" s="308"/>
      <c r="G14" s="309"/>
      <c r="H14" s="309"/>
    </row>
    <row r="15" spans="1:8" s="288" customFormat="1" ht="24" customHeight="1">
      <c r="A15" s="310">
        <v>157</v>
      </c>
      <c r="B15" s="311" t="s">
        <v>1366</v>
      </c>
      <c r="C15" s="311" t="s">
        <v>2206</v>
      </c>
      <c r="D15" s="311" t="s">
        <v>2207</v>
      </c>
      <c r="E15" s="311" t="s">
        <v>168</v>
      </c>
      <c r="F15" s="312">
        <v>80</v>
      </c>
      <c r="G15" s="313"/>
      <c r="H15" s="313">
        <f>G15*F15</f>
        <v>0</v>
      </c>
    </row>
    <row r="16" spans="1:8" s="288" customFormat="1" ht="13.5" customHeight="1">
      <c r="A16" s="310">
        <v>3</v>
      </c>
      <c r="B16" s="311" t="s">
        <v>2208</v>
      </c>
      <c r="C16" s="311" t="s">
        <v>2209</v>
      </c>
      <c r="D16" s="311" t="s">
        <v>2210</v>
      </c>
      <c r="E16" s="311" t="s">
        <v>144</v>
      </c>
      <c r="F16" s="312">
        <v>8</v>
      </c>
      <c r="G16" s="313"/>
      <c r="H16" s="313">
        <f>G16*F16</f>
        <v>0</v>
      </c>
    </row>
    <row r="17" spans="1:8" s="288" customFormat="1" ht="13.5" customHeight="1">
      <c r="A17" s="314"/>
      <c r="B17" s="315"/>
      <c r="C17" s="315"/>
      <c r="D17" s="315" t="s">
        <v>2211</v>
      </c>
      <c r="E17" s="315"/>
      <c r="F17" s="316">
        <v>8</v>
      </c>
      <c r="G17" s="317"/>
      <c r="H17" s="317"/>
    </row>
    <row r="18" spans="1:8" s="288" customFormat="1" ht="24" customHeight="1">
      <c r="A18" s="310">
        <v>4</v>
      </c>
      <c r="B18" s="311" t="s">
        <v>2208</v>
      </c>
      <c r="C18" s="311" t="s">
        <v>2212</v>
      </c>
      <c r="D18" s="311" t="s">
        <v>2213</v>
      </c>
      <c r="E18" s="311" t="s">
        <v>144</v>
      </c>
      <c r="F18" s="312">
        <v>114</v>
      </c>
      <c r="G18" s="313"/>
      <c r="H18" s="313">
        <f>G18*F18</f>
        <v>0</v>
      </c>
    </row>
    <row r="19" spans="1:8" s="288" customFormat="1" ht="13.5" customHeight="1">
      <c r="A19" s="314"/>
      <c r="B19" s="315"/>
      <c r="C19" s="315"/>
      <c r="D19" s="315" t="s">
        <v>2214</v>
      </c>
      <c r="E19" s="315"/>
      <c r="F19" s="316">
        <v>114</v>
      </c>
      <c r="G19" s="317"/>
      <c r="H19" s="317"/>
    </row>
    <row r="20" spans="1:8" s="288" customFormat="1" ht="13.5" customHeight="1">
      <c r="A20" s="310">
        <v>5</v>
      </c>
      <c r="B20" s="311" t="s">
        <v>2208</v>
      </c>
      <c r="C20" s="311" t="s">
        <v>2215</v>
      </c>
      <c r="D20" s="311" t="s">
        <v>2216</v>
      </c>
      <c r="E20" s="311" t="s">
        <v>168</v>
      </c>
      <c r="F20" s="312">
        <v>160</v>
      </c>
      <c r="G20" s="313"/>
      <c r="H20" s="313">
        <f>G20*F20</f>
        <v>0</v>
      </c>
    </row>
    <row r="21" spans="1:8" s="288" customFormat="1" ht="13.5" customHeight="1">
      <c r="A21" s="314"/>
      <c r="B21" s="315"/>
      <c r="C21" s="315"/>
      <c r="D21" s="315" t="s">
        <v>2217</v>
      </c>
      <c r="E21" s="315"/>
      <c r="F21" s="316">
        <v>160</v>
      </c>
      <c r="G21" s="317"/>
      <c r="H21" s="317"/>
    </row>
    <row r="22" spans="1:8" s="288" customFormat="1" ht="13.5" customHeight="1">
      <c r="A22" s="310">
        <v>6</v>
      </c>
      <c r="B22" s="311" t="s">
        <v>2208</v>
      </c>
      <c r="C22" s="311" t="s">
        <v>2218</v>
      </c>
      <c r="D22" s="311" t="s">
        <v>2219</v>
      </c>
      <c r="E22" s="311" t="s">
        <v>168</v>
      </c>
      <c r="F22" s="312">
        <v>160</v>
      </c>
      <c r="G22" s="313"/>
      <c r="H22" s="313">
        <f>G22*F22</f>
        <v>0</v>
      </c>
    </row>
    <row r="23" spans="1:8" s="288" customFormat="1" ht="24" customHeight="1">
      <c r="A23" s="310">
        <v>7</v>
      </c>
      <c r="B23" s="311" t="s">
        <v>2208</v>
      </c>
      <c r="C23" s="311" t="s">
        <v>2220</v>
      </c>
      <c r="D23" s="311" t="s">
        <v>2221</v>
      </c>
      <c r="E23" s="311" t="s">
        <v>144</v>
      </c>
      <c r="F23" s="312">
        <v>122</v>
      </c>
      <c r="G23" s="313"/>
      <c r="H23" s="313">
        <f>G23*F23</f>
        <v>0</v>
      </c>
    </row>
    <row r="24" spans="1:8" s="288" customFormat="1" ht="13.5" customHeight="1">
      <c r="A24" s="314"/>
      <c r="B24" s="315"/>
      <c r="C24" s="315"/>
      <c r="D24" s="315" t="s">
        <v>2222</v>
      </c>
      <c r="E24" s="315"/>
      <c r="F24" s="316">
        <v>122</v>
      </c>
      <c r="G24" s="317"/>
      <c r="H24" s="317"/>
    </row>
    <row r="25" spans="1:8" s="288" customFormat="1" ht="24" customHeight="1">
      <c r="A25" s="310">
        <v>8</v>
      </c>
      <c r="B25" s="311" t="s">
        <v>2208</v>
      </c>
      <c r="C25" s="311" t="s">
        <v>188</v>
      </c>
      <c r="D25" s="311" t="s">
        <v>2223</v>
      </c>
      <c r="E25" s="311" t="s">
        <v>144</v>
      </c>
      <c r="F25" s="312">
        <v>19.8</v>
      </c>
      <c r="G25" s="313"/>
      <c r="H25" s="313">
        <f>G25*F25</f>
        <v>0</v>
      </c>
    </row>
    <row r="26" spans="1:8" s="288" customFormat="1" ht="13.5" customHeight="1">
      <c r="A26" s="310">
        <v>9</v>
      </c>
      <c r="B26" s="311" t="s">
        <v>2208</v>
      </c>
      <c r="C26" s="311" t="s">
        <v>191</v>
      </c>
      <c r="D26" s="311" t="s">
        <v>2224</v>
      </c>
      <c r="E26" s="311" t="s">
        <v>144</v>
      </c>
      <c r="F26" s="312">
        <v>19.8</v>
      </c>
      <c r="G26" s="313"/>
      <c r="H26" s="313">
        <f>G26*F26</f>
        <v>0</v>
      </c>
    </row>
    <row r="27" spans="1:8" s="288" customFormat="1" ht="13.5" customHeight="1">
      <c r="A27" s="310">
        <v>10</v>
      </c>
      <c r="B27" s="311" t="s">
        <v>2225</v>
      </c>
      <c r="C27" s="311" t="s">
        <v>2226</v>
      </c>
      <c r="D27" s="311" t="s">
        <v>2227</v>
      </c>
      <c r="E27" s="311" t="s">
        <v>144</v>
      </c>
      <c r="F27" s="312">
        <v>19.8</v>
      </c>
      <c r="G27" s="313"/>
      <c r="H27" s="313">
        <f>G27*F27</f>
        <v>0</v>
      </c>
    </row>
    <row r="28" spans="1:8" s="288" customFormat="1" ht="24" customHeight="1">
      <c r="A28" s="310">
        <v>11</v>
      </c>
      <c r="B28" s="311" t="s">
        <v>2208</v>
      </c>
      <c r="C28" s="311" t="s">
        <v>201</v>
      </c>
      <c r="D28" s="311" t="s">
        <v>2228</v>
      </c>
      <c r="E28" s="311" t="s">
        <v>144</v>
      </c>
      <c r="F28" s="312">
        <v>19.8</v>
      </c>
      <c r="G28" s="313"/>
      <c r="H28" s="313">
        <f>G28*F28</f>
        <v>0</v>
      </c>
    </row>
    <row r="29" spans="1:8" s="288" customFormat="1" ht="13.5" customHeight="1">
      <c r="A29" s="314"/>
      <c r="B29" s="315"/>
      <c r="C29" s="315"/>
      <c r="D29" s="315" t="s">
        <v>2229</v>
      </c>
      <c r="E29" s="315"/>
      <c r="F29" s="316">
        <v>19.8</v>
      </c>
      <c r="G29" s="317"/>
      <c r="H29" s="317"/>
    </row>
    <row r="30" spans="1:8" s="288" customFormat="1" ht="24" customHeight="1">
      <c r="A30" s="310">
        <v>12</v>
      </c>
      <c r="B30" s="311" t="s">
        <v>2208</v>
      </c>
      <c r="C30" s="311" t="s">
        <v>2230</v>
      </c>
      <c r="D30" s="311" t="s">
        <v>2231</v>
      </c>
      <c r="E30" s="311" t="s">
        <v>144</v>
      </c>
      <c r="F30" s="312">
        <v>102.2</v>
      </c>
      <c r="G30" s="313"/>
      <c r="H30" s="313">
        <f>G30*F30</f>
        <v>0</v>
      </c>
    </row>
    <row r="31" spans="1:8" s="288" customFormat="1" ht="13.5" customHeight="1">
      <c r="A31" s="314"/>
      <c r="B31" s="315"/>
      <c r="C31" s="315"/>
      <c r="D31" s="315" t="s">
        <v>2232</v>
      </c>
      <c r="E31" s="315"/>
      <c r="F31" s="316">
        <v>102.2</v>
      </c>
      <c r="G31" s="317"/>
      <c r="H31" s="317"/>
    </row>
    <row r="32" spans="1:8" s="288" customFormat="1" ht="24" customHeight="1">
      <c r="A32" s="310">
        <v>13</v>
      </c>
      <c r="B32" s="311" t="s">
        <v>2208</v>
      </c>
      <c r="C32" s="311" t="s">
        <v>2233</v>
      </c>
      <c r="D32" s="311" t="s">
        <v>2234</v>
      </c>
      <c r="E32" s="311" t="s">
        <v>144</v>
      </c>
      <c r="F32" s="312">
        <v>13.2</v>
      </c>
      <c r="G32" s="313"/>
      <c r="H32" s="313">
        <f>G32*F32</f>
        <v>0</v>
      </c>
    </row>
    <row r="33" spans="1:8" s="288" customFormat="1" ht="13.5" customHeight="1">
      <c r="A33" s="314"/>
      <c r="B33" s="315"/>
      <c r="C33" s="315"/>
      <c r="D33" s="315" t="s">
        <v>2235</v>
      </c>
      <c r="E33" s="315"/>
      <c r="F33" s="316">
        <v>13.2</v>
      </c>
      <c r="G33" s="317"/>
      <c r="H33" s="317"/>
    </row>
    <row r="34" spans="1:8" s="288" customFormat="1" ht="13.5" customHeight="1">
      <c r="A34" s="318">
        <v>15</v>
      </c>
      <c r="B34" s="319" t="s">
        <v>2236</v>
      </c>
      <c r="C34" s="319" t="s">
        <v>2237</v>
      </c>
      <c r="D34" s="319" t="s">
        <v>2238</v>
      </c>
      <c r="E34" s="319" t="s">
        <v>197</v>
      </c>
      <c r="F34" s="320">
        <v>81.6</v>
      </c>
      <c r="G34" s="321"/>
      <c r="H34" s="321">
        <f>G34*F34</f>
        <v>0</v>
      </c>
    </row>
    <row r="35" spans="1:8" s="288" customFormat="1" ht="13.5" customHeight="1">
      <c r="A35" s="314"/>
      <c r="B35" s="315"/>
      <c r="C35" s="315"/>
      <c r="D35" s="315" t="s">
        <v>2239</v>
      </c>
      <c r="E35" s="315"/>
      <c r="F35" s="316">
        <v>81.6</v>
      </c>
      <c r="G35" s="317"/>
      <c r="H35" s="317"/>
    </row>
    <row r="36" spans="1:8" s="288" customFormat="1" ht="13.5" customHeight="1">
      <c r="A36" s="318">
        <v>16</v>
      </c>
      <c r="B36" s="319" t="s">
        <v>2236</v>
      </c>
      <c r="C36" s="319" t="s">
        <v>2240</v>
      </c>
      <c r="D36" s="319" t="s">
        <v>2241</v>
      </c>
      <c r="E36" s="319" t="s">
        <v>197</v>
      </c>
      <c r="F36" s="320">
        <v>67.32</v>
      </c>
      <c r="G36" s="321"/>
      <c r="H36" s="321">
        <f>G36*F36</f>
        <v>0</v>
      </c>
    </row>
    <row r="37" spans="1:8" s="288" customFormat="1" ht="13.5" customHeight="1">
      <c r="A37" s="314"/>
      <c r="B37" s="315"/>
      <c r="C37" s="315"/>
      <c r="D37" s="315" t="s">
        <v>2242</v>
      </c>
      <c r="E37" s="315"/>
      <c r="F37" s="316">
        <v>67.32</v>
      </c>
      <c r="G37" s="317"/>
      <c r="H37" s="317"/>
    </row>
    <row r="38" spans="1:8" s="288" customFormat="1" ht="28.5" customHeight="1">
      <c r="A38" s="306"/>
      <c r="B38" s="307"/>
      <c r="C38" s="307" t="s">
        <v>145</v>
      </c>
      <c r="D38" s="307" t="s">
        <v>2243</v>
      </c>
      <c r="E38" s="307"/>
      <c r="F38" s="308"/>
      <c r="G38" s="309"/>
      <c r="H38" s="309"/>
    </row>
    <row r="39" spans="1:8" s="288" customFormat="1" ht="13.5" customHeight="1">
      <c r="A39" s="310">
        <v>19</v>
      </c>
      <c r="B39" s="311" t="s">
        <v>2244</v>
      </c>
      <c r="C39" s="311" t="s">
        <v>2245</v>
      </c>
      <c r="D39" s="311" t="s">
        <v>2246</v>
      </c>
      <c r="E39" s="311" t="s">
        <v>144</v>
      </c>
      <c r="F39" s="312">
        <v>6.6</v>
      </c>
      <c r="G39" s="313"/>
      <c r="H39" s="313">
        <f>G39*F39</f>
        <v>0</v>
      </c>
    </row>
    <row r="40" spans="1:8" s="288" customFormat="1" ht="13.5" customHeight="1">
      <c r="A40" s="314"/>
      <c r="B40" s="315"/>
      <c r="C40" s="315"/>
      <c r="D40" s="315" t="s">
        <v>2247</v>
      </c>
      <c r="E40" s="315"/>
      <c r="F40" s="316">
        <v>6.6</v>
      </c>
      <c r="G40" s="317"/>
      <c r="H40" s="317"/>
    </row>
    <row r="41" spans="1:8" s="288" customFormat="1" ht="28.5" customHeight="1">
      <c r="A41" s="306"/>
      <c r="B41" s="307"/>
      <c r="C41" s="307" t="s">
        <v>165</v>
      </c>
      <c r="D41" s="307" t="s">
        <v>2248</v>
      </c>
      <c r="E41" s="307"/>
      <c r="F41" s="308"/>
      <c r="G41" s="309"/>
      <c r="H41" s="309"/>
    </row>
    <row r="42" spans="1:8" s="288" customFormat="1" ht="24" customHeight="1">
      <c r="A42" s="310">
        <v>158</v>
      </c>
      <c r="B42" s="311" t="s">
        <v>1366</v>
      </c>
      <c r="C42" s="311" t="s">
        <v>2249</v>
      </c>
      <c r="D42" s="311" t="s">
        <v>2250</v>
      </c>
      <c r="E42" s="311" t="s">
        <v>168</v>
      </c>
      <c r="F42" s="312">
        <v>80</v>
      </c>
      <c r="G42" s="313"/>
      <c r="H42" s="313">
        <f>G42*F42</f>
        <v>0</v>
      </c>
    </row>
    <row r="43" spans="1:8" s="288" customFormat="1" ht="24" customHeight="1">
      <c r="A43" s="310">
        <v>159</v>
      </c>
      <c r="B43" s="311" t="s">
        <v>1366</v>
      </c>
      <c r="C43" s="311" t="s">
        <v>2251</v>
      </c>
      <c r="D43" s="311" t="s">
        <v>2252</v>
      </c>
      <c r="E43" s="311" t="s">
        <v>168</v>
      </c>
      <c r="F43" s="312">
        <v>80</v>
      </c>
      <c r="G43" s="313"/>
      <c r="H43" s="313">
        <f>G43*F43</f>
        <v>0</v>
      </c>
    </row>
    <row r="44" spans="1:8" s="288" customFormat="1" ht="24" customHeight="1">
      <c r="A44" s="310">
        <v>160</v>
      </c>
      <c r="B44" s="311" t="s">
        <v>1366</v>
      </c>
      <c r="C44" s="311" t="s">
        <v>2253</v>
      </c>
      <c r="D44" s="311" t="s">
        <v>2254</v>
      </c>
      <c r="E44" s="311" t="s">
        <v>168</v>
      </c>
      <c r="F44" s="312">
        <v>80</v>
      </c>
      <c r="G44" s="313"/>
      <c r="H44" s="313">
        <f>G44*F44</f>
        <v>0</v>
      </c>
    </row>
    <row r="45" spans="1:8" s="288" customFormat="1" ht="28.5" customHeight="1">
      <c r="A45" s="306"/>
      <c r="B45" s="307"/>
      <c r="C45" s="307" t="s">
        <v>183</v>
      </c>
      <c r="D45" s="307" t="s">
        <v>2255</v>
      </c>
      <c r="E45" s="307"/>
      <c r="F45" s="308"/>
      <c r="G45" s="309"/>
      <c r="H45" s="309"/>
    </row>
    <row r="46" spans="1:8" s="288" customFormat="1" ht="13.5" customHeight="1">
      <c r="A46" s="310">
        <v>22</v>
      </c>
      <c r="B46" s="311" t="s">
        <v>2244</v>
      </c>
      <c r="C46" s="311" t="s">
        <v>2256</v>
      </c>
      <c r="D46" s="311" t="s">
        <v>2257</v>
      </c>
      <c r="E46" s="311" t="s">
        <v>1856</v>
      </c>
      <c r="F46" s="312">
        <v>4</v>
      </c>
      <c r="G46" s="313"/>
      <c r="H46" s="313">
        <f>G46*F46</f>
        <v>0</v>
      </c>
    </row>
    <row r="47" spans="1:8" s="288" customFormat="1" ht="24" customHeight="1">
      <c r="A47" s="310">
        <v>24</v>
      </c>
      <c r="B47" s="311" t="s">
        <v>2244</v>
      </c>
      <c r="C47" s="311" t="s">
        <v>2258</v>
      </c>
      <c r="D47" s="311" t="s">
        <v>2259</v>
      </c>
      <c r="E47" s="311" t="s">
        <v>1856</v>
      </c>
      <c r="F47" s="312">
        <v>6</v>
      </c>
      <c r="G47" s="313"/>
      <c r="H47" s="313">
        <f>G47*F47</f>
        <v>0</v>
      </c>
    </row>
    <row r="48" spans="1:8" s="288" customFormat="1" ht="30.75" customHeight="1">
      <c r="A48" s="302"/>
      <c r="B48" s="303"/>
      <c r="C48" s="303" t="s">
        <v>930</v>
      </c>
      <c r="D48" s="303" t="s">
        <v>2260</v>
      </c>
      <c r="E48" s="303"/>
      <c r="F48" s="304"/>
      <c r="G48" s="305"/>
      <c r="H48" s="305"/>
    </row>
    <row r="49" spans="1:8" s="288" customFormat="1" ht="13.5" customHeight="1">
      <c r="A49" s="310">
        <v>124</v>
      </c>
      <c r="B49" s="311" t="s">
        <v>930</v>
      </c>
      <c r="C49" s="311" t="s">
        <v>2261</v>
      </c>
      <c r="D49" s="311" t="s">
        <v>2262</v>
      </c>
      <c r="E49" s="311" t="s">
        <v>250</v>
      </c>
      <c r="F49" s="312">
        <v>50</v>
      </c>
      <c r="G49" s="313"/>
      <c r="H49" s="313">
        <f>G49*F49</f>
        <v>0</v>
      </c>
    </row>
    <row r="50" spans="1:8" s="288" customFormat="1" ht="13.5" customHeight="1">
      <c r="A50" s="310">
        <v>125</v>
      </c>
      <c r="B50" s="311" t="s">
        <v>930</v>
      </c>
      <c r="C50" s="311" t="s">
        <v>2263</v>
      </c>
      <c r="D50" s="311" t="s">
        <v>2264</v>
      </c>
      <c r="E50" s="311" t="s">
        <v>304</v>
      </c>
      <c r="F50" s="312">
        <v>4</v>
      </c>
      <c r="G50" s="313"/>
      <c r="H50" s="313">
        <f>G50*F50</f>
        <v>0</v>
      </c>
    </row>
    <row r="51" spans="1:8" s="288" customFormat="1" ht="24" customHeight="1">
      <c r="A51" s="310">
        <v>126</v>
      </c>
      <c r="B51" s="311" t="s">
        <v>930</v>
      </c>
      <c r="C51" s="311" t="s">
        <v>2265</v>
      </c>
      <c r="D51" s="311" t="s">
        <v>2266</v>
      </c>
      <c r="E51" s="311" t="s">
        <v>197</v>
      </c>
      <c r="F51" s="312">
        <v>4</v>
      </c>
      <c r="G51" s="313"/>
      <c r="H51" s="313">
        <f>G51*F51</f>
        <v>0</v>
      </c>
    </row>
    <row r="52" spans="1:8" s="288" customFormat="1" ht="13.5" customHeight="1">
      <c r="A52" s="310">
        <v>29</v>
      </c>
      <c r="B52" s="311" t="s">
        <v>930</v>
      </c>
      <c r="C52" s="311" t="s">
        <v>2267</v>
      </c>
      <c r="D52" s="311" t="s">
        <v>2268</v>
      </c>
      <c r="E52" s="311" t="s">
        <v>250</v>
      </c>
      <c r="F52" s="312">
        <v>48</v>
      </c>
      <c r="G52" s="313"/>
      <c r="H52" s="313">
        <f>G52*F52</f>
        <v>0</v>
      </c>
    </row>
    <row r="53" spans="1:8" s="288" customFormat="1" ht="13.5" customHeight="1">
      <c r="A53" s="322"/>
      <c r="B53" s="323"/>
      <c r="C53" s="323"/>
      <c r="D53" s="323" t="s">
        <v>2269</v>
      </c>
      <c r="E53" s="323"/>
      <c r="F53" s="324">
        <v>48</v>
      </c>
      <c r="G53" s="325"/>
      <c r="H53" s="325"/>
    </row>
    <row r="54" spans="1:8" s="288" customFormat="1" ht="13.5" customHeight="1">
      <c r="A54" s="310">
        <v>140</v>
      </c>
      <c r="B54" s="311" t="s">
        <v>930</v>
      </c>
      <c r="C54" s="311" t="s">
        <v>2270</v>
      </c>
      <c r="D54" s="311" t="s">
        <v>2271</v>
      </c>
      <c r="E54" s="311" t="s">
        <v>250</v>
      </c>
      <c r="F54" s="312">
        <v>36</v>
      </c>
      <c r="G54" s="313"/>
      <c r="H54" s="313">
        <f>G54*F54</f>
        <v>0</v>
      </c>
    </row>
    <row r="55" spans="1:8" s="288" customFormat="1" ht="13.5" customHeight="1">
      <c r="A55" s="322"/>
      <c r="B55" s="323"/>
      <c r="C55" s="323"/>
      <c r="D55" s="323" t="s">
        <v>2272</v>
      </c>
      <c r="E55" s="323"/>
      <c r="F55" s="324">
        <v>36</v>
      </c>
      <c r="G55" s="325"/>
      <c r="H55" s="325"/>
    </row>
    <row r="56" spans="1:8" s="288" customFormat="1" ht="13.5" customHeight="1">
      <c r="A56" s="310">
        <v>147</v>
      </c>
      <c r="B56" s="311" t="s">
        <v>930</v>
      </c>
      <c r="C56" s="311" t="s">
        <v>2273</v>
      </c>
      <c r="D56" s="311" t="s">
        <v>2274</v>
      </c>
      <c r="E56" s="311" t="s">
        <v>250</v>
      </c>
      <c r="F56" s="312">
        <v>12</v>
      </c>
      <c r="G56" s="313"/>
      <c r="H56" s="313">
        <f>G56*F56</f>
        <v>0</v>
      </c>
    </row>
    <row r="57" spans="1:8" s="288" customFormat="1" ht="13.5" customHeight="1">
      <c r="A57" s="322"/>
      <c r="B57" s="323"/>
      <c r="C57" s="323"/>
      <c r="D57" s="323" t="s">
        <v>2275</v>
      </c>
      <c r="E57" s="323"/>
      <c r="F57" s="324">
        <v>12</v>
      </c>
      <c r="G57" s="325"/>
      <c r="H57" s="325"/>
    </row>
    <row r="58" spans="1:8" s="288" customFormat="1" ht="13.5" customHeight="1">
      <c r="A58" s="310">
        <v>30</v>
      </c>
      <c r="B58" s="311" t="s">
        <v>930</v>
      </c>
      <c r="C58" s="311" t="s">
        <v>2276</v>
      </c>
      <c r="D58" s="311" t="s">
        <v>2277</v>
      </c>
      <c r="E58" s="311" t="s">
        <v>250</v>
      </c>
      <c r="F58" s="312">
        <v>36</v>
      </c>
      <c r="G58" s="313"/>
      <c r="H58" s="313">
        <f>G58*F58</f>
        <v>0</v>
      </c>
    </row>
    <row r="59" spans="1:8" s="288" customFormat="1" ht="13.5" customHeight="1">
      <c r="A59" s="322"/>
      <c r="B59" s="323"/>
      <c r="C59" s="323"/>
      <c r="D59" s="323" t="s">
        <v>2272</v>
      </c>
      <c r="E59" s="323"/>
      <c r="F59" s="324">
        <v>36</v>
      </c>
      <c r="G59" s="325"/>
      <c r="H59" s="325"/>
    </row>
    <row r="60" spans="1:8" s="288" customFormat="1" ht="13.5" customHeight="1">
      <c r="A60" s="310">
        <v>146</v>
      </c>
      <c r="B60" s="311" t="s">
        <v>930</v>
      </c>
      <c r="C60" s="311" t="s">
        <v>2278</v>
      </c>
      <c r="D60" s="311" t="s">
        <v>2279</v>
      </c>
      <c r="E60" s="311" t="s">
        <v>250</v>
      </c>
      <c r="F60" s="312">
        <v>12</v>
      </c>
      <c r="G60" s="313"/>
      <c r="H60" s="313">
        <f>G60*F60</f>
        <v>0</v>
      </c>
    </row>
    <row r="61" spans="1:8" s="288" customFormat="1" ht="13.5" customHeight="1">
      <c r="A61" s="322"/>
      <c r="B61" s="323"/>
      <c r="C61" s="323"/>
      <c r="D61" s="323" t="s">
        <v>2275</v>
      </c>
      <c r="E61" s="323"/>
      <c r="F61" s="324">
        <v>12</v>
      </c>
      <c r="G61" s="325"/>
      <c r="H61" s="325"/>
    </row>
    <row r="62" spans="1:8" s="288" customFormat="1" ht="13.5" customHeight="1">
      <c r="A62" s="310">
        <v>31</v>
      </c>
      <c r="B62" s="311" t="s">
        <v>930</v>
      </c>
      <c r="C62" s="311" t="s">
        <v>2280</v>
      </c>
      <c r="D62" s="311" t="s">
        <v>2281</v>
      </c>
      <c r="E62" s="311" t="s">
        <v>250</v>
      </c>
      <c r="F62" s="312">
        <v>86.4</v>
      </c>
      <c r="G62" s="313"/>
      <c r="H62" s="313">
        <f>G62*F62</f>
        <v>0</v>
      </c>
    </row>
    <row r="63" spans="1:8" s="288" customFormat="1" ht="13.5" customHeight="1">
      <c r="A63" s="322"/>
      <c r="B63" s="323"/>
      <c r="C63" s="323"/>
      <c r="D63" s="323" t="s">
        <v>2282</v>
      </c>
      <c r="E63" s="323"/>
      <c r="F63" s="324">
        <v>86.4</v>
      </c>
      <c r="G63" s="325"/>
      <c r="H63" s="325"/>
    </row>
    <row r="64" spans="1:8" s="288" customFormat="1" ht="13.5" customHeight="1">
      <c r="A64" s="310">
        <v>32</v>
      </c>
      <c r="B64" s="311" t="s">
        <v>930</v>
      </c>
      <c r="C64" s="311" t="s">
        <v>2283</v>
      </c>
      <c r="D64" s="311" t="s">
        <v>2284</v>
      </c>
      <c r="E64" s="311" t="s">
        <v>250</v>
      </c>
      <c r="F64" s="312">
        <v>114</v>
      </c>
      <c r="G64" s="313"/>
      <c r="H64" s="313">
        <f>G64*F64</f>
        <v>0</v>
      </c>
    </row>
    <row r="65" spans="1:8" s="288" customFormat="1" ht="13.5" customHeight="1">
      <c r="A65" s="322"/>
      <c r="B65" s="323"/>
      <c r="C65" s="323"/>
      <c r="D65" s="323" t="s">
        <v>2285</v>
      </c>
      <c r="E65" s="323"/>
      <c r="F65" s="324">
        <v>114</v>
      </c>
      <c r="G65" s="325"/>
      <c r="H65" s="325"/>
    </row>
    <row r="66" spans="1:8" s="288" customFormat="1" ht="13.5" customHeight="1">
      <c r="A66" s="310">
        <v>33</v>
      </c>
      <c r="B66" s="311" t="s">
        <v>930</v>
      </c>
      <c r="C66" s="311" t="s">
        <v>2286</v>
      </c>
      <c r="D66" s="311" t="s">
        <v>2287</v>
      </c>
      <c r="E66" s="311" t="s">
        <v>250</v>
      </c>
      <c r="F66" s="312">
        <v>18</v>
      </c>
      <c r="G66" s="313"/>
      <c r="H66" s="313">
        <f>G66*F66</f>
        <v>0</v>
      </c>
    </row>
    <row r="67" spans="1:8" s="288" customFormat="1" ht="13.5" customHeight="1">
      <c r="A67" s="322"/>
      <c r="B67" s="323"/>
      <c r="C67" s="323"/>
      <c r="D67" s="323" t="s">
        <v>2288</v>
      </c>
      <c r="E67" s="323"/>
      <c r="F67" s="324">
        <v>18</v>
      </c>
      <c r="G67" s="325"/>
      <c r="H67" s="325"/>
    </row>
    <row r="68" spans="1:8" s="288" customFormat="1" ht="13.5" customHeight="1">
      <c r="A68" s="310">
        <v>34</v>
      </c>
      <c r="B68" s="311" t="s">
        <v>930</v>
      </c>
      <c r="C68" s="311" t="s">
        <v>2289</v>
      </c>
      <c r="D68" s="311" t="s">
        <v>2290</v>
      </c>
      <c r="E68" s="311" t="s">
        <v>250</v>
      </c>
      <c r="F68" s="312">
        <v>24</v>
      </c>
      <c r="G68" s="313"/>
      <c r="H68" s="313">
        <f>G68*F68</f>
        <v>0</v>
      </c>
    </row>
    <row r="69" spans="1:8" s="288" customFormat="1" ht="13.5" customHeight="1">
      <c r="A69" s="322"/>
      <c r="B69" s="323"/>
      <c r="C69" s="323"/>
      <c r="D69" s="323" t="s">
        <v>2291</v>
      </c>
      <c r="E69" s="323"/>
      <c r="F69" s="324">
        <v>24</v>
      </c>
      <c r="G69" s="325"/>
      <c r="H69" s="325"/>
    </row>
    <row r="70" spans="1:8" s="288" customFormat="1" ht="13.5" customHeight="1">
      <c r="A70" s="310">
        <v>35</v>
      </c>
      <c r="B70" s="311" t="s">
        <v>930</v>
      </c>
      <c r="C70" s="311" t="s">
        <v>2292</v>
      </c>
      <c r="D70" s="311" t="s">
        <v>2293</v>
      </c>
      <c r="E70" s="311" t="s">
        <v>250</v>
      </c>
      <c r="F70" s="312">
        <v>18</v>
      </c>
      <c r="G70" s="313"/>
      <c r="H70" s="313">
        <f>G70*F70</f>
        <v>0</v>
      </c>
    </row>
    <row r="71" spans="1:8" s="288" customFormat="1" ht="13.5" customHeight="1">
      <c r="A71" s="322"/>
      <c r="B71" s="323"/>
      <c r="C71" s="323"/>
      <c r="D71" s="323" t="s">
        <v>2288</v>
      </c>
      <c r="E71" s="323"/>
      <c r="F71" s="324">
        <v>18</v>
      </c>
      <c r="G71" s="325"/>
      <c r="H71" s="325"/>
    </row>
    <row r="72" spans="1:8" s="288" customFormat="1" ht="24" customHeight="1">
      <c r="A72" s="310">
        <v>150</v>
      </c>
      <c r="B72" s="311" t="s">
        <v>930</v>
      </c>
      <c r="C72" s="311" t="s">
        <v>2294</v>
      </c>
      <c r="D72" s="311" t="s">
        <v>2295</v>
      </c>
      <c r="E72" s="311" t="s">
        <v>250</v>
      </c>
      <c r="F72" s="312">
        <v>18</v>
      </c>
      <c r="G72" s="313"/>
      <c r="H72" s="313">
        <f>G72*F72</f>
        <v>0</v>
      </c>
    </row>
    <row r="73" spans="1:8" s="288" customFormat="1" ht="13.5" customHeight="1">
      <c r="A73" s="322"/>
      <c r="B73" s="323"/>
      <c r="C73" s="323"/>
      <c r="D73" s="323" t="s">
        <v>2288</v>
      </c>
      <c r="E73" s="323"/>
      <c r="F73" s="324">
        <v>18</v>
      </c>
      <c r="G73" s="325"/>
      <c r="H73" s="325"/>
    </row>
    <row r="74" spans="1:8" s="288" customFormat="1" ht="24" customHeight="1">
      <c r="A74" s="310">
        <v>151</v>
      </c>
      <c r="B74" s="311" t="s">
        <v>930</v>
      </c>
      <c r="C74" s="311" t="s">
        <v>2296</v>
      </c>
      <c r="D74" s="311" t="s">
        <v>2297</v>
      </c>
      <c r="E74" s="311" t="s">
        <v>250</v>
      </c>
      <c r="F74" s="312">
        <v>48</v>
      </c>
      <c r="G74" s="313"/>
      <c r="H74" s="313">
        <f>G74*F74</f>
        <v>0</v>
      </c>
    </row>
    <row r="75" spans="1:8" s="288" customFormat="1" ht="13.5" customHeight="1">
      <c r="A75" s="322"/>
      <c r="B75" s="323"/>
      <c r="C75" s="323"/>
      <c r="D75" s="323" t="s">
        <v>2269</v>
      </c>
      <c r="E75" s="323"/>
      <c r="F75" s="324">
        <v>48</v>
      </c>
      <c r="G75" s="325"/>
      <c r="H75" s="325"/>
    </row>
    <row r="76" spans="1:8" s="288" customFormat="1" ht="24" customHeight="1">
      <c r="A76" s="310">
        <v>36</v>
      </c>
      <c r="B76" s="311" t="s">
        <v>930</v>
      </c>
      <c r="C76" s="311" t="s">
        <v>2298</v>
      </c>
      <c r="D76" s="311" t="s">
        <v>2299</v>
      </c>
      <c r="E76" s="311" t="s">
        <v>250</v>
      </c>
      <c r="F76" s="312">
        <v>36</v>
      </c>
      <c r="G76" s="313"/>
      <c r="H76" s="313">
        <f>G76*F76</f>
        <v>0</v>
      </c>
    </row>
    <row r="77" spans="1:8" s="288" customFormat="1" ht="13.5" customHeight="1">
      <c r="A77" s="322"/>
      <c r="B77" s="323"/>
      <c r="C77" s="323"/>
      <c r="D77" s="323" t="s">
        <v>2272</v>
      </c>
      <c r="E77" s="323"/>
      <c r="F77" s="324">
        <v>36</v>
      </c>
      <c r="G77" s="325"/>
      <c r="H77" s="325"/>
    </row>
    <row r="78" spans="1:8" s="288" customFormat="1" ht="13.5" customHeight="1">
      <c r="A78" s="310">
        <v>37</v>
      </c>
      <c r="B78" s="311" t="s">
        <v>930</v>
      </c>
      <c r="C78" s="311" t="s">
        <v>2300</v>
      </c>
      <c r="D78" s="311" t="s">
        <v>2301</v>
      </c>
      <c r="E78" s="311" t="s">
        <v>304</v>
      </c>
      <c r="F78" s="312">
        <v>13</v>
      </c>
      <c r="G78" s="313"/>
      <c r="H78" s="313">
        <f>G78*F78</f>
        <v>0</v>
      </c>
    </row>
    <row r="79" spans="1:8" s="288" customFormat="1" ht="13.5" customHeight="1">
      <c r="A79" s="310">
        <v>38</v>
      </c>
      <c r="B79" s="311" t="s">
        <v>930</v>
      </c>
      <c r="C79" s="311" t="s">
        <v>2302</v>
      </c>
      <c r="D79" s="311" t="s">
        <v>2303</v>
      </c>
      <c r="E79" s="311" t="s">
        <v>304</v>
      </c>
      <c r="F79" s="312">
        <v>10</v>
      </c>
      <c r="G79" s="313"/>
      <c r="H79" s="313">
        <f aca="true" t="shared" si="0" ref="H79:H86">G79*F79</f>
        <v>0</v>
      </c>
    </row>
    <row r="80" spans="1:8" s="288" customFormat="1" ht="13.5" customHeight="1">
      <c r="A80" s="310">
        <v>39</v>
      </c>
      <c r="B80" s="311" t="s">
        <v>930</v>
      </c>
      <c r="C80" s="311" t="s">
        <v>2304</v>
      </c>
      <c r="D80" s="311" t="s">
        <v>2305</v>
      </c>
      <c r="E80" s="311" t="s">
        <v>304</v>
      </c>
      <c r="F80" s="312">
        <v>5</v>
      </c>
      <c r="G80" s="313"/>
      <c r="H80" s="313">
        <f t="shared" si="0"/>
        <v>0</v>
      </c>
    </row>
    <row r="81" spans="1:8" s="288" customFormat="1" ht="24" customHeight="1">
      <c r="A81" s="310">
        <v>40</v>
      </c>
      <c r="B81" s="311" t="s">
        <v>930</v>
      </c>
      <c r="C81" s="311" t="s">
        <v>2306</v>
      </c>
      <c r="D81" s="311" t="s">
        <v>2307</v>
      </c>
      <c r="E81" s="311" t="s">
        <v>304</v>
      </c>
      <c r="F81" s="312">
        <v>2</v>
      </c>
      <c r="G81" s="313"/>
      <c r="H81" s="313">
        <f t="shared" si="0"/>
        <v>0</v>
      </c>
    </row>
    <row r="82" spans="1:8" s="288" customFormat="1" ht="24" customHeight="1">
      <c r="A82" s="310">
        <v>154</v>
      </c>
      <c r="B82" s="311" t="s">
        <v>930</v>
      </c>
      <c r="C82" s="311" t="s">
        <v>2308</v>
      </c>
      <c r="D82" s="311" t="s">
        <v>2309</v>
      </c>
      <c r="E82" s="311" t="s">
        <v>304</v>
      </c>
      <c r="F82" s="312">
        <v>3</v>
      </c>
      <c r="G82" s="313"/>
      <c r="H82" s="313">
        <f t="shared" si="0"/>
        <v>0</v>
      </c>
    </row>
    <row r="83" spans="1:8" s="288" customFormat="1" ht="24" customHeight="1">
      <c r="A83" s="310">
        <v>153</v>
      </c>
      <c r="B83" s="311" t="s">
        <v>930</v>
      </c>
      <c r="C83" s="311" t="s">
        <v>2310</v>
      </c>
      <c r="D83" s="311" t="s">
        <v>2311</v>
      </c>
      <c r="E83" s="311" t="s">
        <v>304</v>
      </c>
      <c r="F83" s="312">
        <v>1</v>
      </c>
      <c r="G83" s="313"/>
      <c r="H83" s="313">
        <f t="shared" si="0"/>
        <v>0</v>
      </c>
    </row>
    <row r="84" spans="1:8" s="288" customFormat="1" ht="13.5" customHeight="1">
      <c r="A84" s="310">
        <v>152</v>
      </c>
      <c r="B84" s="311" t="s">
        <v>930</v>
      </c>
      <c r="C84" s="311" t="s">
        <v>2312</v>
      </c>
      <c r="D84" s="311" t="s">
        <v>2313</v>
      </c>
      <c r="E84" s="311" t="s">
        <v>304</v>
      </c>
      <c r="F84" s="312">
        <v>1</v>
      </c>
      <c r="G84" s="313"/>
      <c r="H84" s="313">
        <f t="shared" si="0"/>
        <v>0</v>
      </c>
    </row>
    <row r="85" spans="1:8" s="288" customFormat="1" ht="13.5" customHeight="1">
      <c r="A85" s="310">
        <v>42</v>
      </c>
      <c r="B85" s="311" t="s">
        <v>930</v>
      </c>
      <c r="C85" s="311" t="s">
        <v>2314</v>
      </c>
      <c r="D85" s="311" t="s">
        <v>2315</v>
      </c>
      <c r="E85" s="311" t="s">
        <v>304</v>
      </c>
      <c r="F85" s="312">
        <v>5</v>
      </c>
      <c r="G85" s="313"/>
      <c r="H85" s="313">
        <f t="shared" si="0"/>
        <v>0</v>
      </c>
    </row>
    <row r="86" spans="1:8" s="288" customFormat="1" ht="13.5" customHeight="1">
      <c r="A86" s="310">
        <v>43</v>
      </c>
      <c r="B86" s="311" t="s">
        <v>930</v>
      </c>
      <c r="C86" s="311" t="s">
        <v>2316</v>
      </c>
      <c r="D86" s="311" t="s">
        <v>2317</v>
      </c>
      <c r="E86" s="311" t="s">
        <v>250</v>
      </c>
      <c r="F86" s="312">
        <v>297</v>
      </c>
      <c r="G86" s="313"/>
      <c r="H86" s="313">
        <f t="shared" si="0"/>
        <v>0</v>
      </c>
    </row>
    <row r="87" spans="1:8" s="288" customFormat="1" ht="13.5" customHeight="1">
      <c r="A87" s="314"/>
      <c r="B87" s="315"/>
      <c r="C87" s="315"/>
      <c r="D87" s="315" t="s">
        <v>2318</v>
      </c>
      <c r="E87" s="315"/>
      <c r="F87" s="316">
        <v>297</v>
      </c>
      <c r="G87" s="317"/>
      <c r="H87" s="317"/>
    </row>
    <row r="88" spans="1:8" s="288" customFormat="1" ht="13.5" customHeight="1">
      <c r="A88" s="310">
        <v>44</v>
      </c>
      <c r="B88" s="311" t="s">
        <v>930</v>
      </c>
      <c r="C88" s="311" t="s">
        <v>2319</v>
      </c>
      <c r="D88" s="311" t="s">
        <v>2320</v>
      </c>
      <c r="E88" s="311" t="s">
        <v>250</v>
      </c>
      <c r="F88" s="312">
        <v>95</v>
      </c>
      <c r="G88" s="313"/>
      <c r="H88" s="313">
        <f>G88*F88</f>
        <v>0</v>
      </c>
    </row>
    <row r="89" spans="1:8" s="288" customFormat="1" ht="13.5" customHeight="1">
      <c r="A89" s="314"/>
      <c r="B89" s="315"/>
      <c r="C89" s="315"/>
      <c r="D89" s="315" t="s">
        <v>2321</v>
      </c>
      <c r="E89" s="315"/>
      <c r="F89" s="316">
        <v>95</v>
      </c>
      <c r="G89" s="317"/>
      <c r="H89" s="317"/>
    </row>
    <row r="90" spans="1:8" s="288" customFormat="1" ht="45" customHeight="1">
      <c r="A90" s="318">
        <v>45</v>
      </c>
      <c r="B90" s="319"/>
      <c r="C90" s="319" t="s">
        <v>2322</v>
      </c>
      <c r="D90" s="319" t="s">
        <v>2323</v>
      </c>
      <c r="E90" s="319" t="s">
        <v>304</v>
      </c>
      <c r="F90" s="320">
        <v>16</v>
      </c>
      <c r="G90" s="321"/>
      <c r="H90" s="321">
        <f>G90*F90</f>
        <v>0</v>
      </c>
    </row>
    <row r="91" spans="1:8" s="288" customFormat="1" ht="45" customHeight="1">
      <c r="A91" s="318">
        <v>139</v>
      </c>
      <c r="B91" s="319"/>
      <c r="C91" s="319" t="s">
        <v>2324</v>
      </c>
      <c r="D91" s="319" t="s">
        <v>2325</v>
      </c>
      <c r="E91" s="319" t="s">
        <v>304</v>
      </c>
      <c r="F91" s="320">
        <v>1</v>
      </c>
      <c r="G91" s="321"/>
      <c r="H91" s="321">
        <f aca="true" t="shared" si="1" ref="H91:H99">G91*F91</f>
        <v>0</v>
      </c>
    </row>
    <row r="92" spans="1:8" s="288" customFormat="1" ht="13.5" customHeight="1">
      <c r="A92" s="318">
        <v>46</v>
      </c>
      <c r="B92" s="319"/>
      <c r="C92" s="319" t="s">
        <v>2326</v>
      </c>
      <c r="D92" s="319" t="s">
        <v>2327</v>
      </c>
      <c r="E92" s="319" t="s">
        <v>304</v>
      </c>
      <c r="F92" s="320">
        <v>6</v>
      </c>
      <c r="G92" s="321"/>
      <c r="H92" s="321">
        <f t="shared" si="1"/>
        <v>0</v>
      </c>
    </row>
    <row r="93" spans="1:8" s="288" customFormat="1" ht="13.5" customHeight="1">
      <c r="A93" s="318">
        <v>148</v>
      </c>
      <c r="B93" s="319"/>
      <c r="C93" s="319" t="s">
        <v>2326</v>
      </c>
      <c r="D93" s="319" t="s">
        <v>2328</v>
      </c>
      <c r="E93" s="319" t="s">
        <v>304</v>
      </c>
      <c r="F93" s="320">
        <v>6</v>
      </c>
      <c r="G93" s="321"/>
      <c r="H93" s="321">
        <f t="shared" si="1"/>
        <v>0</v>
      </c>
    </row>
    <row r="94" spans="1:8" s="288" customFormat="1" ht="13.5" customHeight="1">
      <c r="A94" s="318">
        <v>155</v>
      </c>
      <c r="B94" s="319"/>
      <c r="C94" s="319" t="s">
        <v>2329</v>
      </c>
      <c r="D94" s="319" t="s">
        <v>2330</v>
      </c>
      <c r="E94" s="319" t="s">
        <v>304</v>
      </c>
      <c r="F94" s="320">
        <v>1</v>
      </c>
      <c r="G94" s="321"/>
      <c r="H94" s="321">
        <f t="shared" si="1"/>
        <v>0</v>
      </c>
    </row>
    <row r="95" spans="1:8" s="288" customFormat="1" ht="13.5" customHeight="1">
      <c r="A95" s="318">
        <v>156</v>
      </c>
      <c r="B95" s="319"/>
      <c r="C95" s="319" t="s">
        <v>2331</v>
      </c>
      <c r="D95" s="319" t="s">
        <v>2332</v>
      </c>
      <c r="E95" s="319" t="s">
        <v>304</v>
      </c>
      <c r="F95" s="320">
        <v>1</v>
      </c>
      <c r="G95" s="321"/>
      <c r="H95" s="321">
        <f t="shared" si="1"/>
        <v>0</v>
      </c>
    </row>
    <row r="96" spans="1:8" s="288" customFormat="1" ht="13.5" customHeight="1">
      <c r="A96" s="318">
        <v>47</v>
      </c>
      <c r="B96" s="319"/>
      <c r="C96" s="319" t="s">
        <v>2333</v>
      </c>
      <c r="D96" s="319" t="s">
        <v>2334</v>
      </c>
      <c r="E96" s="319" t="s">
        <v>304</v>
      </c>
      <c r="F96" s="320">
        <v>8</v>
      </c>
      <c r="G96" s="321"/>
      <c r="H96" s="321">
        <f t="shared" si="1"/>
        <v>0</v>
      </c>
    </row>
    <row r="97" spans="1:8" s="288" customFormat="1" ht="24" customHeight="1">
      <c r="A97" s="318">
        <v>131</v>
      </c>
      <c r="B97" s="319"/>
      <c r="C97" s="319" t="s">
        <v>2335</v>
      </c>
      <c r="D97" s="319" t="s">
        <v>2336</v>
      </c>
      <c r="E97" s="319" t="s">
        <v>250</v>
      </c>
      <c r="F97" s="320">
        <v>15</v>
      </c>
      <c r="G97" s="321"/>
      <c r="H97" s="321">
        <f t="shared" si="1"/>
        <v>0</v>
      </c>
    </row>
    <row r="98" spans="1:8" s="288" customFormat="1" ht="24" customHeight="1">
      <c r="A98" s="310">
        <v>49</v>
      </c>
      <c r="B98" s="311" t="s">
        <v>930</v>
      </c>
      <c r="C98" s="311" t="s">
        <v>2337</v>
      </c>
      <c r="D98" s="311" t="s">
        <v>2338</v>
      </c>
      <c r="E98" s="311" t="s">
        <v>1134</v>
      </c>
      <c r="F98" s="312">
        <v>3112.985</v>
      </c>
      <c r="G98" s="313"/>
      <c r="H98" s="312">
        <f t="shared" si="1"/>
        <v>0</v>
      </c>
    </row>
    <row r="99" spans="1:8" s="288" customFormat="1" ht="24" customHeight="1">
      <c r="A99" s="310">
        <v>50</v>
      </c>
      <c r="B99" s="311" t="s">
        <v>930</v>
      </c>
      <c r="C99" s="311" t="s">
        <v>2339</v>
      </c>
      <c r="D99" s="311" t="s">
        <v>2340</v>
      </c>
      <c r="E99" s="311" t="s">
        <v>1134</v>
      </c>
      <c r="F99" s="312">
        <v>3112.985</v>
      </c>
      <c r="G99" s="313"/>
      <c r="H99" s="312">
        <f t="shared" si="1"/>
        <v>0</v>
      </c>
    </row>
    <row r="100" spans="1:8" s="288" customFormat="1" ht="30.75" customHeight="1">
      <c r="A100" s="302"/>
      <c r="B100" s="303"/>
      <c r="C100" s="303" t="s">
        <v>2341</v>
      </c>
      <c r="D100" s="303" t="s">
        <v>2342</v>
      </c>
      <c r="E100" s="303"/>
      <c r="F100" s="304"/>
      <c r="G100" s="305"/>
      <c r="H100" s="305"/>
    </row>
    <row r="101" spans="1:8" s="288" customFormat="1" ht="24" customHeight="1">
      <c r="A101" s="310">
        <v>121</v>
      </c>
      <c r="B101" s="311" t="s">
        <v>930</v>
      </c>
      <c r="C101" s="311" t="s">
        <v>2343</v>
      </c>
      <c r="D101" s="311" t="s">
        <v>2344</v>
      </c>
      <c r="E101" s="311" t="s">
        <v>250</v>
      </c>
      <c r="F101" s="312">
        <v>150</v>
      </c>
      <c r="G101" s="313"/>
      <c r="H101" s="313">
        <f>G101*F101</f>
        <v>0</v>
      </c>
    </row>
    <row r="102" spans="1:8" s="288" customFormat="1" ht="13.5" customHeight="1">
      <c r="A102" s="310">
        <v>122</v>
      </c>
      <c r="B102" s="311" t="s">
        <v>930</v>
      </c>
      <c r="C102" s="311" t="s">
        <v>2345</v>
      </c>
      <c r="D102" s="311" t="s">
        <v>2346</v>
      </c>
      <c r="E102" s="311" t="s">
        <v>304</v>
      </c>
      <c r="F102" s="312">
        <v>1</v>
      </c>
      <c r="G102" s="313"/>
      <c r="H102" s="313">
        <f>G102*F102</f>
        <v>0</v>
      </c>
    </row>
    <row r="103" spans="1:8" s="288" customFormat="1" ht="24" customHeight="1">
      <c r="A103" s="310">
        <v>123</v>
      </c>
      <c r="B103" s="311" t="s">
        <v>930</v>
      </c>
      <c r="C103" s="311" t="s">
        <v>2347</v>
      </c>
      <c r="D103" s="311" t="s">
        <v>2348</v>
      </c>
      <c r="E103" s="311" t="s">
        <v>197</v>
      </c>
      <c r="F103" s="312">
        <v>1</v>
      </c>
      <c r="G103" s="313"/>
      <c r="H103" s="313">
        <f>G103*F103</f>
        <v>0</v>
      </c>
    </row>
    <row r="104" spans="1:8" s="288" customFormat="1" ht="24" customHeight="1">
      <c r="A104" s="310">
        <v>52</v>
      </c>
      <c r="B104" s="311" t="s">
        <v>930</v>
      </c>
      <c r="C104" s="311" t="s">
        <v>2349</v>
      </c>
      <c r="D104" s="311" t="s">
        <v>2350</v>
      </c>
      <c r="E104" s="311" t="s">
        <v>250</v>
      </c>
      <c r="F104" s="312">
        <v>198</v>
      </c>
      <c r="G104" s="313"/>
      <c r="H104" s="313">
        <f>G104*F104</f>
        <v>0</v>
      </c>
    </row>
    <row r="105" spans="1:8" s="288" customFormat="1" ht="13.5" customHeight="1">
      <c r="A105" s="322"/>
      <c r="B105" s="323"/>
      <c r="C105" s="323"/>
      <c r="D105" s="323" t="s">
        <v>2351</v>
      </c>
      <c r="E105" s="323"/>
      <c r="F105" s="324">
        <v>198</v>
      </c>
      <c r="G105" s="325"/>
      <c r="H105" s="325"/>
    </row>
    <row r="106" spans="1:8" s="288" customFormat="1" ht="24" customHeight="1">
      <c r="A106" s="310">
        <v>53</v>
      </c>
      <c r="B106" s="311" t="s">
        <v>930</v>
      </c>
      <c r="C106" s="311" t="s">
        <v>2352</v>
      </c>
      <c r="D106" s="311" t="s">
        <v>2353</v>
      </c>
      <c r="E106" s="311" t="s">
        <v>250</v>
      </c>
      <c r="F106" s="312">
        <v>108</v>
      </c>
      <c r="G106" s="313"/>
      <c r="H106" s="313">
        <f>G106*F106</f>
        <v>0</v>
      </c>
    </row>
    <row r="107" spans="1:8" s="288" customFormat="1" ht="13.5" customHeight="1">
      <c r="A107" s="322"/>
      <c r="B107" s="323"/>
      <c r="C107" s="323"/>
      <c r="D107" s="323" t="s">
        <v>2354</v>
      </c>
      <c r="E107" s="323"/>
      <c r="F107" s="324">
        <v>108</v>
      </c>
      <c r="G107" s="325"/>
      <c r="H107" s="325"/>
    </row>
    <row r="108" spans="1:8" s="288" customFormat="1" ht="24" customHeight="1">
      <c r="A108" s="310">
        <v>54</v>
      </c>
      <c r="B108" s="311" t="s">
        <v>930</v>
      </c>
      <c r="C108" s="311" t="s">
        <v>2355</v>
      </c>
      <c r="D108" s="311" t="s">
        <v>2356</v>
      </c>
      <c r="E108" s="311" t="s">
        <v>250</v>
      </c>
      <c r="F108" s="312">
        <v>42</v>
      </c>
      <c r="G108" s="313"/>
      <c r="H108" s="313">
        <f>G108*F108</f>
        <v>0</v>
      </c>
    </row>
    <row r="109" spans="1:8" s="288" customFormat="1" ht="13.5" customHeight="1">
      <c r="A109" s="322"/>
      <c r="B109" s="323"/>
      <c r="C109" s="323"/>
      <c r="D109" s="323" t="s">
        <v>2357</v>
      </c>
      <c r="E109" s="323"/>
      <c r="F109" s="324">
        <v>42</v>
      </c>
      <c r="G109" s="325"/>
      <c r="H109" s="325"/>
    </row>
    <row r="110" spans="1:8" s="288" customFormat="1" ht="24" customHeight="1">
      <c r="A110" s="310">
        <v>55</v>
      </c>
      <c r="B110" s="311" t="s">
        <v>930</v>
      </c>
      <c r="C110" s="311" t="s">
        <v>2358</v>
      </c>
      <c r="D110" s="311" t="s">
        <v>2359</v>
      </c>
      <c r="E110" s="311" t="s">
        <v>250</v>
      </c>
      <c r="F110" s="312">
        <v>24</v>
      </c>
      <c r="G110" s="313"/>
      <c r="H110" s="313">
        <f>G110*F110</f>
        <v>0</v>
      </c>
    </row>
    <row r="111" spans="1:8" s="288" customFormat="1" ht="13.5" customHeight="1">
      <c r="A111" s="322"/>
      <c r="B111" s="323"/>
      <c r="C111" s="323"/>
      <c r="D111" s="323" t="s">
        <v>2291</v>
      </c>
      <c r="E111" s="323"/>
      <c r="F111" s="324">
        <v>24</v>
      </c>
      <c r="G111" s="325"/>
      <c r="H111" s="325"/>
    </row>
    <row r="112" spans="1:8" s="288" customFormat="1" ht="24" customHeight="1">
      <c r="A112" s="310">
        <v>56</v>
      </c>
      <c r="B112" s="311" t="s">
        <v>930</v>
      </c>
      <c r="C112" s="311" t="s">
        <v>2360</v>
      </c>
      <c r="D112" s="311" t="s">
        <v>2361</v>
      </c>
      <c r="E112" s="311" t="s">
        <v>250</v>
      </c>
      <c r="F112" s="312">
        <v>72</v>
      </c>
      <c r="G112" s="313"/>
      <c r="H112" s="313">
        <f>G112*F112</f>
        <v>0</v>
      </c>
    </row>
    <row r="113" spans="1:8" s="288" customFormat="1" ht="13.5" customHeight="1">
      <c r="A113" s="322"/>
      <c r="B113" s="323"/>
      <c r="C113" s="323"/>
      <c r="D113" s="323" t="s">
        <v>2362</v>
      </c>
      <c r="E113" s="323"/>
      <c r="F113" s="324">
        <v>72</v>
      </c>
      <c r="G113" s="325"/>
      <c r="H113" s="325"/>
    </row>
    <row r="114" spans="1:8" s="288" customFormat="1" ht="24" customHeight="1">
      <c r="A114" s="310">
        <v>59</v>
      </c>
      <c r="B114" s="311" t="s">
        <v>930</v>
      </c>
      <c r="C114" s="311" t="s">
        <v>2363</v>
      </c>
      <c r="D114" s="311" t="s">
        <v>2364</v>
      </c>
      <c r="E114" s="311" t="s">
        <v>250</v>
      </c>
      <c r="F114" s="312">
        <v>102</v>
      </c>
      <c r="G114" s="313"/>
      <c r="H114" s="313">
        <f>G114*F114</f>
        <v>0</v>
      </c>
    </row>
    <row r="115" spans="1:8" s="288" customFormat="1" ht="13.5" customHeight="1">
      <c r="A115" s="322"/>
      <c r="B115" s="323"/>
      <c r="C115" s="323"/>
      <c r="D115" s="323" t="s">
        <v>2365</v>
      </c>
      <c r="E115" s="323"/>
      <c r="F115" s="324">
        <v>102</v>
      </c>
      <c r="G115" s="325"/>
      <c r="H115" s="325"/>
    </row>
    <row r="116" spans="1:8" s="288" customFormat="1" ht="24" customHeight="1">
      <c r="A116" s="310">
        <v>60</v>
      </c>
      <c r="B116" s="311" t="s">
        <v>930</v>
      </c>
      <c r="C116" s="311" t="s">
        <v>2366</v>
      </c>
      <c r="D116" s="311" t="s">
        <v>2367</v>
      </c>
      <c r="E116" s="311" t="s">
        <v>250</v>
      </c>
      <c r="F116" s="312">
        <v>90</v>
      </c>
      <c r="G116" s="313"/>
      <c r="H116" s="313">
        <f>G116*F116</f>
        <v>0</v>
      </c>
    </row>
    <row r="117" spans="1:8" s="288" customFormat="1" ht="13.5" customHeight="1">
      <c r="A117" s="322"/>
      <c r="B117" s="323"/>
      <c r="C117" s="323"/>
      <c r="D117" s="323" t="s">
        <v>2368</v>
      </c>
      <c r="E117" s="323"/>
      <c r="F117" s="324">
        <v>90</v>
      </c>
      <c r="G117" s="325"/>
      <c r="H117" s="325"/>
    </row>
    <row r="118" spans="1:8" s="288" customFormat="1" ht="24" customHeight="1">
      <c r="A118" s="310">
        <v>61</v>
      </c>
      <c r="B118" s="311" t="s">
        <v>930</v>
      </c>
      <c r="C118" s="311" t="s">
        <v>2369</v>
      </c>
      <c r="D118" s="311" t="s">
        <v>2370</v>
      </c>
      <c r="E118" s="311" t="s">
        <v>250</v>
      </c>
      <c r="F118" s="312">
        <v>36</v>
      </c>
      <c r="G118" s="313"/>
      <c r="H118" s="313">
        <f>G118*F118</f>
        <v>0</v>
      </c>
    </row>
    <row r="119" spans="1:8" s="288" customFormat="1" ht="13.5" customHeight="1">
      <c r="A119" s="322"/>
      <c r="B119" s="323"/>
      <c r="C119" s="323"/>
      <c r="D119" s="323" t="s">
        <v>2272</v>
      </c>
      <c r="E119" s="323"/>
      <c r="F119" s="324">
        <v>36</v>
      </c>
      <c r="G119" s="325"/>
      <c r="H119" s="325"/>
    </row>
    <row r="120" spans="1:8" s="288" customFormat="1" ht="24" customHeight="1">
      <c r="A120" s="310">
        <v>63</v>
      </c>
      <c r="B120" s="311" t="s">
        <v>930</v>
      </c>
      <c r="C120" s="311" t="s">
        <v>2371</v>
      </c>
      <c r="D120" s="311" t="s">
        <v>2372</v>
      </c>
      <c r="E120" s="311" t="s">
        <v>250</v>
      </c>
      <c r="F120" s="312">
        <v>96</v>
      </c>
      <c r="G120" s="313"/>
      <c r="H120" s="313">
        <f>G120*F120</f>
        <v>0</v>
      </c>
    </row>
    <row r="121" spans="1:8" s="288" customFormat="1" ht="13.5" customHeight="1">
      <c r="A121" s="322"/>
      <c r="B121" s="323"/>
      <c r="C121" s="323"/>
      <c r="D121" s="323" t="s">
        <v>2373</v>
      </c>
      <c r="E121" s="323"/>
      <c r="F121" s="324">
        <v>96</v>
      </c>
      <c r="G121" s="325"/>
      <c r="H121" s="325"/>
    </row>
    <row r="122" spans="1:8" s="288" customFormat="1" ht="24" customHeight="1">
      <c r="A122" s="310">
        <v>64</v>
      </c>
      <c r="B122" s="311" t="s">
        <v>930</v>
      </c>
      <c r="C122" s="311" t="s">
        <v>2374</v>
      </c>
      <c r="D122" s="311" t="s">
        <v>2375</v>
      </c>
      <c r="E122" s="311" t="s">
        <v>250</v>
      </c>
      <c r="F122" s="312">
        <v>84</v>
      </c>
      <c r="G122" s="313"/>
      <c r="H122" s="313">
        <f>G122*F122</f>
        <v>0</v>
      </c>
    </row>
    <row r="123" spans="1:8" s="288" customFormat="1" ht="13.5" customHeight="1">
      <c r="A123" s="322"/>
      <c r="B123" s="323"/>
      <c r="C123" s="323"/>
      <c r="D123" s="323" t="s">
        <v>2376</v>
      </c>
      <c r="E123" s="323"/>
      <c r="F123" s="324">
        <v>84</v>
      </c>
      <c r="G123" s="325"/>
      <c r="H123" s="325"/>
    </row>
    <row r="124" spans="1:8" s="288" customFormat="1" ht="24" customHeight="1">
      <c r="A124" s="310">
        <v>65</v>
      </c>
      <c r="B124" s="311" t="s">
        <v>930</v>
      </c>
      <c r="C124" s="311" t="s">
        <v>2377</v>
      </c>
      <c r="D124" s="311" t="s">
        <v>2378</v>
      </c>
      <c r="E124" s="311" t="s">
        <v>250</v>
      </c>
      <c r="F124" s="312">
        <v>36</v>
      </c>
      <c r="G124" s="313"/>
      <c r="H124" s="313">
        <f>G124*F124</f>
        <v>0</v>
      </c>
    </row>
    <row r="125" spans="1:8" s="288" customFormat="1" ht="13.5" customHeight="1">
      <c r="A125" s="322"/>
      <c r="B125" s="323"/>
      <c r="C125" s="323"/>
      <c r="D125" s="323" t="s">
        <v>2272</v>
      </c>
      <c r="E125" s="323"/>
      <c r="F125" s="324">
        <v>36</v>
      </c>
      <c r="G125" s="325"/>
      <c r="H125" s="325"/>
    </row>
    <row r="126" spans="1:8" s="288" customFormat="1" ht="13.5" customHeight="1">
      <c r="A126" s="310">
        <v>66</v>
      </c>
      <c r="B126" s="311" t="s">
        <v>930</v>
      </c>
      <c r="C126" s="311" t="s">
        <v>2379</v>
      </c>
      <c r="D126" s="311" t="s">
        <v>2380</v>
      </c>
      <c r="E126" s="311" t="s">
        <v>304</v>
      </c>
      <c r="F126" s="312">
        <v>48</v>
      </c>
      <c r="G126" s="313"/>
      <c r="H126" s="313">
        <f>G126*F126</f>
        <v>0</v>
      </c>
    </row>
    <row r="127" spans="1:8" s="288" customFormat="1" ht="24" customHeight="1">
      <c r="A127" s="310">
        <v>142</v>
      </c>
      <c r="B127" s="311" t="s">
        <v>930</v>
      </c>
      <c r="C127" s="311" t="s">
        <v>2381</v>
      </c>
      <c r="D127" s="311" t="s">
        <v>2382</v>
      </c>
      <c r="E127" s="311" t="s">
        <v>304</v>
      </c>
      <c r="F127" s="312">
        <v>1</v>
      </c>
      <c r="G127" s="313"/>
      <c r="H127" s="313">
        <f aca="true" t="shared" si="2" ref="H127:H139">G127*F127</f>
        <v>0</v>
      </c>
    </row>
    <row r="128" spans="1:8" s="288" customFormat="1" ht="24" customHeight="1">
      <c r="A128" s="310">
        <v>143</v>
      </c>
      <c r="B128" s="311" t="s">
        <v>930</v>
      </c>
      <c r="C128" s="311" t="s">
        <v>2383</v>
      </c>
      <c r="D128" s="311" t="s">
        <v>2384</v>
      </c>
      <c r="E128" s="311" t="s">
        <v>304</v>
      </c>
      <c r="F128" s="312">
        <v>2</v>
      </c>
      <c r="G128" s="313"/>
      <c r="H128" s="313">
        <f t="shared" si="2"/>
        <v>0</v>
      </c>
    </row>
    <row r="129" spans="1:8" s="288" customFormat="1" ht="24" customHeight="1">
      <c r="A129" s="310">
        <v>144</v>
      </c>
      <c r="B129" s="311" t="s">
        <v>930</v>
      </c>
      <c r="C129" s="311" t="s">
        <v>2385</v>
      </c>
      <c r="D129" s="311" t="s">
        <v>2386</v>
      </c>
      <c r="E129" s="311" t="s">
        <v>304</v>
      </c>
      <c r="F129" s="312">
        <v>1</v>
      </c>
      <c r="G129" s="313"/>
      <c r="H129" s="313">
        <f t="shared" si="2"/>
        <v>0</v>
      </c>
    </row>
    <row r="130" spans="1:8" s="288" customFormat="1" ht="24" customHeight="1">
      <c r="A130" s="310">
        <v>145</v>
      </c>
      <c r="B130" s="311" t="s">
        <v>930</v>
      </c>
      <c r="C130" s="311" t="s">
        <v>2387</v>
      </c>
      <c r="D130" s="311" t="s">
        <v>2388</v>
      </c>
      <c r="E130" s="311" t="s">
        <v>304</v>
      </c>
      <c r="F130" s="312">
        <v>1</v>
      </c>
      <c r="G130" s="313"/>
      <c r="H130" s="313">
        <f t="shared" si="2"/>
        <v>0</v>
      </c>
    </row>
    <row r="131" spans="1:8" s="288" customFormat="1" ht="13.5" customHeight="1">
      <c r="A131" s="310">
        <v>141</v>
      </c>
      <c r="B131" s="311" t="s">
        <v>930</v>
      </c>
      <c r="C131" s="311" t="s">
        <v>2389</v>
      </c>
      <c r="D131" s="311" t="s">
        <v>2390</v>
      </c>
      <c r="E131" s="311" t="s">
        <v>1856</v>
      </c>
      <c r="F131" s="312">
        <v>1</v>
      </c>
      <c r="G131" s="313"/>
      <c r="H131" s="313">
        <f t="shared" si="2"/>
        <v>0</v>
      </c>
    </row>
    <row r="132" spans="1:8" s="288" customFormat="1" ht="13.5" customHeight="1">
      <c r="A132" s="310">
        <v>172</v>
      </c>
      <c r="B132" s="311" t="s">
        <v>930</v>
      </c>
      <c r="C132" s="311" t="s">
        <v>2391</v>
      </c>
      <c r="D132" s="311" t="s">
        <v>2392</v>
      </c>
      <c r="E132" s="311" t="s">
        <v>304</v>
      </c>
      <c r="F132" s="312">
        <v>1</v>
      </c>
      <c r="G132" s="313"/>
      <c r="H132" s="313">
        <f t="shared" si="2"/>
        <v>0</v>
      </c>
    </row>
    <row r="133" spans="1:8" s="288" customFormat="1" ht="13.5" customHeight="1">
      <c r="A133" s="310">
        <v>174</v>
      </c>
      <c r="B133" s="311" t="s">
        <v>930</v>
      </c>
      <c r="C133" s="311" t="s">
        <v>2393</v>
      </c>
      <c r="D133" s="311" t="s">
        <v>2394</v>
      </c>
      <c r="E133" s="311" t="s">
        <v>304</v>
      </c>
      <c r="F133" s="312">
        <v>1</v>
      </c>
      <c r="G133" s="313"/>
      <c r="H133" s="313">
        <f t="shared" si="2"/>
        <v>0</v>
      </c>
    </row>
    <row r="134" spans="1:8" s="288" customFormat="1" ht="13.5" customHeight="1">
      <c r="A134" s="310">
        <v>173</v>
      </c>
      <c r="B134" s="311" t="s">
        <v>930</v>
      </c>
      <c r="C134" s="311" t="s">
        <v>2395</v>
      </c>
      <c r="D134" s="311" t="s">
        <v>2396</v>
      </c>
      <c r="E134" s="311" t="s">
        <v>304</v>
      </c>
      <c r="F134" s="312">
        <v>1</v>
      </c>
      <c r="G134" s="313"/>
      <c r="H134" s="313">
        <f t="shared" si="2"/>
        <v>0</v>
      </c>
    </row>
    <row r="135" spans="1:8" s="288" customFormat="1" ht="24" customHeight="1">
      <c r="A135" s="310">
        <v>74</v>
      </c>
      <c r="B135" s="311" t="s">
        <v>930</v>
      </c>
      <c r="C135" s="311" t="s">
        <v>2397</v>
      </c>
      <c r="D135" s="311" t="s">
        <v>2398</v>
      </c>
      <c r="E135" s="311" t="s">
        <v>304</v>
      </c>
      <c r="F135" s="312">
        <v>14</v>
      </c>
      <c r="G135" s="313"/>
      <c r="H135" s="313">
        <f t="shared" si="2"/>
        <v>0</v>
      </c>
    </row>
    <row r="136" spans="1:8" s="288" customFormat="1" ht="24" customHeight="1">
      <c r="A136" s="310">
        <v>75</v>
      </c>
      <c r="B136" s="311" t="s">
        <v>930</v>
      </c>
      <c r="C136" s="311" t="s">
        <v>2399</v>
      </c>
      <c r="D136" s="311" t="s">
        <v>2400</v>
      </c>
      <c r="E136" s="311" t="s">
        <v>304</v>
      </c>
      <c r="F136" s="312">
        <v>5</v>
      </c>
      <c r="G136" s="313"/>
      <c r="H136" s="313">
        <f t="shared" si="2"/>
        <v>0</v>
      </c>
    </row>
    <row r="137" spans="1:8" s="288" customFormat="1" ht="24" customHeight="1">
      <c r="A137" s="310">
        <v>76</v>
      </c>
      <c r="B137" s="311" t="s">
        <v>930</v>
      </c>
      <c r="C137" s="311" t="s">
        <v>2401</v>
      </c>
      <c r="D137" s="311" t="s">
        <v>2402</v>
      </c>
      <c r="E137" s="311" t="s">
        <v>304</v>
      </c>
      <c r="F137" s="312">
        <v>2</v>
      </c>
      <c r="G137" s="313"/>
      <c r="H137" s="313">
        <f t="shared" si="2"/>
        <v>0</v>
      </c>
    </row>
    <row r="138" spans="1:8" s="288" customFormat="1" ht="24" customHeight="1">
      <c r="A138" s="310">
        <v>137</v>
      </c>
      <c r="B138" s="311" t="s">
        <v>930</v>
      </c>
      <c r="C138" s="311" t="s">
        <v>2403</v>
      </c>
      <c r="D138" s="311" t="s">
        <v>2404</v>
      </c>
      <c r="E138" s="311" t="s">
        <v>304</v>
      </c>
      <c r="F138" s="312">
        <v>7</v>
      </c>
      <c r="G138" s="313"/>
      <c r="H138" s="313">
        <f t="shared" si="2"/>
        <v>0</v>
      </c>
    </row>
    <row r="139" spans="1:8" s="288" customFormat="1" ht="13.5" customHeight="1">
      <c r="A139" s="310">
        <v>78</v>
      </c>
      <c r="B139" s="311" t="s">
        <v>930</v>
      </c>
      <c r="C139" s="311" t="s">
        <v>2405</v>
      </c>
      <c r="D139" s="311" t="s">
        <v>2406</v>
      </c>
      <c r="E139" s="311" t="s">
        <v>250</v>
      </c>
      <c r="F139" s="312">
        <v>370</v>
      </c>
      <c r="G139" s="313"/>
      <c r="H139" s="313">
        <f t="shared" si="2"/>
        <v>0</v>
      </c>
    </row>
    <row r="140" spans="1:8" s="288" customFormat="1" ht="13.5" customHeight="1">
      <c r="A140" s="314"/>
      <c r="B140" s="315"/>
      <c r="C140" s="315"/>
      <c r="D140" s="315" t="s">
        <v>2407</v>
      </c>
      <c r="E140" s="315"/>
      <c r="F140" s="316">
        <v>370</v>
      </c>
      <c r="G140" s="317"/>
      <c r="H140" s="317"/>
    </row>
    <row r="141" spans="1:8" s="288" customFormat="1" ht="13.5" customHeight="1">
      <c r="A141" s="310">
        <v>79</v>
      </c>
      <c r="B141" s="311" t="s">
        <v>930</v>
      </c>
      <c r="C141" s="311" t="s">
        <v>2408</v>
      </c>
      <c r="D141" s="311" t="s">
        <v>2409</v>
      </c>
      <c r="E141" s="311" t="s">
        <v>250</v>
      </c>
      <c r="F141" s="312">
        <v>370</v>
      </c>
      <c r="G141" s="313"/>
      <c r="H141" s="313">
        <f>G141*F141</f>
        <v>0</v>
      </c>
    </row>
    <row r="142" spans="1:8" s="288" customFormat="1" ht="13.5" customHeight="1">
      <c r="A142" s="314"/>
      <c r="B142" s="315"/>
      <c r="C142" s="315"/>
      <c r="D142" s="315" t="s">
        <v>2407</v>
      </c>
      <c r="E142" s="315"/>
      <c r="F142" s="316">
        <v>370</v>
      </c>
      <c r="G142" s="317"/>
      <c r="H142" s="317"/>
    </row>
    <row r="143" spans="1:8" s="288" customFormat="1" ht="24" customHeight="1">
      <c r="A143" s="310">
        <v>138</v>
      </c>
      <c r="B143" s="311" t="s">
        <v>930</v>
      </c>
      <c r="C143" s="311" t="s">
        <v>2410</v>
      </c>
      <c r="D143" s="311" t="s">
        <v>2411</v>
      </c>
      <c r="E143" s="311" t="s">
        <v>1134</v>
      </c>
      <c r="F143" s="312">
        <v>2356.716</v>
      </c>
      <c r="G143" s="313"/>
      <c r="H143" s="313">
        <f>G143*F143</f>
        <v>0</v>
      </c>
    </row>
    <row r="144" spans="1:8" s="288" customFormat="1" ht="24" customHeight="1">
      <c r="A144" s="310">
        <v>81</v>
      </c>
      <c r="B144" s="311" t="s">
        <v>930</v>
      </c>
      <c r="C144" s="311" t="s">
        <v>2412</v>
      </c>
      <c r="D144" s="311" t="s">
        <v>2413</v>
      </c>
      <c r="E144" s="311" t="s">
        <v>1134</v>
      </c>
      <c r="F144" s="312">
        <v>2356.716</v>
      </c>
      <c r="G144" s="313"/>
      <c r="H144" s="313">
        <f>G144*F144</f>
        <v>0</v>
      </c>
    </row>
    <row r="145" spans="1:8" s="288" customFormat="1" ht="30.75" customHeight="1">
      <c r="A145" s="302"/>
      <c r="B145" s="303"/>
      <c r="C145" s="303" t="s">
        <v>2414</v>
      </c>
      <c r="D145" s="303" t="s">
        <v>2415</v>
      </c>
      <c r="E145" s="303"/>
      <c r="F145" s="304"/>
      <c r="G145" s="305"/>
      <c r="H145" s="305"/>
    </row>
    <row r="146" spans="1:8" s="288" customFormat="1" ht="13.5" customHeight="1">
      <c r="A146" s="310">
        <v>116</v>
      </c>
      <c r="B146" s="311" t="s">
        <v>930</v>
      </c>
      <c r="C146" s="311" t="s">
        <v>2416</v>
      </c>
      <c r="D146" s="311" t="s">
        <v>2417</v>
      </c>
      <c r="E146" s="311" t="s">
        <v>1856</v>
      </c>
      <c r="F146" s="312">
        <v>2</v>
      </c>
      <c r="G146" s="313"/>
      <c r="H146" s="313">
        <f>G146*F146</f>
        <v>0</v>
      </c>
    </row>
    <row r="147" spans="1:8" s="288" customFormat="1" ht="13.5" customHeight="1">
      <c r="A147" s="310">
        <v>115</v>
      </c>
      <c r="B147" s="311" t="s">
        <v>930</v>
      </c>
      <c r="C147" s="311" t="s">
        <v>2418</v>
      </c>
      <c r="D147" s="311" t="s">
        <v>2419</v>
      </c>
      <c r="E147" s="311" t="s">
        <v>1856</v>
      </c>
      <c r="F147" s="312">
        <v>3</v>
      </c>
      <c r="G147" s="313"/>
      <c r="H147" s="313">
        <f aca="true" t="shared" si="3" ref="H147:H170">G147*F147</f>
        <v>0</v>
      </c>
    </row>
    <row r="148" spans="1:8" s="288" customFormat="1" ht="13.5" customHeight="1">
      <c r="A148" s="310">
        <v>117</v>
      </c>
      <c r="B148" s="311" t="s">
        <v>930</v>
      </c>
      <c r="C148" s="311" t="s">
        <v>2420</v>
      </c>
      <c r="D148" s="311" t="s">
        <v>2421</v>
      </c>
      <c r="E148" s="311" t="s">
        <v>1856</v>
      </c>
      <c r="F148" s="312">
        <v>1</v>
      </c>
      <c r="G148" s="313"/>
      <c r="H148" s="313">
        <f t="shared" si="3"/>
        <v>0</v>
      </c>
    </row>
    <row r="149" spans="1:8" s="288" customFormat="1" ht="13.5" customHeight="1">
      <c r="A149" s="310">
        <v>118</v>
      </c>
      <c r="B149" s="311" t="s">
        <v>930</v>
      </c>
      <c r="C149" s="311" t="s">
        <v>2422</v>
      </c>
      <c r="D149" s="311" t="s">
        <v>2423</v>
      </c>
      <c r="E149" s="311" t="s">
        <v>1856</v>
      </c>
      <c r="F149" s="312">
        <v>1</v>
      </c>
      <c r="G149" s="313"/>
      <c r="H149" s="313">
        <f t="shared" si="3"/>
        <v>0</v>
      </c>
    </row>
    <row r="150" spans="1:8" s="288" customFormat="1" ht="13.5" customHeight="1">
      <c r="A150" s="310">
        <v>120</v>
      </c>
      <c r="B150" s="311" t="s">
        <v>930</v>
      </c>
      <c r="C150" s="311" t="s">
        <v>2424</v>
      </c>
      <c r="D150" s="311" t="s">
        <v>2425</v>
      </c>
      <c r="E150" s="311" t="s">
        <v>1856</v>
      </c>
      <c r="F150" s="312">
        <v>1</v>
      </c>
      <c r="G150" s="313"/>
      <c r="H150" s="313">
        <f t="shared" si="3"/>
        <v>0</v>
      </c>
    </row>
    <row r="151" spans="1:8" s="288" customFormat="1" ht="13.5" customHeight="1">
      <c r="A151" s="310">
        <v>119</v>
      </c>
      <c r="B151" s="311" t="s">
        <v>930</v>
      </c>
      <c r="C151" s="311" t="s">
        <v>2426</v>
      </c>
      <c r="D151" s="311" t="s">
        <v>2427</v>
      </c>
      <c r="E151" s="311" t="s">
        <v>1856</v>
      </c>
      <c r="F151" s="312">
        <v>3</v>
      </c>
      <c r="G151" s="313"/>
      <c r="H151" s="313">
        <f t="shared" si="3"/>
        <v>0</v>
      </c>
    </row>
    <row r="152" spans="1:8" s="288" customFormat="1" ht="24" customHeight="1">
      <c r="A152" s="310">
        <v>83</v>
      </c>
      <c r="B152" s="311" t="s">
        <v>930</v>
      </c>
      <c r="C152" s="311" t="s">
        <v>2428</v>
      </c>
      <c r="D152" s="311" t="s">
        <v>2429</v>
      </c>
      <c r="E152" s="311" t="s">
        <v>1856</v>
      </c>
      <c r="F152" s="312">
        <v>3</v>
      </c>
      <c r="G152" s="313"/>
      <c r="H152" s="313">
        <f t="shared" si="3"/>
        <v>0</v>
      </c>
    </row>
    <row r="153" spans="1:8" s="288" customFormat="1" ht="24" customHeight="1">
      <c r="A153" s="310">
        <v>128</v>
      </c>
      <c r="B153" s="311" t="s">
        <v>930</v>
      </c>
      <c r="C153" s="311" t="s">
        <v>2430</v>
      </c>
      <c r="D153" s="311" t="s">
        <v>2431</v>
      </c>
      <c r="E153" s="311" t="s">
        <v>1856</v>
      </c>
      <c r="F153" s="312">
        <v>1</v>
      </c>
      <c r="G153" s="313"/>
      <c r="H153" s="313">
        <f t="shared" si="3"/>
        <v>0</v>
      </c>
    </row>
    <row r="154" spans="1:8" s="288" customFormat="1" ht="24" customHeight="1">
      <c r="A154" s="310">
        <v>133</v>
      </c>
      <c r="B154" s="311" t="s">
        <v>930</v>
      </c>
      <c r="C154" s="311" t="s">
        <v>2432</v>
      </c>
      <c r="D154" s="311" t="s">
        <v>2433</v>
      </c>
      <c r="E154" s="311" t="s">
        <v>1856</v>
      </c>
      <c r="F154" s="312">
        <v>1</v>
      </c>
      <c r="G154" s="313"/>
      <c r="H154" s="313">
        <f t="shared" si="3"/>
        <v>0</v>
      </c>
    </row>
    <row r="155" spans="1:8" s="288" customFormat="1" ht="24" customHeight="1">
      <c r="A155" s="310">
        <v>86</v>
      </c>
      <c r="B155" s="311" t="s">
        <v>930</v>
      </c>
      <c r="C155" s="311" t="s">
        <v>2434</v>
      </c>
      <c r="D155" s="311" t="s">
        <v>2435</v>
      </c>
      <c r="E155" s="311" t="s">
        <v>1856</v>
      </c>
      <c r="F155" s="312">
        <v>5</v>
      </c>
      <c r="G155" s="313"/>
      <c r="H155" s="313">
        <f t="shared" si="3"/>
        <v>0</v>
      </c>
    </row>
    <row r="156" spans="1:8" s="288" customFormat="1" ht="24" customHeight="1">
      <c r="A156" s="310">
        <v>129</v>
      </c>
      <c r="B156" s="311" t="s">
        <v>930</v>
      </c>
      <c r="C156" s="311" t="s">
        <v>2436</v>
      </c>
      <c r="D156" s="311" t="s">
        <v>2437</v>
      </c>
      <c r="E156" s="311" t="s">
        <v>1856</v>
      </c>
      <c r="F156" s="312">
        <v>1</v>
      </c>
      <c r="G156" s="313"/>
      <c r="H156" s="313">
        <f t="shared" si="3"/>
        <v>0</v>
      </c>
    </row>
    <row r="157" spans="1:8" s="288" customFormat="1" ht="13.5" customHeight="1">
      <c r="A157" s="310">
        <v>95</v>
      </c>
      <c r="B157" s="311" t="s">
        <v>930</v>
      </c>
      <c r="C157" s="311" t="s">
        <v>2438</v>
      </c>
      <c r="D157" s="311" t="s">
        <v>2439</v>
      </c>
      <c r="E157" s="311" t="s">
        <v>1856</v>
      </c>
      <c r="F157" s="312">
        <v>9</v>
      </c>
      <c r="G157" s="313"/>
      <c r="H157" s="313">
        <f t="shared" si="3"/>
        <v>0</v>
      </c>
    </row>
    <row r="158" spans="1:8" s="288" customFormat="1" ht="24" customHeight="1">
      <c r="A158" s="310">
        <v>130</v>
      </c>
      <c r="B158" s="311" t="s">
        <v>930</v>
      </c>
      <c r="C158" s="311" t="s">
        <v>2440</v>
      </c>
      <c r="D158" s="311" t="s">
        <v>2441</v>
      </c>
      <c r="E158" s="311" t="s">
        <v>1856</v>
      </c>
      <c r="F158" s="312">
        <v>1</v>
      </c>
      <c r="G158" s="313"/>
      <c r="H158" s="313">
        <f t="shared" si="3"/>
        <v>0</v>
      </c>
    </row>
    <row r="159" spans="1:8" s="288" customFormat="1" ht="13.5" customHeight="1">
      <c r="A159" s="310">
        <v>100</v>
      </c>
      <c r="B159" s="311" t="s">
        <v>930</v>
      </c>
      <c r="C159" s="311" t="s">
        <v>2442</v>
      </c>
      <c r="D159" s="311" t="s">
        <v>2443</v>
      </c>
      <c r="E159" s="311" t="s">
        <v>1856</v>
      </c>
      <c r="F159" s="312">
        <v>3</v>
      </c>
      <c r="G159" s="313"/>
      <c r="H159" s="313">
        <f t="shared" si="3"/>
        <v>0</v>
      </c>
    </row>
    <row r="160" spans="1:8" s="288" customFormat="1" ht="13.5" customHeight="1">
      <c r="A160" s="310">
        <v>132</v>
      </c>
      <c r="B160" s="311" t="s">
        <v>930</v>
      </c>
      <c r="C160" s="311" t="s">
        <v>2444</v>
      </c>
      <c r="D160" s="311" t="s">
        <v>2445</v>
      </c>
      <c r="E160" s="311" t="s">
        <v>1856</v>
      </c>
      <c r="F160" s="312">
        <v>2</v>
      </c>
      <c r="G160" s="313"/>
      <c r="H160" s="313">
        <f t="shared" si="3"/>
        <v>0</v>
      </c>
    </row>
    <row r="161" spans="1:8" s="288" customFormat="1" ht="24" customHeight="1">
      <c r="A161" s="310">
        <v>87</v>
      </c>
      <c r="B161" s="311" t="s">
        <v>930</v>
      </c>
      <c r="C161" s="311" t="s">
        <v>2446</v>
      </c>
      <c r="D161" s="311" t="s">
        <v>2447</v>
      </c>
      <c r="E161" s="311" t="s">
        <v>1856</v>
      </c>
      <c r="F161" s="312">
        <v>1</v>
      </c>
      <c r="G161" s="313"/>
      <c r="H161" s="313">
        <f t="shared" si="3"/>
        <v>0</v>
      </c>
    </row>
    <row r="162" spans="1:8" s="288" customFormat="1" ht="24" customHeight="1">
      <c r="A162" s="310">
        <v>89</v>
      </c>
      <c r="B162" s="311" t="s">
        <v>930</v>
      </c>
      <c r="C162" s="311" t="s">
        <v>2448</v>
      </c>
      <c r="D162" s="311" t="s">
        <v>2449</v>
      </c>
      <c r="E162" s="311" t="s">
        <v>1856</v>
      </c>
      <c r="F162" s="312">
        <v>40</v>
      </c>
      <c r="G162" s="313"/>
      <c r="H162" s="313">
        <f t="shared" si="3"/>
        <v>0</v>
      </c>
    </row>
    <row r="163" spans="1:8" s="288" customFormat="1" ht="24" customHeight="1">
      <c r="A163" s="310">
        <v>90</v>
      </c>
      <c r="B163" s="311" t="s">
        <v>930</v>
      </c>
      <c r="C163" s="311" t="s">
        <v>2450</v>
      </c>
      <c r="D163" s="311" t="s">
        <v>2451</v>
      </c>
      <c r="E163" s="311" t="s">
        <v>1856</v>
      </c>
      <c r="F163" s="312">
        <v>1</v>
      </c>
      <c r="G163" s="313"/>
      <c r="H163" s="313">
        <f t="shared" si="3"/>
        <v>0</v>
      </c>
    </row>
    <row r="164" spans="1:8" s="288" customFormat="1" ht="24" customHeight="1">
      <c r="A164" s="310">
        <v>91</v>
      </c>
      <c r="B164" s="311" t="s">
        <v>930</v>
      </c>
      <c r="C164" s="311" t="s">
        <v>2452</v>
      </c>
      <c r="D164" s="311" t="s">
        <v>2453</v>
      </c>
      <c r="E164" s="311" t="s">
        <v>1856</v>
      </c>
      <c r="F164" s="312">
        <v>5</v>
      </c>
      <c r="G164" s="313"/>
      <c r="H164" s="313">
        <f t="shared" si="3"/>
        <v>0</v>
      </c>
    </row>
    <row r="165" spans="1:8" s="288" customFormat="1" ht="13.5" customHeight="1">
      <c r="A165" s="314"/>
      <c r="B165" s="315"/>
      <c r="C165" s="315"/>
      <c r="D165" s="315" t="s">
        <v>2454</v>
      </c>
      <c r="E165" s="315"/>
      <c r="F165" s="316">
        <v>5</v>
      </c>
      <c r="G165" s="317"/>
      <c r="H165" s="313">
        <f t="shared" si="3"/>
        <v>0</v>
      </c>
    </row>
    <row r="166" spans="1:8" s="288" customFormat="1" ht="13.5" customHeight="1">
      <c r="A166" s="310">
        <v>92</v>
      </c>
      <c r="B166" s="311" t="s">
        <v>930</v>
      </c>
      <c r="C166" s="311" t="s">
        <v>2455</v>
      </c>
      <c r="D166" s="311" t="s">
        <v>2456</v>
      </c>
      <c r="E166" s="311" t="s">
        <v>1856</v>
      </c>
      <c r="F166" s="312">
        <v>15</v>
      </c>
      <c r="G166" s="313"/>
      <c r="H166" s="313">
        <f t="shared" si="3"/>
        <v>0</v>
      </c>
    </row>
    <row r="167" spans="1:8" s="288" customFormat="1" ht="13.5" customHeight="1">
      <c r="A167" s="314"/>
      <c r="B167" s="315"/>
      <c r="C167" s="315"/>
      <c r="D167" s="315" t="s">
        <v>2457</v>
      </c>
      <c r="E167" s="315"/>
      <c r="F167" s="316">
        <v>15</v>
      </c>
      <c r="G167" s="317"/>
      <c r="H167" s="313">
        <f t="shared" si="3"/>
        <v>0</v>
      </c>
    </row>
    <row r="168" spans="1:8" s="288" customFormat="1" ht="13.5" customHeight="1">
      <c r="A168" s="310">
        <v>93</v>
      </c>
      <c r="B168" s="311" t="s">
        <v>930</v>
      </c>
      <c r="C168" s="311" t="s">
        <v>2458</v>
      </c>
      <c r="D168" s="311" t="s">
        <v>2459</v>
      </c>
      <c r="E168" s="311" t="s">
        <v>1856</v>
      </c>
      <c r="F168" s="312">
        <v>1</v>
      </c>
      <c r="G168" s="313"/>
      <c r="H168" s="313">
        <f t="shared" si="3"/>
        <v>0</v>
      </c>
    </row>
    <row r="169" spans="1:8" s="288" customFormat="1" ht="24" customHeight="1">
      <c r="A169" s="310">
        <v>134</v>
      </c>
      <c r="B169" s="311" t="s">
        <v>930</v>
      </c>
      <c r="C169" s="311" t="s">
        <v>2460</v>
      </c>
      <c r="D169" s="311" t="s">
        <v>2461</v>
      </c>
      <c r="E169" s="311" t="s">
        <v>1134</v>
      </c>
      <c r="F169" s="312">
        <v>1331.78</v>
      </c>
      <c r="G169" s="313"/>
      <c r="H169" s="313">
        <f t="shared" si="3"/>
        <v>0</v>
      </c>
    </row>
    <row r="170" spans="1:8" s="288" customFormat="1" ht="24" customHeight="1">
      <c r="A170" s="310">
        <v>102</v>
      </c>
      <c r="B170" s="311" t="s">
        <v>930</v>
      </c>
      <c r="C170" s="311" t="s">
        <v>2462</v>
      </c>
      <c r="D170" s="311" t="s">
        <v>2463</v>
      </c>
      <c r="E170" s="311" t="s">
        <v>1134</v>
      </c>
      <c r="F170" s="312">
        <v>1331.78</v>
      </c>
      <c r="G170" s="313"/>
      <c r="H170" s="313">
        <f t="shared" si="3"/>
        <v>0</v>
      </c>
    </row>
    <row r="171" spans="1:8" s="288" customFormat="1" ht="30.75" customHeight="1">
      <c r="A171" s="302"/>
      <c r="B171" s="303"/>
      <c r="C171" s="303" t="s">
        <v>2464</v>
      </c>
      <c r="D171" s="303" t="s">
        <v>2465</v>
      </c>
      <c r="E171" s="303"/>
      <c r="F171" s="304"/>
      <c r="G171" s="305"/>
      <c r="H171" s="305"/>
    </row>
    <row r="172" spans="1:8" s="288" customFormat="1" ht="24" customHeight="1">
      <c r="A172" s="310">
        <v>103</v>
      </c>
      <c r="B172" s="311" t="s">
        <v>930</v>
      </c>
      <c r="C172" s="311" t="s">
        <v>2466</v>
      </c>
      <c r="D172" s="311" t="s">
        <v>2467</v>
      </c>
      <c r="E172" s="311" t="s">
        <v>1856</v>
      </c>
      <c r="F172" s="312">
        <v>3</v>
      </c>
      <c r="G172" s="313"/>
      <c r="H172" s="313">
        <f>G172*F172</f>
        <v>0</v>
      </c>
    </row>
    <row r="173" spans="1:8" s="288" customFormat="1" ht="24" customHeight="1">
      <c r="A173" s="310">
        <v>135</v>
      </c>
      <c r="B173" s="311" t="s">
        <v>930</v>
      </c>
      <c r="C173" s="311" t="s">
        <v>2468</v>
      </c>
      <c r="D173" s="311" t="s">
        <v>2469</v>
      </c>
      <c r="E173" s="311" t="s">
        <v>1856</v>
      </c>
      <c r="F173" s="312">
        <v>1</v>
      </c>
      <c r="G173" s="313"/>
      <c r="H173" s="313">
        <f>G173*F173</f>
        <v>0</v>
      </c>
    </row>
    <row r="174" spans="1:8" s="288" customFormat="1" ht="13.5" customHeight="1">
      <c r="A174" s="310">
        <v>104</v>
      </c>
      <c r="B174" s="311" t="s">
        <v>930</v>
      </c>
      <c r="C174" s="311" t="s">
        <v>2470</v>
      </c>
      <c r="D174" s="311" t="s">
        <v>2471</v>
      </c>
      <c r="E174" s="311" t="s">
        <v>1856</v>
      </c>
      <c r="F174" s="312">
        <v>4</v>
      </c>
      <c r="G174" s="313"/>
      <c r="H174" s="313">
        <f>G174*F174</f>
        <v>0</v>
      </c>
    </row>
    <row r="175" spans="1:8" s="288" customFormat="1" ht="13.5" customHeight="1">
      <c r="A175" s="314"/>
      <c r="B175" s="315"/>
      <c r="C175" s="315"/>
      <c r="D175" s="315" t="s">
        <v>2472</v>
      </c>
      <c r="E175" s="315"/>
      <c r="F175" s="316">
        <v>4</v>
      </c>
      <c r="G175" s="317"/>
      <c r="H175" s="317"/>
    </row>
    <row r="176" spans="1:8" s="288" customFormat="1" ht="13.5" customHeight="1">
      <c r="A176" s="310">
        <v>105</v>
      </c>
      <c r="B176" s="311" t="s">
        <v>930</v>
      </c>
      <c r="C176" s="311" t="s">
        <v>2473</v>
      </c>
      <c r="D176" s="311" t="s">
        <v>2474</v>
      </c>
      <c r="E176" s="311" t="s">
        <v>1856</v>
      </c>
      <c r="F176" s="312">
        <v>4</v>
      </c>
      <c r="G176" s="313"/>
      <c r="H176" s="313">
        <f>G176*F176</f>
        <v>0</v>
      </c>
    </row>
    <row r="177" spans="1:8" s="288" customFormat="1" ht="13.5" customHeight="1">
      <c r="A177" s="314"/>
      <c r="B177" s="315"/>
      <c r="C177" s="315"/>
      <c r="D177" s="315" t="s">
        <v>2472</v>
      </c>
      <c r="E177" s="315"/>
      <c r="F177" s="316">
        <v>4</v>
      </c>
      <c r="G177" s="317"/>
      <c r="H177" s="317"/>
    </row>
    <row r="178" spans="1:8" s="288" customFormat="1" ht="24" customHeight="1">
      <c r="A178" s="310">
        <v>136</v>
      </c>
      <c r="B178" s="311" t="s">
        <v>930</v>
      </c>
      <c r="C178" s="311" t="s">
        <v>2475</v>
      </c>
      <c r="D178" s="311" t="s">
        <v>2476</v>
      </c>
      <c r="E178" s="311" t="s">
        <v>1134</v>
      </c>
      <c r="F178" s="312">
        <v>433.4</v>
      </c>
      <c r="G178" s="313"/>
      <c r="H178" s="313">
        <f>G178*F178</f>
        <v>0</v>
      </c>
    </row>
    <row r="179" spans="1:8" s="288" customFormat="1" ht="24" customHeight="1">
      <c r="A179" s="310">
        <v>107</v>
      </c>
      <c r="B179" s="311" t="s">
        <v>930</v>
      </c>
      <c r="C179" s="311" t="s">
        <v>2477</v>
      </c>
      <c r="D179" s="311" t="s">
        <v>2478</v>
      </c>
      <c r="E179" s="311" t="s">
        <v>1134</v>
      </c>
      <c r="F179" s="312">
        <v>433.4</v>
      </c>
      <c r="G179" s="313"/>
      <c r="H179" s="313">
        <f>G179*F179</f>
        <v>0</v>
      </c>
    </row>
    <row r="180" spans="1:8" s="288" customFormat="1" ht="30.75" customHeight="1">
      <c r="A180" s="302"/>
      <c r="B180" s="303"/>
      <c r="C180" s="303" t="s">
        <v>782</v>
      </c>
      <c r="D180" s="303" t="s">
        <v>1785</v>
      </c>
      <c r="E180" s="303"/>
      <c r="F180" s="304"/>
      <c r="G180" s="305"/>
      <c r="H180" s="305"/>
    </row>
    <row r="181" spans="1:8" s="288" customFormat="1" ht="28.5" customHeight="1">
      <c r="A181" s="306"/>
      <c r="B181" s="307"/>
      <c r="C181" s="307" t="s">
        <v>2479</v>
      </c>
      <c r="D181" s="307" t="s">
        <v>2480</v>
      </c>
      <c r="E181" s="307"/>
      <c r="F181" s="308"/>
      <c r="G181" s="309"/>
      <c r="H181" s="309"/>
    </row>
    <row r="182" spans="1:8" s="288" customFormat="1" ht="13.5" customHeight="1">
      <c r="A182" s="310">
        <v>109</v>
      </c>
      <c r="B182" s="311" t="s">
        <v>937</v>
      </c>
      <c r="C182" s="311" t="s">
        <v>2481</v>
      </c>
      <c r="D182" s="311" t="s">
        <v>2482</v>
      </c>
      <c r="E182" s="311" t="s">
        <v>304</v>
      </c>
      <c r="F182" s="312">
        <v>20</v>
      </c>
      <c r="G182" s="313"/>
      <c r="H182" s="313">
        <f>G182*F182</f>
        <v>0</v>
      </c>
    </row>
    <row r="183" spans="1:8" s="288" customFormat="1" ht="13.5" customHeight="1">
      <c r="A183" s="310">
        <v>110</v>
      </c>
      <c r="B183" s="311" t="s">
        <v>937</v>
      </c>
      <c r="C183" s="311" t="s">
        <v>2483</v>
      </c>
      <c r="D183" s="311" t="s">
        <v>2484</v>
      </c>
      <c r="E183" s="311" t="s">
        <v>304</v>
      </c>
      <c r="F183" s="312">
        <v>9</v>
      </c>
      <c r="G183" s="313"/>
      <c r="H183" s="313">
        <f>G183*F183</f>
        <v>0</v>
      </c>
    </row>
    <row r="184" spans="1:8" s="288" customFormat="1" ht="13.5" customHeight="1">
      <c r="A184" s="310">
        <v>111</v>
      </c>
      <c r="B184" s="311" t="s">
        <v>937</v>
      </c>
      <c r="C184" s="311" t="s">
        <v>2485</v>
      </c>
      <c r="D184" s="311" t="s">
        <v>2486</v>
      </c>
      <c r="E184" s="311" t="s">
        <v>304</v>
      </c>
      <c r="F184" s="312">
        <v>3</v>
      </c>
      <c r="G184" s="313"/>
      <c r="H184" s="313">
        <f>G184*F184</f>
        <v>0</v>
      </c>
    </row>
    <row r="185" spans="1:8" s="288" customFormat="1" ht="13.5" customHeight="1">
      <c r="A185" s="310">
        <v>114</v>
      </c>
      <c r="B185" s="311" t="s">
        <v>937</v>
      </c>
      <c r="C185" s="311" t="s">
        <v>2487</v>
      </c>
      <c r="D185" s="311" t="s">
        <v>1855</v>
      </c>
      <c r="E185" s="311" t="s">
        <v>1856</v>
      </c>
      <c r="F185" s="312">
        <v>1</v>
      </c>
      <c r="G185" s="313"/>
      <c r="H185" s="313">
        <f>G185*F185</f>
        <v>0</v>
      </c>
    </row>
    <row r="186" spans="1:8" s="288" customFormat="1" ht="28.5" customHeight="1">
      <c r="A186" s="306"/>
      <c r="B186" s="307"/>
      <c r="C186" s="307" t="s">
        <v>2488</v>
      </c>
      <c r="D186" s="307" t="s">
        <v>2489</v>
      </c>
      <c r="E186" s="307"/>
      <c r="F186" s="308"/>
      <c r="G186" s="309"/>
      <c r="H186" s="309"/>
    </row>
    <row r="187" spans="1:8" s="288" customFormat="1" ht="24" customHeight="1">
      <c r="A187" s="310">
        <v>161</v>
      </c>
      <c r="B187" s="311" t="s">
        <v>937</v>
      </c>
      <c r="C187" s="311" t="s">
        <v>2490</v>
      </c>
      <c r="D187" s="311" t="s">
        <v>2491</v>
      </c>
      <c r="E187" s="311" t="s">
        <v>304</v>
      </c>
      <c r="F187" s="312">
        <v>14</v>
      </c>
      <c r="G187" s="313"/>
      <c r="H187" s="313">
        <f>G187*F187</f>
        <v>0</v>
      </c>
    </row>
    <row r="188" spans="1:8" s="288" customFormat="1" ht="13.5" customHeight="1">
      <c r="A188" s="310">
        <v>162</v>
      </c>
      <c r="B188" s="311" t="s">
        <v>937</v>
      </c>
      <c r="C188" s="311" t="s">
        <v>2492</v>
      </c>
      <c r="D188" s="311" t="s">
        <v>2493</v>
      </c>
      <c r="E188" s="311" t="s">
        <v>304</v>
      </c>
      <c r="F188" s="312">
        <v>1</v>
      </c>
      <c r="G188" s="313"/>
      <c r="H188" s="313">
        <f aca="true" t="shared" si="4" ref="H188:H197">G188*F188</f>
        <v>0</v>
      </c>
    </row>
    <row r="189" spans="1:8" s="288" customFormat="1" ht="13.5" customHeight="1">
      <c r="A189" s="310">
        <v>164</v>
      </c>
      <c r="B189" s="311" t="s">
        <v>937</v>
      </c>
      <c r="C189" s="311" t="s">
        <v>2494</v>
      </c>
      <c r="D189" s="311" t="s">
        <v>2495</v>
      </c>
      <c r="E189" s="311" t="s">
        <v>1856</v>
      </c>
      <c r="F189" s="312">
        <v>1</v>
      </c>
      <c r="G189" s="313"/>
      <c r="H189" s="313">
        <f t="shared" si="4"/>
        <v>0</v>
      </c>
    </row>
    <row r="190" spans="1:8" s="288" customFormat="1" ht="34.5" customHeight="1">
      <c r="A190" s="318">
        <v>165</v>
      </c>
      <c r="B190" s="319"/>
      <c r="C190" s="319" t="s">
        <v>2496</v>
      </c>
      <c r="D190" s="319" t="s">
        <v>2497</v>
      </c>
      <c r="E190" s="319" t="s">
        <v>304</v>
      </c>
      <c r="F190" s="320">
        <v>1</v>
      </c>
      <c r="G190" s="321"/>
      <c r="H190" s="320">
        <f t="shared" si="4"/>
        <v>0</v>
      </c>
    </row>
    <row r="191" spans="1:8" s="288" customFormat="1" ht="34.5" customHeight="1">
      <c r="A191" s="318">
        <v>166</v>
      </c>
      <c r="B191" s="319"/>
      <c r="C191" s="319" t="s">
        <v>2498</v>
      </c>
      <c r="D191" s="319" t="s">
        <v>2499</v>
      </c>
      <c r="E191" s="319" t="s">
        <v>304</v>
      </c>
      <c r="F191" s="320">
        <v>1</v>
      </c>
      <c r="G191" s="321"/>
      <c r="H191" s="320">
        <f t="shared" si="4"/>
        <v>0</v>
      </c>
    </row>
    <row r="192" spans="1:8" s="288" customFormat="1" ht="13.5" customHeight="1">
      <c r="A192" s="318">
        <v>167</v>
      </c>
      <c r="B192" s="319"/>
      <c r="C192" s="319" t="s">
        <v>2500</v>
      </c>
      <c r="D192" s="319" t="s">
        <v>2501</v>
      </c>
      <c r="E192" s="319" t="s">
        <v>1856</v>
      </c>
      <c r="F192" s="320">
        <v>1</v>
      </c>
      <c r="G192" s="321"/>
      <c r="H192" s="320">
        <f t="shared" si="4"/>
        <v>0</v>
      </c>
    </row>
    <row r="193" spans="1:8" s="288" customFormat="1" ht="24" customHeight="1">
      <c r="A193" s="318">
        <v>168</v>
      </c>
      <c r="B193" s="319"/>
      <c r="C193" s="319" t="s">
        <v>2502</v>
      </c>
      <c r="D193" s="319" t="s">
        <v>2503</v>
      </c>
      <c r="E193" s="319" t="s">
        <v>1856</v>
      </c>
      <c r="F193" s="320">
        <v>1</v>
      </c>
      <c r="G193" s="321"/>
      <c r="H193" s="320">
        <f t="shared" si="4"/>
        <v>0</v>
      </c>
    </row>
    <row r="194" spans="1:8" s="288" customFormat="1" ht="24" customHeight="1">
      <c r="A194" s="318">
        <v>176</v>
      </c>
      <c r="B194" s="319"/>
      <c r="C194" s="319" t="s">
        <v>2504</v>
      </c>
      <c r="D194" s="319" t="s">
        <v>2505</v>
      </c>
      <c r="E194" s="319" t="s">
        <v>1856</v>
      </c>
      <c r="F194" s="320">
        <v>1</v>
      </c>
      <c r="G194" s="321"/>
      <c r="H194" s="320">
        <f t="shared" si="4"/>
        <v>0</v>
      </c>
    </row>
    <row r="195" spans="1:8" s="288" customFormat="1" ht="13.5" customHeight="1">
      <c r="A195" s="310">
        <v>169</v>
      </c>
      <c r="B195" s="311" t="s">
        <v>937</v>
      </c>
      <c r="C195" s="311" t="s">
        <v>2506</v>
      </c>
      <c r="D195" s="311" t="s">
        <v>2507</v>
      </c>
      <c r="E195" s="311" t="s">
        <v>1856</v>
      </c>
      <c r="F195" s="312">
        <v>1</v>
      </c>
      <c r="G195" s="313"/>
      <c r="H195" s="313">
        <f t="shared" si="4"/>
        <v>0</v>
      </c>
    </row>
    <row r="196" spans="1:8" s="288" customFormat="1" ht="24" customHeight="1">
      <c r="A196" s="310">
        <v>175</v>
      </c>
      <c r="B196" s="311" t="s">
        <v>937</v>
      </c>
      <c r="C196" s="311" t="s">
        <v>2508</v>
      </c>
      <c r="D196" s="311" t="s">
        <v>2509</v>
      </c>
      <c r="E196" s="311" t="s">
        <v>1134</v>
      </c>
      <c r="F196" s="312">
        <v>1258.38</v>
      </c>
      <c r="G196" s="313"/>
      <c r="H196" s="313">
        <f t="shared" si="4"/>
        <v>0</v>
      </c>
    </row>
    <row r="197" spans="1:8" s="288" customFormat="1" ht="24" customHeight="1">
      <c r="A197" s="310">
        <v>171</v>
      </c>
      <c r="B197" s="311" t="s">
        <v>937</v>
      </c>
      <c r="C197" s="311" t="s">
        <v>2510</v>
      </c>
      <c r="D197" s="311" t="s">
        <v>2511</v>
      </c>
      <c r="E197" s="311" t="s">
        <v>1134</v>
      </c>
      <c r="F197" s="312">
        <v>1258.38</v>
      </c>
      <c r="G197" s="313"/>
      <c r="H197" s="313">
        <f t="shared" si="4"/>
        <v>0</v>
      </c>
    </row>
    <row r="198" spans="1:8" s="288" customFormat="1" ht="30.75" customHeight="1">
      <c r="A198" s="326"/>
      <c r="B198" s="327"/>
      <c r="C198" s="327"/>
      <c r="D198" s="327" t="s">
        <v>1953</v>
      </c>
      <c r="E198" s="327"/>
      <c r="F198" s="328"/>
      <c r="G198" s="329"/>
      <c r="H198" s="329">
        <f>SUM(H15:H197)</f>
        <v>0</v>
      </c>
    </row>
  </sheetData>
  <sheetProtection/>
  <mergeCells count="1">
    <mergeCell ref="A1:H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Admin-PC\Admin</dc:creator>
  <cp:keywords/>
  <dc:description/>
  <cp:lastModifiedBy>Blezzardová Jana JUDr.</cp:lastModifiedBy>
  <dcterms:created xsi:type="dcterms:W3CDTF">2016-08-31T12:58:38Z</dcterms:created>
  <dcterms:modified xsi:type="dcterms:W3CDTF">2016-11-23T07:53:54Z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