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22016 - Rekonstrukce les..." sheetId="2" r:id="rId2"/>
  </sheets>
  <definedNames>
    <definedName name="_xlnm.Print_Titles" localSheetId="1">'122016 - Rekonstrukce les...'!$120:$120</definedName>
    <definedName name="_xlnm.Print_Titles" localSheetId="0">'Rekapitulace stavby'!$85:$85</definedName>
    <definedName name="_xlnm.Print_Area" localSheetId="1">'122016 - Rekonstrukce les...'!$C$4:$Q$70,'122016 - Rekonstrukce les...'!$C$76:$Q$105,'122016 - Rekonstrukce les...'!$C$111:$Q$617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<sst xmlns="http://schemas.openxmlformats.org/spreadsheetml/2006/main" count="4113" uniqueCount="667">
  <si>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</si>
  <si>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</si>
  <si>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</si>
  <si>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</si>
  <si>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</si>
  <si>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</si>
  <si>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</si>
  <si>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</si>
  <si>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</si>
  <si>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</si>
  <si>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</si>
  <si>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</si>
  <si>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</si>
  <si>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</si>
  <si>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122016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</si>
  <si>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</si>
  <si>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</si>
  <si>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Rekonstrukce lesní cesty Nad bělidlem</t>
  </si>
  <si>
    <t>0,1</t>
  </si>
  <si>
    <t>JKSO:</t>
  </si>
  <si>
    <t>CC-CZ:</t>
  </si>
  <si>
    <t>1</t>
  </si>
  <si>
    <t>Místo:</t>
  </si>
  <si>
    <t xml:space="preserve"> </t>
  </si>
  <si>
    <t>Datum:</t>
  </si>
  <si>
    <t>20.05.2016</t>
  </si>
  <si>
    <t>10</t>
  </si>
  <si>
    <t>100</t>
  </si>
  <si>
    <t>Objednavatel:</t>
  </si>
  <si>
    <t>IČ:</t>
  </si>
  <si>
    <t>60153296</t>
  </si>
  <si>
    <t>Česká lesnická akademie Trutnov</t>
  </si>
  <si>
    <t>DIČ:</t>
  </si>
  <si>
    <t>CZ60153296</t>
  </si>
  <si>
    <t>Zhotovitel:</t>
  </si>
  <si>
    <t>Vyplň údaj</t>
  </si>
  <si>
    <t>Projektant:</t>
  </si>
  <si>
    <t>86992261</t>
  </si>
  <si>
    <t>Ing. Jiří Ježek</t>
  </si>
  <si>
    <t>CZ7810233090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</si>
  <si>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</si>
  <si>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</si>
  <si>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</si>
  <si>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</si>
  <si>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</si>
  <si>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</si>
  <si>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</si>
  <si>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</si>
  <si>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</si>
  <si>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</si>
  <si>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</si>
  <si>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</si>
  <si>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</si>
  <si>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</si>
  <si>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</si>
  <si>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</si>
  <si>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</si>
  <si>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</si>
  <si>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</si>
  <si>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</si>
  <si>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</si>
  <si>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</si>
  <si>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</si>
  <si>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</si>
  <si>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</si>
  <si>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</si>
  <si>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</si>
  <si>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</si>
  <si>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</si>
  <si>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</si>
  <si>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</si>
  <si>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</si>
  <si>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</si>
  <si>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</si>
  <si>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</si>
  <si>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</si>
  <si>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</si>
  <si>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</si>
  <si>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</si>
  <si>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</si>
  <si>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</si>
  <si>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</si>
  <si>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</si>
  <si>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{C0BE4FCD-8844-458E-ADE8-0EE12DFB048C}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</si>
  <si>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</si>
  <si>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</si>
  <si>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</si>
  <si>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</si>
  <si>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</si>
  <si>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</si>
  <si>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</si>
  <si>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</si>
  <si>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</si>
  <si>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</si>
  <si>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</si>
  <si>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</si>
  <si>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</si>
  <si>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</si>
  <si>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</si>
  <si>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</si>
  <si>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</si>
  <si>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</si>
  <si>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</si>
  <si>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</si>
  <si>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</si>
  <si>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</si>
  <si>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</si>
  <si>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</si>
  <si>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</si>
  <si>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</si>
  <si>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997 - Přesun sutě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</si>
  <si>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</si>
  <si>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</si>
  <si>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</si>
  <si>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</si>
  <si>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</si>
  <si>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</si>
  <si>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</si>
  <si>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</si>
  <si>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</si>
  <si>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</si>
  <si>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</si>
  <si>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</si>
  <si>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</si>
  <si>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</si>
  <si>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</si>
  <si>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</si>
  <si>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</si>
  <si>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</si>
  <si>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</si>
  <si>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</si>
  <si>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</si>
  <si>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</si>
  <si>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</si>
  <si>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</si>
  <si>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</si>
  <si>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Dodávatel</t>
  </si>
  <si>
    <t>ROZPOCET</t>
  </si>
  <si>
    <t>K</t>
  </si>
  <si>
    <t>112201101</t>
  </si>
  <si>
    <t>Odstranění pařezů D do 300 mm</t>
  </si>
  <si>
    <t>kus</t>
  </si>
  <si>
    <t>4</t>
  </si>
  <si>
    <t>"z tab. č. 9" 101</t>
  </si>
  <si>
    <t>VV</t>
  </si>
  <si>
    <t>Součet</t>
  </si>
  <si>
    <t>112201102</t>
  </si>
  <si>
    <t>Odstranění pařezů D do 500 mm</t>
  </si>
  <si>
    <t>"z tab. č. 9" 52</t>
  </si>
  <si>
    <t>3</t>
  </si>
  <si>
    <t>112201103</t>
  </si>
  <si>
    <t>Odstranění pařezů D do 700 mm</t>
  </si>
  <si>
    <t>"z tab. č. 9" 82</t>
  </si>
  <si>
    <t>112201104</t>
  </si>
  <si>
    <t>Odstranění pařezů D do 900 mm</t>
  </si>
  <si>
    <t>"z tab. č. 9" 27</t>
  </si>
  <si>
    <t>5</t>
  </si>
  <si>
    <t>112201105</t>
  </si>
  <si>
    <t>Odstranění pařezů D přes 900 mm</t>
  </si>
  <si>
    <t>"z tab. č. 9" 3</t>
  </si>
  <si>
    <t>6</t>
  </si>
  <si>
    <t>113108442</t>
  </si>
  <si>
    <t>Rozrytí krytu z kameniva bez zhutnění s živičným pojivem</t>
  </si>
  <si>
    <t>m2</t>
  </si>
  <si>
    <t>"z tab. č. 33" 234,75</t>
  </si>
  <si>
    <t>7</t>
  </si>
  <si>
    <t>113154334</t>
  </si>
  <si>
    <t>Frézování živičného krytu tl 100 mm pruh š 2 m pl do 10000 m2 bez překážek v trase</t>
  </si>
  <si>
    <t>"z tab. č. 1" 7103,55</t>
  </si>
  <si>
    <t>"z tab. č. 4" 260,0</t>
  </si>
  <si>
    <t>"z tab. č. 11" 36,0</t>
  </si>
  <si>
    <t>8</t>
  </si>
  <si>
    <t>122102202</t>
  </si>
  <si>
    <t>Odkopávky a prokopávky nezapažené pro silnice objemu do 1000 m3 v hornině tř. 1 a 2</t>
  </si>
  <si>
    <t>m3</t>
  </si>
  <si>
    <t>"z tab. č. 4" 781,0*0,10</t>
  </si>
  <si>
    <t>"z tab. č. 11" 2113,0*0,10</t>
  </si>
  <si>
    <t>"z tab. č. 33" 234,75*0,10</t>
  </si>
  <si>
    <t>Souče</t>
  </si>
  <si>
    <t>9</t>
  </si>
  <si>
    <t>122202202</t>
  </si>
  <si>
    <t>Odkopávky a prokopávky nezapažené pro silnice objemu do 1000 m3 v hornině tř. 3</t>
  </si>
  <si>
    <t>"z tab. č. 2" 437,42+60,92</t>
  </si>
  <si>
    <t>"z tab. č. 31" 100,26</t>
  </si>
  <si>
    <t>"z tab. č. 32" 2689,07</t>
  </si>
  <si>
    <t>"z tab. č. 33" 154,74</t>
  </si>
  <si>
    <t>125203111</t>
  </si>
  <si>
    <t>Vykopávky melioračních kanálů pro meliorace lesnicko-technické v hornině tř. 3</t>
  </si>
  <si>
    <t>"z tab. č. 13" 5,20</t>
  </si>
  <si>
    <t>"z tab. č. 14" 28,05</t>
  </si>
  <si>
    <t>11</t>
  </si>
  <si>
    <t>131201101</t>
  </si>
  <si>
    <t>Hloubení jam nezapažených v hornině tř. 3 objemu do 100 m3</t>
  </si>
  <si>
    <t>"z tab. č. 17" 7,29</t>
  </si>
  <si>
    <t>"z tab. č. 18" 7,29</t>
  </si>
  <si>
    <t>"z tab. č. 19" 7,29</t>
  </si>
  <si>
    <t>"z tab. č. 20" 7,29</t>
  </si>
  <si>
    <t>"z tab. č. 23" 7,29</t>
  </si>
  <si>
    <t>"z tab. č. 24" 7,29</t>
  </si>
  <si>
    <t>"z tab. č. 25" 7,29</t>
  </si>
  <si>
    <t>"z tab. č. 26" 7,29</t>
  </si>
  <si>
    <t>"z tab. č. 27" 7,29</t>
  </si>
  <si>
    <t>"z tab. č. 28" 7,29</t>
  </si>
  <si>
    <t>12</t>
  </si>
  <si>
    <t>132201101</t>
  </si>
  <si>
    <t>Hloubení rýh š do 600 mm v hornině tř. 3 objemu do 100 m3</t>
  </si>
  <si>
    <t>"z tab. č. 15" 2,65</t>
  </si>
  <si>
    <t>"z tab. č. 17" 0,45</t>
  </si>
  <si>
    <t>"z tab. č. 18" 0,45</t>
  </si>
  <si>
    <t>"z tab. č. 19" 0,45</t>
  </si>
  <si>
    <t>"z tab. č. 20" 0,45</t>
  </si>
  <si>
    <t>"z tab. č. 21" 0,56</t>
  </si>
  <si>
    <t>"z tab. č. 22" 0,56</t>
  </si>
  <si>
    <t>"z tab. č. 23" 0,45</t>
  </si>
  <si>
    <t>"z tab. č. 24" 0,45</t>
  </si>
  <si>
    <t>"z tab. č. 25" 0,45</t>
  </si>
  <si>
    <t>"z tab. č. 26" 0,45</t>
  </si>
  <si>
    <t>"z tab. č. 27" 0,45</t>
  </si>
  <si>
    <t>"z tab. č. 28" 0,45</t>
  </si>
  <si>
    <t>"z tab. č. 29" 0,56</t>
  </si>
  <si>
    <t>13</t>
  </si>
  <si>
    <t>132201202</t>
  </si>
  <si>
    <t>Hloubení rýh š do 2000 mm v hornině tř. 3 objemu do 1000 m3</t>
  </si>
  <si>
    <t>"z tab. č. 17" 19,51</t>
  </si>
  <si>
    <t>"z tab. č. 18" 17,83</t>
  </si>
  <si>
    <t>"z tab. č. 19" 19,51</t>
  </si>
  <si>
    <t>"z tab. č. 20" 19,51</t>
  </si>
  <si>
    <t>"z tab. č. 21" 22,54</t>
  </si>
  <si>
    <t>"z tab. č. 22" 20,86</t>
  </si>
  <si>
    <t>"z tab. č. 23" 19,51</t>
  </si>
  <si>
    <t>"z tab. č. 24" 19,51</t>
  </si>
  <si>
    <t>"z tab. č. 25" 19,51</t>
  </si>
  <si>
    <t>"z tab. č. 26" 19,51</t>
  </si>
  <si>
    <t>"z tab. č. 27" 19,51</t>
  </si>
  <si>
    <t>"z tab. č. 28" 19,51</t>
  </si>
  <si>
    <t>"z tab. č. 29" 22,54</t>
  </si>
  <si>
    <t>14</t>
  </si>
  <si>
    <t>132301101</t>
  </si>
  <si>
    <t>Hloubení rýh š do 600 mm v hornině tř. 4 objemu do 100 m3</t>
  </si>
  <si>
    <t>"z tab. č. 30" 5,684</t>
  </si>
  <si>
    <t>132301202</t>
  </si>
  <si>
    <t>Hloubení rýh š do 2000 mm v hornině tř. 4 objemu do 1000 m3</t>
  </si>
  <si>
    <t>"z tab. č. 16" 22,21</t>
  </si>
  <si>
    <t>"z tab. č. 30" 21,84</t>
  </si>
  <si>
    <t>16</t>
  </si>
  <si>
    <t>161101101</t>
  </si>
  <si>
    <t>Svislé přemístění výkopku z horniny tř. 1 až 4 hl výkopu do 2,5 m</t>
  </si>
  <si>
    <t>"z tab. č. 17" 27,25</t>
  </si>
  <si>
    <t>"z tab. č. 18" 25,57</t>
  </si>
  <si>
    <t>"z tab. č. 19" 27,25</t>
  </si>
  <si>
    <t>"z tab. č. 20" 27,25</t>
  </si>
  <si>
    <t>"z tab. č. 21" 23,10</t>
  </si>
  <si>
    <t>"z tab. č. 22" 21,42</t>
  </si>
  <si>
    <t>"z tab. č. 23" 27,25</t>
  </si>
  <si>
    <t>"z tab. č. 24" 24,25</t>
  </si>
  <si>
    <t>"z tab. č. 25" 27,25</t>
  </si>
  <si>
    <t>"z tab. č. 26" 27,25</t>
  </si>
  <si>
    <t>"z tab. č. 27" 27,25</t>
  </si>
  <si>
    <t>"z tab. č. 28" 27,25</t>
  </si>
  <si>
    <t>"z tab. č. 29" 23,10</t>
  </si>
  <si>
    <t>17</t>
  </si>
  <si>
    <t>162201421</t>
  </si>
  <si>
    <t>Vodorovné přemístění pařezů do 1 km D do 300 mm</t>
  </si>
  <si>
    <t>18</t>
  </si>
  <si>
    <t>162201422</t>
  </si>
  <si>
    <t>Vodorovné přemístění pařezů do 1 km D do 500 mm</t>
  </si>
  <si>
    <t>19</t>
  </si>
  <si>
    <t>162201423</t>
  </si>
  <si>
    <t>Vodorovné přemístění pařezů do 1 km D do 700 mm</t>
  </si>
  <si>
    <t>20</t>
  </si>
  <si>
    <t>162201424</t>
  </si>
  <si>
    <t>Vodorovné přemístění pařezů do 1 km D do 900 mm</t>
  </si>
  <si>
    <t>"z tab. č. 9" 27+3</t>
  </si>
  <si>
    <t>162301102</t>
  </si>
  <si>
    <t>Vodorovné přemístění do 1000 m výkopku/sypaniny z horniny tř. 1 až 4</t>
  </si>
  <si>
    <t>"z tab. č. 2" 60,92+437,42</t>
  </si>
  <si>
    <t>"z tab. č. 4" 595,0*0,10</t>
  </si>
  <si>
    <t>"z tab. č. 16" 9,43</t>
  </si>
  <si>
    <t>"z tab. č. 17" 9,39</t>
  </si>
  <si>
    <t>"z tab. č. 18" 9,19</t>
  </si>
  <si>
    <t>"z tab. č. 19" 9,39</t>
  </si>
  <si>
    <t>"z tab. č. 20" 9,39</t>
  </si>
  <si>
    <t>"z tab. č. 21" 7,99</t>
  </si>
  <si>
    <t>"z tab. č. 22" 7,79</t>
  </si>
  <si>
    <t>"z tab. č. 23" 9,39</t>
  </si>
  <si>
    <t>"z tab. č. 24" 9,39</t>
  </si>
  <si>
    <t>"z tab. č. 25" 9,39</t>
  </si>
  <si>
    <t>"z tab. č. 26" 9,39</t>
  </si>
  <si>
    <t>"z tab. č. 27" 9,39</t>
  </si>
  <si>
    <t>"z tab. č. 28" 9,39</t>
  </si>
  <si>
    <t>"z tab. č. 29" 7,99</t>
  </si>
  <si>
    <t>"z tab. č. 30" 27,52</t>
  </si>
  <si>
    <t>"z tab. č. 33" 154,74+(234,75*0,10)</t>
  </si>
  <si>
    <t>22</t>
  </si>
  <si>
    <t>171101101</t>
  </si>
  <si>
    <t>Uložení sypaniny z hornin soudržných do násypů zhutněných na 95 % PS</t>
  </si>
  <si>
    <t>"z tab. č. 33" 57,43</t>
  </si>
  <si>
    <t>23</t>
  </si>
  <si>
    <t>171201101</t>
  </si>
  <si>
    <t>Uložení sypaniny do násypů nezhutněných</t>
  </si>
  <si>
    <t>"z tab. č. 17" 10,84</t>
  </si>
  <si>
    <t>"z tab. č. 18" 10,64</t>
  </si>
  <si>
    <t>"z tab. č. 19" 10,84</t>
  </si>
  <si>
    <t>"z tab. č. 20" 10,84</t>
  </si>
  <si>
    <t>"z tab. č. 21" 10,07</t>
  </si>
  <si>
    <t>"z tab. č. 22" 9,88</t>
  </si>
  <si>
    <t>"z tab. č. 23" 10,84</t>
  </si>
  <si>
    <t>"z tab. č. 24" 10,84</t>
  </si>
  <si>
    <t>"z tab. č. 25" 10,84</t>
  </si>
  <si>
    <t>"z tab. č. 26" 10,84</t>
  </si>
  <si>
    <t>"z tab. č. 27" 10,84</t>
  </si>
  <si>
    <t>"z tab. č. 28" 10,84</t>
  </si>
  <si>
    <t>"z tab. č. 29" 10,07</t>
  </si>
  <si>
    <t>24</t>
  </si>
  <si>
    <t>174101101</t>
  </si>
  <si>
    <t>Zásyp jam, šachet rýh nebo kolem objektů sypaninou se zhutněním</t>
  </si>
  <si>
    <t>"z tab. č. 16" 5,40</t>
  </si>
  <si>
    <t>"z tab. č. 17" 6,32+7,34</t>
  </si>
  <si>
    <t>"z tab. č. 18" 6,32+6,26</t>
  </si>
  <si>
    <t>"z tab. č. 19" 6,32+7,34</t>
  </si>
  <si>
    <t>"z tab. č. 20" 6,32+7,34</t>
  </si>
  <si>
    <t>"z tab. č. 21" 4,42+6,26</t>
  </si>
  <si>
    <t>"z tab. č. 22" 4,42+5,18</t>
  </si>
  <si>
    <t>"z tab. č. 23" 6,32+7,34</t>
  </si>
  <si>
    <t>"z tab. č. 24" 6,32+7,34</t>
  </si>
  <si>
    <t>"z tab. č. 25" 6,32+7,34</t>
  </si>
  <si>
    <t>"z tab. č. 26" 6,32+7,34</t>
  </si>
  <si>
    <t>"z tab. č. 27" 6,32+7,34</t>
  </si>
  <si>
    <t>"z tab. č. 28" 6,32+7,34</t>
  </si>
  <si>
    <t>"z tab. č. 29" 4,42+6,26</t>
  </si>
  <si>
    <t>25</t>
  </si>
  <si>
    <t>175101101</t>
  </si>
  <si>
    <t>Obsypání potrubí bez prohození sypaniny z hornin tř. 1 až 4 uloženým do 3 m od kraje výkopu</t>
  </si>
  <si>
    <t>"z tab. č. 16" 7,38</t>
  </si>
  <si>
    <t>"z tab. č. 17" 2,75</t>
  </si>
  <si>
    <t>"z tab. č. 18" 2,35</t>
  </si>
  <si>
    <t>"z tab. č. 19" 2,75</t>
  </si>
  <si>
    <t>"z tab. č. 20" 2,75</t>
  </si>
  <si>
    <t>"z tab. č. 21" 2,35</t>
  </si>
  <si>
    <t>"z tab. č. 22" 1,94</t>
  </si>
  <si>
    <t>"z tab. č. 23" 2,75</t>
  </si>
  <si>
    <t>"z tab. č. 24" 2,75</t>
  </si>
  <si>
    <t>"z tab. č. 25" 2,75</t>
  </si>
  <si>
    <t>"z tab. č. 26" 2,75</t>
  </si>
  <si>
    <t>"z tab. č. 27" 2,75</t>
  </si>
  <si>
    <t>"z tab. č. 28" 2,75</t>
  </si>
  <si>
    <t>"z tab. č. 29" 2,35</t>
  </si>
  <si>
    <t>26</t>
  </si>
  <si>
    <t>M</t>
  </si>
  <si>
    <t>583336980</t>
  </si>
  <si>
    <t xml:space="preserve">kamenivo těžené hrubé frakce 32-63 </t>
  </si>
  <si>
    <t>t</t>
  </si>
  <si>
    <t>"z tab. č. 16" 7,38*1,9695</t>
  </si>
  <si>
    <t>"z tab. č. 17" 2,75*1,9695</t>
  </si>
  <si>
    <t>"z tab. č. 18" 2,35*1,9695</t>
  </si>
  <si>
    <t>"z tab. č. 19" 2,75*1,9695</t>
  </si>
  <si>
    <t>"z tab. č. 20" 2,75*1,9695</t>
  </si>
  <si>
    <t>"z tab. č. 21" 2,35*1,9695</t>
  </si>
  <si>
    <t>"z tab. č. 22" 1,94*1,9695</t>
  </si>
  <si>
    <t>"z tab. č. 23" 2,75*1,9695</t>
  </si>
  <si>
    <t>"z tab. č. 24" 2,75*1,9695</t>
  </si>
  <si>
    <t>"z tab. č. 25" 2,75*1,9695</t>
  </si>
  <si>
    <t>"z tab. č. 26" 2,75*1,9695</t>
  </si>
  <si>
    <t>"z tab. č. 27" 2,75*1,9695</t>
  </si>
  <si>
    <t>"z tab. č. 28" 2,75*1,9695</t>
  </si>
  <si>
    <t>"z tab. č. 29" 2,35*1,9695</t>
  </si>
  <si>
    <t>27</t>
  </si>
  <si>
    <t>181102301</t>
  </si>
  <si>
    <t>Úprava pláně v zářezech bez zhutnění</t>
  </si>
  <si>
    <t>"z tab. č. 32" 39,0</t>
  </si>
  <si>
    <t>28</t>
  </si>
  <si>
    <t>181102302</t>
  </si>
  <si>
    <t>Úprava pláně v zářezech se zhutněním</t>
  </si>
  <si>
    <t>"z tab. č. 4" 1006,0</t>
  </si>
  <si>
    <t>"z tab. č. 11" 1753,0</t>
  </si>
  <si>
    <t>"z tab. č. 15" 100,70</t>
  </si>
  <si>
    <t>"z tab. č 33" 117,35+151,20+58,24</t>
  </si>
  <si>
    <t>29</t>
  </si>
  <si>
    <t>181202305</t>
  </si>
  <si>
    <t>Úprava pláně na násypech se zhutněním</t>
  </si>
  <si>
    <t>"z tab. č. 11" 324,0</t>
  </si>
  <si>
    <t>"z tab. č. 31" 366,80</t>
  </si>
  <si>
    <t>"z tab. č. 33" 345,80+268,60</t>
  </si>
  <si>
    <t>30</t>
  </si>
  <si>
    <t>182101101</t>
  </si>
  <si>
    <t>Svahování v zářezech v hornině tř. 1 až 4</t>
  </si>
  <si>
    <t>"z tab. č. 13" 32,76</t>
  </si>
  <si>
    <t>"z tab. č. 14" 110,0</t>
  </si>
  <si>
    <t>"z tab. č. 17" 4,0</t>
  </si>
  <si>
    <t>"z tab. č. 18" 4,0</t>
  </si>
  <si>
    <t>"z tab. č. 19" 4,0</t>
  </si>
  <si>
    <t>"z tab. č. 20" 4,0</t>
  </si>
  <si>
    <t>"z tab. č. 21" 6,08</t>
  </si>
  <si>
    <t>"z tab. č. 22" 6,08</t>
  </si>
  <si>
    <t>"z tab. č. 23" 4,0</t>
  </si>
  <si>
    <t>"z tab. č. 24" 4,0</t>
  </si>
  <si>
    <t>"z tab. č. 25" 4,0</t>
  </si>
  <si>
    <t>"z tab. č. 26" 4,0</t>
  </si>
  <si>
    <t>"z tab. č. 27" 4,0</t>
  </si>
  <si>
    <t>"z tab. č. 28" 4,0</t>
  </si>
  <si>
    <t>"z tab. č. 29" 6,08</t>
  </si>
  <si>
    <t>"z tab. č. 32" 4695,52</t>
  </si>
  <si>
    <t>"z tab. č. 33" 4,41</t>
  </si>
  <si>
    <t>31</t>
  </si>
  <si>
    <t>182201101</t>
  </si>
  <si>
    <t>Svahování násypů</t>
  </si>
  <si>
    <t>"z tab. č. 33" 98,23</t>
  </si>
  <si>
    <t>32</t>
  </si>
  <si>
    <t>213141112</t>
  </si>
  <si>
    <t>Zřízení vrstvy z geotextilie v rovině nebo ve sklonu do 1:5 š do 6 m</t>
  </si>
  <si>
    <t>"z tab. č. 31" 410,0</t>
  </si>
  <si>
    <t>"z tab. č 33" 1221,44</t>
  </si>
  <si>
    <t>33</t>
  </si>
  <si>
    <t>693110620</t>
  </si>
  <si>
    <t>geotextilie netkaná geoNetex M, 300 g/m2, šíře 300 cm</t>
  </si>
  <si>
    <t>m</t>
  </si>
  <si>
    <t>"z tab. č. 11" 324,0/3</t>
  </si>
  <si>
    <t>"z tab. č. 31" 410,0/3</t>
  </si>
  <si>
    <t>"z tab. č 33" 1221,44/3</t>
  </si>
  <si>
    <t>34</t>
  </si>
  <si>
    <t>274214111</t>
  </si>
  <si>
    <t>Základové pasy z lomového kamene objemu do 3 m3</t>
  </si>
  <si>
    <t>"z tab. č. 17" 0,61</t>
  </si>
  <si>
    <t>"z tab. č. 18" 0,61</t>
  </si>
  <si>
    <t>"z tab. č. 19" 0,61</t>
  </si>
  <si>
    <t>"z tab. č. 20" 0,61</t>
  </si>
  <si>
    <t>"z tab. č. 21" 0,88</t>
  </si>
  <si>
    <t>"z tab. č. 22" 0,88</t>
  </si>
  <si>
    <t>"z tab. č. 23" 0,61</t>
  </si>
  <si>
    <t>"z tab. č. 24" 0,61</t>
  </si>
  <si>
    <t>"z tab. č. 25" 0,61</t>
  </si>
  <si>
    <t>"z tab. č. 26" 0,61</t>
  </si>
  <si>
    <t>"z tab. č. 27" 0,61</t>
  </si>
  <si>
    <t>"z tab. č. 28" 0,61</t>
  </si>
  <si>
    <t>"z tab. č. 29" 0,88</t>
  </si>
  <si>
    <t>35</t>
  </si>
  <si>
    <t>274315222</t>
  </si>
  <si>
    <t>Základové pasy z betonu prostého C 8/10</t>
  </si>
  <si>
    <t>"z tab. č. 30" 5,264</t>
  </si>
  <si>
    <t>36</t>
  </si>
  <si>
    <t>451572111</t>
  </si>
  <si>
    <t>Lože pod potrubí otevřený výkop z kameniva drobného těženého</t>
  </si>
  <si>
    <t>"z tab. č. 16" 2,18</t>
  </si>
  <si>
    <t>"z tab. č. 17" 0,51</t>
  </si>
  <si>
    <t>"z tab. č. 18" 0,44</t>
  </si>
  <si>
    <t>"z tab. č. 19" 0,51</t>
  </si>
  <si>
    <t>"z tab. č. 20" 0,51</t>
  </si>
  <si>
    <t>"z tab. č. 21" 0,44</t>
  </si>
  <si>
    <t>"z tab. č. 22" 0,36</t>
  </si>
  <si>
    <t>"z tab. č. 23" 0,51</t>
  </si>
  <si>
    <t>"z tab. č. 24" 0,51</t>
  </si>
  <si>
    <t>"z tab. č. 25" 0,51</t>
  </si>
  <si>
    <t>"z tab. č. 26" 0,51</t>
  </si>
  <si>
    <t>"z tab. č. 27" 0,51</t>
  </si>
  <si>
    <t>"z tab. č. 28" 0,51</t>
  </si>
  <si>
    <t>"z tab. č. 29" 0,44</t>
  </si>
  <si>
    <t>"z tab. č. 30" 0,644</t>
  </si>
  <si>
    <t>37</t>
  </si>
  <si>
    <t>463211141</t>
  </si>
  <si>
    <t>Rovnanina objemu do 3 m3 z lomového kamene tříděného hmotnosti do 80 kg s urovnáním líce</t>
  </si>
  <si>
    <t>"z tab. č. 10" 39,0</t>
  </si>
  <si>
    <t>"z tab. č. 12" 1,0</t>
  </si>
  <si>
    <t>38</t>
  </si>
  <si>
    <t>465511512</t>
  </si>
  <si>
    <t>Dlažba z lomového kamene do malty s vyplněním spár maltou a vyspárováním plocha do 20 m2 tl 250 mm</t>
  </si>
  <si>
    <t>"z tab. č. 17" 3,30</t>
  </si>
  <si>
    <t>"z tab. č. 18" 3,30</t>
  </si>
  <si>
    <t>"z tab. č. 19" 3,30</t>
  </si>
  <si>
    <t>"z tab. č. 20" 3,30</t>
  </si>
  <si>
    <t>"z tab. č. 21" 5,02</t>
  </si>
  <si>
    <t>"z tab. č. 22" 5,02</t>
  </si>
  <si>
    <t>"z tab. č. 23" 3,30</t>
  </si>
  <si>
    <t>"z tab. č. 24" 3,30</t>
  </si>
  <si>
    <t>"z tab. č. 25" 3,30</t>
  </si>
  <si>
    <t>"z tab. č. 26" 3,30</t>
  </si>
  <si>
    <t>"z tab. č. 27" 3,30</t>
  </si>
  <si>
    <t>"z tab. č. 28" 3,30</t>
  </si>
  <si>
    <t>"z tab. č. 29" 5,02</t>
  </si>
  <si>
    <t>39</t>
  </si>
  <si>
    <t>564671111</t>
  </si>
  <si>
    <t>Podklad z kameniva hrubého drceného vel. 63-125 mm tl 250 mm</t>
  </si>
  <si>
    <t>"z tab. č. 4" 736,0</t>
  </si>
  <si>
    <t>"z tab. č. 31" 353,62</t>
  </si>
  <si>
    <t>40</t>
  </si>
  <si>
    <t>564681111</t>
  </si>
  <si>
    <t>Podklad z kameniva hrubého drceného vel. 63-125 mm tl 300 mm</t>
  </si>
  <si>
    <t>"z tab. č. 33" 1157,63</t>
  </si>
  <si>
    <t>41</t>
  </si>
  <si>
    <t>564731111</t>
  </si>
  <si>
    <t>Podklad z kameniva hrubého drceného vel. 32-63 mm tl 100 mm</t>
  </si>
  <si>
    <t>"z tab. č. 11" 498,0</t>
  </si>
  <si>
    <t>"z tab. č. 31" 335,70</t>
  </si>
  <si>
    <t>42</t>
  </si>
  <si>
    <t>564761111</t>
  </si>
  <si>
    <t>Podklad z kameniva hrubého drceného vel. 32-63 mm tl 200 mm</t>
  </si>
  <si>
    <t>"z tab. č. 3" 153,0</t>
  </si>
  <si>
    <t>"z tab. č. 4" 270,0</t>
  </si>
  <si>
    <t>43</t>
  </si>
  <si>
    <t>564811111</t>
  </si>
  <si>
    <t>Podklad ze štěrkodrtě ŠD tl 50 mm</t>
  </si>
  <si>
    <t>"z tab. č. 31" 326,90</t>
  </si>
  <si>
    <t>44</t>
  </si>
  <si>
    <t>564861111</t>
  </si>
  <si>
    <t>Podklad ze štěrkodrtě ŠD tl 200 mm</t>
  </si>
  <si>
    <t>"z tab. č. 2" 292,60</t>
  </si>
  <si>
    <t>45</t>
  </si>
  <si>
    <t>564871116</t>
  </si>
  <si>
    <t>Podklad ze štěrkodrtě ŠD tl. 300 mm</t>
  </si>
  <si>
    <t>"z tab. č. 2" 1700,91</t>
  </si>
  <si>
    <t>46</t>
  </si>
  <si>
    <t>566301111</t>
  </si>
  <si>
    <t>Úprava krytu z kameniva drceného pro nový kryt s doplněním kameniva drceného do 0,06 m3/m2</t>
  </si>
  <si>
    <t>"z tab. č. 2" 9018,64</t>
  </si>
  <si>
    <t>47</t>
  </si>
  <si>
    <t>566901144</t>
  </si>
  <si>
    <t>Vyspravení podkladu po překopech ing sítí plochy do 15 m2 kamenivem hrubým drceným tl. 250 mm</t>
  </si>
  <si>
    <t>"z tab. č. 7" 2,72+3,88+3,10+3,10+2,72</t>
  </si>
  <si>
    <t>"z tab. č. 17" 14,28</t>
  </si>
  <si>
    <t>"z tab. č. 18" 12,18</t>
  </si>
  <si>
    <t>"z tab. č. 19" 14,28</t>
  </si>
  <si>
    <t>"z tab. č. 20" 14,28</t>
  </si>
  <si>
    <t>"z tab. č. 21" 12,18</t>
  </si>
  <si>
    <t>"z tab. č. 22" 10,08</t>
  </si>
  <si>
    <t>"z tab. č. 23" 14,28</t>
  </si>
  <si>
    <t>"z tab. č. 24" 14,28</t>
  </si>
  <si>
    <t>"z tab. č. 25" 14,28</t>
  </si>
  <si>
    <t>"z tab. č. 26" 14,28</t>
  </si>
  <si>
    <t>"z tab. č. 27" 14,28</t>
  </si>
  <si>
    <t>"z tab. č. 28" 14,28</t>
  </si>
  <si>
    <t>"z tab. č. 29" 12,18</t>
  </si>
  <si>
    <t>48</t>
  </si>
  <si>
    <t>585211130</t>
  </si>
  <si>
    <t>cement portlandský CEM I 52.5 R bal. 25 kg</t>
  </si>
  <si>
    <t>"z tab. č. 2" 9774,50*0,30*92,9/1000</t>
  </si>
  <si>
    <t>"z tab. č. 11" 1291,0*0,25*92,9/1000</t>
  </si>
  <si>
    <t>49</t>
  </si>
  <si>
    <t>567531141</t>
  </si>
  <si>
    <t>Recyklace podkladu za studena na místě SROSM - rozpojení a reprofilace tl 250 mm plochy do 10000 m2</t>
  </si>
  <si>
    <t>"z tab. č. 11" 1291,0</t>
  </si>
  <si>
    <t>50</t>
  </si>
  <si>
    <t>567541141</t>
  </si>
  <si>
    <t>Recyklace podkladu za studena na místě SROSM - rozpojení a reprofilace tl 300 mm plochy do 10000 m2</t>
  </si>
  <si>
    <t>"z tab. č. 2" 9774,50</t>
  </si>
  <si>
    <t>51</t>
  </si>
  <si>
    <t>569931132</t>
  </si>
  <si>
    <t>Zpevnění povrchu a krajnic asfaltovým recyklátem tl 100 mm</t>
  </si>
  <si>
    <t>"z tab. č. 3" 961,50+970,50</t>
  </si>
  <si>
    <t>"z tab. č. 11" 1789,0</t>
  </si>
  <si>
    <t>52</t>
  </si>
  <si>
    <t>571907118</t>
  </si>
  <si>
    <t>Posyp krytu kamenivem drceným nebo těženým do 70 kg/m2</t>
  </si>
  <si>
    <t>"z tab. č. 2" 9167,80</t>
  </si>
  <si>
    <t>53</t>
  </si>
  <si>
    <t>573411113</t>
  </si>
  <si>
    <t>Nátěr živičný uzavírací nebo udržovací s posypem z asfaltu v množství 1,25 kg/m2</t>
  </si>
  <si>
    <t>"z tab. č. 1" 8285,90</t>
  </si>
  <si>
    <t>"z tab. č. 31" 262,0</t>
  </si>
  <si>
    <t>54</t>
  </si>
  <si>
    <t>573411115</t>
  </si>
  <si>
    <t>Nátěr živičný uzavírací nebo udržovací s posypem z asfaltu v množství 1,8 kg/m2</t>
  </si>
  <si>
    <t>55</t>
  </si>
  <si>
    <t>574381112</t>
  </si>
  <si>
    <t>Penetrační makadam hrubý PMH tl 100 mm</t>
  </si>
  <si>
    <t>"z tab. č. 1" 8501,0</t>
  </si>
  <si>
    <t>"z tab. č. 31" 267,50</t>
  </si>
  <si>
    <t>56</t>
  </si>
  <si>
    <t>597069111</t>
  </si>
  <si>
    <t>Příplatek ZKD 10 mm tl lože přes 100 mm u rigolu dlážděného</t>
  </si>
  <si>
    <t>"z tab. č. 30" 840,0</t>
  </si>
  <si>
    <t>57</t>
  </si>
  <si>
    <t>597161111</t>
  </si>
  <si>
    <t>Rigol dlážděný do lože z betonu tl 100 mm z lomového kamene</t>
  </si>
  <si>
    <t>"z tab. č. 30" 56,0</t>
  </si>
  <si>
    <t>58</t>
  </si>
  <si>
    <t>553470001</t>
  </si>
  <si>
    <t>Ocelová svodnice dl. 1,0 m</t>
  </si>
  <si>
    <t>"z tab. č. 30" 28,0</t>
  </si>
  <si>
    <t>59</t>
  </si>
  <si>
    <t>919441211</t>
  </si>
  <si>
    <t>Čelo propustku z lomového kamene pro propustek z trub DN 300 až 500</t>
  </si>
  <si>
    <t>"z tab. č. 16" 1</t>
  </si>
  <si>
    <t>60</t>
  </si>
  <si>
    <t>919441221</t>
  </si>
  <si>
    <t>Čelo propustku z lomového kamene pro propustek z trub DN 600 až 800</t>
  </si>
  <si>
    <t>"z tab. č. 17" 2</t>
  </si>
  <si>
    <t>"z tab. č. 18" 2</t>
  </si>
  <si>
    <t>"z tab. č. 19" 2</t>
  </si>
  <si>
    <t>"z tab. č. 20" 2</t>
  </si>
  <si>
    <t>"z tab. č. 21" 2</t>
  </si>
  <si>
    <t>"z tab. č. 22" 2</t>
  </si>
  <si>
    <t>"z tab. č. 23" 2</t>
  </si>
  <si>
    <t>"z tab. č. 24" 2</t>
  </si>
  <si>
    <t>"z tab. č. 25" 2</t>
  </si>
  <si>
    <t>"z tab. č. 26" 2</t>
  </si>
  <si>
    <t>"z tab. č. 27" 2</t>
  </si>
  <si>
    <t>"z tab. č. 28" 2</t>
  </si>
  <si>
    <t>"z tab. č. 29" 2</t>
  </si>
  <si>
    <t>61</t>
  </si>
  <si>
    <t>919541121</t>
  </si>
  <si>
    <t>Zřízení propustku nebo sjezdu z trub ocelových do DN 700</t>
  </si>
  <si>
    <t>"z tab. č. 16" 29,0</t>
  </si>
  <si>
    <t>"z tab. č. 17" 8,0</t>
  </si>
  <si>
    <t>"z tab. č. 18" 7,0</t>
  </si>
  <si>
    <t>"z tab. č. 19" 8,0</t>
  </si>
  <si>
    <t>"z tab. č. 20" 8,0</t>
  </si>
  <si>
    <t>"z tab. č. 21" 7,0</t>
  </si>
  <si>
    <t>"z tab. č. 22" 6,0</t>
  </si>
  <si>
    <t>"z tab. č. 23" 8,0</t>
  </si>
  <si>
    <t>"z tab. č. 24" 8,0</t>
  </si>
  <si>
    <t>"z tab. č. 25" 8,0</t>
  </si>
  <si>
    <t>"z tab. č. 26" 8,0</t>
  </si>
  <si>
    <t>"z tab. č. 27" 8,0</t>
  </si>
  <si>
    <t>"z tab. č. 28" 8,0</t>
  </si>
  <si>
    <t>"z tab. č. 29" 7,0</t>
  </si>
  <si>
    <t>62</t>
  </si>
  <si>
    <t>143332440</t>
  </si>
  <si>
    <t>trubka ocelová  spirálově svařovaná hladká ČSN 41 1375.1 D600 tl 8 mm</t>
  </si>
  <si>
    <t>63</t>
  </si>
  <si>
    <t>938902112</t>
  </si>
  <si>
    <t>Čištění příkopů komunikací příkopovým rypadlem objem nánosu do 0,3 m3/m</t>
  </si>
  <si>
    <t>"z tab. č. 6" 624,0</t>
  </si>
  <si>
    <t>64</t>
  </si>
  <si>
    <t>938902113</t>
  </si>
  <si>
    <t>Čištění příkopů komunikací příkopovým rypadlem objem nánosu do 0,5 m3/m</t>
  </si>
  <si>
    <t>"z tab. č. 6" 57,0</t>
  </si>
  <si>
    <t>65</t>
  </si>
  <si>
    <t>938909311</t>
  </si>
  <si>
    <t>Čištění vozovek metením strojně podkladu nebo krytu betonového nebo živičného</t>
  </si>
  <si>
    <t>66</t>
  </si>
  <si>
    <t>953943125</t>
  </si>
  <si>
    <t>Osazování výrobků do 120 kg/kus do betonu bez jejich dodání</t>
  </si>
  <si>
    <t>"z tab. č. 30" 7,0</t>
  </si>
  <si>
    <t>67</t>
  </si>
  <si>
    <t>961021311</t>
  </si>
  <si>
    <t>Bourání základů ze zdiva kamenného</t>
  </si>
  <si>
    <t>"z tab. č. 7" 1,0+1,0+1,0+1,0+0,50+1,0+1,0+1,0+1,50</t>
  </si>
  <si>
    <t>68</t>
  </si>
  <si>
    <t>961041211</t>
  </si>
  <si>
    <t>Bourání mostních základů z betonu prostého</t>
  </si>
  <si>
    <t>"z tab. č. 7" (3,6*0,80*0,70)+(3,40*0,95*0,70)+(3,40*0,95*0,70)+(3,70*0,95*0,70)+(3,40*1,10*0,70)+(3,50*1,10*0,70)+(2,0*0,95*0,70)+1,0</t>
  </si>
  <si>
    <t>69</t>
  </si>
  <si>
    <t>962021112</t>
  </si>
  <si>
    <t>Bourání mostních zdí a pilířů z kamene</t>
  </si>
  <si>
    <t>"z tab. č. 7" 1,68+1,88+1,88+2,05+2,18+2,24</t>
  </si>
  <si>
    <t>70</t>
  </si>
  <si>
    <t>962041211</t>
  </si>
  <si>
    <t>Bourání mostních zdí a pilířů z betonu prostého</t>
  </si>
  <si>
    <t>"z tab. č. 7" 1,08</t>
  </si>
  <si>
    <t>71</t>
  </si>
  <si>
    <t>966008112</t>
  </si>
  <si>
    <t>Bourání trubního propustku do DN 500</t>
  </si>
  <si>
    <t>"z tab. č. 7" 8,0+8,0+15,0+7,0+7,0+10,0+6,0+6,0+5,0</t>
  </si>
  <si>
    <t>72</t>
  </si>
  <si>
    <t>997002511</t>
  </si>
  <si>
    <t>Vodorovné přemístění suti a vybouraných hmot bez naložení ale se složením a urovnáním do 1 km</t>
  </si>
  <si>
    <t>73</t>
  </si>
  <si>
    <t>997002611</t>
  </si>
  <si>
    <t>Nakládání suti a vybouraných hmot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</si>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</sst>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0" fontId="26" fillId="0" borderId="23" xfId="0" applyFont="1" applyBorder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0" fontId="13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>
      <alignment horizontal="right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7" fillId="36" borderId="0" xfId="0" applyFont="1" applyFill="1" applyAlignment="1">
      <alignment horizontal="left" vertical="center"/>
    </xf>
    <xf numFmtId="0" fontId="0" fillId="36" borderId="0" xfId="0" applyFont="1" applyFill="1" applyAlignment="1">
      <alignment horizontal="left" vertical="center"/>
    </xf>
    <xf numFmtId="166" fontId="7" fillId="36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58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0E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458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0E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1" t="s">
        <v>0</v>
      </c>
      <c r="B1" s="152"/>
      <c r="C1" s="152"/>
      <c r="D1" s="153" t="s">
        <v>1</v>
      </c>
      <c r="E1" s="152"/>
      <c r="F1" s="152"/>
      <c r="G1" s="152"/>
      <c r="H1" s="152"/>
      <c r="I1" s="152"/>
      <c r="J1" s="152"/>
      <c r="K1" s="154" t="s">
        <v>660</v>
      </c>
      <c r="L1" s="154"/>
      <c r="M1" s="154"/>
      <c r="N1" s="154"/>
      <c r="O1" s="154"/>
      <c r="P1" s="154"/>
      <c r="Q1" s="154"/>
      <c r="R1" s="154"/>
      <c r="S1" s="154"/>
      <c r="T1" s="152"/>
      <c r="U1" s="152"/>
      <c r="V1" s="152"/>
      <c r="W1" s="154" t="s">
        <v>661</v>
      </c>
      <c r="X1" s="154"/>
      <c r="Y1" s="154"/>
      <c r="Z1" s="154"/>
      <c r="AA1" s="154"/>
      <c r="AB1" s="154"/>
      <c r="AC1" s="154"/>
      <c r="AD1" s="154"/>
      <c r="AE1" s="154"/>
      <c r="AF1" s="154"/>
      <c r="AG1" s="152"/>
      <c r="AH1" s="15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5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158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6" t="s">
        <v>9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78" t="s">
        <v>14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Q5" s="11"/>
      <c r="BE5" s="186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87" t="s">
        <v>17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Q6" s="11"/>
      <c r="BE6" s="159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59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59"/>
      <c r="BS8" s="6" t="s">
        <v>26</v>
      </c>
    </row>
    <row r="9" spans="2:71" s="2" customFormat="1" ht="15" customHeight="1">
      <c r="B9" s="10"/>
      <c r="AQ9" s="11"/>
      <c r="BE9" s="159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 t="s">
        <v>30</v>
      </c>
      <c r="AQ10" s="11"/>
      <c r="BE10" s="159"/>
      <c r="BS10" s="6" t="s">
        <v>18</v>
      </c>
    </row>
    <row r="11" spans="2:71" s="2" customFormat="1" ht="19.5" customHeight="1">
      <c r="B11" s="10"/>
      <c r="E11" s="15" t="s">
        <v>31</v>
      </c>
      <c r="AK11" s="17" t="s">
        <v>32</v>
      </c>
      <c r="AN11" s="15" t="s">
        <v>33</v>
      </c>
      <c r="AQ11" s="11"/>
      <c r="BE11" s="159"/>
      <c r="BS11" s="6" t="s">
        <v>18</v>
      </c>
    </row>
    <row r="12" spans="2:71" s="2" customFormat="1" ht="7.5" customHeight="1">
      <c r="B12" s="10"/>
      <c r="AQ12" s="11"/>
      <c r="BE12" s="159"/>
      <c r="BS12" s="6" t="s">
        <v>18</v>
      </c>
    </row>
    <row r="13" spans="2:71" s="2" customFormat="1" ht="15" customHeight="1">
      <c r="B13" s="10"/>
      <c r="D13" s="17" t="s">
        <v>34</v>
      </c>
      <c r="AK13" s="17" t="s">
        <v>29</v>
      </c>
      <c r="AN13" s="19" t="s">
        <v>35</v>
      </c>
      <c r="AQ13" s="11"/>
      <c r="BE13" s="159"/>
      <c r="BS13" s="6" t="s">
        <v>18</v>
      </c>
    </row>
    <row r="14" spans="2:71" s="2" customFormat="1" ht="15.75" customHeight="1">
      <c r="B14" s="10"/>
      <c r="E14" s="188" t="s">
        <v>35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7" t="s">
        <v>32</v>
      </c>
      <c r="AN14" s="19" t="s">
        <v>35</v>
      </c>
      <c r="AQ14" s="11"/>
      <c r="BE14" s="159"/>
      <c r="BS14" s="6" t="s">
        <v>18</v>
      </c>
    </row>
    <row r="15" spans="2:71" s="2" customFormat="1" ht="7.5" customHeight="1">
      <c r="B15" s="10"/>
      <c r="AQ15" s="11"/>
      <c r="BE15" s="159"/>
      <c r="BS15" s="6" t="s">
        <v>3</v>
      </c>
    </row>
    <row r="16" spans="2:71" s="2" customFormat="1" ht="15" customHeight="1">
      <c r="B16" s="10"/>
      <c r="D16" s="17" t="s">
        <v>36</v>
      </c>
      <c r="AK16" s="17" t="s">
        <v>29</v>
      </c>
      <c r="AN16" s="15" t="s">
        <v>37</v>
      </c>
      <c r="AQ16" s="11"/>
      <c r="BE16" s="159"/>
      <c r="BS16" s="6" t="s">
        <v>3</v>
      </c>
    </row>
    <row r="17" spans="2:71" s="2" customFormat="1" ht="19.5" customHeight="1">
      <c r="B17" s="10"/>
      <c r="E17" s="15" t="s">
        <v>38</v>
      </c>
      <c r="AK17" s="17" t="s">
        <v>32</v>
      </c>
      <c r="AN17" s="15" t="s">
        <v>39</v>
      </c>
      <c r="AQ17" s="11"/>
      <c r="BE17" s="159"/>
      <c r="BS17" s="6" t="s">
        <v>40</v>
      </c>
    </row>
    <row r="18" spans="2:71" s="2" customFormat="1" ht="7.5" customHeight="1">
      <c r="B18" s="10"/>
      <c r="AQ18" s="11"/>
      <c r="BE18" s="159"/>
      <c r="BS18" s="6" t="s">
        <v>6</v>
      </c>
    </row>
    <row r="19" spans="2:71" s="2" customFormat="1" ht="15" customHeight="1">
      <c r="B19" s="10"/>
      <c r="D19" s="17" t="s">
        <v>41</v>
      </c>
      <c r="AK19" s="17" t="s">
        <v>29</v>
      </c>
      <c r="AN19" s="15"/>
      <c r="AQ19" s="11"/>
      <c r="BE19" s="159"/>
      <c r="BS19" s="6" t="s">
        <v>6</v>
      </c>
    </row>
    <row r="20" spans="2:57" s="2" customFormat="1" ht="19.5" customHeight="1">
      <c r="B20" s="10"/>
      <c r="E20" s="15" t="s">
        <v>23</v>
      </c>
      <c r="AK20" s="17" t="s">
        <v>32</v>
      </c>
      <c r="AN20" s="15"/>
      <c r="AQ20" s="11"/>
      <c r="BE20" s="159"/>
    </row>
    <row r="21" spans="2:57" s="2" customFormat="1" ht="7.5" customHeight="1">
      <c r="B21" s="10"/>
      <c r="AQ21" s="11"/>
      <c r="BE21" s="159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59"/>
    </row>
    <row r="23" spans="2:57" s="2" customFormat="1" ht="15" customHeight="1">
      <c r="B23" s="10"/>
      <c r="D23" s="21" t="s">
        <v>42</v>
      </c>
      <c r="AK23" s="189">
        <f>ROUND($AG$87,2)</f>
        <v>0</v>
      </c>
      <c r="AL23" s="159"/>
      <c r="AM23" s="159"/>
      <c r="AN23" s="159"/>
      <c r="AO23" s="159"/>
      <c r="AQ23" s="11"/>
      <c r="BE23" s="159"/>
    </row>
    <row r="24" spans="2:57" s="2" customFormat="1" ht="15" customHeight="1">
      <c r="B24" s="10"/>
      <c r="D24" s="21" t="s">
        <v>43</v>
      </c>
      <c r="AK24" s="189">
        <f>ROUND($AG$90,2)</f>
        <v>0</v>
      </c>
      <c r="AL24" s="159"/>
      <c r="AM24" s="159"/>
      <c r="AN24" s="159"/>
      <c r="AO24" s="159"/>
      <c r="AQ24" s="11"/>
      <c r="BE24" s="159"/>
    </row>
    <row r="25" spans="2:57" s="6" customFormat="1" ht="7.5" customHeight="1">
      <c r="B25" s="22"/>
      <c r="AQ25" s="23"/>
      <c r="BE25" s="161"/>
    </row>
    <row r="26" spans="2:57" s="6" customFormat="1" ht="27" customHeight="1">
      <c r="B26" s="22"/>
      <c r="D26" s="24" t="s">
        <v>44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0">
        <f>ROUND($AK$23+$AK$24,2)</f>
        <v>0</v>
      </c>
      <c r="AL26" s="191"/>
      <c r="AM26" s="191"/>
      <c r="AN26" s="191"/>
      <c r="AO26" s="191"/>
      <c r="AQ26" s="23"/>
      <c r="BE26" s="161"/>
    </row>
    <row r="27" spans="2:57" s="6" customFormat="1" ht="7.5" customHeight="1">
      <c r="B27" s="22"/>
      <c r="AQ27" s="23"/>
      <c r="BE27" s="161"/>
    </row>
    <row r="28" spans="2:57" s="6" customFormat="1" ht="15" customHeight="1">
      <c r="B28" s="26"/>
      <c r="D28" s="27" t="s">
        <v>45</v>
      </c>
      <c r="F28" s="27" t="s">
        <v>46</v>
      </c>
      <c r="L28" s="182">
        <v>0.21</v>
      </c>
      <c r="M28" s="183"/>
      <c r="N28" s="183"/>
      <c r="O28" s="183"/>
      <c r="T28" s="29" t="s">
        <v>47</v>
      </c>
      <c r="W28" s="184">
        <f>ROUND($AZ$87+SUM($CD$91:$CD$95),2)</f>
        <v>0</v>
      </c>
      <c r="X28" s="183"/>
      <c r="Y28" s="183"/>
      <c r="Z28" s="183"/>
      <c r="AA28" s="183"/>
      <c r="AB28" s="183"/>
      <c r="AC28" s="183"/>
      <c r="AD28" s="183"/>
      <c r="AE28" s="183"/>
      <c r="AK28" s="184">
        <f>ROUND($AV$87+SUM($BY$91:$BY$95),2)</f>
        <v>0</v>
      </c>
      <c r="AL28" s="183"/>
      <c r="AM28" s="183"/>
      <c r="AN28" s="183"/>
      <c r="AO28" s="183"/>
      <c r="AQ28" s="30"/>
      <c r="BE28" s="183"/>
    </row>
    <row r="29" spans="2:57" s="6" customFormat="1" ht="15" customHeight="1">
      <c r="B29" s="26"/>
      <c r="F29" s="27" t="s">
        <v>48</v>
      </c>
      <c r="L29" s="182">
        <v>0.15</v>
      </c>
      <c r="M29" s="183"/>
      <c r="N29" s="183"/>
      <c r="O29" s="183"/>
      <c r="T29" s="29" t="s">
        <v>47</v>
      </c>
      <c r="W29" s="184">
        <f>ROUND($BA$87+SUM($CE$91:$CE$95),2)</f>
        <v>0</v>
      </c>
      <c r="X29" s="183"/>
      <c r="Y29" s="183"/>
      <c r="Z29" s="183"/>
      <c r="AA29" s="183"/>
      <c r="AB29" s="183"/>
      <c r="AC29" s="183"/>
      <c r="AD29" s="183"/>
      <c r="AE29" s="183"/>
      <c r="AK29" s="184">
        <f>ROUND($AW$87+SUM($BZ$91:$BZ$95),2)</f>
        <v>0</v>
      </c>
      <c r="AL29" s="183"/>
      <c r="AM29" s="183"/>
      <c r="AN29" s="183"/>
      <c r="AO29" s="183"/>
      <c r="AQ29" s="30"/>
      <c r="BE29" s="183"/>
    </row>
    <row r="30" spans="2:57" s="6" customFormat="1" ht="15" customHeight="1" hidden="1">
      <c r="B30" s="26"/>
      <c r="F30" s="27" t="s">
        <v>49</v>
      </c>
      <c r="L30" s="182">
        <v>0.21</v>
      </c>
      <c r="M30" s="183"/>
      <c r="N30" s="183"/>
      <c r="O30" s="183"/>
      <c r="T30" s="29" t="s">
        <v>47</v>
      </c>
      <c r="W30" s="184">
        <f>ROUND($BB$87+SUM($CF$91:$CF$95),2)</f>
        <v>0</v>
      </c>
      <c r="X30" s="183"/>
      <c r="Y30" s="183"/>
      <c r="Z30" s="183"/>
      <c r="AA30" s="183"/>
      <c r="AB30" s="183"/>
      <c r="AC30" s="183"/>
      <c r="AD30" s="183"/>
      <c r="AE30" s="183"/>
      <c r="AK30" s="184">
        <v>0</v>
      </c>
      <c r="AL30" s="183"/>
      <c r="AM30" s="183"/>
      <c r="AN30" s="183"/>
      <c r="AO30" s="183"/>
      <c r="AQ30" s="30"/>
      <c r="BE30" s="183"/>
    </row>
    <row r="31" spans="2:57" s="6" customFormat="1" ht="15" customHeight="1" hidden="1">
      <c r="B31" s="26"/>
      <c r="F31" s="27" t="s">
        <v>50</v>
      </c>
      <c r="L31" s="182">
        <v>0.15</v>
      </c>
      <c r="M31" s="183"/>
      <c r="N31" s="183"/>
      <c r="O31" s="183"/>
      <c r="T31" s="29" t="s">
        <v>47</v>
      </c>
      <c r="W31" s="184">
        <f>ROUND($BC$87+SUM($CG$91:$CG$95),2)</f>
        <v>0</v>
      </c>
      <c r="X31" s="183"/>
      <c r="Y31" s="183"/>
      <c r="Z31" s="183"/>
      <c r="AA31" s="183"/>
      <c r="AB31" s="183"/>
      <c r="AC31" s="183"/>
      <c r="AD31" s="183"/>
      <c r="AE31" s="183"/>
      <c r="AK31" s="184">
        <v>0</v>
      </c>
      <c r="AL31" s="183"/>
      <c r="AM31" s="183"/>
      <c r="AN31" s="183"/>
      <c r="AO31" s="183"/>
      <c r="AQ31" s="30"/>
      <c r="BE31" s="183"/>
    </row>
    <row r="32" spans="2:57" s="6" customFormat="1" ht="15" customHeight="1" hidden="1">
      <c r="B32" s="26"/>
      <c r="F32" s="27" t="s">
        <v>51</v>
      </c>
      <c r="L32" s="182">
        <v>0</v>
      </c>
      <c r="M32" s="183"/>
      <c r="N32" s="183"/>
      <c r="O32" s="183"/>
      <c r="T32" s="29" t="s">
        <v>47</v>
      </c>
      <c r="W32" s="184">
        <f>ROUND($BD$87+SUM($CH$91:$CH$95),2)</f>
        <v>0</v>
      </c>
      <c r="X32" s="183"/>
      <c r="Y32" s="183"/>
      <c r="Z32" s="183"/>
      <c r="AA32" s="183"/>
      <c r="AB32" s="183"/>
      <c r="AC32" s="183"/>
      <c r="AD32" s="183"/>
      <c r="AE32" s="183"/>
      <c r="AK32" s="184">
        <v>0</v>
      </c>
      <c r="AL32" s="183"/>
      <c r="AM32" s="183"/>
      <c r="AN32" s="183"/>
      <c r="AO32" s="183"/>
      <c r="AQ32" s="30"/>
      <c r="BE32" s="183"/>
    </row>
    <row r="33" spans="2:57" s="6" customFormat="1" ht="7.5" customHeight="1">
      <c r="B33" s="22"/>
      <c r="AQ33" s="23"/>
      <c r="BE33" s="161"/>
    </row>
    <row r="34" spans="2:57" s="6" customFormat="1" ht="27" customHeight="1">
      <c r="B34" s="22"/>
      <c r="C34" s="31"/>
      <c r="D34" s="32" t="s">
        <v>52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53</v>
      </c>
      <c r="U34" s="33"/>
      <c r="V34" s="33"/>
      <c r="W34" s="33"/>
      <c r="X34" s="174" t="s">
        <v>54</v>
      </c>
      <c r="Y34" s="167"/>
      <c r="Z34" s="167"/>
      <c r="AA34" s="167"/>
      <c r="AB34" s="167"/>
      <c r="AC34" s="33"/>
      <c r="AD34" s="33"/>
      <c r="AE34" s="33"/>
      <c r="AF34" s="33"/>
      <c r="AG34" s="33"/>
      <c r="AH34" s="33"/>
      <c r="AI34" s="33"/>
      <c r="AJ34" s="33"/>
      <c r="AK34" s="175">
        <f>ROUND(SUM($AK$26:$AK$32),2)</f>
        <v>0</v>
      </c>
      <c r="AL34" s="167"/>
      <c r="AM34" s="167"/>
      <c r="AN34" s="167"/>
      <c r="AO34" s="169"/>
      <c r="AP34" s="31"/>
      <c r="AQ34" s="23"/>
      <c r="BE34" s="161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56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57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58</v>
      </c>
      <c r="S58" s="41"/>
      <c r="T58" s="41"/>
      <c r="U58" s="41"/>
      <c r="V58" s="41"/>
      <c r="W58" s="41"/>
      <c r="X58" s="41"/>
      <c r="Y58" s="41"/>
      <c r="Z58" s="43"/>
      <c r="AC58" s="40" t="s">
        <v>57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58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60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57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58</v>
      </c>
      <c r="S69" s="41"/>
      <c r="T69" s="41"/>
      <c r="U69" s="41"/>
      <c r="V69" s="41"/>
      <c r="W69" s="41"/>
      <c r="X69" s="41"/>
      <c r="Y69" s="41"/>
      <c r="Z69" s="43"/>
      <c r="AC69" s="40" t="s">
        <v>57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58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76" t="s">
        <v>61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23"/>
    </row>
    <row r="77" spans="2:43" s="15" customFormat="1" ht="15" customHeight="1">
      <c r="B77" s="50"/>
      <c r="C77" s="17" t="s">
        <v>13</v>
      </c>
      <c r="L77" s="15" t="str">
        <f>$K$5</f>
        <v>122016</v>
      </c>
      <c r="AQ77" s="51"/>
    </row>
    <row r="78" spans="2:43" s="52" customFormat="1" ht="37.5" customHeight="1">
      <c r="B78" s="53"/>
      <c r="C78" s="52" t="s">
        <v>16</v>
      </c>
      <c r="L78" s="177" t="str">
        <f>$K$6</f>
        <v>Rekonstrukce lesní cesty Nad bělidlem</v>
      </c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 </v>
      </c>
      <c r="AI80" s="17" t="s">
        <v>24</v>
      </c>
      <c r="AM80" s="56" t="str">
        <f>IF($AN$8="","",$AN$8)</f>
        <v>20.05.2016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Česká lesnická akademie Trutnov</v>
      </c>
      <c r="AI82" s="17" t="s">
        <v>36</v>
      </c>
      <c r="AM82" s="178" t="str">
        <f>IF($E$17="","",$E$17)</f>
        <v>Ing. Jiří Ježek</v>
      </c>
      <c r="AN82" s="161"/>
      <c r="AO82" s="161"/>
      <c r="AP82" s="161"/>
      <c r="AQ82" s="23"/>
      <c r="AS82" s="179" t="s">
        <v>62</v>
      </c>
      <c r="AT82" s="180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34</v>
      </c>
      <c r="L83" s="15">
        <f>IF($E$14="Vyplň údaj","",$E$14)</f>
      </c>
      <c r="AI83" s="17" t="s">
        <v>41</v>
      </c>
      <c r="AM83" s="178" t="str">
        <f>IF($E$20="","",$E$20)</f>
        <v> </v>
      </c>
      <c r="AN83" s="161"/>
      <c r="AO83" s="161"/>
      <c r="AP83" s="161"/>
      <c r="AQ83" s="23"/>
      <c r="AS83" s="181"/>
      <c r="AT83" s="161"/>
      <c r="BD83" s="58"/>
    </row>
    <row r="84" spans="2:56" s="6" customFormat="1" ht="12" customHeight="1">
      <c r="B84" s="22"/>
      <c r="AQ84" s="23"/>
      <c r="AS84" s="181"/>
      <c r="AT84" s="161"/>
      <c r="BD84" s="58"/>
    </row>
    <row r="85" spans="2:57" s="6" customFormat="1" ht="30" customHeight="1">
      <c r="B85" s="22"/>
      <c r="C85" s="166" t="s">
        <v>63</v>
      </c>
      <c r="D85" s="167"/>
      <c r="E85" s="167"/>
      <c r="F85" s="167"/>
      <c r="G85" s="167"/>
      <c r="H85" s="33"/>
      <c r="I85" s="168" t="s">
        <v>64</v>
      </c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8" t="s">
        <v>65</v>
      </c>
      <c r="AH85" s="167"/>
      <c r="AI85" s="167"/>
      <c r="AJ85" s="167"/>
      <c r="AK85" s="167"/>
      <c r="AL85" s="167"/>
      <c r="AM85" s="167"/>
      <c r="AN85" s="168" t="s">
        <v>66</v>
      </c>
      <c r="AO85" s="167"/>
      <c r="AP85" s="169"/>
      <c r="AQ85" s="23"/>
      <c r="AS85" s="59" t="s">
        <v>67</v>
      </c>
      <c r="AT85" s="60" t="s">
        <v>68</v>
      </c>
      <c r="AU85" s="60" t="s">
        <v>69</v>
      </c>
      <c r="AV85" s="60" t="s">
        <v>70</v>
      </c>
      <c r="AW85" s="60" t="s">
        <v>71</v>
      </c>
      <c r="AX85" s="60" t="s">
        <v>72</v>
      </c>
      <c r="AY85" s="60" t="s">
        <v>73</v>
      </c>
      <c r="AZ85" s="60" t="s">
        <v>74</v>
      </c>
      <c r="BA85" s="60" t="s">
        <v>75</v>
      </c>
      <c r="BB85" s="60" t="s">
        <v>76</v>
      </c>
      <c r="BC85" s="60" t="s">
        <v>77</v>
      </c>
      <c r="BD85" s="61" t="s">
        <v>78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79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64">
        <f>ROUND($AG$88,2)</f>
        <v>0</v>
      </c>
      <c r="AH87" s="165"/>
      <c r="AI87" s="165"/>
      <c r="AJ87" s="165"/>
      <c r="AK87" s="165"/>
      <c r="AL87" s="165"/>
      <c r="AM87" s="165"/>
      <c r="AN87" s="164">
        <f>ROUND(SUM($AG$87,$AT$87),2)</f>
        <v>0</v>
      </c>
      <c r="AO87" s="165"/>
      <c r="AP87" s="165"/>
      <c r="AQ87" s="54"/>
      <c r="AS87" s="65">
        <f>ROUND($AS$88,2)</f>
        <v>0</v>
      </c>
      <c r="AT87" s="66">
        <f>ROUND(SUM($AV$87:$AW$87),2)</f>
        <v>0</v>
      </c>
      <c r="AU87" s="67">
        <f>ROUND($AU$88,5)</f>
        <v>7129.31754</v>
      </c>
      <c r="AV87" s="66">
        <f>ROUND($AZ$87*$L$28,2)</f>
        <v>0</v>
      </c>
      <c r="AW87" s="66">
        <f>ROUND($BA$87*$L$29,2)</f>
        <v>0</v>
      </c>
      <c r="AX87" s="66">
        <f>ROUND($BB$87*$L$28,2)</f>
        <v>0</v>
      </c>
      <c r="AY87" s="66">
        <f>ROUND($BC$87*$L$29,2)</f>
        <v>0</v>
      </c>
      <c r="AZ87" s="66">
        <f>ROUND($AZ$88,2)</f>
        <v>0</v>
      </c>
      <c r="BA87" s="66">
        <f>ROUND($BA$88,2)</f>
        <v>0</v>
      </c>
      <c r="BB87" s="66">
        <f>ROUND($BB$88,2)</f>
        <v>0</v>
      </c>
      <c r="BC87" s="66">
        <f>ROUND($BC$88,2)</f>
        <v>0</v>
      </c>
      <c r="BD87" s="68">
        <f>ROUND($BD$88,2)</f>
        <v>0</v>
      </c>
      <c r="BS87" s="52" t="s">
        <v>80</v>
      </c>
      <c r="BT87" s="52" t="s">
        <v>81</v>
      </c>
      <c r="BV87" s="52" t="s">
        <v>82</v>
      </c>
      <c r="BW87" s="52" t="s">
        <v>83</v>
      </c>
      <c r="BX87" s="52" t="s">
        <v>84</v>
      </c>
    </row>
    <row r="88" spans="1:76" s="69" customFormat="1" ht="28.5" customHeight="1">
      <c r="A88" s="150" t="s">
        <v>662</v>
      </c>
      <c r="B88" s="70"/>
      <c r="C88" s="71"/>
      <c r="D88" s="172" t="s">
        <v>14</v>
      </c>
      <c r="E88" s="173"/>
      <c r="F88" s="173"/>
      <c r="G88" s="173"/>
      <c r="H88" s="173"/>
      <c r="I88" s="71"/>
      <c r="J88" s="172" t="s">
        <v>17</v>
      </c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0">
        <f>'122016 - Rekonstrukce les...'!$M$26</f>
        <v>0</v>
      </c>
      <c r="AH88" s="171"/>
      <c r="AI88" s="171"/>
      <c r="AJ88" s="171"/>
      <c r="AK88" s="171"/>
      <c r="AL88" s="171"/>
      <c r="AM88" s="171"/>
      <c r="AN88" s="170">
        <f>ROUND(SUM($AG$88,$AT$88),2)</f>
        <v>0</v>
      </c>
      <c r="AO88" s="171"/>
      <c r="AP88" s="171"/>
      <c r="AQ88" s="72"/>
      <c r="AS88" s="73">
        <f>'122016 - Rekonstrukce les...'!$M$24</f>
        <v>0</v>
      </c>
      <c r="AT88" s="74">
        <f>ROUND(SUM($AV$88:$AW$88),2)</f>
        <v>0</v>
      </c>
      <c r="AU88" s="75">
        <f>'122016 - Rekonstrukce les...'!$W$121</f>
        <v>7129.3175439999995</v>
      </c>
      <c r="AV88" s="74">
        <f>'122016 - Rekonstrukce les...'!$M$28</f>
        <v>0</v>
      </c>
      <c r="AW88" s="74">
        <f>'122016 - Rekonstrukce les...'!$M$29</f>
        <v>0</v>
      </c>
      <c r="AX88" s="74">
        <f>'122016 - Rekonstrukce les...'!$M$30</f>
        <v>0</v>
      </c>
      <c r="AY88" s="74">
        <f>'122016 - Rekonstrukce les...'!$M$31</f>
        <v>0</v>
      </c>
      <c r="AZ88" s="74">
        <f>'122016 - Rekonstrukce les...'!$H$28</f>
        <v>0</v>
      </c>
      <c r="BA88" s="74">
        <f>'122016 - Rekonstrukce les...'!$H$29</f>
        <v>0</v>
      </c>
      <c r="BB88" s="74">
        <f>'122016 - Rekonstrukce les...'!$H$30</f>
        <v>0</v>
      </c>
      <c r="BC88" s="74">
        <f>'122016 - Rekonstrukce les...'!$H$31</f>
        <v>0</v>
      </c>
      <c r="BD88" s="76">
        <f>'122016 - Rekonstrukce les...'!$H$32</f>
        <v>0</v>
      </c>
      <c r="BT88" s="69" t="s">
        <v>21</v>
      </c>
      <c r="BU88" s="69" t="s">
        <v>85</v>
      </c>
      <c r="BV88" s="69" t="s">
        <v>82</v>
      </c>
      <c r="BW88" s="69" t="s">
        <v>83</v>
      </c>
      <c r="BX88" s="69" t="s">
        <v>84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86</v>
      </c>
      <c r="AG90" s="164">
        <f>ROUND(SUM($AG$91:$AG$94),2)</f>
        <v>0</v>
      </c>
      <c r="AH90" s="161"/>
      <c r="AI90" s="161"/>
      <c r="AJ90" s="161"/>
      <c r="AK90" s="161"/>
      <c r="AL90" s="161"/>
      <c r="AM90" s="161"/>
      <c r="AN90" s="164">
        <f>ROUND(SUM($AN$91:$AN$94),2)</f>
        <v>0</v>
      </c>
      <c r="AO90" s="161"/>
      <c r="AP90" s="161"/>
      <c r="AQ90" s="23"/>
      <c r="AS90" s="59" t="s">
        <v>87</v>
      </c>
      <c r="AT90" s="60" t="s">
        <v>88</v>
      </c>
      <c r="AU90" s="60" t="s">
        <v>45</v>
      </c>
      <c r="AV90" s="61" t="s">
        <v>68</v>
      </c>
      <c r="AW90" s="62"/>
    </row>
    <row r="91" spans="2:89" s="6" customFormat="1" ht="21" customHeight="1">
      <c r="B91" s="22"/>
      <c r="D91" s="77" t="s">
        <v>89</v>
      </c>
      <c r="AG91" s="162">
        <f>ROUND($AG$87*$AS$91,2)</f>
        <v>0</v>
      </c>
      <c r="AH91" s="161"/>
      <c r="AI91" s="161"/>
      <c r="AJ91" s="161"/>
      <c r="AK91" s="161"/>
      <c r="AL91" s="161"/>
      <c r="AM91" s="161"/>
      <c r="AN91" s="163">
        <f>ROUND($AG$91+$AV$91,2)</f>
        <v>0</v>
      </c>
      <c r="AO91" s="161"/>
      <c r="AP91" s="161"/>
      <c r="AQ91" s="23"/>
      <c r="AS91" s="78">
        <v>0</v>
      </c>
      <c r="AT91" s="79" t="s">
        <v>90</v>
      </c>
      <c r="AU91" s="79" t="s">
        <v>46</v>
      </c>
      <c r="AV91" s="80">
        <f>ROUND(IF($AU$91="základní",$AG$91*$L$28,IF($AU$91="snížená",$AG$91*$L$29,0)),2)</f>
        <v>0</v>
      </c>
      <c r="BV91" s="6" t="s">
        <v>91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60" t="s">
        <v>92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G92" s="162">
        <f>$AG$87*$AS$92</f>
        <v>0</v>
      </c>
      <c r="AH92" s="161"/>
      <c r="AI92" s="161"/>
      <c r="AJ92" s="161"/>
      <c r="AK92" s="161"/>
      <c r="AL92" s="161"/>
      <c r="AM92" s="161"/>
      <c r="AN92" s="163">
        <f>$AG$92+$AV$92</f>
        <v>0</v>
      </c>
      <c r="AO92" s="161"/>
      <c r="AP92" s="161"/>
      <c r="AQ92" s="23"/>
      <c r="AS92" s="82">
        <v>0</v>
      </c>
      <c r="AT92" s="83" t="s">
        <v>90</v>
      </c>
      <c r="AU92" s="83" t="s">
        <v>46</v>
      </c>
      <c r="AV92" s="84">
        <f>ROUND(IF($AU$92="nulová",0,IF(OR($AU$92="základní",$AU$92="zákl. přenesená"),$AG$92*$L$28,$AG$92*$L$29)),2)</f>
        <v>0</v>
      </c>
      <c r="BV92" s="6" t="s">
        <v>93</v>
      </c>
      <c r="BY92" s="81">
        <f>IF($AU$92="základní",$AV$92,0)</f>
        <v>0</v>
      </c>
      <c r="BZ92" s="81">
        <f>IF($AU$92="snížená",$AV$92,0)</f>
        <v>0</v>
      </c>
      <c r="CA92" s="81">
        <f>IF($AU$92="zákl. přenesená",$AV$92,0)</f>
        <v>0</v>
      </c>
      <c r="CB92" s="81">
        <f>IF($AU$92="sníž. přenesená",$AV$92,0)</f>
        <v>0</v>
      </c>
      <c r="CC92" s="81">
        <f>IF($AU$92="nulová",$AV$92,0)</f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60" t="s">
        <v>92</v>
      </c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G93" s="162">
        <f>$AG$87*$AS$93</f>
        <v>0</v>
      </c>
      <c r="AH93" s="161"/>
      <c r="AI93" s="161"/>
      <c r="AJ93" s="161"/>
      <c r="AK93" s="161"/>
      <c r="AL93" s="161"/>
      <c r="AM93" s="161"/>
      <c r="AN93" s="163">
        <f>$AG$93+$AV$93</f>
        <v>0</v>
      </c>
      <c r="AO93" s="161"/>
      <c r="AP93" s="161"/>
      <c r="AQ93" s="23"/>
      <c r="AS93" s="82">
        <v>0</v>
      </c>
      <c r="AT93" s="83" t="s">
        <v>90</v>
      </c>
      <c r="AU93" s="83" t="s">
        <v>46</v>
      </c>
      <c r="AV93" s="84">
        <f>ROUND(IF($AU$93="nulová",0,IF(OR($AU$93="základní",$AU$93="zákl. přenesená"),$AG$93*$L$28,$AG$93*$L$29)),2)</f>
        <v>0</v>
      </c>
      <c r="BV93" s="6" t="s">
        <v>93</v>
      </c>
      <c r="BY93" s="81">
        <f>IF($AU$93="základní",$AV$93,0)</f>
        <v>0</v>
      </c>
      <c r="BZ93" s="81">
        <f>IF($AU$93="snížená",$AV$93,0)</f>
        <v>0</v>
      </c>
      <c r="CA93" s="81">
        <f>IF($AU$93="zákl. přenesená",$AV$93,0)</f>
        <v>0</v>
      </c>
      <c r="CB93" s="81">
        <f>IF($AU$93="sníž. přenesená",$AV$93,0)</f>
        <v>0</v>
      </c>
      <c r="CC93" s="81">
        <f>IF($AU$93="nulová",$AV$93,0)</f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60" t="s">
        <v>92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G94" s="162">
        <f>$AG$87*$AS$94</f>
        <v>0</v>
      </c>
      <c r="AH94" s="161"/>
      <c r="AI94" s="161"/>
      <c r="AJ94" s="161"/>
      <c r="AK94" s="161"/>
      <c r="AL94" s="161"/>
      <c r="AM94" s="161"/>
      <c r="AN94" s="163">
        <f>$AG$94+$AV$94</f>
        <v>0</v>
      </c>
      <c r="AO94" s="161"/>
      <c r="AP94" s="161"/>
      <c r="AQ94" s="23"/>
      <c r="AS94" s="85">
        <v>0</v>
      </c>
      <c r="AT94" s="86" t="s">
        <v>90</v>
      </c>
      <c r="AU94" s="86" t="s">
        <v>46</v>
      </c>
      <c r="AV94" s="87">
        <f>ROUND(IF($AU$94="nulová",0,IF(OR($AU$94="základní",$AU$94="zákl. přenesená"),$AG$94*$L$28,$AG$94*$L$29)),2)</f>
        <v>0</v>
      </c>
      <c r="BV94" s="6" t="s">
        <v>93</v>
      </c>
      <c r="BY94" s="81">
        <f>IF($AU$94="základní",$AV$94,0)</f>
        <v>0</v>
      </c>
      <c r="BZ94" s="81">
        <f>IF($AU$94="snížená",$AV$94,0)</f>
        <v>0</v>
      </c>
      <c r="CA94" s="81">
        <f>IF($AU$94="zákl. přenesená",$AV$94,0)</f>
        <v>0</v>
      </c>
      <c r="CB94" s="81">
        <f>IF($AU$94="sníž. přenesená",$AV$94,0)</f>
        <v>0</v>
      </c>
      <c r="CC94" s="81">
        <f>IF($AU$94="nulová",$AV$94,0)</f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94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56">
        <f>ROUND($AG$87+$AG$90,2)</f>
        <v>0</v>
      </c>
      <c r="AH96" s="157"/>
      <c r="AI96" s="157"/>
      <c r="AJ96" s="157"/>
      <c r="AK96" s="157"/>
      <c r="AL96" s="157"/>
      <c r="AM96" s="157"/>
      <c r="AN96" s="156">
        <f>ROUND($AN$87+$AN$90,2)</f>
        <v>0</v>
      </c>
      <c r="AO96" s="157"/>
      <c r="AP96" s="157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7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22016 - Rekonstrukce les...'!C2" tooltip="122016 - Rekonstrukce les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8" sqref="L1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5"/>
      <c r="B1" s="152"/>
      <c r="C1" s="152"/>
      <c r="D1" s="153" t="s">
        <v>1</v>
      </c>
      <c r="E1" s="152"/>
      <c r="F1" s="154" t="s">
        <v>663</v>
      </c>
      <c r="G1" s="154"/>
      <c r="H1" s="193" t="s">
        <v>664</v>
      </c>
      <c r="I1" s="193"/>
      <c r="J1" s="193"/>
      <c r="K1" s="193"/>
      <c r="L1" s="154" t="s">
        <v>665</v>
      </c>
      <c r="M1" s="152"/>
      <c r="N1" s="152"/>
      <c r="O1" s="153" t="s">
        <v>95</v>
      </c>
      <c r="P1" s="152"/>
      <c r="Q1" s="152"/>
      <c r="R1" s="152"/>
      <c r="S1" s="154" t="s">
        <v>666</v>
      </c>
      <c r="T1" s="154"/>
      <c r="U1" s="155"/>
      <c r="V1" s="15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5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5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96</v>
      </c>
    </row>
    <row r="4" spans="2:46" s="2" customFormat="1" ht="37.5" customHeight="1">
      <c r="B4" s="10"/>
      <c r="C4" s="176" t="s">
        <v>97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22"/>
      <c r="D6" s="16" t="s">
        <v>16</v>
      </c>
      <c r="F6" s="187" t="s">
        <v>17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R6" s="23"/>
    </row>
    <row r="7" spans="2:18" s="6" customFormat="1" ht="15" customHeight="1">
      <c r="B7" s="22"/>
      <c r="D7" s="17" t="s">
        <v>19</v>
      </c>
      <c r="F7" s="15"/>
      <c r="M7" s="17" t="s">
        <v>20</v>
      </c>
      <c r="O7" s="15"/>
      <c r="R7" s="23"/>
    </row>
    <row r="8" spans="2:18" s="6" customFormat="1" ht="15" customHeight="1">
      <c r="B8" s="22"/>
      <c r="D8" s="17" t="s">
        <v>22</v>
      </c>
      <c r="F8" s="15" t="s">
        <v>23</v>
      </c>
      <c r="M8" s="17" t="s">
        <v>24</v>
      </c>
      <c r="O8" s="222" t="str">
        <f>'Rekapitulace stavby'!$AN$8</f>
        <v>20.05.2016</v>
      </c>
      <c r="P8" s="221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28</v>
      </c>
      <c r="M10" s="17" t="s">
        <v>29</v>
      </c>
      <c r="O10" s="178" t="s">
        <v>30</v>
      </c>
      <c r="P10" s="161"/>
      <c r="R10" s="23"/>
    </row>
    <row r="11" spans="2:18" s="6" customFormat="1" ht="18.75" customHeight="1">
      <c r="B11" s="22"/>
      <c r="E11" s="15" t="s">
        <v>31</v>
      </c>
      <c r="M11" s="17" t="s">
        <v>32</v>
      </c>
      <c r="O11" s="178" t="s">
        <v>33</v>
      </c>
      <c r="P11" s="161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34</v>
      </c>
      <c r="M13" s="17" t="s">
        <v>29</v>
      </c>
      <c r="O13" s="220"/>
      <c r="P13" s="221"/>
      <c r="R13" s="23"/>
    </row>
    <row r="14" spans="2:18" s="6" customFormat="1" ht="18.75" customHeight="1">
      <c r="B14" s="22"/>
      <c r="E14" s="220"/>
      <c r="F14" s="221"/>
      <c r="G14" s="221"/>
      <c r="H14" s="221"/>
      <c r="I14" s="221"/>
      <c r="J14" s="221"/>
      <c r="K14" s="221"/>
      <c r="L14" s="221"/>
      <c r="M14" s="17" t="s">
        <v>32</v>
      </c>
      <c r="O14" s="220"/>
      <c r="P14" s="221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36</v>
      </c>
      <c r="M16" s="17" t="s">
        <v>29</v>
      </c>
      <c r="O16" s="178" t="s">
        <v>37</v>
      </c>
      <c r="P16" s="161"/>
      <c r="R16" s="23"/>
    </row>
    <row r="17" spans="2:18" s="6" customFormat="1" ht="18.75" customHeight="1">
      <c r="B17" s="22"/>
      <c r="E17" s="15" t="s">
        <v>38</v>
      </c>
      <c r="M17" s="17" t="s">
        <v>32</v>
      </c>
      <c r="O17" s="178" t="s">
        <v>39</v>
      </c>
      <c r="P17" s="161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41</v>
      </c>
      <c r="M19" s="17" t="s">
        <v>29</v>
      </c>
      <c r="O19" s="178">
        <f>IF('Rekapitulace stavby'!$AN$19="","",'Rekapitulace stavby'!$AN$19)</f>
      </c>
      <c r="P19" s="161"/>
      <c r="R19" s="23"/>
    </row>
    <row r="20" spans="2:18" s="6" customFormat="1" ht="18.75" customHeight="1">
      <c r="B20" s="22"/>
      <c r="E20" s="15" t="str">
        <f>IF('Rekapitulace stavby'!$E$20="","",'Rekapitulace stavby'!$E$20)</f>
        <v> </v>
      </c>
      <c r="M20" s="17" t="s">
        <v>32</v>
      </c>
      <c r="O20" s="178">
        <f>IF('Rekapitulace stavby'!$AN$20="","",'Rekapitulace stavby'!$AN$20)</f>
      </c>
      <c r="P20" s="161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9" t="s">
        <v>98</v>
      </c>
      <c r="M23" s="189">
        <f>$N$87</f>
        <v>0</v>
      </c>
      <c r="N23" s="161"/>
      <c r="O23" s="161"/>
      <c r="P23" s="161"/>
      <c r="R23" s="23"/>
    </row>
    <row r="24" spans="2:18" s="6" customFormat="1" ht="15" customHeight="1">
      <c r="B24" s="22"/>
      <c r="D24" s="21" t="s">
        <v>89</v>
      </c>
      <c r="M24" s="189">
        <f>$N$97</f>
        <v>0</v>
      </c>
      <c r="N24" s="161"/>
      <c r="O24" s="161"/>
      <c r="P24" s="161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90" t="s">
        <v>44</v>
      </c>
      <c r="M26" s="219">
        <f>ROUND($M$23+$M$24,2)</f>
        <v>0</v>
      </c>
      <c r="N26" s="161"/>
      <c r="O26" s="161"/>
      <c r="P26" s="161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7" t="s">
        <v>45</v>
      </c>
      <c r="E28" s="27" t="s">
        <v>46</v>
      </c>
      <c r="F28" s="28">
        <v>0.21</v>
      </c>
      <c r="G28" s="91" t="s">
        <v>47</v>
      </c>
      <c r="H28" s="218">
        <f>ROUND((((SUM($BE$97:$BE$104)+SUM($BE$121:$BE$611))+SUM($BE$613:$BE$617))),2)</f>
        <v>0</v>
      </c>
      <c r="I28" s="161"/>
      <c r="J28" s="161"/>
      <c r="M28" s="218">
        <f>ROUND((((SUM($BE$97:$BE$104)+SUM($BE$121:$BE$611))*$F$28)+SUM($BE$613:$BE$617)*$F$28),2)</f>
        <v>0</v>
      </c>
      <c r="N28" s="161"/>
      <c r="O28" s="161"/>
      <c r="P28" s="161"/>
      <c r="R28" s="23"/>
    </row>
    <row r="29" spans="2:18" s="6" customFormat="1" ht="15" customHeight="1">
      <c r="B29" s="22"/>
      <c r="E29" s="27" t="s">
        <v>48</v>
      </c>
      <c r="F29" s="28">
        <v>0.15</v>
      </c>
      <c r="G29" s="91" t="s">
        <v>47</v>
      </c>
      <c r="H29" s="218">
        <f>ROUND((((SUM($BF$97:$BF$104)+SUM($BF$121:$BF$611))+SUM($BF$613:$BF$617))),2)</f>
        <v>0</v>
      </c>
      <c r="I29" s="161"/>
      <c r="J29" s="161"/>
      <c r="M29" s="218">
        <f>ROUND((((SUM($BF$97:$BF$104)+SUM($BF$121:$BF$611))*$F$29)+SUM($BF$613:$BF$617)*$F$29),2)</f>
        <v>0</v>
      </c>
      <c r="N29" s="161"/>
      <c r="O29" s="161"/>
      <c r="P29" s="161"/>
      <c r="R29" s="23"/>
    </row>
    <row r="30" spans="2:18" s="6" customFormat="1" ht="15" customHeight="1" hidden="1">
      <c r="B30" s="22"/>
      <c r="E30" s="27" t="s">
        <v>49</v>
      </c>
      <c r="F30" s="28">
        <v>0.21</v>
      </c>
      <c r="G30" s="91" t="s">
        <v>47</v>
      </c>
      <c r="H30" s="218">
        <f>ROUND((((SUM($BG$97:$BG$104)+SUM($BG$121:$BG$611))+SUM($BG$613:$BG$617))),2)</f>
        <v>0</v>
      </c>
      <c r="I30" s="161"/>
      <c r="J30" s="161"/>
      <c r="M30" s="218">
        <v>0</v>
      </c>
      <c r="N30" s="161"/>
      <c r="O30" s="161"/>
      <c r="P30" s="161"/>
      <c r="R30" s="23"/>
    </row>
    <row r="31" spans="2:18" s="6" customFormat="1" ht="15" customHeight="1" hidden="1">
      <c r="B31" s="22"/>
      <c r="E31" s="27" t="s">
        <v>50</v>
      </c>
      <c r="F31" s="28">
        <v>0.15</v>
      </c>
      <c r="G31" s="91" t="s">
        <v>47</v>
      </c>
      <c r="H31" s="218">
        <f>ROUND((((SUM($BH$97:$BH$104)+SUM($BH$121:$BH$611))+SUM($BH$613:$BH$617))),2)</f>
        <v>0</v>
      </c>
      <c r="I31" s="161"/>
      <c r="J31" s="161"/>
      <c r="M31" s="218">
        <v>0</v>
      </c>
      <c r="N31" s="161"/>
      <c r="O31" s="161"/>
      <c r="P31" s="161"/>
      <c r="R31" s="23"/>
    </row>
    <row r="32" spans="2:18" s="6" customFormat="1" ht="15" customHeight="1" hidden="1">
      <c r="B32" s="22"/>
      <c r="E32" s="27" t="s">
        <v>51</v>
      </c>
      <c r="F32" s="28">
        <v>0</v>
      </c>
      <c r="G32" s="91" t="s">
        <v>47</v>
      </c>
      <c r="H32" s="218">
        <f>ROUND((((SUM($BI$97:$BI$104)+SUM($BI$121:$BI$611))+SUM($BI$613:$BI$617))),2)</f>
        <v>0</v>
      </c>
      <c r="I32" s="161"/>
      <c r="J32" s="161"/>
      <c r="M32" s="218">
        <v>0</v>
      </c>
      <c r="N32" s="161"/>
      <c r="O32" s="161"/>
      <c r="P32" s="161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52</v>
      </c>
      <c r="E34" s="33"/>
      <c r="F34" s="33"/>
      <c r="G34" s="92" t="s">
        <v>53</v>
      </c>
      <c r="H34" s="34" t="s">
        <v>54</v>
      </c>
      <c r="I34" s="33"/>
      <c r="J34" s="33"/>
      <c r="K34" s="33"/>
      <c r="L34" s="175">
        <f>ROUND(SUM($M$26:$M$32),2)</f>
        <v>0</v>
      </c>
      <c r="M34" s="167"/>
      <c r="N34" s="167"/>
      <c r="O34" s="167"/>
      <c r="P34" s="169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55</v>
      </c>
      <c r="E50" s="36"/>
      <c r="F50" s="36"/>
      <c r="G50" s="36"/>
      <c r="H50" s="37"/>
      <c r="J50" s="35" t="s">
        <v>56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57</v>
      </c>
      <c r="E59" s="41"/>
      <c r="F59" s="41"/>
      <c r="G59" s="42" t="s">
        <v>58</v>
      </c>
      <c r="H59" s="43"/>
      <c r="J59" s="40" t="s">
        <v>57</v>
      </c>
      <c r="K59" s="41"/>
      <c r="L59" s="41"/>
      <c r="M59" s="41"/>
      <c r="N59" s="42" t="s">
        <v>58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59</v>
      </c>
      <c r="E61" s="36"/>
      <c r="F61" s="36"/>
      <c r="G61" s="36"/>
      <c r="H61" s="37"/>
      <c r="J61" s="35" t="s">
        <v>60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57</v>
      </c>
      <c r="E70" s="41"/>
      <c r="F70" s="41"/>
      <c r="G70" s="42" t="s">
        <v>58</v>
      </c>
      <c r="H70" s="43"/>
      <c r="J70" s="40" t="s">
        <v>57</v>
      </c>
      <c r="K70" s="41"/>
      <c r="L70" s="41"/>
      <c r="M70" s="41"/>
      <c r="N70" s="42" t="s">
        <v>58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76" t="s">
        <v>99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16</v>
      </c>
      <c r="F78" s="177" t="str">
        <f>$F$6</f>
        <v>Rekonstrukce lesní cesty Nad bělidlem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22</v>
      </c>
      <c r="F80" s="15" t="str">
        <f>$F$8</f>
        <v> </v>
      </c>
      <c r="K80" s="17" t="s">
        <v>24</v>
      </c>
      <c r="M80" s="214" t="str">
        <f>IF($O$8="","",$O$8)</f>
        <v>20.05.2016</v>
      </c>
      <c r="N80" s="161"/>
      <c r="O80" s="161"/>
      <c r="P80" s="161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28</v>
      </c>
      <c r="F82" s="15" t="str">
        <f>$E$11</f>
        <v>Česká lesnická akademie Trutnov</v>
      </c>
      <c r="K82" s="17" t="s">
        <v>36</v>
      </c>
      <c r="M82" s="178" t="str">
        <f>$E$17</f>
        <v>Ing. Jiří Ježek</v>
      </c>
      <c r="N82" s="161"/>
      <c r="O82" s="161"/>
      <c r="P82" s="161"/>
      <c r="Q82" s="161"/>
      <c r="R82" s="23"/>
    </row>
    <row r="83" spans="2:18" s="6" customFormat="1" ht="15" customHeight="1">
      <c r="B83" s="22"/>
      <c r="C83" s="17" t="s">
        <v>34</v>
      </c>
      <c r="F83" s="15">
        <f>IF($E$14="","",$E$14)</f>
      </c>
      <c r="K83" s="17" t="s">
        <v>41</v>
      </c>
      <c r="M83" s="178" t="str">
        <f>$E$20</f>
        <v> </v>
      </c>
      <c r="N83" s="161"/>
      <c r="O83" s="161"/>
      <c r="P83" s="161"/>
      <c r="Q83" s="161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216" t="s">
        <v>100</v>
      </c>
      <c r="D85" s="157"/>
      <c r="E85" s="157"/>
      <c r="F85" s="157"/>
      <c r="G85" s="157"/>
      <c r="H85" s="31"/>
      <c r="I85" s="31"/>
      <c r="J85" s="31"/>
      <c r="K85" s="31"/>
      <c r="L85" s="31"/>
      <c r="M85" s="31"/>
      <c r="N85" s="216" t="s">
        <v>101</v>
      </c>
      <c r="O85" s="161"/>
      <c r="P85" s="161"/>
      <c r="Q85" s="161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4" t="s">
        <v>102</v>
      </c>
      <c r="N87" s="164">
        <f>ROUND($N$121,2)</f>
        <v>0</v>
      </c>
      <c r="O87" s="161"/>
      <c r="P87" s="161"/>
      <c r="Q87" s="161"/>
      <c r="R87" s="23"/>
      <c r="AU87" s="6" t="s">
        <v>103</v>
      </c>
    </row>
    <row r="88" spans="2:18" s="93" customFormat="1" ht="25.5" customHeight="1">
      <c r="B88" s="94"/>
      <c r="D88" s="95" t="s">
        <v>104</v>
      </c>
      <c r="N88" s="217">
        <f>ROUND($N$122,2)</f>
        <v>0</v>
      </c>
      <c r="O88" s="215"/>
      <c r="P88" s="215"/>
      <c r="Q88" s="215"/>
      <c r="R88" s="96"/>
    </row>
    <row r="89" spans="2:18" s="89" customFormat="1" ht="21" customHeight="1">
      <c r="B89" s="97"/>
      <c r="D89" s="77" t="s">
        <v>105</v>
      </c>
      <c r="N89" s="163">
        <f>ROUND($N$123,2)</f>
        <v>0</v>
      </c>
      <c r="O89" s="215"/>
      <c r="P89" s="215"/>
      <c r="Q89" s="215"/>
      <c r="R89" s="98"/>
    </row>
    <row r="90" spans="2:18" s="89" customFormat="1" ht="21" customHeight="1">
      <c r="B90" s="97"/>
      <c r="D90" s="77" t="s">
        <v>106</v>
      </c>
      <c r="N90" s="163">
        <f>ROUND($N$378,2)</f>
        <v>0</v>
      </c>
      <c r="O90" s="215"/>
      <c r="P90" s="215"/>
      <c r="Q90" s="215"/>
      <c r="R90" s="98"/>
    </row>
    <row r="91" spans="2:18" s="89" customFormat="1" ht="21" customHeight="1">
      <c r="B91" s="97"/>
      <c r="D91" s="77" t="s">
        <v>107</v>
      </c>
      <c r="N91" s="163">
        <f>ROUND($N$407,2)</f>
        <v>0</v>
      </c>
      <c r="O91" s="215"/>
      <c r="P91" s="215"/>
      <c r="Q91" s="215"/>
      <c r="R91" s="98"/>
    </row>
    <row r="92" spans="2:18" s="89" customFormat="1" ht="21" customHeight="1">
      <c r="B92" s="97"/>
      <c r="D92" s="77" t="s">
        <v>108</v>
      </c>
      <c r="N92" s="163">
        <f>ROUND($N$444,2)</f>
        <v>0</v>
      </c>
      <c r="O92" s="215"/>
      <c r="P92" s="215"/>
      <c r="Q92" s="215"/>
      <c r="R92" s="98"/>
    </row>
    <row r="93" spans="2:18" s="89" customFormat="1" ht="21" customHeight="1">
      <c r="B93" s="97"/>
      <c r="D93" s="77" t="s">
        <v>109</v>
      </c>
      <c r="N93" s="163">
        <f>ROUND($N$526,2)</f>
        <v>0</v>
      </c>
      <c r="O93" s="215"/>
      <c r="P93" s="215"/>
      <c r="Q93" s="215"/>
      <c r="R93" s="98"/>
    </row>
    <row r="94" spans="2:18" s="89" customFormat="1" ht="21" customHeight="1">
      <c r="B94" s="97"/>
      <c r="D94" s="77" t="s">
        <v>110</v>
      </c>
      <c r="N94" s="163">
        <f>ROUND($N$609,2)</f>
        <v>0</v>
      </c>
      <c r="O94" s="215"/>
      <c r="P94" s="215"/>
      <c r="Q94" s="215"/>
      <c r="R94" s="98"/>
    </row>
    <row r="95" spans="2:18" s="93" customFormat="1" ht="22.5" customHeight="1">
      <c r="B95" s="94"/>
      <c r="D95" s="95" t="s">
        <v>111</v>
      </c>
      <c r="N95" s="192">
        <f>$N$612</f>
        <v>0</v>
      </c>
      <c r="O95" s="215"/>
      <c r="P95" s="215"/>
      <c r="Q95" s="215"/>
      <c r="R95" s="96"/>
    </row>
    <row r="96" spans="2:18" s="6" customFormat="1" ht="22.5" customHeight="1">
      <c r="B96" s="22"/>
      <c r="R96" s="23"/>
    </row>
    <row r="97" spans="2:21" s="6" customFormat="1" ht="30" customHeight="1">
      <c r="B97" s="22"/>
      <c r="C97" s="64" t="s">
        <v>112</v>
      </c>
      <c r="N97" s="164">
        <f>ROUND($N$98+$N$99+$N$100+$N$101+$N$102+$N$103,2)</f>
        <v>0</v>
      </c>
      <c r="O97" s="161"/>
      <c r="P97" s="161"/>
      <c r="Q97" s="161"/>
      <c r="R97" s="23"/>
      <c r="T97" s="99"/>
      <c r="U97" s="100" t="s">
        <v>45</v>
      </c>
    </row>
    <row r="98" spans="2:62" s="6" customFormat="1" ht="18.75" customHeight="1">
      <c r="B98" s="22"/>
      <c r="D98" s="160" t="s">
        <v>113</v>
      </c>
      <c r="E98" s="161"/>
      <c r="F98" s="161"/>
      <c r="G98" s="161"/>
      <c r="H98" s="161"/>
      <c r="N98" s="162">
        <f>ROUND($N$87*$T$98,2)</f>
        <v>0</v>
      </c>
      <c r="O98" s="161"/>
      <c r="P98" s="161"/>
      <c r="Q98" s="161"/>
      <c r="R98" s="23"/>
      <c r="T98" s="101"/>
      <c r="U98" s="102" t="s">
        <v>46</v>
      </c>
      <c r="AY98" s="6" t="s">
        <v>114</v>
      </c>
      <c r="BE98" s="81">
        <f>IF($U$98="základní",$N$98,0)</f>
        <v>0</v>
      </c>
      <c r="BF98" s="81">
        <f>IF($U$98="snížená",$N$98,0)</f>
        <v>0</v>
      </c>
      <c r="BG98" s="81">
        <f>IF($U$98="zákl. přenesená",$N$98,0)</f>
        <v>0</v>
      </c>
      <c r="BH98" s="81">
        <f>IF($U$98="sníž. přenesená",$N$98,0)</f>
        <v>0</v>
      </c>
      <c r="BI98" s="81">
        <f>IF($U$98="nulová",$N$98,0)</f>
        <v>0</v>
      </c>
      <c r="BJ98" s="6" t="s">
        <v>21</v>
      </c>
    </row>
    <row r="99" spans="2:62" s="6" customFormat="1" ht="18.75" customHeight="1">
      <c r="B99" s="22"/>
      <c r="D99" s="160" t="s">
        <v>115</v>
      </c>
      <c r="E99" s="161"/>
      <c r="F99" s="161"/>
      <c r="G99" s="161"/>
      <c r="H99" s="161"/>
      <c r="N99" s="162">
        <f>ROUND($N$87*$T$99,2)</f>
        <v>0</v>
      </c>
      <c r="O99" s="161"/>
      <c r="P99" s="161"/>
      <c r="Q99" s="161"/>
      <c r="R99" s="23"/>
      <c r="T99" s="101"/>
      <c r="U99" s="102" t="s">
        <v>46</v>
      </c>
      <c r="AY99" s="6" t="s">
        <v>114</v>
      </c>
      <c r="BE99" s="81">
        <f>IF($U$99="základní",$N$99,0)</f>
        <v>0</v>
      </c>
      <c r="BF99" s="81">
        <f>IF($U$99="snížená",$N$99,0)</f>
        <v>0</v>
      </c>
      <c r="BG99" s="81">
        <f>IF($U$99="zákl. přenesená",$N$99,0)</f>
        <v>0</v>
      </c>
      <c r="BH99" s="81">
        <f>IF($U$99="sníž. přenesená",$N$99,0)</f>
        <v>0</v>
      </c>
      <c r="BI99" s="81">
        <f>IF($U$99="nulová",$N$99,0)</f>
        <v>0</v>
      </c>
      <c r="BJ99" s="6" t="s">
        <v>21</v>
      </c>
    </row>
    <row r="100" spans="2:62" s="6" customFormat="1" ht="18.75" customHeight="1">
      <c r="B100" s="22"/>
      <c r="D100" s="160" t="s">
        <v>116</v>
      </c>
      <c r="E100" s="161"/>
      <c r="F100" s="161"/>
      <c r="G100" s="161"/>
      <c r="H100" s="161"/>
      <c r="N100" s="162">
        <f>ROUND($N$87*$T$100,2)</f>
        <v>0</v>
      </c>
      <c r="O100" s="161"/>
      <c r="P100" s="161"/>
      <c r="Q100" s="161"/>
      <c r="R100" s="23"/>
      <c r="T100" s="101"/>
      <c r="U100" s="102" t="s">
        <v>46</v>
      </c>
      <c r="AY100" s="6" t="s">
        <v>114</v>
      </c>
      <c r="BE100" s="81">
        <f>IF($U$100="základní",$N$100,0)</f>
        <v>0</v>
      </c>
      <c r="BF100" s="81">
        <f>IF($U$100="snížená",$N$100,0)</f>
        <v>0</v>
      </c>
      <c r="BG100" s="81">
        <f>IF($U$100="zákl. přenesená",$N$100,0)</f>
        <v>0</v>
      </c>
      <c r="BH100" s="81">
        <f>IF($U$100="sníž. přenesená",$N$100,0)</f>
        <v>0</v>
      </c>
      <c r="BI100" s="81">
        <f>IF($U$100="nulová",$N$100,0)</f>
        <v>0</v>
      </c>
      <c r="BJ100" s="6" t="s">
        <v>21</v>
      </c>
    </row>
    <row r="101" spans="2:62" s="6" customFormat="1" ht="18.75" customHeight="1">
      <c r="B101" s="22"/>
      <c r="D101" s="160" t="s">
        <v>117</v>
      </c>
      <c r="E101" s="161"/>
      <c r="F101" s="161"/>
      <c r="G101" s="161"/>
      <c r="H101" s="161"/>
      <c r="N101" s="162">
        <f>ROUND($N$87*$T$101,2)</f>
        <v>0</v>
      </c>
      <c r="O101" s="161"/>
      <c r="P101" s="161"/>
      <c r="Q101" s="161"/>
      <c r="R101" s="23"/>
      <c r="T101" s="101"/>
      <c r="U101" s="102" t="s">
        <v>46</v>
      </c>
      <c r="AY101" s="6" t="s">
        <v>114</v>
      </c>
      <c r="BE101" s="81">
        <f>IF($U$101="základní",$N$101,0)</f>
        <v>0</v>
      </c>
      <c r="BF101" s="81">
        <f>IF($U$101="snížená",$N$101,0)</f>
        <v>0</v>
      </c>
      <c r="BG101" s="81">
        <f>IF($U$101="zákl. přenesená",$N$101,0)</f>
        <v>0</v>
      </c>
      <c r="BH101" s="81">
        <f>IF($U$101="sníž. přenesená",$N$101,0)</f>
        <v>0</v>
      </c>
      <c r="BI101" s="81">
        <f>IF($U$101="nulová",$N$101,0)</f>
        <v>0</v>
      </c>
      <c r="BJ101" s="6" t="s">
        <v>21</v>
      </c>
    </row>
    <row r="102" spans="2:62" s="6" customFormat="1" ht="18.75" customHeight="1">
      <c r="B102" s="22"/>
      <c r="D102" s="160" t="s">
        <v>118</v>
      </c>
      <c r="E102" s="161"/>
      <c r="F102" s="161"/>
      <c r="G102" s="161"/>
      <c r="H102" s="161"/>
      <c r="N102" s="162">
        <f>ROUND($N$87*$T$102,2)</f>
        <v>0</v>
      </c>
      <c r="O102" s="161"/>
      <c r="P102" s="161"/>
      <c r="Q102" s="161"/>
      <c r="R102" s="23"/>
      <c r="T102" s="101"/>
      <c r="U102" s="102" t="s">
        <v>46</v>
      </c>
      <c r="AY102" s="6" t="s">
        <v>114</v>
      </c>
      <c r="BE102" s="81">
        <f>IF($U$102="základní",$N$102,0)</f>
        <v>0</v>
      </c>
      <c r="BF102" s="81">
        <f>IF($U$102="snížená",$N$102,0)</f>
        <v>0</v>
      </c>
      <c r="BG102" s="81">
        <f>IF($U$102="zákl. přenesená",$N$102,0)</f>
        <v>0</v>
      </c>
      <c r="BH102" s="81">
        <f>IF($U$102="sníž. přenesená",$N$102,0)</f>
        <v>0</v>
      </c>
      <c r="BI102" s="81">
        <f>IF($U$102="nulová",$N$102,0)</f>
        <v>0</v>
      </c>
      <c r="BJ102" s="6" t="s">
        <v>21</v>
      </c>
    </row>
    <row r="103" spans="2:62" s="6" customFormat="1" ht="18.75" customHeight="1">
      <c r="B103" s="22"/>
      <c r="D103" s="77" t="s">
        <v>119</v>
      </c>
      <c r="N103" s="162">
        <f>ROUND($N$87*$T$103,2)</f>
        <v>0</v>
      </c>
      <c r="O103" s="161"/>
      <c r="P103" s="161"/>
      <c r="Q103" s="161"/>
      <c r="R103" s="23"/>
      <c r="T103" s="103"/>
      <c r="U103" s="104" t="s">
        <v>46</v>
      </c>
      <c r="AY103" s="6" t="s">
        <v>120</v>
      </c>
      <c r="BE103" s="81">
        <f>IF($U$103="základní",$N$103,0)</f>
        <v>0</v>
      </c>
      <c r="BF103" s="81">
        <f>IF($U$103="snížená",$N$103,0)</f>
        <v>0</v>
      </c>
      <c r="BG103" s="81">
        <f>IF($U$103="zákl. přenesená",$N$103,0)</f>
        <v>0</v>
      </c>
      <c r="BH103" s="81">
        <f>IF($U$103="sníž. přenesená",$N$103,0)</f>
        <v>0</v>
      </c>
      <c r="BI103" s="81">
        <f>IF($U$103="nulová",$N$103,0)</f>
        <v>0</v>
      </c>
      <c r="BJ103" s="6" t="s">
        <v>21</v>
      </c>
    </row>
    <row r="104" spans="2:18" s="6" customFormat="1" ht="14.25" customHeight="1">
      <c r="B104" s="22"/>
      <c r="R104" s="23"/>
    </row>
    <row r="105" spans="2:18" s="6" customFormat="1" ht="30" customHeight="1">
      <c r="B105" s="22"/>
      <c r="C105" s="88" t="s">
        <v>94</v>
      </c>
      <c r="D105" s="31"/>
      <c r="E105" s="31"/>
      <c r="F105" s="31"/>
      <c r="G105" s="31"/>
      <c r="H105" s="31"/>
      <c r="I105" s="31"/>
      <c r="J105" s="31"/>
      <c r="K105" s="31"/>
      <c r="L105" s="156">
        <f>ROUND(SUM($N$87+$N$97),2)</f>
        <v>0</v>
      </c>
      <c r="M105" s="157"/>
      <c r="N105" s="157"/>
      <c r="O105" s="157"/>
      <c r="P105" s="157"/>
      <c r="Q105" s="157"/>
      <c r="R105" s="2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10" spans="2:18" s="6" customFormat="1" ht="7.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6" customFormat="1" ht="37.5" customHeight="1">
      <c r="B111" s="22"/>
      <c r="C111" s="176" t="s">
        <v>121</v>
      </c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23"/>
    </row>
    <row r="112" spans="2:18" s="6" customFormat="1" ht="7.5" customHeight="1">
      <c r="B112" s="22"/>
      <c r="R112" s="23"/>
    </row>
    <row r="113" spans="2:18" s="6" customFormat="1" ht="37.5" customHeight="1">
      <c r="B113" s="22"/>
      <c r="C113" s="52" t="s">
        <v>16</v>
      </c>
      <c r="F113" s="177" t="str">
        <f>$F$6</f>
        <v>Rekonstrukce lesní cesty Nad bělidlem</v>
      </c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R113" s="23"/>
    </row>
    <row r="114" spans="2:18" s="6" customFormat="1" ht="7.5" customHeight="1">
      <c r="B114" s="22"/>
      <c r="R114" s="23"/>
    </row>
    <row r="115" spans="2:18" s="6" customFormat="1" ht="18.75" customHeight="1">
      <c r="B115" s="22"/>
      <c r="C115" s="17" t="s">
        <v>22</v>
      </c>
      <c r="F115" s="15" t="str">
        <f>$F$8</f>
        <v> </v>
      </c>
      <c r="K115" s="17" t="s">
        <v>24</v>
      </c>
      <c r="M115" s="214" t="str">
        <f>IF($O$8="","",$O$8)</f>
        <v>20.05.2016</v>
      </c>
      <c r="N115" s="161"/>
      <c r="O115" s="161"/>
      <c r="P115" s="161"/>
      <c r="R115" s="23"/>
    </row>
    <row r="116" spans="2:18" s="6" customFormat="1" ht="7.5" customHeight="1">
      <c r="B116" s="22"/>
      <c r="R116" s="23"/>
    </row>
    <row r="117" spans="2:18" s="6" customFormat="1" ht="15.75" customHeight="1">
      <c r="B117" s="22"/>
      <c r="C117" s="17" t="s">
        <v>28</v>
      </c>
      <c r="F117" s="15" t="str">
        <f>$E$11</f>
        <v>Česká lesnická akademie Trutnov</v>
      </c>
      <c r="K117" s="17" t="s">
        <v>36</v>
      </c>
      <c r="M117" s="178" t="str">
        <f>$E$17</f>
        <v>Ing. Jiří Ježek</v>
      </c>
      <c r="N117" s="161"/>
      <c r="O117" s="161"/>
      <c r="P117" s="161"/>
      <c r="Q117" s="161"/>
      <c r="R117" s="23"/>
    </row>
    <row r="118" spans="2:18" s="6" customFormat="1" ht="15" customHeight="1">
      <c r="B118" s="22"/>
      <c r="C118" s="17" t="s">
        <v>34</v>
      </c>
      <c r="F118" s="15">
        <f>IF($E$14="","",$E$14)</f>
      </c>
      <c r="K118" s="17" t="s">
        <v>41</v>
      </c>
      <c r="M118" s="178" t="str">
        <f>$E$20</f>
        <v> </v>
      </c>
      <c r="N118" s="161"/>
      <c r="O118" s="161"/>
      <c r="P118" s="161"/>
      <c r="Q118" s="161"/>
      <c r="R118" s="23"/>
    </row>
    <row r="119" spans="2:18" s="6" customFormat="1" ht="11.25" customHeight="1">
      <c r="B119" s="22"/>
      <c r="R119" s="23"/>
    </row>
    <row r="120" spans="2:28" s="105" customFormat="1" ht="30" customHeight="1">
      <c r="B120" s="106"/>
      <c r="C120" s="107" t="s">
        <v>122</v>
      </c>
      <c r="D120" s="108" t="s">
        <v>123</v>
      </c>
      <c r="E120" s="108" t="s">
        <v>63</v>
      </c>
      <c r="F120" s="211" t="s">
        <v>124</v>
      </c>
      <c r="G120" s="212"/>
      <c r="H120" s="212"/>
      <c r="I120" s="212"/>
      <c r="J120" s="108" t="s">
        <v>125</v>
      </c>
      <c r="K120" s="108" t="s">
        <v>126</v>
      </c>
      <c r="L120" s="211" t="s">
        <v>127</v>
      </c>
      <c r="M120" s="212"/>
      <c r="N120" s="211" t="s">
        <v>128</v>
      </c>
      <c r="O120" s="212"/>
      <c r="P120" s="212"/>
      <c r="Q120" s="213"/>
      <c r="R120" s="109"/>
      <c r="T120" s="59" t="s">
        <v>129</v>
      </c>
      <c r="U120" s="60" t="s">
        <v>45</v>
      </c>
      <c r="V120" s="60" t="s">
        <v>130</v>
      </c>
      <c r="W120" s="60" t="s">
        <v>131</v>
      </c>
      <c r="X120" s="60" t="s">
        <v>132</v>
      </c>
      <c r="Y120" s="60" t="s">
        <v>133</v>
      </c>
      <c r="Z120" s="60" t="s">
        <v>134</v>
      </c>
      <c r="AA120" s="60" t="s">
        <v>135</v>
      </c>
      <c r="AB120" s="61" t="s">
        <v>136</v>
      </c>
    </row>
    <row r="121" spans="2:63" s="6" customFormat="1" ht="30" customHeight="1">
      <c r="B121" s="22"/>
      <c r="C121" s="64" t="s">
        <v>98</v>
      </c>
      <c r="N121" s="199">
        <f>$BK$121</f>
        <v>0</v>
      </c>
      <c r="O121" s="161"/>
      <c r="P121" s="161"/>
      <c r="Q121" s="161"/>
      <c r="R121" s="23"/>
      <c r="T121" s="63"/>
      <c r="U121" s="36"/>
      <c r="V121" s="36"/>
      <c r="W121" s="110">
        <f>$W$122+$W$612</f>
        <v>7129.3175439999995</v>
      </c>
      <c r="X121" s="36"/>
      <c r="Y121" s="110">
        <f>$Y$122+$Y$612</f>
        <v>8641.921773439999</v>
      </c>
      <c r="Z121" s="36"/>
      <c r="AA121" s="110">
        <f>$AA$122+$AA$612</f>
        <v>1980.2131000000002</v>
      </c>
      <c r="AB121" s="37"/>
      <c r="AT121" s="6" t="s">
        <v>80</v>
      </c>
      <c r="AU121" s="6" t="s">
        <v>103</v>
      </c>
      <c r="BK121" s="111">
        <f>$BK$122+$BK$612</f>
        <v>0</v>
      </c>
    </row>
    <row r="122" spans="2:63" s="112" customFormat="1" ht="37.5" customHeight="1">
      <c r="B122" s="113"/>
      <c r="D122" s="114" t="s">
        <v>104</v>
      </c>
      <c r="N122" s="192">
        <f>$BK$122</f>
        <v>0</v>
      </c>
      <c r="O122" s="200"/>
      <c r="P122" s="200"/>
      <c r="Q122" s="200"/>
      <c r="R122" s="116"/>
      <c r="T122" s="117"/>
      <c r="W122" s="118">
        <f>$W$123+$W$378+$W$407+$W$444+$W$526+$W$609</f>
        <v>7129.3175439999995</v>
      </c>
      <c r="Y122" s="118">
        <f>$Y$123+$Y$378+$Y$407+$Y$444+$Y$526+$Y$609</f>
        <v>8641.921773439999</v>
      </c>
      <c r="AA122" s="118">
        <f>$AA$123+$AA$378+$AA$407+$AA$444+$AA$526+$AA$609</f>
        <v>1980.2131000000002</v>
      </c>
      <c r="AB122" s="119"/>
      <c r="AR122" s="115" t="s">
        <v>21</v>
      </c>
      <c r="AT122" s="115" t="s">
        <v>80</v>
      </c>
      <c r="AU122" s="115" t="s">
        <v>81</v>
      </c>
      <c r="AY122" s="115" t="s">
        <v>137</v>
      </c>
      <c r="BK122" s="120">
        <f>$BK$123+$BK$378+$BK$407+$BK$444+$BK$526+$BK$609</f>
        <v>0</v>
      </c>
    </row>
    <row r="123" spans="2:63" s="112" customFormat="1" ht="21" customHeight="1">
      <c r="B123" s="113"/>
      <c r="D123" s="121" t="s">
        <v>105</v>
      </c>
      <c r="N123" s="201">
        <f>$BK$123</f>
        <v>0</v>
      </c>
      <c r="O123" s="200"/>
      <c r="P123" s="200"/>
      <c r="Q123" s="200"/>
      <c r="R123" s="116"/>
      <c r="T123" s="117"/>
      <c r="W123" s="118">
        <f>SUM($W$124:$W$377)</f>
        <v>3255.3710879999994</v>
      </c>
      <c r="Y123" s="118">
        <f>SUM($Y$124:$Y$377)</f>
        <v>81.93874149999999</v>
      </c>
      <c r="AA123" s="118">
        <f>SUM($AA$124:$AA$377)</f>
        <v>1818.5088</v>
      </c>
      <c r="AB123" s="119"/>
      <c r="AR123" s="115" t="s">
        <v>21</v>
      </c>
      <c r="AT123" s="115" t="s">
        <v>80</v>
      </c>
      <c r="AU123" s="115" t="s">
        <v>21</v>
      </c>
      <c r="AY123" s="115" t="s">
        <v>137</v>
      </c>
      <c r="BK123" s="120">
        <f>SUM($BK$124:$BK$377)</f>
        <v>0</v>
      </c>
    </row>
    <row r="124" spans="2:64" s="6" customFormat="1" ht="15.75" customHeight="1">
      <c r="B124" s="22"/>
      <c r="C124" s="122" t="s">
        <v>21</v>
      </c>
      <c r="D124" s="122" t="s">
        <v>138</v>
      </c>
      <c r="E124" s="123" t="s">
        <v>139</v>
      </c>
      <c r="F124" s="206" t="s">
        <v>140</v>
      </c>
      <c r="G124" s="197"/>
      <c r="H124" s="197"/>
      <c r="I124" s="197"/>
      <c r="J124" s="124" t="s">
        <v>141</v>
      </c>
      <c r="K124" s="125">
        <v>101</v>
      </c>
      <c r="L124" s="196">
        <v>0</v>
      </c>
      <c r="M124" s="197"/>
      <c r="N124" s="198">
        <f>ROUND($L$124*$K$124,2)</f>
        <v>0</v>
      </c>
      <c r="O124" s="197"/>
      <c r="P124" s="197"/>
      <c r="Q124" s="197"/>
      <c r="R124" s="23"/>
      <c r="T124" s="126"/>
      <c r="U124" s="29" t="s">
        <v>46</v>
      </c>
      <c r="V124" s="127">
        <v>0.659</v>
      </c>
      <c r="W124" s="127">
        <f>$V$124*$K$124</f>
        <v>66.559</v>
      </c>
      <c r="X124" s="127">
        <v>8E-05</v>
      </c>
      <c r="Y124" s="127">
        <f>$X$124*$K$124</f>
        <v>0.00808</v>
      </c>
      <c r="Z124" s="127">
        <v>0</v>
      </c>
      <c r="AA124" s="127">
        <f>$Z$124*$K$124</f>
        <v>0</v>
      </c>
      <c r="AB124" s="128"/>
      <c r="AR124" s="6" t="s">
        <v>142</v>
      </c>
      <c r="AT124" s="6" t="s">
        <v>138</v>
      </c>
      <c r="AU124" s="6" t="s">
        <v>96</v>
      </c>
      <c r="AY124" s="6" t="s">
        <v>137</v>
      </c>
      <c r="BE124" s="81">
        <f>IF($U$124="základní",$N$124,0)</f>
        <v>0</v>
      </c>
      <c r="BF124" s="81">
        <f>IF($U$124="snížená",$N$124,0)</f>
        <v>0</v>
      </c>
      <c r="BG124" s="81">
        <f>IF($U$124="zákl. přenesená",$N$124,0)</f>
        <v>0</v>
      </c>
      <c r="BH124" s="81">
        <f>IF($U$124="sníž. přenesená",$N$124,0)</f>
        <v>0</v>
      </c>
      <c r="BI124" s="81">
        <f>IF($U$124="nulová",$N$124,0)</f>
        <v>0</v>
      </c>
      <c r="BJ124" s="6" t="s">
        <v>21</v>
      </c>
      <c r="BK124" s="81">
        <f>ROUND($L$124*$K$124,2)</f>
        <v>0</v>
      </c>
      <c r="BL124" s="6" t="s">
        <v>142</v>
      </c>
    </row>
    <row r="125" spans="2:51" s="6" customFormat="1" ht="15.75" customHeight="1">
      <c r="B125" s="129"/>
      <c r="E125" s="130"/>
      <c r="F125" s="202" t="s">
        <v>143</v>
      </c>
      <c r="G125" s="203"/>
      <c r="H125" s="203"/>
      <c r="I125" s="203"/>
      <c r="K125" s="131">
        <v>101</v>
      </c>
      <c r="R125" s="132"/>
      <c r="T125" s="133"/>
      <c r="AB125" s="134"/>
      <c r="AT125" s="130" t="s">
        <v>144</v>
      </c>
      <c r="AU125" s="130" t="s">
        <v>96</v>
      </c>
      <c r="AV125" s="130" t="s">
        <v>96</v>
      </c>
      <c r="AW125" s="130" t="s">
        <v>103</v>
      </c>
      <c r="AX125" s="130" t="s">
        <v>81</v>
      </c>
      <c r="AY125" s="130" t="s">
        <v>137</v>
      </c>
    </row>
    <row r="126" spans="2:51" s="6" customFormat="1" ht="15.75" customHeight="1">
      <c r="B126" s="135"/>
      <c r="E126" s="136"/>
      <c r="F126" s="204" t="s">
        <v>145</v>
      </c>
      <c r="G126" s="205"/>
      <c r="H126" s="205"/>
      <c r="I126" s="205"/>
      <c r="K126" s="137">
        <v>101</v>
      </c>
      <c r="R126" s="138"/>
      <c r="T126" s="139"/>
      <c r="AB126" s="140"/>
      <c r="AT126" s="136" t="s">
        <v>144</v>
      </c>
      <c r="AU126" s="136" t="s">
        <v>96</v>
      </c>
      <c r="AV126" s="136" t="s">
        <v>142</v>
      </c>
      <c r="AW126" s="136" t="s">
        <v>103</v>
      </c>
      <c r="AX126" s="136" t="s">
        <v>21</v>
      </c>
      <c r="AY126" s="136" t="s">
        <v>137</v>
      </c>
    </row>
    <row r="127" spans="2:64" s="6" customFormat="1" ht="15.75" customHeight="1">
      <c r="B127" s="22"/>
      <c r="C127" s="122" t="s">
        <v>96</v>
      </c>
      <c r="D127" s="122" t="s">
        <v>138</v>
      </c>
      <c r="E127" s="123" t="s">
        <v>146</v>
      </c>
      <c r="F127" s="206" t="s">
        <v>147</v>
      </c>
      <c r="G127" s="197"/>
      <c r="H127" s="197"/>
      <c r="I127" s="197"/>
      <c r="J127" s="124" t="s">
        <v>141</v>
      </c>
      <c r="K127" s="125">
        <v>52</v>
      </c>
      <c r="L127" s="196">
        <v>0</v>
      </c>
      <c r="M127" s="197"/>
      <c r="N127" s="198">
        <f>ROUND($L$127*$K$127,2)</f>
        <v>0</v>
      </c>
      <c r="O127" s="197"/>
      <c r="P127" s="197"/>
      <c r="Q127" s="197"/>
      <c r="R127" s="23"/>
      <c r="T127" s="126"/>
      <c r="U127" s="29" t="s">
        <v>46</v>
      </c>
      <c r="V127" s="127">
        <v>1.655</v>
      </c>
      <c r="W127" s="127">
        <f>$V$127*$K$127</f>
        <v>86.06</v>
      </c>
      <c r="X127" s="127">
        <v>8E-05</v>
      </c>
      <c r="Y127" s="127">
        <f>$X$127*$K$127</f>
        <v>0.0041600000000000005</v>
      </c>
      <c r="Z127" s="127">
        <v>0</v>
      </c>
      <c r="AA127" s="127">
        <f>$Z$127*$K$127</f>
        <v>0</v>
      </c>
      <c r="AB127" s="128"/>
      <c r="AR127" s="6" t="s">
        <v>142</v>
      </c>
      <c r="AT127" s="6" t="s">
        <v>138</v>
      </c>
      <c r="AU127" s="6" t="s">
        <v>96</v>
      </c>
      <c r="AY127" s="6" t="s">
        <v>137</v>
      </c>
      <c r="BE127" s="81">
        <f>IF($U$127="základní",$N$127,0)</f>
        <v>0</v>
      </c>
      <c r="BF127" s="81">
        <f>IF($U$127="snížená",$N$127,0)</f>
        <v>0</v>
      </c>
      <c r="BG127" s="81">
        <f>IF($U$127="zákl. přenesená",$N$127,0)</f>
        <v>0</v>
      </c>
      <c r="BH127" s="81">
        <f>IF($U$127="sníž. přenesená",$N$127,0)</f>
        <v>0</v>
      </c>
      <c r="BI127" s="81">
        <f>IF($U$127="nulová",$N$127,0)</f>
        <v>0</v>
      </c>
      <c r="BJ127" s="6" t="s">
        <v>21</v>
      </c>
      <c r="BK127" s="81">
        <f>ROUND($L$127*$K$127,2)</f>
        <v>0</v>
      </c>
      <c r="BL127" s="6" t="s">
        <v>142</v>
      </c>
    </row>
    <row r="128" spans="2:51" s="6" customFormat="1" ht="15.75" customHeight="1">
      <c r="B128" s="129"/>
      <c r="E128" s="130"/>
      <c r="F128" s="202" t="s">
        <v>148</v>
      </c>
      <c r="G128" s="203"/>
      <c r="H128" s="203"/>
      <c r="I128" s="203"/>
      <c r="K128" s="131">
        <v>52</v>
      </c>
      <c r="R128" s="132"/>
      <c r="T128" s="133"/>
      <c r="AB128" s="134"/>
      <c r="AT128" s="130" t="s">
        <v>144</v>
      </c>
      <c r="AU128" s="130" t="s">
        <v>96</v>
      </c>
      <c r="AV128" s="130" t="s">
        <v>96</v>
      </c>
      <c r="AW128" s="130" t="s">
        <v>103</v>
      </c>
      <c r="AX128" s="130" t="s">
        <v>81</v>
      </c>
      <c r="AY128" s="130" t="s">
        <v>137</v>
      </c>
    </row>
    <row r="129" spans="2:51" s="6" customFormat="1" ht="15.75" customHeight="1">
      <c r="B129" s="135"/>
      <c r="E129" s="136"/>
      <c r="F129" s="204" t="s">
        <v>145</v>
      </c>
      <c r="G129" s="205"/>
      <c r="H129" s="205"/>
      <c r="I129" s="205"/>
      <c r="K129" s="137">
        <v>52</v>
      </c>
      <c r="R129" s="138"/>
      <c r="T129" s="139"/>
      <c r="AB129" s="140"/>
      <c r="AT129" s="136" t="s">
        <v>144</v>
      </c>
      <c r="AU129" s="136" t="s">
        <v>96</v>
      </c>
      <c r="AV129" s="136" t="s">
        <v>142</v>
      </c>
      <c r="AW129" s="136" t="s">
        <v>103</v>
      </c>
      <c r="AX129" s="136" t="s">
        <v>21</v>
      </c>
      <c r="AY129" s="136" t="s">
        <v>137</v>
      </c>
    </row>
    <row r="130" spans="2:64" s="6" customFormat="1" ht="15.75" customHeight="1">
      <c r="B130" s="22"/>
      <c r="C130" s="122" t="s">
        <v>149</v>
      </c>
      <c r="D130" s="122" t="s">
        <v>138</v>
      </c>
      <c r="E130" s="123" t="s">
        <v>150</v>
      </c>
      <c r="F130" s="206" t="s">
        <v>151</v>
      </c>
      <c r="G130" s="197"/>
      <c r="H130" s="197"/>
      <c r="I130" s="197"/>
      <c r="J130" s="124" t="s">
        <v>141</v>
      </c>
      <c r="K130" s="125">
        <v>82</v>
      </c>
      <c r="L130" s="196">
        <v>0</v>
      </c>
      <c r="M130" s="197"/>
      <c r="N130" s="198">
        <f>ROUND($L$130*$K$130,2)</f>
        <v>0</v>
      </c>
      <c r="O130" s="197"/>
      <c r="P130" s="197"/>
      <c r="Q130" s="197"/>
      <c r="R130" s="23"/>
      <c r="T130" s="126"/>
      <c r="U130" s="29" t="s">
        <v>46</v>
      </c>
      <c r="V130" s="127">
        <v>2.562</v>
      </c>
      <c r="W130" s="127">
        <f>$V$130*$K$130</f>
        <v>210.08399999999997</v>
      </c>
      <c r="X130" s="127">
        <v>0.00017</v>
      </c>
      <c r="Y130" s="127">
        <f>$X$130*$K$130</f>
        <v>0.013940000000000001</v>
      </c>
      <c r="Z130" s="127">
        <v>0</v>
      </c>
      <c r="AA130" s="127">
        <f>$Z$130*$K$130</f>
        <v>0</v>
      </c>
      <c r="AB130" s="128"/>
      <c r="AR130" s="6" t="s">
        <v>142</v>
      </c>
      <c r="AT130" s="6" t="s">
        <v>138</v>
      </c>
      <c r="AU130" s="6" t="s">
        <v>96</v>
      </c>
      <c r="AY130" s="6" t="s">
        <v>137</v>
      </c>
      <c r="BE130" s="81">
        <f>IF($U$130="základní",$N$130,0)</f>
        <v>0</v>
      </c>
      <c r="BF130" s="81">
        <f>IF($U$130="snížená",$N$130,0)</f>
        <v>0</v>
      </c>
      <c r="BG130" s="81">
        <f>IF($U$130="zákl. přenesená",$N$130,0)</f>
        <v>0</v>
      </c>
      <c r="BH130" s="81">
        <f>IF($U$130="sníž. přenesená",$N$130,0)</f>
        <v>0</v>
      </c>
      <c r="BI130" s="81">
        <f>IF($U$130="nulová",$N$130,0)</f>
        <v>0</v>
      </c>
      <c r="BJ130" s="6" t="s">
        <v>21</v>
      </c>
      <c r="BK130" s="81">
        <f>ROUND($L$130*$K$130,2)</f>
        <v>0</v>
      </c>
      <c r="BL130" s="6" t="s">
        <v>142</v>
      </c>
    </row>
    <row r="131" spans="2:51" s="6" customFormat="1" ht="15.75" customHeight="1">
      <c r="B131" s="129"/>
      <c r="E131" s="130"/>
      <c r="F131" s="202" t="s">
        <v>152</v>
      </c>
      <c r="G131" s="203"/>
      <c r="H131" s="203"/>
      <c r="I131" s="203"/>
      <c r="K131" s="131">
        <v>82</v>
      </c>
      <c r="R131" s="132"/>
      <c r="T131" s="133"/>
      <c r="AB131" s="134"/>
      <c r="AT131" s="130" t="s">
        <v>144</v>
      </c>
      <c r="AU131" s="130" t="s">
        <v>96</v>
      </c>
      <c r="AV131" s="130" t="s">
        <v>96</v>
      </c>
      <c r="AW131" s="130" t="s">
        <v>103</v>
      </c>
      <c r="AX131" s="130" t="s">
        <v>81</v>
      </c>
      <c r="AY131" s="130" t="s">
        <v>137</v>
      </c>
    </row>
    <row r="132" spans="2:51" s="6" customFormat="1" ht="15.75" customHeight="1">
      <c r="B132" s="135"/>
      <c r="E132" s="136"/>
      <c r="F132" s="204" t="s">
        <v>145</v>
      </c>
      <c r="G132" s="205"/>
      <c r="H132" s="205"/>
      <c r="I132" s="205"/>
      <c r="K132" s="137">
        <v>82</v>
      </c>
      <c r="R132" s="138"/>
      <c r="T132" s="139"/>
      <c r="AB132" s="140"/>
      <c r="AT132" s="136" t="s">
        <v>144</v>
      </c>
      <c r="AU132" s="136" t="s">
        <v>96</v>
      </c>
      <c r="AV132" s="136" t="s">
        <v>142</v>
      </c>
      <c r="AW132" s="136" t="s">
        <v>103</v>
      </c>
      <c r="AX132" s="136" t="s">
        <v>21</v>
      </c>
      <c r="AY132" s="136" t="s">
        <v>137</v>
      </c>
    </row>
    <row r="133" spans="2:64" s="6" customFormat="1" ht="15.75" customHeight="1">
      <c r="B133" s="22"/>
      <c r="C133" s="122" t="s">
        <v>142</v>
      </c>
      <c r="D133" s="122" t="s">
        <v>138</v>
      </c>
      <c r="E133" s="123" t="s">
        <v>153</v>
      </c>
      <c r="F133" s="206" t="s">
        <v>154</v>
      </c>
      <c r="G133" s="197"/>
      <c r="H133" s="197"/>
      <c r="I133" s="197"/>
      <c r="J133" s="124" t="s">
        <v>141</v>
      </c>
      <c r="K133" s="125">
        <v>27</v>
      </c>
      <c r="L133" s="196">
        <v>0</v>
      </c>
      <c r="M133" s="197"/>
      <c r="N133" s="198">
        <f>ROUND($L$133*$K$133,2)</f>
        <v>0</v>
      </c>
      <c r="O133" s="197"/>
      <c r="P133" s="197"/>
      <c r="Q133" s="197"/>
      <c r="R133" s="23"/>
      <c r="T133" s="126"/>
      <c r="U133" s="29" t="s">
        <v>46</v>
      </c>
      <c r="V133" s="127">
        <v>4.553</v>
      </c>
      <c r="W133" s="127">
        <f>$V$133*$K$133</f>
        <v>122.931</v>
      </c>
      <c r="X133" s="127">
        <v>0.00017</v>
      </c>
      <c r="Y133" s="127">
        <f>$X$133*$K$133</f>
        <v>0.00459</v>
      </c>
      <c r="Z133" s="127">
        <v>0</v>
      </c>
      <c r="AA133" s="127">
        <f>$Z$133*$K$133</f>
        <v>0</v>
      </c>
      <c r="AB133" s="128"/>
      <c r="AR133" s="6" t="s">
        <v>142</v>
      </c>
      <c r="AT133" s="6" t="s">
        <v>138</v>
      </c>
      <c r="AU133" s="6" t="s">
        <v>96</v>
      </c>
      <c r="AY133" s="6" t="s">
        <v>137</v>
      </c>
      <c r="BE133" s="81">
        <f>IF($U$133="základní",$N$133,0)</f>
        <v>0</v>
      </c>
      <c r="BF133" s="81">
        <f>IF($U$133="snížená",$N$133,0)</f>
        <v>0</v>
      </c>
      <c r="BG133" s="81">
        <f>IF($U$133="zákl. přenesená",$N$133,0)</f>
        <v>0</v>
      </c>
      <c r="BH133" s="81">
        <f>IF($U$133="sníž. přenesená",$N$133,0)</f>
        <v>0</v>
      </c>
      <c r="BI133" s="81">
        <f>IF($U$133="nulová",$N$133,0)</f>
        <v>0</v>
      </c>
      <c r="BJ133" s="6" t="s">
        <v>21</v>
      </c>
      <c r="BK133" s="81">
        <f>ROUND($L$133*$K$133,2)</f>
        <v>0</v>
      </c>
      <c r="BL133" s="6" t="s">
        <v>142</v>
      </c>
    </row>
    <row r="134" spans="2:51" s="6" customFormat="1" ht="15.75" customHeight="1">
      <c r="B134" s="129"/>
      <c r="E134" s="130"/>
      <c r="F134" s="202" t="s">
        <v>155</v>
      </c>
      <c r="G134" s="203"/>
      <c r="H134" s="203"/>
      <c r="I134" s="203"/>
      <c r="K134" s="131">
        <v>27</v>
      </c>
      <c r="R134" s="132"/>
      <c r="T134" s="133"/>
      <c r="AB134" s="134"/>
      <c r="AT134" s="130" t="s">
        <v>144</v>
      </c>
      <c r="AU134" s="130" t="s">
        <v>96</v>
      </c>
      <c r="AV134" s="130" t="s">
        <v>96</v>
      </c>
      <c r="AW134" s="130" t="s">
        <v>103</v>
      </c>
      <c r="AX134" s="130" t="s">
        <v>81</v>
      </c>
      <c r="AY134" s="130" t="s">
        <v>137</v>
      </c>
    </row>
    <row r="135" spans="2:51" s="6" customFormat="1" ht="15.75" customHeight="1">
      <c r="B135" s="135"/>
      <c r="E135" s="136"/>
      <c r="F135" s="204" t="s">
        <v>145</v>
      </c>
      <c r="G135" s="205"/>
      <c r="H135" s="205"/>
      <c r="I135" s="205"/>
      <c r="K135" s="137">
        <v>27</v>
      </c>
      <c r="R135" s="138"/>
      <c r="T135" s="139"/>
      <c r="AB135" s="140"/>
      <c r="AT135" s="136" t="s">
        <v>144</v>
      </c>
      <c r="AU135" s="136" t="s">
        <v>96</v>
      </c>
      <c r="AV135" s="136" t="s">
        <v>142</v>
      </c>
      <c r="AW135" s="136" t="s">
        <v>103</v>
      </c>
      <c r="AX135" s="136" t="s">
        <v>21</v>
      </c>
      <c r="AY135" s="136" t="s">
        <v>137</v>
      </c>
    </row>
    <row r="136" spans="2:64" s="6" customFormat="1" ht="15.75" customHeight="1">
      <c r="B136" s="22"/>
      <c r="C136" s="122" t="s">
        <v>156</v>
      </c>
      <c r="D136" s="122" t="s">
        <v>138</v>
      </c>
      <c r="E136" s="123" t="s">
        <v>157</v>
      </c>
      <c r="F136" s="206" t="s">
        <v>158</v>
      </c>
      <c r="G136" s="197"/>
      <c r="H136" s="197"/>
      <c r="I136" s="197"/>
      <c r="J136" s="124" t="s">
        <v>141</v>
      </c>
      <c r="K136" s="125">
        <v>3</v>
      </c>
      <c r="L136" s="196">
        <v>0</v>
      </c>
      <c r="M136" s="197"/>
      <c r="N136" s="198">
        <f>ROUND($L$136*$K$136,2)</f>
        <v>0</v>
      </c>
      <c r="O136" s="197"/>
      <c r="P136" s="197"/>
      <c r="Q136" s="197"/>
      <c r="R136" s="23"/>
      <c r="T136" s="126"/>
      <c r="U136" s="29" t="s">
        <v>46</v>
      </c>
      <c r="V136" s="127">
        <v>6.541</v>
      </c>
      <c r="W136" s="127">
        <f>$V$136*$K$136</f>
        <v>19.623</v>
      </c>
      <c r="X136" s="127">
        <v>0.00017</v>
      </c>
      <c r="Y136" s="127">
        <f>$X$136*$K$136</f>
        <v>0.00051</v>
      </c>
      <c r="Z136" s="127">
        <v>0</v>
      </c>
      <c r="AA136" s="127">
        <f>$Z$136*$K$136</f>
        <v>0</v>
      </c>
      <c r="AB136" s="128"/>
      <c r="AR136" s="6" t="s">
        <v>142</v>
      </c>
      <c r="AT136" s="6" t="s">
        <v>138</v>
      </c>
      <c r="AU136" s="6" t="s">
        <v>96</v>
      </c>
      <c r="AY136" s="6" t="s">
        <v>137</v>
      </c>
      <c r="BE136" s="81">
        <f>IF($U$136="základní",$N$136,0)</f>
        <v>0</v>
      </c>
      <c r="BF136" s="81">
        <f>IF($U$136="snížená",$N$136,0)</f>
        <v>0</v>
      </c>
      <c r="BG136" s="81">
        <f>IF($U$136="zákl. přenesená",$N$136,0)</f>
        <v>0</v>
      </c>
      <c r="BH136" s="81">
        <f>IF($U$136="sníž. přenesená",$N$136,0)</f>
        <v>0</v>
      </c>
      <c r="BI136" s="81">
        <f>IF($U$136="nulová",$N$136,0)</f>
        <v>0</v>
      </c>
      <c r="BJ136" s="6" t="s">
        <v>21</v>
      </c>
      <c r="BK136" s="81">
        <f>ROUND($L$136*$K$136,2)</f>
        <v>0</v>
      </c>
      <c r="BL136" s="6" t="s">
        <v>142</v>
      </c>
    </row>
    <row r="137" spans="2:51" s="6" customFormat="1" ht="15.75" customHeight="1">
      <c r="B137" s="129"/>
      <c r="E137" s="130"/>
      <c r="F137" s="202" t="s">
        <v>159</v>
      </c>
      <c r="G137" s="203"/>
      <c r="H137" s="203"/>
      <c r="I137" s="203"/>
      <c r="K137" s="131">
        <v>3</v>
      </c>
      <c r="R137" s="132"/>
      <c r="T137" s="133"/>
      <c r="AB137" s="134"/>
      <c r="AT137" s="130" t="s">
        <v>144</v>
      </c>
      <c r="AU137" s="130" t="s">
        <v>96</v>
      </c>
      <c r="AV137" s="130" t="s">
        <v>96</v>
      </c>
      <c r="AW137" s="130" t="s">
        <v>103</v>
      </c>
      <c r="AX137" s="130" t="s">
        <v>81</v>
      </c>
      <c r="AY137" s="130" t="s">
        <v>137</v>
      </c>
    </row>
    <row r="138" spans="2:51" s="6" customFormat="1" ht="15.75" customHeight="1">
      <c r="B138" s="135"/>
      <c r="E138" s="136"/>
      <c r="F138" s="204" t="s">
        <v>145</v>
      </c>
      <c r="G138" s="205"/>
      <c r="H138" s="205"/>
      <c r="I138" s="205"/>
      <c r="K138" s="137">
        <v>3</v>
      </c>
      <c r="R138" s="138"/>
      <c r="T138" s="139"/>
      <c r="AB138" s="140"/>
      <c r="AT138" s="136" t="s">
        <v>144</v>
      </c>
      <c r="AU138" s="136" t="s">
        <v>96</v>
      </c>
      <c r="AV138" s="136" t="s">
        <v>142</v>
      </c>
      <c r="AW138" s="136" t="s">
        <v>103</v>
      </c>
      <c r="AX138" s="136" t="s">
        <v>21</v>
      </c>
      <c r="AY138" s="136" t="s">
        <v>137</v>
      </c>
    </row>
    <row r="139" spans="2:64" s="6" customFormat="1" ht="27" customHeight="1">
      <c r="B139" s="22"/>
      <c r="C139" s="122" t="s">
        <v>160</v>
      </c>
      <c r="D139" s="122" t="s">
        <v>138</v>
      </c>
      <c r="E139" s="123" t="s">
        <v>161</v>
      </c>
      <c r="F139" s="206" t="s">
        <v>162</v>
      </c>
      <c r="G139" s="197"/>
      <c r="H139" s="197"/>
      <c r="I139" s="197"/>
      <c r="J139" s="124" t="s">
        <v>163</v>
      </c>
      <c r="K139" s="125">
        <v>234.75</v>
      </c>
      <c r="L139" s="196">
        <v>0</v>
      </c>
      <c r="M139" s="197"/>
      <c r="N139" s="198">
        <f>ROUND($L$139*$K$139,2)</f>
        <v>0</v>
      </c>
      <c r="O139" s="197"/>
      <c r="P139" s="197"/>
      <c r="Q139" s="197"/>
      <c r="R139" s="23"/>
      <c r="T139" s="126"/>
      <c r="U139" s="29" t="s">
        <v>46</v>
      </c>
      <c r="V139" s="127">
        <v>0.01</v>
      </c>
      <c r="W139" s="127">
        <f>$V$139*$K$139</f>
        <v>2.3475</v>
      </c>
      <c r="X139" s="127">
        <v>0</v>
      </c>
      <c r="Y139" s="127">
        <f>$X$139*$K$139</f>
        <v>0</v>
      </c>
      <c r="Z139" s="127">
        <v>0</v>
      </c>
      <c r="AA139" s="127">
        <f>$Z$139*$K$139</f>
        <v>0</v>
      </c>
      <c r="AB139" s="128"/>
      <c r="AR139" s="6" t="s">
        <v>142</v>
      </c>
      <c r="AT139" s="6" t="s">
        <v>138</v>
      </c>
      <c r="AU139" s="6" t="s">
        <v>96</v>
      </c>
      <c r="AY139" s="6" t="s">
        <v>137</v>
      </c>
      <c r="BE139" s="81">
        <f>IF($U$139="základní",$N$139,0)</f>
        <v>0</v>
      </c>
      <c r="BF139" s="81">
        <f>IF($U$139="snížená",$N$139,0)</f>
        <v>0</v>
      </c>
      <c r="BG139" s="81">
        <f>IF($U$139="zákl. přenesená",$N$139,0)</f>
        <v>0</v>
      </c>
      <c r="BH139" s="81">
        <f>IF($U$139="sníž. přenesená",$N$139,0)</f>
        <v>0</v>
      </c>
      <c r="BI139" s="81">
        <f>IF($U$139="nulová",$N$139,0)</f>
        <v>0</v>
      </c>
      <c r="BJ139" s="6" t="s">
        <v>21</v>
      </c>
      <c r="BK139" s="81">
        <f>ROUND($L$139*$K$139,2)</f>
        <v>0</v>
      </c>
      <c r="BL139" s="6" t="s">
        <v>142</v>
      </c>
    </row>
    <row r="140" spans="2:51" s="6" customFormat="1" ht="15.75" customHeight="1">
      <c r="B140" s="129"/>
      <c r="E140" s="130"/>
      <c r="F140" s="202" t="s">
        <v>164</v>
      </c>
      <c r="G140" s="203"/>
      <c r="H140" s="203"/>
      <c r="I140" s="203"/>
      <c r="K140" s="131">
        <v>234.75</v>
      </c>
      <c r="R140" s="132"/>
      <c r="T140" s="133"/>
      <c r="AB140" s="134"/>
      <c r="AT140" s="130" t="s">
        <v>144</v>
      </c>
      <c r="AU140" s="130" t="s">
        <v>96</v>
      </c>
      <c r="AV140" s="130" t="s">
        <v>96</v>
      </c>
      <c r="AW140" s="130" t="s">
        <v>103</v>
      </c>
      <c r="AX140" s="130" t="s">
        <v>81</v>
      </c>
      <c r="AY140" s="130" t="s">
        <v>137</v>
      </c>
    </row>
    <row r="141" spans="2:51" s="6" customFormat="1" ht="15.75" customHeight="1">
      <c r="B141" s="135"/>
      <c r="E141" s="136"/>
      <c r="F141" s="204" t="s">
        <v>145</v>
      </c>
      <c r="G141" s="205"/>
      <c r="H141" s="205"/>
      <c r="I141" s="205"/>
      <c r="K141" s="137">
        <v>234.75</v>
      </c>
      <c r="R141" s="138"/>
      <c r="T141" s="139"/>
      <c r="AB141" s="140"/>
      <c r="AT141" s="136" t="s">
        <v>144</v>
      </c>
      <c r="AU141" s="136" t="s">
        <v>96</v>
      </c>
      <c r="AV141" s="136" t="s">
        <v>142</v>
      </c>
      <c r="AW141" s="136" t="s">
        <v>103</v>
      </c>
      <c r="AX141" s="136" t="s">
        <v>21</v>
      </c>
      <c r="AY141" s="136" t="s">
        <v>137</v>
      </c>
    </row>
    <row r="142" spans="2:64" s="6" customFormat="1" ht="27" customHeight="1">
      <c r="B142" s="22"/>
      <c r="C142" s="122" t="s">
        <v>165</v>
      </c>
      <c r="D142" s="122" t="s">
        <v>138</v>
      </c>
      <c r="E142" s="123" t="s">
        <v>166</v>
      </c>
      <c r="F142" s="206" t="s">
        <v>167</v>
      </c>
      <c r="G142" s="197"/>
      <c r="H142" s="197"/>
      <c r="I142" s="197"/>
      <c r="J142" s="124" t="s">
        <v>163</v>
      </c>
      <c r="K142" s="125">
        <v>7103.55</v>
      </c>
      <c r="L142" s="196">
        <v>0</v>
      </c>
      <c r="M142" s="197"/>
      <c r="N142" s="198">
        <f>ROUND($L$142*$K$142,2)</f>
        <v>0</v>
      </c>
      <c r="O142" s="197"/>
      <c r="P142" s="197"/>
      <c r="Q142" s="197"/>
      <c r="R142" s="23"/>
      <c r="T142" s="126"/>
      <c r="U142" s="29" t="s">
        <v>46</v>
      </c>
      <c r="V142" s="127">
        <v>0.011</v>
      </c>
      <c r="W142" s="127">
        <f>$V$142*$K$142</f>
        <v>78.13905</v>
      </c>
      <c r="X142" s="127">
        <v>0.00013</v>
      </c>
      <c r="Y142" s="127">
        <f>$X$142*$K$142</f>
        <v>0.9234614999999999</v>
      </c>
      <c r="Z142" s="127">
        <v>0.256</v>
      </c>
      <c r="AA142" s="127">
        <f>$Z$142*$K$142</f>
        <v>1818.5088</v>
      </c>
      <c r="AB142" s="128"/>
      <c r="AR142" s="6" t="s">
        <v>142</v>
      </c>
      <c r="AT142" s="6" t="s">
        <v>138</v>
      </c>
      <c r="AU142" s="6" t="s">
        <v>96</v>
      </c>
      <c r="AY142" s="6" t="s">
        <v>137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21</v>
      </c>
      <c r="BK142" s="81">
        <f>ROUND($L$142*$K$142,2)</f>
        <v>0</v>
      </c>
      <c r="BL142" s="6" t="s">
        <v>142</v>
      </c>
    </row>
    <row r="143" spans="2:51" s="6" customFormat="1" ht="15.75" customHeight="1">
      <c r="B143" s="129"/>
      <c r="E143" s="130"/>
      <c r="F143" s="202" t="s">
        <v>168</v>
      </c>
      <c r="G143" s="203"/>
      <c r="H143" s="203"/>
      <c r="I143" s="203"/>
      <c r="K143" s="131">
        <v>7103.55</v>
      </c>
      <c r="R143" s="132"/>
      <c r="T143" s="133"/>
      <c r="AB143" s="134"/>
      <c r="AT143" s="130" t="s">
        <v>144</v>
      </c>
      <c r="AU143" s="130" t="s">
        <v>96</v>
      </c>
      <c r="AV143" s="130" t="s">
        <v>96</v>
      </c>
      <c r="AW143" s="130" t="s">
        <v>103</v>
      </c>
      <c r="AX143" s="130" t="s">
        <v>21</v>
      </c>
      <c r="AY143" s="130" t="s">
        <v>137</v>
      </c>
    </row>
    <row r="144" spans="2:51" s="6" customFormat="1" ht="15.75" customHeight="1">
      <c r="B144" s="129"/>
      <c r="E144" s="130"/>
      <c r="F144" s="202" t="s">
        <v>169</v>
      </c>
      <c r="G144" s="203"/>
      <c r="H144" s="203"/>
      <c r="I144" s="203"/>
      <c r="K144" s="131">
        <v>260</v>
      </c>
      <c r="R144" s="132"/>
      <c r="T144" s="133"/>
      <c r="AB144" s="134"/>
      <c r="AT144" s="130" t="s">
        <v>144</v>
      </c>
      <c r="AU144" s="130" t="s">
        <v>96</v>
      </c>
      <c r="AV144" s="130" t="s">
        <v>96</v>
      </c>
      <c r="AW144" s="130" t="s">
        <v>103</v>
      </c>
      <c r="AX144" s="130" t="s">
        <v>81</v>
      </c>
      <c r="AY144" s="130" t="s">
        <v>137</v>
      </c>
    </row>
    <row r="145" spans="2:51" s="6" customFormat="1" ht="15.75" customHeight="1">
      <c r="B145" s="129"/>
      <c r="E145" s="130"/>
      <c r="F145" s="202" t="s">
        <v>170</v>
      </c>
      <c r="G145" s="203"/>
      <c r="H145" s="203"/>
      <c r="I145" s="203"/>
      <c r="K145" s="131">
        <v>36</v>
      </c>
      <c r="R145" s="132"/>
      <c r="T145" s="133"/>
      <c r="AB145" s="134"/>
      <c r="AT145" s="130" t="s">
        <v>144</v>
      </c>
      <c r="AU145" s="130" t="s">
        <v>96</v>
      </c>
      <c r="AV145" s="130" t="s">
        <v>96</v>
      </c>
      <c r="AW145" s="130" t="s">
        <v>103</v>
      </c>
      <c r="AX145" s="130" t="s">
        <v>81</v>
      </c>
      <c r="AY145" s="130" t="s">
        <v>137</v>
      </c>
    </row>
    <row r="146" spans="2:51" s="6" customFormat="1" ht="15.75" customHeight="1">
      <c r="B146" s="129"/>
      <c r="E146" s="130"/>
      <c r="F146" s="202" t="s">
        <v>164</v>
      </c>
      <c r="G146" s="203"/>
      <c r="H146" s="203"/>
      <c r="I146" s="203"/>
      <c r="K146" s="131">
        <v>234.75</v>
      </c>
      <c r="R146" s="132"/>
      <c r="T146" s="133"/>
      <c r="AB146" s="134"/>
      <c r="AT146" s="130" t="s">
        <v>144</v>
      </c>
      <c r="AU146" s="130" t="s">
        <v>96</v>
      </c>
      <c r="AV146" s="130" t="s">
        <v>96</v>
      </c>
      <c r="AW146" s="130" t="s">
        <v>103</v>
      </c>
      <c r="AX146" s="130" t="s">
        <v>81</v>
      </c>
      <c r="AY146" s="130" t="s">
        <v>137</v>
      </c>
    </row>
    <row r="147" spans="2:51" s="6" customFormat="1" ht="15.75" customHeight="1">
      <c r="B147" s="135"/>
      <c r="E147" s="136"/>
      <c r="F147" s="204" t="s">
        <v>145</v>
      </c>
      <c r="G147" s="205"/>
      <c r="H147" s="205"/>
      <c r="I147" s="205"/>
      <c r="K147" s="137">
        <v>7634.3</v>
      </c>
      <c r="R147" s="138"/>
      <c r="T147" s="139"/>
      <c r="AB147" s="140"/>
      <c r="AT147" s="136" t="s">
        <v>144</v>
      </c>
      <c r="AU147" s="136" t="s">
        <v>96</v>
      </c>
      <c r="AV147" s="136" t="s">
        <v>142</v>
      </c>
      <c r="AW147" s="136" t="s">
        <v>103</v>
      </c>
      <c r="AX147" s="136" t="s">
        <v>81</v>
      </c>
      <c r="AY147" s="136" t="s">
        <v>137</v>
      </c>
    </row>
    <row r="148" spans="2:64" s="6" customFormat="1" ht="27" customHeight="1">
      <c r="B148" s="22"/>
      <c r="C148" s="122" t="s">
        <v>171</v>
      </c>
      <c r="D148" s="122" t="s">
        <v>138</v>
      </c>
      <c r="E148" s="123" t="s">
        <v>172</v>
      </c>
      <c r="F148" s="206" t="s">
        <v>173</v>
      </c>
      <c r="G148" s="197"/>
      <c r="H148" s="197"/>
      <c r="I148" s="197"/>
      <c r="J148" s="124" t="s">
        <v>174</v>
      </c>
      <c r="K148" s="125">
        <v>312.875</v>
      </c>
      <c r="L148" s="196">
        <v>0</v>
      </c>
      <c r="M148" s="197"/>
      <c r="N148" s="198">
        <f>ROUND($L$148*$K$148,2)</f>
        <v>0</v>
      </c>
      <c r="O148" s="197"/>
      <c r="P148" s="197"/>
      <c r="Q148" s="197"/>
      <c r="R148" s="23"/>
      <c r="T148" s="126"/>
      <c r="U148" s="29" t="s">
        <v>46</v>
      </c>
      <c r="V148" s="127">
        <v>0.121</v>
      </c>
      <c r="W148" s="127">
        <f>$V$148*$K$148</f>
        <v>37.857875</v>
      </c>
      <c r="X148" s="127">
        <v>0</v>
      </c>
      <c r="Y148" s="127">
        <f>$X$148*$K$148</f>
        <v>0</v>
      </c>
      <c r="Z148" s="127">
        <v>0</v>
      </c>
      <c r="AA148" s="127">
        <f>$Z$148*$K$148</f>
        <v>0</v>
      </c>
      <c r="AB148" s="128"/>
      <c r="AR148" s="6" t="s">
        <v>142</v>
      </c>
      <c r="AT148" s="6" t="s">
        <v>138</v>
      </c>
      <c r="AU148" s="6" t="s">
        <v>96</v>
      </c>
      <c r="AY148" s="6" t="s">
        <v>137</v>
      </c>
      <c r="BE148" s="81">
        <f>IF($U$148="základní",$N$148,0)</f>
        <v>0</v>
      </c>
      <c r="BF148" s="81">
        <f>IF($U$148="snížená",$N$148,0)</f>
        <v>0</v>
      </c>
      <c r="BG148" s="81">
        <f>IF($U$148="zákl. přenesená",$N$148,0)</f>
        <v>0</v>
      </c>
      <c r="BH148" s="81">
        <f>IF($U$148="sníž. přenesená",$N$148,0)</f>
        <v>0</v>
      </c>
      <c r="BI148" s="81">
        <f>IF($U$148="nulová",$N$148,0)</f>
        <v>0</v>
      </c>
      <c r="BJ148" s="6" t="s">
        <v>21</v>
      </c>
      <c r="BK148" s="81">
        <f>ROUND($L$148*$K$148,2)</f>
        <v>0</v>
      </c>
      <c r="BL148" s="6" t="s">
        <v>142</v>
      </c>
    </row>
    <row r="149" spans="2:51" s="6" customFormat="1" ht="15.75" customHeight="1">
      <c r="B149" s="129"/>
      <c r="E149" s="130"/>
      <c r="F149" s="202" t="s">
        <v>175</v>
      </c>
      <c r="G149" s="203"/>
      <c r="H149" s="203"/>
      <c r="I149" s="203"/>
      <c r="K149" s="131">
        <v>78.1</v>
      </c>
      <c r="R149" s="132"/>
      <c r="T149" s="133"/>
      <c r="AB149" s="134"/>
      <c r="AT149" s="130" t="s">
        <v>144</v>
      </c>
      <c r="AU149" s="130" t="s">
        <v>96</v>
      </c>
      <c r="AV149" s="130" t="s">
        <v>96</v>
      </c>
      <c r="AW149" s="130" t="s">
        <v>103</v>
      </c>
      <c r="AX149" s="130" t="s">
        <v>81</v>
      </c>
      <c r="AY149" s="130" t="s">
        <v>137</v>
      </c>
    </row>
    <row r="150" spans="2:51" s="6" customFormat="1" ht="15.75" customHeight="1">
      <c r="B150" s="129"/>
      <c r="E150" s="130"/>
      <c r="F150" s="202" t="s">
        <v>176</v>
      </c>
      <c r="G150" s="203"/>
      <c r="H150" s="203"/>
      <c r="I150" s="203"/>
      <c r="K150" s="131">
        <v>211.3</v>
      </c>
      <c r="R150" s="132"/>
      <c r="T150" s="133"/>
      <c r="AB150" s="134"/>
      <c r="AT150" s="130" t="s">
        <v>144</v>
      </c>
      <c r="AU150" s="130" t="s">
        <v>96</v>
      </c>
      <c r="AV150" s="130" t="s">
        <v>96</v>
      </c>
      <c r="AW150" s="130" t="s">
        <v>103</v>
      </c>
      <c r="AX150" s="130" t="s">
        <v>81</v>
      </c>
      <c r="AY150" s="130" t="s">
        <v>137</v>
      </c>
    </row>
    <row r="151" spans="2:51" s="6" customFormat="1" ht="15.75" customHeight="1">
      <c r="B151" s="129"/>
      <c r="E151" s="130"/>
      <c r="F151" s="202" t="s">
        <v>177</v>
      </c>
      <c r="G151" s="203"/>
      <c r="H151" s="203"/>
      <c r="I151" s="203"/>
      <c r="K151" s="131">
        <v>23.475</v>
      </c>
      <c r="R151" s="132"/>
      <c r="T151" s="133"/>
      <c r="AB151" s="134"/>
      <c r="AT151" s="130" t="s">
        <v>144</v>
      </c>
      <c r="AU151" s="130" t="s">
        <v>96</v>
      </c>
      <c r="AV151" s="130" t="s">
        <v>96</v>
      </c>
      <c r="AW151" s="130" t="s">
        <v>103</v>
      </c>
      <c r="AX151" s="130" t="s">
        <v>81</v>
      </c>
      <c r="AY151" s="130" t="s">
        <v>137</v>
      </c>
    </row>
    <row r="152" spans="2:51" s="6" customFormat="1" ht="15.75" customHeight="1">
      <c r="B152" s="135"/>
      <c r="E152" s="136"/>
      <c r="F152" s="204" t="s">
        <v>178</v>
      </c>
      <c r="G152" s="205"/>
      <c r="H152" s="205"/>
      <c r="I152" s="205"/>
      <c r="K152" s="137">
        <v>312.875</v>
      </c>
      <c r="R152" s="138"/>
      <c r="T152" s="139"/>
      <c r="AB152" s="140"/>
      <c r="AT152" s="136" t="s">
        <v>144</v>
      </c>
      <c r="AU152" s="136" t="s">
        <v>96</v>
      </c>
      <c r="AV152" s="136" t="s">
        <v>142</v>
      </c>
      <c r="AW152" s="136" t="s">
        <v>103</v>
      </c>
      <c r="AX152" s="136" t="s">
        <v>21</v>
      </c>
      <c r="AY152" s="136" t="s">
        <v>137</v>
      </c>
    </row>
    <row r="153" spans="2:64" s="6" customFormat="1" ht="27" customHeight="1">
      <c r="B153" s="22"/>
      <c r="C153" s="122" t="s">
        <v>179</v>
      </c>
      <c r="D153" s="122" t="s">
        <v>138</v>
      </c>
      <c r="E153" s="123" t="s">
        <v>180</v>
      </c>
      <c r="F153" s="206" t="s">
        <v>181</v>
      </c>
      <c r="G153" s="197"/>
      <c r="H153" s="197"/>
      <c r="I153" s="197"/>
      <c r="J153" s="124" t="s">
        <v>174</v>
      </c>
      <c r="K153" s="125">
        <v>3442.41</v>
      </c>
      <c r="L153" s="196">
        <v>0</v>
      </c>
      <c r="M153" s="197"/>
      <c r="N153" s="198">
        <f>ROUND($L$153*$K$153,2)</f>
        <v>0</v>
      </c>
      <c r="O153" s="197"/>
      <c r="P153" s="197"/>
      <c r="Q153" s="197"/>
      <c r="R153" s="23"/>
      <c r="T153" s="126"/>
      <c r="U153" s="29" t="s">
        <v>46</v>
      </c>
      <c r="V153" s="127">
        <v>0.223</v>
      </c>
      <c r="W153" s="127">
        <f>$V$153*$K$153</f>
        <v>767.65743</v>
      </c>
      <c r="X153" s="127">
        <v>0</v>
      </c>
      <c r="Y153" s="127">
        <f>$X$153*$K$153</f>
        <v>0</v>
      </c>
      <c r="Z153" s="127">
        <v>0</v>
      </c>
      <c r="AA153" s="127">
        <f>$Z$153*$K$153</f>
        <v>0</v>
      </c>
      <c r="AB153" s="128"/>
      <c r="AR153" s="6" t="s">
        <v>142</v>
      </c>
      <c r="AT153" s="6" t="s">
        <v>138</v>
      </c>
      <c r="AU153" s="6" t="s">
        <v>96</v>
      </c>
      <c r="AY153" s="6" t="s">
        <v>137</v>
      </c>
      <c r="BE153" s="81">
        <f>IF($U$153="základní",$N$153,0)</f>
        <v>0</v>
      </c>
      <c r="BF153" s="81">
        <f>IF($U$153="snížená",$N$153,0)</f>
        <v>0</v>
      </c>
      <c r="BG153" s="81">
        <f>IF($U$153="zákl. přenesená",$N$153,0)</f>
        <v>0</v>
      </c>
      <c r="BH153" s="81">
        <f>IF($U$153="sníž. přenesená",$N$153,0)</f>
        <v>0</v>
      </c>
      <c r="BI153" s="81">
        <f>IF($U$153="nulová",$N$153,0)</f>
        <v>0</v>
      </c>
      <c r="BJ153" s="6" t="s">
        <v>21</v>
      </c>
      <c r="BK153" s="81">
        <f>ROUND($L$153*$K$153,2)</f>
        <v>0</v>
      </c>
      <c r="BL153" s="6" t="s">
        <v>142</v>
      </c>
    </row>
    <row r="154" spans="2:51" s="6" customFormat="1" ht="15.75" customHeight="1">
      <c r="B154" s="129"/>
      <c r="E154" s="130"/>
      <c r="F154" s="202" t="s">
        <v>182</v>
      </c>
      <c r="G154" s="203"/>
      <c r="H154" s="203"/>
      <c r="I154" s="203"/>
      <c r="K154" s="131">
        <v>498.34</v>
      </c>
      <c r="R154" s="132"/>
      <c r="T154" s="133"/>
      <c r="AB154" s="134"/>
      <c r="AT154" s="130" t="s">
        <v>144</v>
      </c>
      <c r="AU154" s="130" t="s">
        <v>96</v>
      </c>
      <c r="AV154" s="130" t="s">
        <v>96</v>
      </c>
      <c r="AW154" s="130" t="s">
        <v>103</v>
      </c>
      <c r="AX154" s="130" t="s">
        <v>81</v>
      </c>
      <c r="AY154" s="130" t="s">
        <v>137</v>
      </c>
    </row>
    <row r="155" spans="2:51" s="6" customFormat="1" ht="15.75" customHeight="1">
      <c r="B155" s="129"/>
      <c r="E155" s="130"/>
      <c r="F155" s="202" t="s">
        <v>183</v>
      </c>
      <c r="G155" s="203"/>
      <c r="H155" s="203"/>
      <c r="I155" s="203"/>
      <c r="K155" s="131">
        <v>100.26</v>
      </c>
      <c r="R155" s="132"/>
      <c r="T155" s="133"/>
      <c r="AB155" s="134"/>
      <c r="AT155" s="130" t="s">
        <v>144</v>
      </c>
      <c r="AU155" s="130" t="s">
        <v>96</v>
      </c>
      <c r="AV155" s="130" t="s">
        <v>96</v>
      </c>
      <c r="AW155" s="130" t="s">
        <v>103</v>
      </c>
      <c r="AX155" s="130" t="s">
        <v>81</v>
      </c>
      <c r="AY155" s="130" t="s">
        <v>137</v>
      </c>
    </row>
    <row r="156" spans="2:51" s="6" customFormat="1" ht="15.75" customHeight="1">
      <c r="B156" s="129"/>
      <c r="E156" s="130"/>
      <c r="F156" s="202" t="s">
        <v>184</v>
      </c>
      <c r="G156" s="203"/>
      <c r="H156" s="203"/>
      <c r="I156" s="203"/>
      <c r="K156" s="131">
        <v>2689.07</v>
      </c>
      <c r="R156" s="132"/>
      <c r="T156" s="133"/>
      <c r="AB156" s="134"/>
      <c r="AT156" s="130" t="s">
        <v>144</v>
      </c>
      <c r="AU156" s="130" t="s">
        <v>96</v>
      </c>
      <c r="AV156" s="130" t="s">
        <v>96</v>
      </c>
      <c r="AW156" s="130" t="s">
        <v>103</v>
      </c>
      <c r="AX156" s="130" t="s">
        <v>81</v>
      </c>
      <c r="AY156" s="130" t="s">
        <v>137</v>
      </c>
    </row>
    <row r="157" spans="2:51" s="6" customFormat="1" ht="15.75" customHeight="1">
      <c r="B157" s="129"/>
      <c r="E157" s="130"/>
      <c r="F157" s="202" t="s">
        <v>185</v>
      </c>
      <c r="G157" s="203"/>
      <c r="H157" s="203"/>
      <c r="I157" s="203"/>
      <c r="K157" s="131">
        <v>154.74</v>
      </c>
      <c r="R157" s="132"/>
      <c r="T157" s="133"/>
      <c r="AB157" s="134"/>
      <c r="AT157" s="130" t="s">
        <v>144</v>
      </c>
      <c r="AU157" s="130" t="s">
        <v>96</v>
      </c>
      <c r="AV157" s="130" t="s">
        <v>96</v>
      </c>
      <c r="AW157" s="130" t="s">
        <v>103</v>
      </c>
      <c r="AX157" s="130" t="s">
        <v>81</v>
      </c>
      <c r="AY157" s="130" t="s">
        <v>137</v>
      </c>
    </row>
    <row r="158" spans="2:51" s="6" customFormat="1" ht="15.75" customHeight="1">
      <c r="B158" s="135"/>
      <c r="E158" s="136"/>
      <c r="F158" s="204" t="s">
        <v>145</v>
      </c>
      <c r="G158" s="205"/>
      <c r="H158" s="205"/>
      <c r="I158" s="205"/>
      <c r="K158" s="137">
        <v>3442.41</v>
      </c>
      <c r="R158" s="138"/>
      <c r="T158" s="139"/>
      <c r="AB158" s="140"/>
      <c r="AT158" s="136" t="s">
        <v>144</v>
      </c>
      <c r="AU158" s="136" t="s">
        <v>96</v>
      </c>
      <c r="AV158" s="136" t="s">
        <v>142</v>
      </c>
      <c r="AW158" s="136" t="s">
        <v>103</v>
      </c>
      <c r="AX158" s="136" t="s">
        <v>21</v>
      </c>
      <c r="AY158" s="136" t="s">
        <v>137</v>
      </c>
    </row>
    <row r="159" spans="2:64" s="6" customFormat="1" ht="27" customHeight="1">
      <c r="B159" s="22"/>
      <c r="C159" s="122" t="s">
        <v>26</v>
      </c>
      <c r="D159" s="122" t="s">
        <v>138</v>
      </c>
      <c r="E159" s="123" t="s">
        <v>186</v>
      </c>
      <c r="F159" s="206" t="s">
        <v>187</v>
      </c>
      <c r="G159" s="197"/>
      <c r="H159" s="197"/>
      <c r="I159" s="197"/>
      <c r="J159" s="124" t="s">
        <v>174</v>
      </c>
      <c r="K159" s="125">
        <v>33.25</v>
      </c>
      <c r="L159" s="196">
        <v>0</v>
      </c>
      <c r="M159" s="197"/>
      <c r="N159" s="198">
        <f>ROUND($L$159*$K$159,2)</f>
        <v>0</v>
      </c>
      <c r="O159" s="197"/>
      <c r="P159" s="197"/>
      <c r="Q159" s="197"/>
      <c r="R159" s="23"/>
      <c r="T159" s="126"/>
      <c r="U159" s="29" t="s">
        <v>46</v>
      </c>
      <c r="V159" s="127">
        <v>0.525</v>
      </c>
      <c r="W159" s="127">
        <f>$V$159*$K$159</f>
        <v>17.45625</v>
      </c>
      <c r="X159" s="127">
        <v>0</v>
      </c>
      <c r="Y159" s="127">
        <f>$X$159*$K$159</f>
        <v>0</v>
      </c>
      <c r="Z159" s="127">
        <v>0</v>
      </c>
      <c r="AA159" s="127">
        <f>$Z$159*$K$159</f>
        <v>0</v>
      </c>
      <c r="AB159" s="128"/>
      <c r="AR159" s="6" t="s">
        <v>142</v>
      </c>
      <c r="AT159" s="6" t="s">
        <v>138</v>
      </c>
      <c r="AU159" s="6" t="s">
        <v>96</v>
      </c>
      <c r="AY159" s="6" t="s">
        <v>137</v>
      </c>
      <c r="BE159" s="81">
        <f>IF($U$159="základní",$N$159,0)</f>
        <v>0</v>
      </c>
      <c r="BF159" s="81">
        <f>IF($U$159="snížená",$N$159,0)</f>
        <v>0</v>
      </c>
      <c r="BG159" s="81">
        <f>IF($U$159="zákl. přenesená",$N$159,0)</f>
        <v>0</v>
      </c>
      <c r="BH159" s="81">
        <f>IF($U$159="sníž. přenesená",$N$159,0)</f>
        <v>0</v>
      </c>
      <c r="BI159" s="81">
        <f>IF($U$159="nulová",$N$159,0)</f>
        <v>0</v>
      </c>
      <c r="BJ159" s="6" t="s">
        <v>21</v>
      </c>
      <c r="BK159" s="81">
        <f>ROUND($L$159*$K$159,2)</f>
        <v>0</v>
      </c>
      <c r="BL159" s="6" t="s">
        <v>142</v>
      </c>
    </row>
    <row r="160" spans="2:51" s="6" customFormat="1" ht="15.75" customHeight="1">
      <c r="B160" s="129"/>
      <c r="E160" s="130"/>
      <c r="F160" s="202" t="s">
        <v>188</v>
      </c>
      <c r="G160" s="203"/>
      <c r="H160" s="203"/>
      <c r="I160" s="203"/>
      <c r="K160" s="131">
        <v>5.2</v>
      </c>
      <c r="R160" s="132"/>
      <c r="T160" s="133"/>
      <c r="AB160" s="134"/>
      <c r="AT160" s="130" t="s">
        <v>144</v>
      </c>
      <c r="AU160" s="130" t="s">
        <v>96</v>
      </c>
      <c r="AV160" s="130" t="s">
        <v>96</v>
      </c>
      <c r="AW160" s="130" t="s">
        <v>103</v>
      </c>
      <c r="AX160" s="130" t="s">
        <v>81</v>
      </c>
      <c r="AY160" s="130" t="s">
        <v>137</v>
      </c>
    </row>
    <row r="161" spans="2:51" s="6" customFormat="1" ht="15.75" customHeight="1">
      <c r="B161" s="129"/>
      <c r="E161" s="130"/>
      <c r="F161" s="202" t="s">
        <v>189</v>
      </c>
      <c r="G161" s="203"/>
      <c r="H161" s="203"/>
      <c r="I161" s="203"/>
      <c r="K161" s="131">
        <v>28.05</v>
      </c>
      <c r="R161" s="132"/>
      <c r="T161" s="133"/>
      <c r="AB161" s="134"/>
      <c r="AT161" s="130" t="s">
        <v>144</v>
      </c>
      <c r="AU161" s="130" t="s">
        <v>96</v>
      </c>
      <c r="AV161" s="130" t="s">
        <v>96</v>
      </c>
      <c r="AW161" s="130" t="s">
        <v>103</v>
      </c>
      <c r="AX161" s="130" t="s">
        <v>81</v>
      </c>
      <c r="AY161" s="130" t="s">
        <v>137</v>
      </c>
    </row>
    <row r="162" spans="2:51" s="6" customFormat="1" ht="15.75" customHeight="1">
      <c r="B162" s="135"/>
      <c r="E162" s="136"/>
      <c r="F162" s="204" t="s">
        <v>145</v>
      </c>
      <c r="G162" s="205"/>
      <c r="H162" s="205"/>
      <c r="I162" s="205"/>
      <c r="K162" s="137">
        <v>33.25</v>
      </c>
      <c r="R162" s="138"/>
      <c r="T162" s="139"/>
      <c r="AB162" s="140"/>
      <c r="AT162" s="136" t="s">
        <v>144</v>
      </c>
      <c r="AU162" s="136" t="s">
        <v>96</v>
      </c>
      <c r="AV162" s="136" t="s">
        <v>142</v>
      </c>
      <c r="AW162" s="136" t="s">
        <v>103</v>
      </c>
      <c r="AX162" s="136" t="s">
        <v>21</v>
      </c>
      <c r="AY162" s="136" t="s">
        <v>137</v>
      </c>
    </row>
    <row r="163" spans="2:64" s="6" customFormat="1" ht="27" customHeight="1">
      <c r="B163" s="22"/>
      <c r="C163" s="122" t="s">
        <v>190</v>
      </c>
      <c r="D163" s="122" t="s">
        <v>138</v>
      </c>
      <c r="E163" s="123" t="s">
        <v>191</v>
      </c>
      <c r="F163" s="206" t="s">
        <v>192</v>
      </c>
      <c r="G163" s="197"/>
      <c r="H163" s="197"/>
      <c r="I163" s="197"/>
      <c r="J163" s="124" t="s">
        <v>174</v>
      </c>
      <c r="K163" s="125">
        <v>72.9</v>
      </c>
      <c r="L163" s="196">
        <v>0</v>
      </c>
      <c r="M163" s="197"/>
      <c r="N163" s="198">
        <f>ROUND($L$163*$K$163,2)</f>
        <v>0</v>
      </c>
      <c r="O163" s="197"/>
      <c r="P163" s="197"/>
      <c r="Q163" s="197"/>
      <c r="R163" s="23"/>
      <c r="T163" s="126"/>
      <c r="U163" s="29" t="s">
        <v>46</v>
      </c>
      <c r="V163" s="127">
        <v>0.871</v>
      </c>
      <c r="W163" s="127">
        <f>$V$163*$K$163</f>
        <v>63.495900000000006</v>
      </c>
      <c r="X163" s="127">
        <v>0</v>
      </c>
      <c r="Y163" s="127">
        <f>$X$163*$K$163</f>
        <v>0</v>
      </c>
      <c r="Z163" s="127">
        <v>0</v>
      </c>
      <c r="AA163" s="127">
        <f>$Z$163*$K$163</f>
        <v>0</v>
      </c>
      <c r="AB163" s="128"/>
      <c r="AR163" s="6" t="s">
        <v>142</v>
      </c>
      <c r="AT163" s="6" t="s">
        <v>138</v>
      </c>
      <c r="AU163" s="6" t="s">
        <v>96</v>
      </c>
      <c r="AY163" s="6" t="s">
        <v>137</v>
      </c>
      <c r="BE163" s="81">
        <f>IF($U$163="základní",$N$163,0)</f>
        <v>0</v>
      </c>
      <c r="BF163" s="81">
        <f>IF($U$163="snížená",$N$163,0)</f>
        <v>0</v>
      </c>
      <c r="BG163" s="81">
        <f>IF($U$163="zákl. přenesená",$N$163,0)</f>
        <v>0</v>
      </c>
      <c r="BH163" s="81">
        <f>IF($U$163="sníž. přenesená",$N$163,0)</f>
        <v>0</v>
      </c>
      <c r="BI163" s="81">
        <f>IF($U$163="nulová",$N$163,0)</f>
        <v>0</v>
      </c>
      <c r="BJ163" s="6" t="s">
        <v>21</v>
      </c>
      <c r="BK163" s="81">
        <f>ROUND($L$163*$K$163,2)</f>
        <v>0</v>
      </c>
      <c r="BL163" s="6" t="s">
        <v>142</v>
      </c>
    </row>
    <row r="164" spans="2:51" s="6" customFormat="1" ht="15.75" customHeight="1">
      <c r="B164" s="129"/>
      <c r="E164" s="130"/>
      <c r="F164" s="202" t="s">
        <v>193</v>
      </c>
      <c r="G164" s="203"/>
      <c r="H164" s="203"/>
      <c r="I164" s="203"/>
      <c r="K164" s="131">
        <v>7.29</v>
      </c>
      <c r="R164" s="132"/>
      <c r="T164" s="133"/>
      <c r="AB164" s="134"/>
      <c r="AT164" s="130" t="s">
        <v>144</v>
      </c>
      <c r="AU164" s="130" t="s">
        <v>96</v>
      </c>
      <c r="AV164" s="130" t="s">
        <v>96</v>
      </c>
      <c r="AW164" s="130" t="s">
        <v>103</v>
      </c>
      <c r="AX164" s="130" t="s">
        <v>81</v>
      </c>
      <c r="AY164" s="130" t="s">
        <v>137</v>
      </c>
    </row>
    <row r="165" spans="2:51" s="6" customFormat="1" ht="15.75" customHeight="1">
      <c r="B165" s="129"/>
      <c r="E165" s="130"/>
      <c r="F165" s="202" t="s">
        <v>194</v>
      </c>
      <c r="G165" s="203"/>
      <c r="H165" s="203"/>
      <c r="I165" s="203"/>
      <c r="K165" s="131">
        <v>7.29</v>
      </c>
      <c r="R165" s="132"/>
      <c r="T165" s="133"/>
      <c r="AB165" s="134"/>
      <c r="AT165" s="130" t="s">
        <v>144</v>
      </c>
      <c r="AU165" s="130" t="s">
        <v>96</v>
      </c>
      <c r="AV165" s="130" t="s">
        <v>96</v>
      </c>
      <c r="AW165" s="130" t="s">
        <v>103</v>
      </c>
      <c r="AX165" s="130" t="s">
        <v>81</v>
      </c>
      <c r="AY165" s="130" t="s">
        <v>137</v>
      </c>
    </row>
    <row r="166" spans="2:51" s="6" customFormat="1" ht="15.75" customHeight="1">
      <c r="B166" s="129"/>
      <c r="E166" s="130"/>
      <c r="F166" s="202" t="s">
        <v>195</v>
      </c>
      <c r="G166" s="203"/>
      <c r="H166" s="203"/>
      <c r="I166" s="203"/>
      <c r="K166" s="131">
        <v>7.29</v>
      </c>
      <c r="R166" s="132"/>
      <c r="T166" s="133"/>
      <c r="AB166" s="134"/>
      <c r="AT166" s="130" t="s">
        <v>144</v>
      </c>
      <c r="AU166" s="130" t="s">
        <v>96</v>
      </c>
      <c r="AV166" s="130" t="s">
        <v>96</v>
      </c>
      <c r="AW166" s="130" t="s">
        <v>103</v>
      </c>
      <c r="AX166" s="130" t="s">
        <v>81</v>
      </c>
      <c r="AY166" s="130" t="s">
        <v>137</v>
      </c>
    </row>
    <row r="167" spans="2:51" s="6" customFormat="1" ht="15.75" customHeight="1">
      <c r="B167" s="129"/>
      <c r="E167" s="130"/>
      <c r="F167" s="202" t="s">
        <v>196</v>
      </c>
      <c r="G167" s="203"/>
      <c r="H167" s="203"/>
      <c r="I167" s="203"/>
      <c r="K167" s="131">
        <v>7.29</v>
      </c>
      <c r="R167" s="132"/>
      <c r="T167" s="133"/>
      <c r="AB167" s="134"/>
      <c r="AT167" s="130" t="s">
        <v>144</v>
      </c>
      <c r="AU167" s="130" t="s">
        <v>96</v>
      </c>
      <c r="AV167" s="130" t="s">
        <v>96</v>
      </c>
      <c r="AW167" s="130" t="s">
        <v>103</v>
      </c>
      <c r="AX167" s="130" t="s">
        <v>81</v>
      </c>
      <c r="AY167" s="130" t="s">
        <v>137</v>
      </c>
    </row>
    <row r="168" spans="2:51" s="6" customFormat="1" ht="15.75" customHeight="1">
      <c r="B168" s="129"/>
      <c r="E168" s="130"/>
      <c r="F168" s="202" t="s">
        <v>197</v>
      </c>
      <c r="G168" s="203"/>
      <c r="H168" s="203"/>
      <c r="I168" s="203"/>
      <c r="K168" s="131">
        <v>7.29</v>
      </c>
      <c r="R168" s="132"/>
      <c r="T168" s="133"/>
      <c r="AB168" s="134"/>
      <c r="AT168" s="130" t="s">
        <v>144</v>
      </c>
      <c r="AU168" s="130" t="s">
        <v>96</v>
      </c>
      <c r="AV168" s="130" t="s">
        <v>96</v>
      </c>
      <c r="AW168" s="130" t="s">
        <v>103</v>
      </c>
      <c r="AX168" s="130" t="s">
        <v>81</v>
      </c>
      <c r="AY168" s="130" t="s">
        <v>137</v>
      </c>
    </row>
    <row r="169" spans="2:51" s="6" customFormat="1" ht="15.75" customHeight="1">
      <c r="B169" s="129"/>
      <c r="E169" s="130"/>
      <c r="F169" s="202" t="s">
        <v>198</v>
      </c>
      <c r="G169" s="203"/>
      <c r="H169" s="203"/>
      <c r="I169" s="203"/>
      <c r="K169" s="131">
        <v>7.29</v>
      </c>
      <c r="R169" s="132"/>
      <c r="T169" s="133"/>
      <c r="AB169" s="134"/>
      <c r="AT169" s="130" t="s">
        <v>144</v>
      </c>
      <c r="AU169" s="130" t="s">
        <v>96</v>
      </c>
      <c r="AV169" s="130" t="s">
        <v>96</v>
      </c>
      <c r="AW169" s="130" t="s">
        <v>103</v>
      </c>
      <c r="AX169" s="130" t="s">
        <v>81</v>
      </c>
      <c r="AY169" s="130" t="s">
        <v>137</v>
      </c>
    </row>
    <row r="170" spans="2:51" s="6" customFormat="1" ht="15.75" customHeight="1">
      <c r="B170" s="129"/>
      <c r="E170" s="130"/>
      <c r="F170" s="202" t="s">
        <v>199</v>
      </c>
      <c r="G170" s="203"/>
      <c r="H170" s="203"/>
      <c r="I170" s="203"/>
      <c r="K170" s="131">
        <v>7.29</v>
      </c>
      <c r="R170" s="132"/>
      <c r="T170" s="133"/>
      <c r="AB170" s="134"/>
      <c r="AT170" s="130" t="s">
        <v>144</v>
      </c>
      <c r="AU170" s="130" t="s">
        <v>96</v>
      </c>
      <c r="AV170" s="130" t="s">
        <v>96</v>
      </c>
      <c r="AW170" s="130" t="s">
        <v>103</v>
      </c>
      <c r="AX170" s="130" t="s">
        <v>81</v>
      </c>
      <c r="AY170" s="130" t="s">
        <v>137</v>
      </c>
    </row>
    <row r="171" spans="2:51" s="6" customFormat="1" ht="15.75" customHeight="1">
      <c r="B171" s="129"/>
      <c r="E171" s="130"/>
      <c r="F171" s="202" t="s">
        <v>200</v>
      </c>
      <c r="G171" s="203"/>
      <c r="H171" s="203"/>
      <c r="I171" s="203"/>
      <c r="K171" s="131">
        <v>7.29</v>
      </c>
      <c r="R171" s="132"/>
      <c r="T171" s="133"/>
      <c r="AB171" s="134"/>
      <c r="AT171" s="130" t="s">
        <v>144</v>
      </c>
      <c r="AU171" s="130" t="s">
        <v>96</v>
      </c>
      <c r="AV171" s="130" t="s">
        <v>96</v>
      </c>
      <c r="AW171" s="130" t="s">
        <v>103</v>
      </c>
      <c r="AX171" s="130" t="s">
        <v>81</v>
      </c>
      <c r="AY171" s="130" t="s">
        <v>137</v>
      </c>
    </row>
    <row r="172" spans="2:51" s="6" customFormat="1" ht="15.75" customHeight="1">
      <c r="B172" s="129"/>
      <c r="E172" s="130"/>
      <c r="F172" s="202" t="s">
        <v>201</v>
      </c>
      <c r="G172" s="203"/>
      <c r="H172" s="203"/>
      <c r="I172" s="203"/>
      <c r="K172" s="131">
        <v>7.29</v>
      </c>
      <c r="R172" s="132"/>
      <c r="T172" s="133"/>
      <c r="AB172" s="134"/>
      <c r="AT172" s="130" t="s">
        <v>144</v>
      </c>
      <c r="AU172" s="130" t="s">
        <v>96</v>
      </c>
      <c r="AV172" s="130" t="s">
        <v>96</v>
      </c>
      <c r="AW172" s="130" t="s">
        <v>103</v>
      </c>
      <c r="AX172" s="130" t="s">
        <v>81</v>
      </c>
      <c r="AY172" s="130" t="s">
        <v>137</v>
      </c>
    </row>
    <row r="173" spans="2:51" s="6" customFormat="1" ht="15.75" customHeight="1">
      <c r="B173" s="129"/>
      <c r="E173" s="130"/>
      <c r="F173" s="202" t="s">
        <v>202</v>
      </c>
      <c r="G173" s="203"/>
      <c r="H173" s="203"/>
      <c r="I173" s="203"/>
      <c r="K173" s="131">
        <v>7.29</v>
      </c>
      <c r="R173" s="132"/>
      <c r="T173" s="133"/>
      <c r="AB173" s="134"/>
      <c r="AT173" s="130" t="s">
        <v>144</v>
      </c>
      <c r="AU173" s="130" t="s">
        <v>96</v>
      </c>
      <c r="AV173" s="130" t="s">
        <v>96</v>
      </c>
      <c r="AW173" s="130" t="s">
        <v>103</v>
      </c>
      <c r="AX173" s="130" t="s">
        <v>81</v>
      </c>
      <c r="AY173" s="130" t="s">
        <v>137</v>
      </c>
    </row>
    <row r="174" spans="2:51" s="6" customFormat="1" ht="15.75" customHeight="1">
      <c r="B174" s="135"/>
      <c r="E174" s="136"/>
      <c r="F174" s="204" t="s">
        <v>145</v>
      </c>
      <c r="G174" s="205"/>
      <c r="H174" s="205"/>
      <c r="I174" s="205"/>
      <c r="K174" s="137">
        <v>72.9</v>
      </c>
      <c r="R174" s="138"/>
      <c r="T174" s="139"/>
      <c r="AB174" s="140"/>
      <c r="AT174" s="136" t="s">
        <v>144</v>
      </c>
      <c r="AU174" s="136" t="s">
        <v>96</v>
      </c>
      <c r="AV174" s="136" t="s">
        <v>142</v>
      </c>
      <c r="AW174" s="136" t="s">
        <v>103</v>
      </c>
      <c r="AX174" s="136" t="s">
        <v>21</v>
      </c>
      <c r="AY174" s="136" t="s">
        <v>137</v>
      </c>
    </row>
    <row r="175" spans="2:64" s="6" customFormat="1" ht="27" customHeight="1">
      <c r="B175" s="22"/>
      <c r="C175" s="122" t="s">
        <v>203</v>
      </c>
      <c r="D175" s="122" t="s">
        <v>138</v>
      </c>
      <c r="E175" s="123" t="s">
        <v>204</v>
      </c>
      <c r="F175" s="206" t="s">
        <v>205</v>
      </c>
      <c r="G175" s="197"/>
      <c r="H175" s="197"/>
      <c r="I175" s="197"/>
      <c r="J175" s="124" t="s">
        <v>174</v>
      </c>
      <c r="K175" s="125">
        <v>8.83</v>
      </c>
      <c r="L175" s="196">
        <v>0</v>
      </c>
      <c r="M175" s="197"/>
      <c r="N175" s="198">
        <f>ROUND($L$175*$K$175,2)</f>
        <v>0</v>
      </c>
      <c r="O175" s="197"/>
      <c r="P175" s="197"/>
      <c r="Q175" s="197"/>
      <c r="R175" s="23"/>
      <c r="T175" s="126"/>
      <c r="U175" s="29" t="s">
        <v>46</v>
      </c>
      <c r="V175" s="127">
        <v>2.32</v>
      </c>
      <c r="W175" s="127">
        <f>$V$175*$K$175</f>
        <v>20.485599999999998</v>
      </c>
      <c r="X175" s="127">
        <v>0</v>
      </c>
      <c r="Y175" s="127">
        <f>$X$175*$K$175</f>
        <v>0</v>
      </c>
      <c r="Z175" s="127">
        <v>0</v>
      </c>
      <c r="AA175" s="127">
        <f>$Z$175*$K$175</f>
        <v>0</v>
      </c>
      <c r="AB175" s="128"/>
      <c r="AR175" s="6" t="s">
        <v>142</v>
      </c>
      <c r="AT175" s="6" t="s">
        <v>138</v>
      </c>
      <c r="AU175" s="6" t="s">
        <v>96</v>
      </c>
      <c r="AY175" s="6" t="s">
        <v>137</v>
      </c>
      <c r="BE175" s="81">
        <f>IF($U$175="základní",$N$175,0)</f>
        <v>0</v>
      </c>
      <c r="BF175" s="81">
        <f>IF($U$175="snížená",$N$175,0)</f>
        <v>0</v>
      </c>
      <c r="BG175" s="81">
        <f>IF($U$175="zákl. přenesená",$N$175,0)</f>
        <v>0</v>
      </c>
      <c r="BH175" s="81">
        <f>IF($U$175="sníž. přenesená",$N$175,0)</f>
        <v>0</v>
      </c>
      <c r="BI175" s="81">
        <f>IF($U$175="nulová",$N$175,0)</f>
        <v>0</v>
      </c>
      <c r="BJ175" s="6" t="s">
        <v>21</v>
      </c>
      <c r="BK175" s="81">
        <f>ROUND($L$175*$K$175,2)</f>
        <v>0</v>
      </c>
      <c r="BL175" s="6" t="s">
        <v>142</v>
      </c>
    </row>
    <row r="176" spans="2:51" s="6" customFormat="1" ht="15.75" customHeight="1">
      <c r="B176" s="129"/>
      <c r="E176" s="130"/>
      <c r="F176" s="202" t="s">
        <v>206</v>
      </c>
      <c r="G176" s="203"/>
      <c r="H176" s="203"/>
      <c r="I176" s="203"/>
      <c r="K176" s="131">
        <v>2.65</v>
      </c>
      <c r="R176" s="132"/>
      <c r="T176" s="133"/>
      <c r="AB176" s="134"/>
      <c r="AT176" s="130" t="s">
        <v>144</v>
      </c>
      <c r="AU176" s="130" t="s">
        <v>96</v>
      </c>
      <c r="AV176" s="130" t="s">
        <v>96</v>
      </c>
      <c r="AW176" s="130" t="s">
        <v>103</v>
      </c>
      <c r="AX176" s="130" t="s">
        <v>81</v>
      </c>
      <c r="AY176" s="130" t="s">
        <v>137</v>
      </c>
    </row>
    <row r="177" spans="2:51" s="6" customFormat="1" ht="15.75" customHeight="1">
      <c r="B177" s="129"/>
      <c r="E177" s="130"/>
      <c r="F177" s="202" t="s">
        <v>207</v>
      </c>
      <c r="G177" s="203"/>
      <c r="H177" s="203"/>
      <c r="I177" s="203"/>
      <c r="K177" s="131">
        <v>0.45</v>
      </c>
      <c r="R177" s="132"/>
      <c r="T177" s="133"/>
      <c r="AB177" s="134"/>
      <c r="AT177" s="130" t="s">
        <v>144</v>
      </c>
      <c r="AU177" s="130" t="s">
        <v>96</v>
      </c>
      <c r="AV177" s="130" t="s">
        <v>96</v>
      </c>
      <c r="AW177" s="130" t="s">
        <v>103</v>
      </c>
      <c r="AX177" s="130" t="s">
        <v>81</v>
      </c>
      <c r="AY177" s="130" t="s">
        <v>137</v>
      </c>
    </row>
    <row r="178" spans="2:51" s="6" customFormat="1" ht="15.75" customHeight="1">
      <c r="B178" s="129"/>
      <c r="E178" s="130"/>
      <c r="F178" s="202" t="s">
        <v>208</v>
      </c>
      <c r="G178" s="203"/>
      <c r="H178" s="203"/>
      <c r="I178" s="203"/>
      <c r="K178" s="131">
        <v>0.45</v>
      </c>
      <c r="R178" s="132"/>
      <c r="T178" s="133"/>
      <c r="AB178" s="134"/>
      <c r="AT178" s="130" t="s">
        <v>144</v>
      </c>
      <c r="AU178" s="130" t="s">
        <v>96</v>
      </c>
      <c r="AV178" s="130" t="s">
        <v>96</v>
      </c>
      <c r="AW178" s="130" t="s">
        <v>103</v>
      </c>
      <c r="AX178" s="130" t="s">
        <v>81</v>
      </c>
      <c r="AY178" s="130" t="s">
        <v>137</v>
      </c>
    </row>
    <row r="179" spans="2:51" s="6" customFormat="1" ht="15.75" customHeight="1">
      <c r="B179" s="129"/>
      <c r="E179" s="130"/>
      <c r="F179" s="202" t="s">
        <v>209</v>
      </c>
      <c r="G179" s="203"/>
      <c r="H179" s="203"/>
      <c r="I179" s="203"/>
      <c r="K179" s="131">
        <v>0.45</v>
      </c>
      <c r="R179" s="132"/>
      <c r="T179" s="133"/>
      <c r="AB179" s="134"/>
      <c r="AT179" s="130" t="s">
        <v>144</v>
      </c>
      <c r="AU179" s="130" t="s">
        <v>96</v>
      </c>
      <c r="AV179" s="130" t="s">
        <v>96</v>
      </c>
      <c r="AW179" s="130" t="s">
        <v>103</v>
      </c>
      <c r="AX179" s="130" t="s">
        <v>81</v>
      </c>
      <c r="AY179" s="130" t="s">
        <v>137</v>
      </c>
    </row>
    <row r="180" spans="2:51" s="6" customFormat="1" ht="15.75" customHeight="1">
      <c r="B180" s="129"/>
      <c r="E180" s="130"/>
      <c r="F180" s="202" t="s">
        <v>210</v>
      </c>
      <c r="G180" s="203"/>
      <c r="H180" s="203"/>
      <c r="I180" s="203"/>
      <c r="K180" s="131">
        <v>0.45</v>
      </c>
      <c r="R180" s="132"/>
      <c r="T180" s="133"/>
      <c r="AB180" s="134"/>
      <c r="AT180" s="130" t="s">
        <v>144</v>
      </c>
      <c r="AU180" s="130" t="s">
        <v>96</v>
      </c>
      <c r="AV180" s="130" t="s">
        <v>96</v>
      </c>
      <c r="AW180" s="130" t="s">
        <v>103</v>
      </c>
      <c r="AX180" s="130" t="s">
        <v>81</v>
      </c>
      <c r="AY180" s="130" t="s">
        <v>137</v>
      </c>
    </row>
    <row r="181" spans="2:51" s="6" customFormat="1" ht="15.75" customHeight="1">
      <c r="B181" s="129"/>
      <c r="E181" s="130"/>
      <c r="F181" s="202" t="s">
        <v>211</v>
      </c>
      <c r="G181" s="203"/>
      <c r="H181" s="203"/>
      <c r="I181" s="203"/>
      <c r="K181" s="131">
        <v>0.56</v>
      </c>
      <c r="R181" s="132"/>
      <c r="T181" s="133"/>
      <c r="AB181" s="134"/>
      <c r="AT181" s="130" t="s">
        <v>144</v>
      </c>
      <c r="AU181" s="130" t="s">
        <v>96</v>
      </c>
      <c r="AV181" s="130" t="s">
        <v>96</v>
      </c>
      <c r="AW181" s="130" t="s">
        <v>103</v>
      </c>
      <c r="AX181" s="130" t="s">
        <v>81</v>
      </c>
      <c r="AY181" s="130" t="s">
        <v>137</v>
      </c>
    </row>
    <row r="182" spans="2:51" s="6" customFormat="1" ht="15.75" customHeight="1">
      <c r="B182" s="129"/>
      <c r="E182" s="130"/>
      <c r="F182" s="202" t="s">
        <v>212</v>
      </c>
      <c r="G182" s="203"/>
      <c r="H182" s="203"/>
      <c r="I182" s="203"/>
      <c r="K182" s="131">
        <v>0.56</v>
      </c>
      <c r="R182" s="132"/>
      <c r="T182" s="133"/>
      <c r="AB182" s="134"/>
      <c r="AT182" s="130" t="s">
        <v>144</v>
      </c>
      <c r="AU182" s="130" t="s">
        <v>96</v>
      </c>
      <c r="AV182" s="130" t="s">
        <v>96</v>
      </c>
      <c r="AW182" s="130" t="s">
        <v>103</v>
      </c>
      <c r="AX182" s="130" t="s">
        <v>81</v>
      </c>
      <c r="AY182" s="130" t="s">
        <v>137</v>
      </c>
    </row>
    <row r="183" spans="2:51" s="6" customFormat="1" ht="15.75" customHeight="1">
      <c r="B183" s="129"/>
      <c r="E183" s="130"/>
      <c r="F183" s="202" t="s">
        <v>213</v>
      </c>
      <c r="G183" s="203"/>
      <c r="H183" s="203"/>
      <c r="I183" s="203"/>
      <c r="K183" s="131">
        <v>0.45</v>
      </c>
      <c r="R183" s="132"/>
      <c r="T183" s="133"/>
      <c r="AB183" s="134"/>
      <c r="AT183" s="130" t="s">
        <v>144</v>
      </c>
      <c r="AU183" s="130" t="s">
        <v>96</v>
      </c>
      <c r="AV183" s="130" t="s">
        <v>96</v>
      </c>
      <c r="AW183" s="130" t="s">
        <v>103</v>
      </c>
      <c r="AX183" s="130" t="s">
        <v>81</v>
      </c>
      <c r="AY183" s="130" t="s">
        <v>137</v>
      </c>
    </row>
    <row r="184" spans="2:51" s="6" customFormat="1" ht="15.75" customHeight="1">
      <c r="B184" s="129"/>
      <c r="E184" s="130"/>
      <c r="F184" s="202" t="s">
        <v>214</v>
      </c>
      <c r="G184" s="203"/>
      <c r="H184" s="203"/>
      <c r="I184" s="203"/>
      <c r="K184" s="131">
        <v>0.45</v>
      </c>
      <c r="R184" s="132"/>
      <c r="T184" s="133"/>
      <c r="AB184" s="134"/>
      <c r="AT184" s="130" t="s">
        <v>144</v>
      </c>
      <c r="AU184" s="130" t="s">
        <v>96</v>
      </c>
      <c r="AV184" s="130" t="s">
        <v>96</v>
      </c>
      <c r="AW184" s="130" t="s">
        <v>103</v>
      </c>
      <c r="AX184" s="130" t="s">
        <v>81</v>
      </c>
      <c r="AY184" s="130" t="s">
        <v>137</v>
      </c>
    </row>
    <row r="185" spans="2:51" s="6" customFormat="1" ht="15.75" customHeight="1">
      <c r="B185" s="129"/>
      <c r="E185" s="130"/>
      <c r="F185" s="202" t="s">
        <v>215</v>
      </c>
      <c r="G185" s="203"/>
      <c r="H185" s="203"/>
      <c r="I185" s="203"/>
      <c r="K185" s="131">
        <v>0.45</v>
      </c>
      <c r="R185" s="132"/>
      <c r="T185" s="133"/>
      <c r="AB185" s="134"/>
      <c r="AT185" s="130" t="s">
        <v>144</v>
      </c>
      <c r="AU185" s="130" t="s">
        <v>96</v>
      </c>
      <c r="AV185" s="130" t="s">
        <v>96</v>
      </c>
      <c r="AW185" s="130" t="s">
        <v>103</v>
      </c>
      <c r="AX185" s="130" t="s">
        <v>81</v>
      </c>
      <c r="AY185" s="130" t="s">
        <v>137</v>
      </c>
    </row>
    <row r="186" spans="2:51" s="6" customFormat="1" ht="15.75" customHeight="1">
      <c r="B186" s="129"/>
      <c r="E186" s="130"/>
      <c r="F186" s="202" t="s">
        <v>216</v>
      </c>
      <c r="G186" s="203"/>
      <c r="H186" s="203"/>
      <c r="I186" s="203"/>
      <c r="K186" s="131">
        <v>0.45</v>
      </c>
      <c r="R186" s="132"/>
      <c r="T186" s="133"/>
      <c r="AB186" s="134"/>
      <c r="AT186" s="130" t="s">
        <v>144</v>
      </c>
      <c r="AU186" s="130" t="s">
        <v>96</v>
      </c>
      <c r="AV186" s="130" t="s">
        <v>96</v>
      </c>
      <c r="AW186" s="130" t="s">
        <v>103</v>
      </c>
      <c r="AX186" s="130" t="s">
        <v>81</v>
      </c>
      <c r="AY186" s="130" t="s">
        <v>137</v>
      </c>
    </row>
    <row r="187" spans="2:51" s="6" customFormat="1" ht="15.75" customHeight="1">
      <c r="B187" s="129"/>
      <c r="E187" s="130"/>
      <c r="F187" s="202" t="s">
        <v>217</v>
      </c>
      <c r="G187" s="203"/>
      <c r="H187" s="203"/>
      <c r="I187" s="203"/>
      <c r="K187" s="131">
        <v>0.45</v>
      </c>
      <c r="R187" s="132"/>
      <c r="T187" s="133"/>
      <c r="AB187" s="134"/>
      <c r="AT187" s="130" t="s">
        <v>144</v>
      </c>
      <c r="AU187" s="130" t="s">
        <v>96</v>
      </c>
      <c r="AV187" s="130" t="s">
        <v>96</v>
      </c>
      <c r="AW187" s="130" t="s">
        <v>103</v>
      </c>
      <c r="AX187" s="130" t="s">
        <v>81</v>
      </c>
      <c r="AY187" s="130" t="s">
        <v>137</v>
      </c>
    </row>
    <row r="188" spans="2:51" s="6" customFormat="1" ht="15.75" customHeight="1">
      <c r="B188" s="129"/>
      <c r="E188" s="130"/>
      <c r="F188" s="202" t="s">
        <v>218</v>
      </c>
      <c r="G188" s="203"/>
      <c r="H188" s="203"/>
      <c r="I188" s="203"/>
      <c r="K188" s="131">
        <v>0.45</v>
      </c>
      <c r="R188" s="132"/>
      <c r="T188" s="133"/>
      <c r="AB188" s="134"/>
      <c r="AT188" s="130" t="s">
        <v>144</v>
      </c>
      <c r="AU188" s="130" t="s">
        <v>96</v>
      </c>
      <c r="AV188" s="130" t="s">
        <v>96</v>
      </c>
      <c r="AW188" s="130" t="s">
        <v>103</v>
      </c>
      <c r="AX188" s="130" t="s">
        <v>81</v>
      </c>
      <c r="AY188" s="130" t="s">
        <v>137</v>
      </c>
    </row>
    <row r="189" spans="2:51" s="6" customFormat="1" ht="15.75" customHeight="1">
      <c r="B189" s="129"/>
      <c r="E189" s="130"/>
      <c r="F189" s="202" t="s">
        <v>219</v>
      </c>
      <c r="G189" s="203"/>
      <c r="H189" s="203"/>
      <c r="I189" s="203"/>
      <c r="K189" s="131">
        <v>0.56</v>
      </c>
      <c r="R189" s="132"/>
      <c r="T189" s="133"/>
      <c r="AB189" s="134"/>
      <c r="AT189" s="130" t="s">
        <v>144</v>
      </c>
      <c r="AU189" s="130" t="s">
        <v>96</v>
      </c>
      <c r="AV189" s="130" t="s">
        <v>96</v>
      </c>
      <c r="AW189" s="130" t="s">
        <v>103</v>
      </c>
      <c r="AX189" s="130" t="s">
        <v>81</v>
      </c>
      <c r="AY189" s="130" t="s">
        <v>137</v>
      </c>
    </row>
    <row r="190" spans="2:51" s="6" customFormat="1" ht="15.75" customHeight="1">
      <c r="B190" s="135"/>
      <c r="E190" s="136"/>
      <c r="F190" s="204" t="s">
        <v>145</v>
      </c>
      <c r="G190" s="205"/>
      <c r="H190" s="205"/>
      <c r="I190" s="205"/>
      <c r="K190" s="137">
        <v>8.83</v>
      </c>
      <c r="R190" s="138"/>
      <c r="T190" s="139"/>
      <c r="AB190" s="140"/>
      <c r="AT190" s="136" t="s">
        <v>144</v>
      </c>
      <c r="AU190" s="136" t="s">
        <v>96</v>
      </c>
      <c r="AV190" s="136" t="s">
        <v>142</v>
      </c>
      <c r="AW190" s="136" t="s">
        <v>103</v>
      </c>
      <c r="AX190" s="136" t="s">
        <v>21</v>
      </c>
      <c r="AY190" s="136" t="s">
        <v>137</v>
      </c>
    </row>
    <row r="191" spans="2:64" s="6" customFormat="1" ht="27" customHeight="1">
      <c r="B191" s="22"/>
      <c r="C191" s="122" t="s">
        <v>220</v>
      </c>
      <c r="D191" s="122" t="s">
        <v>138</v>
      </c>
      <c r="E191" s="123" t="s">
        <v>221</v>
      </c>
      <c r="F191" s="206" t="s">
        <v>222</v>
      </c>
      <c r="G191" s="197"/>
      <c r="H191" s="197"/>
      <c r="I191" s="197"/>
      <c r="J191" s="124" t="s">
        <v>174</v>
      </c>
      <c r="K191" s="125">
        <v>259.36</v>
      </c>
      <c r="L191" s="196">
        <v>0</v>
      </c>
      <c r="M191" s="197"/>
      <c r="N191" s="198">
        <f>ROUND($L$191*$K$191,2)</f>
        <v>0</v>
      </c>
      <c r="O191" s="197"/>
      <c r="P191" s="197"/>
      <c r="Q191" s="197"/>
      <c r="R191" s="23"/>
      <c r="T191" s="126"/>
      <c r="U191" s="29" t="s">
        <v>46</v>
      </c>
      <c r="V191" s="127">
        <v>0.844</v>
      </c>
      <c r="W191" s="127">
        <f>$V$191*$K$191</f>
        <v>218.89984</v>
      </c>
      <c r="X191" s="127">
        <v>0</v>
      </c>
      <c r="Y191" s="127">
        <f>$X$191*$K$191</f>
        <v>0</v>
      </c>
      <c r="Z191" s="127">
        <v>0</v>
      </c>
      <c r="AA191" s="127">
        <f>$Z$191*$K$191</f>
        <v>0</v>
      </c>
      <c r="AB191" s="128"/>
      <c r="AR191" s="6" t="s">
        <v>142</v>
      </c>
      <c r="AT191" s="6" t="s">
        <v>138</v>
      </c>
      <c r="AU191" s="6" t="s">
        <v>96</v>
      </c>
      <c r="AY191" s="6" t="s">
        <v>137</v>
      </c>
      <c r="BE191" s="81">
        <f>IF($U$191="základní",$N$191,0)</f>
        <v>0</v>
      </c>
      <c r="BF191" s="81">
        <f>IF($U$191="snížená",$N$191,0)</f>
        <v>0</v>
      </c>
      <c r="BG191" s="81">
        <f>IF($U$191="zákl. přenesená",$N$191,0)</f>
        <v>0</v>
      </c>
      <c r="BH191" s="81">
        <f>IF($U$191="sníž. přenesená",$N$191,0)</f>
        <v>0</v>
      </c>
      <c r="BI191" s="81">
        <f>IF($U$191="nulová",$N$191,0)</f>
        <v>0</v>
      </c>
      <c r="BJ191" s="6" t="s">
        <v>21</v>
      </c>
      <c r="BK191" s="81">
        <f>ROUND($L$191*$K$191,2)</f>
        <v>0</v>
      </c>
      <c r="BL191" s="6" t="s">
        <v>142</v>
      </c>
    </row>
    <row r="192" spans="2:51" s="6" customFormat="1" ht="15.75" customHeight="1">
      <c r="B192" s="129"/>
      <c r="E192" s="130"/>
      <c r="F192" s="202" t="s">
        <v>223</v>
      </c>
      <c r="G192" s="203"/>
      <c r="H192" s="203"/>
      <c r="I192" s="203"/>
      <c r="K192" s="131">
        <v>19.51</v>
      </c>
      <c r="R192" s="132"/>
      <c r="T192" s="133"/>
      <c r="AB192" s="134"/>
      <c r="AT192" s="130" t="s">
        <v>144</v>
      </c>
      <c r="AU192" s="130" t="s">
        <v>96</v>
      </c>
      <c r="AV192" s="130" t="s">
        <v>96</v>
      </c>
      <c r="AW192" s="130" t="s">
        <v>103</v>
      </c>
      <c r="AX192" s="130" t="s">
        <v>81</v>
      </c>
      <c r="AY192" s="130" t="s">
        <v>137</v>
      </c>
    </row>
    <row r="193" spans="2:51" s="6" customFormat="1" ht="15.75" customHeight="1">
      <c r="B193" s="129"/>
      <c r="E193" s="130"/>
      <c r="F193" s="202" t="s">
        <v>224</v>
      </c>
      <c r="G193" s="203"/>
      <c r="H193" s="203"/>
      <c r="I193" s="203"/>
      <c r="K193" s="131">
        <v>17.83</v>
      </c>
      <c r="R193" s="132"/>
      <c r="T193" s="133"/>
      <c r="AB193" s="134"/>
      <c r="AT193" s="130" t="s">
        <v>144</v>
      </c>
      <c r="AU193" s="130" t="s">
        <v>96</v>
      </c>
      <c r="AV193" s="130" t="s">
        <v>96</v>
      </c>
      <c r="AW193" s="130" t="s">
        <v>103</v>
      </c>
      <c r="AX193" s="130" t="s">
        <v>81</v>
      </c>
      <c r="AY193" s="130" t="s">
        <v>137</v>
      </c>
    </row>
    <row r="194" spans="2:51" s="6" customFormat="1" ht="15.75" customHeight="1">
      <c r="B194" s="129"/>
      <c r="E194" s="130"/>
      <c r="F194" s="202" t="s">
        <v>225</v>
      </c>
      <c r="G194" s="203"/>
      <c r="H194" s="203"/>
      <c r="I194" s="203"/>
      <c r="K194" s="131">
        <v>19.51</v>
      </c>
      <c r="R194" s="132"/>
      <c r="T194" s="133"/>
      <c r="AB194" s="134"/>
      <c r="AT194" s="130" t="s">
        <v>144</v>
      </c>
      <c r="AU194" s="130" t="s">
        <v>96</v>
      </c>
      <c r="AV194" s="130" t="s">
        <v>96</v>
      </c>
      <c r="AW194" s="130" t="s">
        <v>103</v>
      </c>
      <c r="AX194" s="130" t="s">
        <v>81</v>
      </c>
      <c r="AY194" s="130" t="s">
        <v>137</v>
      </c>
    </row>
    <row r="195" spans="2:51" s="6" customFormat="1" ht="15.75" customHeight="1">
      <c r="B195" s="129"/>
      <c r="E195" s="130"/>
      <c r="F195" s="202" t="s">
        <v>226</v>
      </c>
      <c r="G195" s="203"/>
      <c r="H195" s="203"/>
      <c r="I195" s="203"/>
      <c r="K195" s="131">
        <v>19.51</v>
      </c>
      <c r="R195" s="132"/>
      <c r="T195" s="133"/>
      <c r="AB195" s="134"/>
      <c r="AT195" s="130" t="s">
        <v>144</v>
      </c>
      <c r="AU195" s="130" t="s">
        <v>96</v>
      </c>
      <c r="AV195" s="130" t="s">
        <v>96</v>
      </c>
      <c r="AW195" s="130" t="s">
        <v>103</v>
      </c>
      <c r="AX195" s="130" t="s">
        <v>81</v>
      </c>
      <c r="AY195" s="130" t="s">
        <v>137</v>
      </c>
    </row>
    <row r="196" spans="2:51" s="6" customFormat="1" ht="15.75" customHeight="1">
      <c r="B196" s="129"/>
      <c r="E196" s="130"/>
      <c r="F196" s="202" t="s">
        <v>227</v>
      </c>
      <c r="G196" s="203"/>
      <c r="H196" s="203"/>
      <c r="I196" s="203"/>
      <c r="K196" s="131">
        <v>22.54</v>
      </c>
      <c r="R196" s="132"/>
      <c r="T196" s="133"/>
      <c r="AB196" s="134"/>
      <c r="AT196" s="130" t="s">
        <v>144</v>
      </c>
      <c r="AU196" s="130" t="s">
        <v>96</v>
      </c>
      <c r="AV196" s="130" t="s">
        <v>96</v>
      </c>
      <c r="AW196" s="130" t="s">
        <v>103</v>
      </c>
      <c r="AX196" s="130" t="s">
        <v>81</v>
      </c>
      <c r="AY196" s="130" t="s">
        <v>137</v>
      </c>
    </row>
    <row r="197" spans="2:51" s="6" customFormat="1" ht="15.75" customHeight="1">
      <c r="B197" s="129"/>
      <c r="E197" s="130"/>
      <c r="F197" s="202" t="s">
        <v>228</v>
      </c>
      <c r="G197" s="203"/>
      <c r="H197" s="203"/>
      <c r="I197" s="203"/>
      <c r="K197" s="131">
        <v>20.86</v>
      </c>
      <c r="R197" s="132"/>
      <c r="T197" s="133"/>
      <c r="AB197" s="134"/>
      <c r="AT197" s="130" t="s">
        <v>144</v>
      </c>
      <c r="AU197" s="130" t="s">
        <v>96</v>
      </c>
      <c r="AV197" s="130" t="s">
        <v>96</v>
      </c>
      <c r="AW197" s="130" t="s">
        <v>103</v>
      </c>
      <c r="AX197" s="130" t="s">
        <v>81</v>
      </c>
      <c r="AY197" s="130" t="s">
        <v>137</v>
      </c>
    </row>
    <row r="198" spans="2:51" s="6" customFormat="1" ht="15.75" customHeight="1">
      <c r="B198" s="129"/>
      <c r="E198" s="130"/>
      <c r="F198" s="202" t="s">
        <v>229</v>
      </c>
      <c r="G198" s="203"/>
      <c r="H198" s="203"/>
      <c r="I198" s="203"/>
      <c r="K198" s="131">
        <v>19.51</v>
      </c>
      <c r="R198" s="132"/>
      <c r="T198" s="133"/>
      <c r="AB198" s="134"/>
      <c r="AT198" s="130" t="s">
        <v>144</v>
      </c>
      <c r="AU198" s="130" t="s">
        <v>96</v>
      </c>
      <c r="AV198" s="130" t="s">
        <v>96</v>
      </c>
      <c r="AW198" s="130" t="s">
        <v>103</v>
      </c>
      <c r="AX198" s="130" t="s">
        <v>81</v>
      </c>
      <c r="AY198" s="130" t="s">
        <v>137</v>
      </c>
    </row>
    <row r="199" spans="2:51" s="6" customFormat="1" ht="15.75" customHeight="1">
      <c r="B199" s="129"/>
      <c r="E199" s="130"/>
      <c r="F199" s="202" t="s">
        <v>230</v>
      </c>
      <c r="G199" s="203"/>
      <c r="H199" s="203"/>
      <c r="I199" s="203"/>
      <c r="K199" s="131">
        <v>19.51</v>
      </c>
      <c r="R199" s="132"/>
      <c r="T199" s="133"/>
      <c r="AB199" s="134"/>
      <c r="AT199" s="130" t="s">
        <v>144</v>
      </c>
      <c r="AU199" s="130" t="s">
        <v>96</v>
      </c>
      <c r="AV199" s="130" t="s">
        <v>96</v>
      </c>
      <c r="AW199" s="130" t="s">
        <v>103</v>
      </c>
      <c r="AX199" s="130" t="s">
        <v>81</v>
      </c>
      <c r="AY199" s="130" t="s">
        <v>137</v>
      </c>
    </row>
    <row r="200" spans="2:51" s="6" customFormat="1" ht="15.75" customHeight="1">
      <c r="B200" s="129"/>
      <c r="E200" s="130"/>
      <c r="F200" s="202" t="s">
        <v>231</v>
      </c>
      <c r="G200" s="203"/>
      <c r="H200" s="203"/>
      <c r="I200" s="203"/>
      <c r="K200" s="131">
        <v>19.51</v>
      </c>
      <c r="R200" s="132"/>
      <c r="T200" s="133"/>
      <c r="AB200" s="134"/>
      <c r="AT200" s="130" t="s">
        <v>144</v>
      </c>
      <c r="AU200" s="130" t="s">
        <v>96</v>
      </c>
      <c r="AV200" s="130" t="s">
        <v>96</v>
      </c>
      <c r="AW200" s="130" t="s">
        <v>103</v>
      </c>
      <c r="AX200" s="130" t="s">
        <v>81</v>
      </c>
      <c r="AY200" s="130" t="s">
        <v>137</v>
      </c>
    </row>
    <row r="201" spans="2:51" s="6" customFormat="1" ht="15.75" customHeight="1">
      <c r="B201" s="129"/>
      <c r="E201" s="130"/>
      <c r="F201" s="202" t="s">
        <v>232</v>
      </c>
      <c r="G201" s="203"/>
      <c r="H201" s="203"/>
      <c r="I201" s="203"/>
      <c r="K201" s="131">
        <v>19.51</v>
      </c>
      <c r="R201" s="132"/>
      <c r="T201" s="133"/>
      <c r="AB201" s="134"/>
      <c r="AT201" s="130" t="s">
        <v>144</v>
      </c>
      <c r="AU201" s="130" t="s">
        <v>96</v>
      </c>
      <c r="AV201" s="130" t="s">
        <v>96</v>
      </c>
      <c r="AW201" s="130" t="s">
        <v>103</v>
      </c>
      <c r="AX201" s="130" t="s">
        <v>81</v>
      </c>
      <c r="AY201" s="130" t="s">
        <v>137</v>
      </c>
    </row>
    <row r="202" spans="2:51" s="6" customFormat="1" ht="15.75" customHeight="1">
      <c r="B202" s="129"/>
      <c r="E202" s="130"/>
      <c r="F202" s="202" t="s">
        <v>233</v>
      </c>
      <c r="G202" s="203"/>
      <c r="H202" s="203"/>
      <c r="I202" s="203"/>
      <c r="K202" s="131">
        <v>19.51</v>
      </c>
      <c r="R202" s="132"/>
      <c r="T202" s="133"/>
      <c r="AB202" s="134"/>
      <c r="AT202" s="130" t="s">
        <v>144</v>
      </c>
      <c r="AU202" s="130" t="s">
        <v>96</v>
      </c>
      <c r="AV202" s="130" t="s">
        <v>96</v>
      </c>
      <c r="AW202" s="130" t="s">
        <v>103</v>
      </c>
      <c r="AX202" s="130" t="s">
        <v>81</v>
      </c>
      <c r="AY202" s="130" t="s">
        <v>137</v>
      </c>
    </row>
    <row r="203" spans="2:51" s="6" customFormat="1" ht="15.75" customHeight="1">
      <c r="B203" s="129"/>
      <c r="E203" s="130"/>
      <c r="F203" s="202" t="s">
        <v>234</v>
      </c>
      <c r="G203" s="203"/>
      <c r="H203" s="203"/>
      <c r="I203" s="203"/>
      <c r="K203" s="131">
        <v>19.51</v>
      </c>
      <c r="R203" s="132"/>
      <c r="T203" s="133"/>
      <c r="AB203" s="134"/>
      <c r="AT203" s="130" t="s">
        <v>144</v>
      </c>
      <c r="AU203" s="130" t="s">
        <v>96</v>
      </c>
      <c r="AV203" s="130" t="s">
        <v>96</v>
      </c>
      <c r="AW203" s="130" t="s">
        <v>103</v>
      </c>
      <c r="AX203" s="130" t="s">
        <v>81</v>
      </c>
      <c r="AY203" s="130" t="s">
        <v>137</v>
      </c>
    </row>
    <row r="204" spans="2:51" s="6" customFormat="1" ht="15.75" customHeight="1">
      <c r="B204" s="129"/>
      <c r="E204" s="130"/>
      <c r="F204" s="202" t="s">
        <v>235</v>
      </c>
      <c r="G204" s="203"/>
      <c r="H204" s="203"/>
      <c r="I204" s="203"/>
      <c r="K204" s="131">
        <v>22.54</v>
      </c>
      <c r="R204" s="132"/>
      <c r="T204" s="133"/>
      <c r="AB204" s="134"/>
      <c r="AT204" s="130" t="s">
        <v>144</v>
      </c>
      <c r="AU204" s="130" t="s">
        <v>96</v>
      </c>
      <c r="AV204" s="130" t="s">
        <v>96</v>
      </c>
      <c r="AW204" s="130" t="s">
        <v>103</v>
      </c>
      <c r="AX204" s="130" t="s">
        <v>81</v>
      </c>
      <c r="AY204" s="130" t="s">
        <v>137</v>
      </c>
    </row>
    <row r="205" spans="2:51" s="6" customFormat="1" ht="15.75" customHeight="1">
      <c r="B205" s="135"/>
      <c r="E205" s="136"/>
      <c r="F205" s="204" t="s">
        <v>145</v>
      </c>
      <c r="G205" s="205"/>
      <c r="H205" s="205"/>
      <c r="I205" s="205"/>
      <c r="K205" s="137">
        <v>259.36</v>
      </c>
      <c r="R205" s="138"/>
      <c r="T205" s="139"/>
      <c r="AB205" s="140"/>
      <c r="AT205" s="136" t="s">
        <v>144</v>
      </c>
      <c r="AU205" s="136" t="s">
        <v>96</v>
      </c>
      <c r="AV205" s="136" t="s">
        <v>142</v>
      </c>
      <c r="AW205" s="136" t="s">
        <v>103</v>
      </c>
      <c r="AX205" s="136" t="s">
        <v>21</v>
      </c>
      <c r="AY205" s="136" t="s">
        <v>137</v>
      </c>
    </row>
    <row r="206" spans="2:64" s="6" customFormat="1" ht="27" customHeight="1">
      <c r="B206" s="22"/>
      <c r="C206" s="122" t="s">
        <v>236</v>
      </c>
      <c r="D206" s="122" t="s">
        <v>138</v>
      </c>
      <c r="E206" s="123" t="s">
        <v>237</v>
      </c>
      <c r="F206" s="206" t="s">
        <v>238</v>
      </c>
      <c r="G206" s="197"/>
      <c r="H206" s="197"/>
      <c r="I206" s="197"/>
      <c r="J206" s="124" t="s">
        <v>174</v>
      </c>
      <c r="K206" s="125">
        <v>5.684</v>
      </c>
      <c r="L206" s="196">
        <v>0</v>
      </c>
      <c r="M206" s="197"/>
      <c r="N206" s="198">
        <f>ROUND($L$206*$K$206,2)</f>
        <v>0</v>
      </c>
      <c r="O206" s="197"/>
      <c r="P206" s="197"/>
      <c r="Q206" s="197"/>
      <c r="R206" s="23"/>
      <c r="T206" s="126"/>
      <c r="U206" s="29" t="s">
        <v>46</v>
      </c>
      <c r="V206" s="127">
        <v>3.937</v>
      </c>
      <c r="W206" s="127">
        <f>$V$206*$K$206</f>
        <v>22.377908</v>
      </c>
      <c r="X206" s="127">
        <v>0</v>
      </c>
      <c r="Y206" s="127">
        <f>$X$206*$K$206</f>
        <v>0</v>
      </c>
      <c r="Z206" s="127">
        <v>0</v>
      </c>
      <c r="AA206" s="127">
        <f>$Z$206*$K$206</f>
        <v>0</v>
      </c>
      <c r="AB206" s="128"/>
      <c r="AR206" s="6" t="s">
        <v>142</v>
      </c>
      <c r="AT206" s="6" t="s">
        <v>138</v>
      </c>
      <c r="AU206" s="6" t="s">
        <v>96</v>
      </c>
      <c r="AY206" s="6" t="s">
        <v>137</v>
      </c>
      <c r="BE206" s="81">
        <f>IF($U$206="základní",$N$206,0)</f>
        <v>0</v>
      </c>
      <c r="BF206" s="81">
        <f>IF($U$206="snížená",$N$206,0)</f>
        <v>0</v>
      </c>
      <c r="BG206" s="81">
        <f>IF($U$206="zákl. přenesená",$N$206,0)</f>
        <v>0</v>
      </c>
      <c r="BH206" s="81">
        <f>IF($U$206="sníž. přenesená",$N$206,0)</f>
        <v>0</v>
      </c>
      <c r="BI206" s="81">
        <f>IF($U$206="nulová",$N$206,0)</f>
        <v>0</v>
      </c>
      <c r="BJ206" s="6" t="s">
        <v>21</v>
      </c>
      <c r="BK206" s="81">
        <f>ROUND($L$206*$K$206,2)</f>
        <v>0</v>
      </c>
      <c r="BL206" s="6" t="s">
        <v>142</v>
      </c>
    </row>
    <row r="207" spans="2:51" s="6" customFormat="1" ht="15.75" customHeight="1">
      <c r="B207" s="129"/>
      <c r="E207" s="130"/>
      <c r="F207" s="202" t="s">
        <v>239</v>
      </c>
      <c r="G207" s="203"/>
      <c r="H207" s="203"/>
      <c r="I207" s="203"/>
      <c r="K207" s="131">
        <v>5.684</v>
      </c>
      <c r="R207" s="132"/>
      <c r="T207" s="133"/>
      <c r="AB207" s="134"/>
      <c r="AT207" s="130" t="s">
        <v>144</v>
      </c>
      <c r="AU207" s="130" t="s">
        <v>96</v>
      </c>
      <c r="AV207" s="130" t="s">
        <v>96</v>
      </c>
      <c r="AW207" s="130" t="s">
        <v>103</v>
      </c>
      <c r="AX207" s="130" t="s">
        <v>81</v>
      </c>
      <c r="AY207" s="130" t="s">
        <v>137</v>
      </c>
    </row>
    <row r="208" spans="2:51" s="6" customFormat="1" ht="15.75" customHeight="1">
      <c r="B208" s="135"/>
      <c r="E208" s="136"/>
      <c r="F208" s="204" t="s">
        <v>145</v>
      </c>
      <c r="G208" s="205"/>
      <c r="H208" s="205"/>
      <c r="I208" s="205"/>
      <c r="K208" s="137">
        <v>5.684</v>
      </c>
      <c r="R208" s="138"/>
      <c r="T208" s="139"/>
      <c r="AB208" s="140"/>
      <c r="AT208" s="136" t="s">
        <v>144</v>
      </c>
      <c r="AU208" s="136" t="s">
        <v>96</v>
      </c>
      <c r="AV208" s="136" t="s">
        <v>142</v>
      </c>
      <c r="AW208" s="136" t="s">
        <v>103</v>
      </c>
      <c r="AX208" s="136" t="s">
        <v>21</v>
      </c>
      <c r="AY208" s="136" t="s">
        <v>137</v>
      </c>
    </row>
    <row r="209" spans="2:64" s="6" customFormat="1" ht="27" customHeight="1">
      <c r="B209" s="22"/>
      <c r="C209" s="122" t="s">
        <v>8</v>
      </c>
      <c r="D209" s="122" t="s">
        <v>138</v>
      </c>
      <c r="E209" s="123" t="s">
        <v>240</v>
      </c>
      <c r="F209" s="206" t="s">
        <v>241</v>
      </c>
      <c r="G209" s="197"/>
      <c r="H209" s="197"/>
      <c r="I209" s="197"/>
      <c r="J209" s="124" t="s">
        <v>174</v>
      </c>
      <c r="K209" s="125">
        <v>44.05</v>
      </c>
      <c r="L209" s="196">
        <v>0</v>
      </c>
      <c r="M209" s="197"/>
      <c r="N209" s="198">
        <f>ROUND($L$209*$K$209,2)</f>
        <v>0</v>
      </c>
      <c r="O209" s="197"/>
      <c r="P209" s="197"/>
      <c r="Q209" s="197"/>
      <c r="R209" s="23"/>
      <c r="T209" s="126"/>
      <c r="U209" s="29" t="s">
        <v>46</v>
      </c>
      <c r="V209" s="127">
        <v>1.387</v>
      </c>
      <c r="W209" s="127">
        <f>$V$209*$K$209</f>
        <v>61.09735</v>
      </c>
      <c r="X209" s="127">
        <v>0</v>
      </c>
      <c r="Y209" s="127">
        <f>$X$209*$K$209</f>
        <v>0</v>
      </c>
      <c r="Z209" s="127">
        <v>0</v>
      </c>
      <c r="AA209" s="127">
        <f>$Z$209*$K$209</f>
        <v>0</v>
      </c>
      <c r="AB209" s="128"/>
      <c r="AR209" s="6" t="s">
        <v>142</v>
      </c>
      <c r="AT209" s="6" t="s">
        <v>138</v>
      </c>
      <c r="AU209" s="6" t="s">
        <v>96</v>
      </c>
      <c r="AY209" s="6" t="s">
        <v>137</v>
      </c>
      <c r="BE209" s="81">
        <f>IF($U$209="základní",$N$209,0)</f>
        <v>0</v>
      </c>
      <c r="BF209" s="81">
        <f>IF($U$209="snížená",$N$209,0)</f>
        <v>0</v>
      </c>
      <c r="BG209" s="81">
        <f>IF($U$209="zákl. přenesená",$N$209,0)</f>
        <v>0</v>
      </c>
      <c r="BH209" s="81">
        <f>IF($U$209="sníž. přenesená",$N$209,0)</f>
        <v>0</v>
      </c>
      <c r="BI209" s="81">
        <f>IF($U$209="nulová",$N$209,0)</f>
        <v>0</v>
      </c>
      <c r="BJ209" s="6" t="s">
        <v>21</v>
      </c>
      <c r="BK209" s="81">
        <f>ROUND($L$209*$K$209,2)</f>
        <v>0</v>
      </c>
      <c r="BL209" s="6" t="s">
        <v>142</v>
      </c>
    </row>
    <row r="210" spans="2:51" s="6" customFormat="1" ht="15.75" customHeight="1">
      <c r="B210" s="129"/>
      <c r="E210" s="130"/>
      <c r="F210" s="202" t="s">
        <v>242</v>
      </c>
      <c r="G210" s="203"/>
      <c r="H210" s="203"/>
      <c r="I210" s="203"/>
      <c r="K210" s="131">
        <v>22.21</v>
      </c>
      <c r="R210" s="132"/>
      <c r="T210" s="133"/>
      <c r="AB210" s="134"/>
      <c r="AT210" s="130" t="s">
        <v>144</v>
      </c>
      <c r="AU210" s="130" t="s">
        <v>96</v>
      </c>
      <c r="AV210" s="130" t="s">
        <v>96</v>
      </c>
      <c r="AW210" s="130" t="s">
        <v>103</v>
      </c>
      <c r="AX210" s="130" t="s">
        <v>81</v>
      </c>
      <c r="AY210" s="130" t="s">
        <v>137</v>
      </c>
    </row>
    <row r="211" spans="2:51" s="6" customFormat="1" ht="15.75" customHeight="1">
      <c r="B211" s="129"/>
      <c r="E211" s="130"/>
      <c r="F211" s="202" t="s">
        <v>243</v>
      </c>
      <c r="G211" s="203"/>
      <c r="H211" s="203"/>
      <c r="I211" s="203"/>
      <c r="K211" s="131">
        <v>21.84</v>
      </c>
      <c r="R211" s="132"/>
      <c r="T211" s="133"/>
      <c r="AB211" s="134"/>
      <c r="AT211" s="130" t="s">
        <v>144</v>
      </c>
      <c r="AU211" s="130" t="s">
        <v>96</v>
      </c>
      <c r="AV211" s="130" t="s">
        <v>96</v>
      </c>
      <c r="AW211" s="130" t="s">
        <v>103</v>
      </c>
      <c r="AX211" s="130" t="s">
        <v>81</v>
      </c>
      <c r="AY211" s="130" t="s">
        <v>137</v>
      </c>
    </row>
    <row r="212" spans="2:51" s="6" customFormat="1" ht="15.75" customHeight="1">
      <c r="B212" s="135"/>
      <c r="E212" s="136"/>
      <c r="F212" s="204" t="s">
        <v>145</v>
      </c>
      <c r="G212" s="205"/>
      <c r="H212" s="205"/>
      <c r="I212" s="205"/>
      <c r="K212" s="137">
        <v>44.05</v>
      </c>
      <c r="R212" s="138"/>
      <c r="T212" s="139"/>
      <c r="AB212" s="140"/>
      <c r="AT212" s="136" t="s">
        <v>144</v>
      </c>
      <c r="AU212" s="136" t="s">
        <v>96</v>
      </c>
      <c r="AV212" s="136" t="s">
        <v>142</v>
      </c>
      <c r="AW212" s="136" t="s">
        <v>103</v>
      </c>
      <c r="AX212" s="136" t="s">
        <v>21</v>
      </c>
      <c r="AY212" s="136" t="s">
        <v>137</v>
      </c>
    </row>
    <row r="213" spans="2:64" s="6" customFormat="1" ht="27" customHeight="1">
      <c r="B213" s="22"/>
      <c r="C213" s="122" t="s">
        <v>244</v>
      </c>
      <c r="D213" s="122" t="s">
        <v>138</v>
      </c>
      <c r="E213" s="123" t="s">
        <v>245</v>
      </c>
      <c r="F213" s="206" t="s">
        <v>246</v>
      </c>
      <c r="G213" s="197"/>
      <c r="H213" s="197"/>
      <c r="I213" s="197"/>
      <c r="J213" s="124" t="s">
        <v>174</v>
      </c>
      <c r="K213" s="125">
        <v>335.44</v>
      </c>
      <c r="L213" s="196">
        <v>0</v>
      </c>
      <c r="M213" s="197"/>
      <c r="N213" s="198">
        <f>ROUND($L$213*$K$213,2)</f>
        <v>0</v>
      </c>
      <c r="O213" s="197"/>
      <c r="P213" s="197"/>
      <c r="Q213" s="197"/>
      <c r="R213" s="23"/>
      <c r="T213" s="126"/>
      <c r="U213" s="29" t="s">
        <v>46</v>
      </c>
      <c r="V213" s="127">
        <v>0.345</v>
      </c>
      <c r="W213" s="127">
        <f>$V$213*$K$213</f>
        <v>115.7268</v>
      </c>
      <c r="X213" s="127">
        <v>0</v>
      </c>
      <c r="Y213" s="127">
        <f>$X$213*$K$213</f>
        <v>0</v>
      </c>
      <c r="Z213" s="127">
        <v>0</v>
      </c>
      <c r="AA213" s="127">
        <f>$Z$213*$K$213</f>
        <v>0</v>
      </c>
      <c r="AB213" s="128"/>
      <c r="AR213" s="6" t="s">
        <v>142</v>
      </c>
      <c r="AT213" s="6" t="s">
        <v>138</v>
      </c>
      <c r="AU213" s="6" t="s">
        <v>96</v>
      </c>
      <c r="AY213" s="6" t="s">
        <v>137</v>
      </c>
      <c r="BE213" s="81">
        <f>IF($U$213="základní",$N$213,0)</f>
        <v>0</v>
      </c>
      <c r="BF213" s="81">
        <f>IF($U$213="snížená",$N$213,0)</f>
        <v>0</v>
      </c>
      <c r="BG213" s="81">
        <f>IF($U$213="zákl. přenesená",$N$213,0)</f>
        <v>0</v>
      </c>
      <c r="BH213" s="81">
        <f>IF($U$213="sníž. přenesená",$N$213,0)</f>
        <v>0</v>
      </c>
      <c r="BI213" s="81">
        <f>IF($U$213="nulová",$N$213,0)</f>
        <v>0</v>
      </c>
      <c r="BJ213" s="6" t="s">
        <v>21</v>
      </c>
      <c r="BK213" s="81">
        <f>ROUND($L$213*$K$213,2)</f>
        <v>0</v>
      </c>
      <c r="BL213" s="6" t="s">
        <v>142</v>
      </c>
    </row>
    <row r="214" spans="2:51" s="6" customFormat="1" ht="15.75" customHeight="1">
      <c r="B214" s="129"/>
      <c r="E214" s="130"/>
      <c r="F214" s="202" t="s">
        <v>247</v>
      </c>
      <c r="G214" s="203"/>
      <c r="H214" s="203"/>
      <c r="I214" s="203"/>
      <c r="K214" s="131">
        <v>27.25</v>
      </c>
      <c r="R214" s="132"/>
      <c r="T214" s="133"/>
      <c r="AB214" s="134"/>
      <c r="AT214" s="130" t="s">
        <v>144</v>
      </c>
      <c r="AU214" s="130" t="s">
        <v>96</v>
      </c>
      <c r="AV214" s="130" t="s">
        <v>96</v>
      </c>
      <c r="AW214" s="130" t="s">
        <v>103</v>
      </c>
      <c r="AX214" s="130" t="s">
        <v>81</v>
      </c>
      <c r="AY214" s="130" t="s">
        <v>137</v>
      </c>
    </row>
    <row r="215" spans="2:51" s="6" customFormat="1" ht="15.75" customHeight="1">
      <c r="B215" s="129"/>
      <c r="E215" s="130"/>
      <c r="F215" s="202" t="s">
        <v>248</v>
      </c>
      <c r="G215" s="203"/>
      <c r="H215" s="203"/>
      <c r="I215" s="203"/>
      <c r="K215" s="131">
        <v>25.57</v>
      </c>
      <c r="R215" s="132"/>
      <c r="T215" s="133"/>
      <c r="AB215" s="134"/>
      <c r="AT215" s="130" t="s">
        <v>144</v>
      </c>
      <c r="AU215" s="130" t="s">
        <v>96</v>
      </c>
      <c r="AV215" s="130" t="s">
        <v>96</v>
      </c>
      <c r="AW215" s="130" t="s">
        <v>103</v>
      </c>
      <c r="AX215" s="130" t="s">
        <v>81</v>
      </c>
      <c r="AY215" s="130" t="s">
        <v>137</v>
      </c>
    </row>
    <row r="216" spans="2:51" s="6" customFormat="1" ht="15.75" customHeight="1">
      <c r="B216" s="129"/>
      <c r="E216" s="130"/>
      <c r="F216" s="202" t="s">
        <v>249</v>
      </c>
      <c r="G216" s="203"/>
      <c r="H216" s="203"/>
      <c r="I216" s="203"/>
      <c r="K216" s="131">
        <v>27.25</v>
      </c>
      <c r="R216" s="132"/>
      <c r="T216" s="133"/>
      <c r="AB216" s="134"/>
      <c r="AT216" s="130" t="s">
        <v>144</v>
      </c>
      <c r="AU216" s="130" t="s">
        <v>96</v>
      </c>
      <c r="AV216" s="130" t="s">
        <v>96</v>
      </c>
      <c r="AW216" s="130" t="s">
        <v>103</v>
      </c>
      <c r="AX216" s="130" t="s">
        <v>81</v>
      </c>
      <c r="AY216" s="130" t="s">
        <v>137</v>
      </c>
    </row>
    <row r="217" spans="2:51" s="6" customFormat="1" ht="15.75" customHeight="1">
      <c r="B217" s="129"/>
      <c r="E217" s="130"/>
      <c r="F217" s="202" t="s">
        <v>250</v>
      </c>
      <c r="G217" s="203"/>
      <c r="H217" s="203"/>
      <c r="I217" s="203"/>
      <c r="K217" s="131">
        <v>27.25</v>
      </c>
      <c r="R217" s="132"/>
      <c r="T217" s="133"/>
      <c r="AB217" s="134"/>
      <c r="AT217" s="130" t="s">
        <v>144</v>
      </c>
      <c r="AU217" s="130" t="s">
        <v>96</v>
      </c>
      <c r="AV217" s="130" t="s">
        <v>96</v>
      </c>
      <c r="AW217" s="130" t="s">
        <v>103</v>
      </c>
      <c r="AX217" s="130" t="s">
        <v>81</v>
      </c>
      <c r="AY217" s="130" t="s">
        <v>137</v>
      </c>
    </row>
    <row r="218" spans="2:51" s="6" customFormat="1" ht="15.75" customHeight="1">
      <c r="B218" s="129"/>
      <c r="E218" s="130"/>
      <c r="F218" s="202" t="s">
        <v>251</v>
      </c>
      <c r="G218" s="203"/>
      <c r="H218" s="203"/>
      <c r="I218" s="203"/>
      <c r="K218" s="131">
        <v>23.1</v>
      </c>
      <c r="R218" s="132"/>
      <c r="T218" s="133"/>
      <c r="AB218" s="134"/>
      <c r="AT218" s="130" t="s">
        <v>144</v>
      </c>
      <c r="AU218" s="130" t="s">
        <v>96</v>
      </c>
      <c r="AV218" s="130" t="s">
        <v>96</v>
      </c>
      <c r="AW218" s="130" t="s">
        <v>103</v>
      </c>
      <c r="AX218" s="130" t="s">
        <v>81</v>
      </c>
      <c r="AY218" s="130" t="s">
        <v>137</v>
      </c>
    </row>
    <row r="219" spans="2:51" s="6" customFormat="1" ht="15.75" customHeight="1">
      <c r="B219" s="129"/>
      <c r="E219" s="130"/>
      <c r="F219" s="202" t="s">
        <v>252</v>
      </c>
      <c r="G219" s="203"/>
      <c r="H219" s="203"/>
      <c r="I219" s="203"/>
      <c r="K219" s="131">
        <v>21.42</v>
      </c>
      <c r="R219" s="132"/>
      <c r="T219" s="133"/>
      <c r="AB219" s="134"/>
      <c r="AT219" s="130" t="s">
        <v>144</v>
      </c>
      <c r="AU219" s="130" t="s">
        <v>96</v>
      </c>
      <c r="AV219" s="130" t="s">
        <v>96</v>
      </c>
      <c r="AW219" s="130" t="s">
        <v>103</v>
      </c>
      <c r="AX219" s="130" t="s">
        <v>81</v>
      </c>
      <c r="AY219" s="130" t="s">
        <v>137</v>
      </c>
    </row>
    <row r="220" spans="2:51" s="6" customFormat="1" ht="15.75" customHeight="1">
      <c r="B220" s="129"/>
      <c r="E220" s="130"/>
      <c r="F220" s="202" t="s">
        <v>253</v>
      </c>
      <c r="G220" s="203"/>
      <c r="H220" s="203"/>
      <c r="I220" s="203"/>
      <c r="K220" s="131">
        <v>27.25</v>
      </c>
      <c r="R220" s="132"/>
      <c r="T220" s="133"/>
      <c r="AB220" s="134"/>
      <c r="AT220" s="130" t="s">
        <v>144</v>
      </c>
      <c r="AU220" s="130" t="s">
        <v>96</v>
      </c>
      <c r="AV220" s="130" t="s">
        <v>96</v>
      </c>
      <c r="AW220" s="130" t="s">
        <v>103</v>
      </c>
      <c r="AX220" s="130" t="s">
        <v>81</v>
      </c>
      <c r="AY220" s="130" t="s">
        <v>137</v>
      </c>
    </row>
    <row r="221" spans="2:51" s="6" customFormat="1" ht="15.75" customHeight="1">
      <c r="B221" s="129"/>
      <c r="E221" s="130"/>
      <c r="F221" s="202" t="s">
        <v>254</v>
      </c>
      <c r="G221" s="203"/>
      <c r="H221" s="203"/>
      <c r="I221" s="203"/>
      <c r="K221" s="131">
        <v>24.25</v>
      </c>
      <c r="R221" s="132"/>
      <c r="T221" s="133"/>
      <c r="AB221" s="134"/>
      <c r="AT221" s="130" t="s">
        <v>144</v>
      </c>
      <c r="AU221" s="130" t="s">
        <v>96</v>
      </c>
      <c r="AV221" s="130" t="s">
        <v>96</v>
      </c>
      <c r="AW221" s="130" t="s">
        <v>103</v>
      </c>
      <c r="AX221" s="130" t="s">
        <v>81</v>
      </c>
      <c r="AY221" s="130" t="s">
        <v>137</v>
      </c>
    </row>
    <row r="222" spans="2:51" s="6" customFormat="1" ht="15.75" customHeight="1">
      <c r="B222" s="129"/>
      <c r="E222" s="130"/>
      <c r="F222" s="202" t="s">
        <v>255</v>
      </c>
      <c r="G222" s="203"/>
      <c r="H222" s="203"/>
      <c r="I222" s="203"/>
      <c r="K222" s="131">
        <v>27.25</v>
      </c>
      <c r="R222" s="132"/>
      <c r="T222" s="133"/>
      <c r="AB222" s="134"/>
      <c r="AT222" s="130" t="s">
        <v>144</v>
      </c>
      <c r="AU222" s="130" t="s">
        <v>96</v>
      </c>
      <c r="AV222" s="130" t="s">
        <v>96</v>
      </c>
      <c r="AW222" s="130" t="s">
        <v>103</v>
      </c>
      <c r="AX222" s="130" t="s">
        <v>81</v>
      </c>
      <c r="AY222" s="130" t="s">
        <v>137</v>
      </c>
    </row>
    <row r="223" spans="2:51" s="6" customFormat="1" ht="15.75" customHeight="1">
      <c r="B223" s="129"/>
      <c r="E223" s="130"/>
      <c r="F223" s="202" t="s">
        <v>256</v>
      </c>
      <c r="G223" s="203"/>
      <c r="H223" s="203"/>
      <c r="I223" s="203"/>
      <c r="K223" s="131">
        <v>27.25</v>
      </c>
      <c r="R223" s="132"/>
      <c r="T223" s="133"/>
      <c r="AB223" s="134"/>
      <c r="AT223" s="130" t="s">
        <v>144</v>
      </c>
      <c r="AU223" s="130" t="s">
        <v>96</v>
      </c>
      <c r="AV223" s="130" t="s">
        <v>96</v>
      </c>
      <c r="AW223" s="130" t="s">
        <v>103</v>
      </c>
      <c r="AX223" s="130" t="s">
        <v>81</v>
      </c>
      <c r="AY223" s="130" t="s">
        <v>137</v>
      </c>
    </row>
    <row r="224" spans="2:51" s="6" customFormat="1" ht="15.75" customHeight="1">
      <c r="B224" s="129"/>
      <c r="E224" s="130"/>
      <c r="F224" s="202" t="s">
        <v>257</v>
      </c>
      <c r="G224" s="203"/>
      <c r="H224" s="203"/>
      <c r="I224" s="203"/>
      <c r="K224" s="131">
        <v>27.25</v>
      </c>
      <c r="R224" s="132"/>
      <c r="T224" s="133"/>
      <c r="AB224" s="134"/>
      <c r="AT224" s="130" t="s">
        <v>144</v>
      </c>
      <c r="AU224" s="130" t="s">
        <v>96</v>
      </c>
      <c r="AV224" s="130" t="s">
        <v>96</v>
      </c>
      <c r="AW224" s="130" t="s">
        <v>103</v>
      </c>
      <c r="AX224" s="130" t="s">
        <v>81</v>
      </c>
      <c r="AY224" s="130" t="s">
        <v>137</v>
      </c>
    </row>
    <row r="225" spans="2:51" s="6" customFormat="1" ht="15.75" customHeight="1">
      <c r="B225" s="129"/>
      <c r="E225" s="130"/>
      <c r="F225" s="202" t="s">
        <v>258</v>
      </c>
      <c r="G225" s="203"/>
      <c r="H225" s="203"/>
      <c r="I225" s="203"/>
      <c r="K225" s="131">
        <v>27.25</v>
      </c>
      <c r="R225" s="132"/>
      <c r="T225" s="133"/>
      <c r="AB225" s="134"/>
      <c r="AT225" s="130" t="s">
        <v>144</v>
      </c>
      <c r="AU225" s="130" t="s">
        <v>96</v>
      </c>
      <c r="AV225" s="130" t="s">
        <v>96</v>
      </c>
      <c r="AW225" s="130" t="s">
        <v>103</v>
      </c>
      <c r="AX225" s="130" t="s">
        <v>81</v>
      </c>
      <c r="AY225" s="130" t="s">
        <v>137</v>
      </c>
    </row>
    <row r="226" spans="2:51" s="6" customFormat="1" ht="15.75" customHeight="1">
      <c r="B226" s="129"/>
      <c r="E226" s="130"/>
      <c r="F226" s="202" t="s">
        <v>259</v>
      </c>
      <c r="G226" s="203"/>
      <c r="H226" s="203"/>
      <c r="I226" s="203"/>
      <c r="K226" s="131">
        <v>23.1</v>
      </c>
      <c r="R226" s="132"/>
      <c r="T226" s="133"/>
      <c r="AB226" s="134"/>
      <c r="AT226" s="130" t="s">
        <v>144</v>
      </c>
      <c r="AU226" s="130" t="s">
        <v>96</v>
      </c>
      <c r="AV226" s="130" t="s">
        <v>96</v>
      </c>
      <c r="AW226" s="130" t="s">
        <v>103</v>
      </c>
      <c r="AX226" s="130" t="s">
        <v>81</v>
      </c>
      <c r="AY226" s="130" t="s">
        <v>137</v>
      </c>
    </row>
    <row r="227" spans="2:51" s="6" customFormat="1" ht="15.75" customHeight="1">
      <c r="B227" s="135"/>
      <c r="E227" s="136"/>
      <c r="F227" s="204" t="s">
        <v>145</v>
      </c>
      <c r="G227" s="205"/>
      <c r="H227" s="205"/>
      <c r="I227" s="205"/>
      <c r="K227" s="137">
        <v>335.44</v>
      </c>
      <c r="R227" s="138"/>
      <c r="T227" s="139"/>
      <c r="AB227" s="140"/>
      <c r="AT227" s="136" t="s">
        <v>144</v>
      </c>
      <c r="AU227" s="136" t="s">
        <v>96</v>
      </c>
      <c r="AV227" s="136" t="s">
        <v>142</v>
      </c>
      <c r="AW227" s="136" t="s">
        <v>103</v>
      </c>
      <c r="AX227" s="136" t="s">
        <v>21</v>
      </c>
      <c r="AY227" s="136" t="s">
        <v>137</v>
      </c>
    </row>
    <row r="228" spans="2:64" s="6" customFormat="1" ht="27" customHeight="1">
      <c r="B228" s="22"/>
      <c r="C228" s="122" t="s">
        <v>260</v>
      </c>
      <c r="D228" s="122" t="s">
        <v>138</v>
      </c>
      <c r="E228" s="123" t="s">
        <v>261</v>
      </c>
      <c r="F228" s="206" t="s">
        <v>262</v>
      </c>
      <c r="G228" s="197"/>
      <c r="H228" s="197"/>
      <c r="I228" s="197"/>
      <c r="J228" s="124" t="s">
        <v>141</v>
      </c>
      <c r="K228" s="125">
        <v>101</v>
      </c>
      <c r="L228" s="196">
        <v>0</v>
      </c>
      <c r="M228" s="197"/>
      <c r="N228" s="198">
        <f>ROUND($L$228*$K$228,2)</f>
        <v>0</v>
      </c>
      <c r="O228" s="197"/>
      <c r="P228" s="197"/>
      <c r="Q228" s="197"/>
      <c r="R228" s="23"/>
      <c r="T228" s="126"/>
      <c r="U228" s="29" t="s">
        <v>46</v>
      </c>
      <c r="V228" s="127">
        <v>0.1</v>
      </c>
      <c r="W228" s="127">
        <f>$V$228*$K$228</f>
        <v>10.100000000000001</v>
      </c>
      <c r="X228" s="127">
        <v>0</v>
      </c>
      <c r="Y228" s="127">
        <f>$X$228*$K$228</f>
        <v>0</v>
      </c>
      <c r="Z228" s="127">
        <v>0</v>
      </c>
      <c r="AA228" s="127">
        <f>$Z$228*$K$228</f>
        <v>0</v>
      </c>
      <c r="AB228" s="128"/>
      <c r="AR228" s="6" t="s">
        <v>142</v>
      </c>
      <c r="AT228" s="6" t="s">
        <v>138</v>
      </c>
      <c r="AU228" s="6" t="s">
        <v>96</v>
      </c>
      <c r="AY228" s="6" t="s">
        <v>137</v>
      </c>
      <c r="BE228" s="81">
        <f>IF($U$228="základní",$N$228,0)</f>
        <v>0</v>
      </c>
      <c r="BF228" s="81">
        <f>IF($U$228="snížená",$N$228,0)</f>
        <v>0</v>
      </c>
      <c r="BG228" s="81">
        <f>IF($U$228="zákl. přenesená",$N$228,0)</f>
        <v>0</v>
      </c>
      <c r="BH228" s="81">
        <f>IF($U$228="sníž. přenesená",$N$228,0)</f>
        <v>0</v>
      </c>
      <c r="BI228" s="81">
        <f>IF($U$228="nulová",$N$228,0)</f>
        <v>0</v>
      </c>
      <c r="BJ228" s="6" t="s">
        <v>21</v>
      </c>
      <c r="BK228" s="81">
        <f>ROUND($L$228*$K$228,2)</f>
        <v>0</v>
      </c>
      <c r="BL228" s="6" t="s">
        <v>142</v>
      </c>
    </row>
    <row r="229" spans="2:51" s="6" customFormat="1" ht="15.75" customHeight="1">
      <c r="B229" s="129"/>
      <c r="E229" s="130"/>
      <c r="F229" s="202" t="s">
        <v>143</v>
      </c>
      <c r="G229" s="203"/>
      <c r="H229" s="203"/>
      <c r="I229" s="203"/>
      <c r="K229" s="131">
        <v>101</v>
      </c>
      <c r="R229" s="132"/>
      <c r="T229" s="133"/>
      <c r="AB229" s="134"/>
      <c r="AT229" s="130" t="s">
        <v>144</v>
      </c>
      <c r="AU229" s="130" t="s">
        <v>96</v>
      </c>
      <c r="AV229" s="130" t="s">
        <v>96</v>
      </c>
      <c r="AW229" s="130" t="s">
        <v>103</v>
      </c>
      <c r="AX229" s="130" t="s">
        <v>81</v>
      </c>
      <c r="AY229" s="130" t="s">
        <v>137</v>
      </c>
    </row>
    <row r="230" spans="2:51" s="6" customFormat="1" ht="15.75" customHeight="1">
      <c r="B230" s="135"/>
      <c r="E230" s="136"/>
      <c r="F230" s="204" t="s">
        <v>145</v>
      </c>
      <c r="G230" s="205"/>
      <c r="H230" s="205"/>
      <c r="I230" s="205"/>
      <c r="K230" s="137">
        <v>101</v>
      </c>
      <c r="R230" s="138"/>
      <c r="T230" s="139"/>
      <c r="AB230" s="140"/>
      <c r="AT230" s="136" t="s">
        <v>144</v>
      </c>
      <c r="AU230" s="136" t="s">
        <v>96</v>
      </c>
      <c r="AV230" s="136" t="s">
        <v>142</v>
      </c>
      <c r="AW230" s="136" t="s">
        <v>103</v>
      </c>
      <c r="AX230" s="136" t="s">
        <v>21</v>
      </c>
      <c r="AY230" s="136" t="s">
        <v>137</v>
      </c>
    </row>
    <row r="231" spans="2:64" s="6" customFormat="1" ht="27" customHeight="1">
      <c r="B231" s="22"/>
      <c r="C231" s="122" t="s">
        <v>263</v>
      </c>
      <c r="D231" s="122" t="s">
        <v>138</v>
      </c>
      <c r="E231" s="123" t="s">
        <v>264</v>
      </c>
      <c r="F231" s="206" t="s">
        <v>265</v>
      </c>
      <c r="G231" s="197"/>
      <c r="H231" s="197"/>
      <c r="I231" s="197"/>
      <c r="J231" s="124" t="s">
        <v>141</v>
      </c>
      <c r="K231" s="125">
        <v>52</v>
      </c>
      <c r="L231" s="196">
        <v>0</v>
      </c>
      <c r="M231" s="197"/>
      <c r="N231" s="198">
        <f>ROUND($L$231*$K$231,2)</f>
        <v>0</v>
      </c>
      <c r="O231" s="197"/>
      <c r="P231" s="197"/>
      <c r="Q231" s="197"/>
      <c r="R231" s="23"/>
      <c r="T231" s="126"/>
      <c r="U231" s="29" t="s">
        <v>46</v>
      </c>
      <c r="V231" s="127">
        <v>0.444</v>
      </c>
      <c r="W231" s="127">
        <f>$V$231*$K$231</f>
        <v>23.088</v>
      </c>
      <c r="X231" s="127">
        <v>0</v>
      </c>
      <c r="Y231" s="127">
        <f>$X$231*$K$231</f>
        <v>0</v>
      </c>
      <c r="Z231" s="127">
        <v>0</v>
      </c>
      <c r="AA231" s="127">
        <f>$Z$231*$K$231</f>
        <v>0</v>
      </c>
      <c r="AB231" s="128"/>
      <c r="AR231" s="6" t="s">
        <v>142</v>
      </c>
      <c r="AT231" s="6" t="s">
        <v>138</v>
      </c>
      <c r="AU231" s="6" t="s">
        <v>96</v>
      </c>
      <c r="AY231" s="6" t="s">
        <v>137</v>
      </c>
      <c r="BE231" s="81">
        <f>IF($U$231="základní",$N$231,0)</f>
        <v>0</v>
      </c>
      <c r="BF231" s="81">
        <f>IF($U$231="snížená",$N$231,0)</f>
        <v>0</v>
      </c>
      <c r="BG231" s="81">
        <f>IF($U$231="zákl. přenesená",$N$231,0)</f>
        <v>0</v>
      </c>
      <c r="BH231" s="81">
        <f>IF($U$231="sníž. přenesená",$N$231,0)</f>
        <v>0</v>
      </c>
      <c r="BI231" s="81">
        <f>IF($U$231="nulová",$N$231,0)</f>
        <v>0</v>
      </c>
      <c r="BJ231" s="6" t="s">
        <v>21</v>
      </c>
      <c r="BK231" s="81">
        <f>ROUND($L$231*$K$231,2)</f>
        <v>0</v>
      </c>
      <c r="BL231" s="6" t="s">
        <v>142</v>
      </c>
    </row>
    <row r="232" spans="2:51" s="6" customFormat="1" ht="15.75" customHeight="1">
      <c r="B232" s="129"/>
      <c r="E232" s="130"/>
      <c r="F232" s="202" t="s">
        <v>148</v>
      </c>
      <c r="G232" s="203"/>
      <c r="H232" s="203"/>
      <c r="I232" s="203"/>
      <c r="K232" s="131">
        <v>52</v>
      </c>
      <c r="R232" s="132"/>
      <c r="T232" s="133"/>
      <c r="AB232" s="134"/>
      <c r="AT232" s="130" t="s">
        <v>144</v>
      </c>
      <c r="AU232" s="130" t="s">
        <v>96</v>
      </c>
      <c r="AV232" s="130" t="s">
        <v>96</v>
      </c>
      <c r="AW232" s="130" t="s">
        <v>103</v>
      </c>
      <c r="AX232" s="130" t="s">
        <v>81</v>
      </c>
      <c r="AY232" s="130" t="s">
        <v>137</v>
      </c>
    </row>
    <row r="233" spans="2:51" s="6" customFormat="1" ht="15.75" customHeight="1">
      <c r="B233" s="135"/>
      <c r="E233" s="136"/>
      <c r="F233" s="204" t="s">
        <v>145</v>
      </c>
      <c r="G233" s="205"/>
      <c r="H233" s="205"/>
      <c r="I233" s="205"/>
      <c r="K233" s="137">
        <v>52</v>
      </c>
      <c r="R233" s="138"/>
      <c r="T233" s="139"/>
      <c r="AB233" s="140"/>
      <c r="AT233" s="136" t="s">
        <v>144</v>
      </c>
      <c r="AU233" s="136" t="s">
        <v>96</v>
      </c>
      <c r="AV233" s="136" t="s">
        <v>142</v>
      </c>
      <c r="AW233" s="136" t="s">
        <v>103</v>
      </c>
      <c r="AX233" s="136" t="s">
        <v>21</v>
      </c>
      <c r="AY233" s="136" t="s">
        <v>137</v>
      </c>
    </row>
    <row r="234" spans="2:64" s="6" customFormat="1" ht="27" customHeight="1">
      <c r="B234" s="22"/>
      <c r="C234" s="122" t="s">
        <v>266</v>
      </c>
      <c r="D234" s="122" t="s">
        <v>138</v>
      </c>
      <c r="E234" s="123" t="s">
        <v>267</v>
      </c>
      <c r="F234" s="206" t="s">
        <v>268</v>
      </c>
      <c r="G234" s="197"/>
      <c r="H234" s="197"/>
      <c r="I234" s="197"/>
      <c r="J234" s="124" t="s">
        <v>141</v>
      </c>
      <c r="K234" s="125">
        <v>82</v>
      </c>
      <c r="L234" s="196">
        <v>0</v>
      </c>
      <c r="M234" s="197"/>
      <c r="N234" s="198">
        <f>ROUND($L$234*$K$234,2)</f>
        <v>0</v>
      </c>
      <c r="O234" s="197"/>
      <c r="P234" s="197"/>
      <c r="Q234" s="197"/>
      <c r="R234" s="23"/>
      <c r="T234" s="126"/>
      <c r="U234" s="29" t="s">
        <v>46</v>
      </c>
      <c r="V234" s="127">
        <v>0.786</v>
      </c>
      <c r="W234" s="127">
        <f>$V$234*$K$234</f>
        <v>64.452</v>
      </c>
      <c r="X234" s="127">
        <v>0</v>
      </c>
      <c r="Y234" s="127">
        <f>$X$234*$K$234</f>
        <v>0</v>
      </c>
      <c r="Z234" s="127">
        <v>0</v>
      </c>
      <c r="AA234" s="127">
        <f>$Z$234*$K$234</f>
        <v>0</v>
      </c>
      <c r="AB234" s="128"/>
      <c r="AR234" s="6" t="s">
        <v>142</v>
      </c>
      <c r="AT234" s="6" t="s">
        <v>138</v>
      </c>
      <c r="AU234" s="6" t="s">
        <v>96</v>
      </c>
      <c r="AY234" s="6" t="s">
        <v>137</v>
      </c>
      <c r="BE234" s="81">
        <f>IF($U$234="základní",$N$234,0)</f>
        <v>0</v>
      </c>
      <c r="BF234" s="81">
        <f>IF($U$234="snížená",$N$234,0)</f>
        <v>0</v>
      </c>
      <c r="BG234" s="81">
        <f>IF($U$234="zákl. přenesená",$N$234,0)</f>
        <v>0</v>
      </c>
      <c r="BH234" s="81">
        <f>IF($U$234="sníž. přenesená",$N$234,0)</f>
        <v>0</v>
      </c>
      <c r="BI234" s="81">
        <f>IF($U$234="nulová",$N$234,0)</f>
        <v>0</v>
      </c>
      <c r="BJ234" s="6" t="s">
        <v>21</v>
      </c>
      <c r="BK234" s="81">
        <f>ROUND($L$234*$K$234,2)</f>
        <v>0</v>
      </c>
      <c r="BL234" s="6" t="s">
        <v>142</v>
      </c>
    </row>
    <row r="235" spans="2:51" s="6" customFormat="1" ht="15.75" customHeight="1">
      <c r="B235" s="129"/>
      <c r="E235" s="130"/>
      <c r="F235" s="202" t="s">
        <v>152</v>
      </c>
      <c r="G235" s="203"/>
      <c r="H235" s="203"/>
      <c r="I235" s="203"/>
      <c r="K235" s="131">
        <v>82</v>
      </c>
      <c r="R235" s="132"/>
      <c r="T235" s="133"/>
      <c r="AB235" s="134"/>
      <c r="AT235" s="130" t="s">
        <v>144</v>
      </c>
      <c r="AU235" s="130" t="s">
        <v>96</v>
      </c>
      <c r="AV235" s="130" t="s">
        <v>96</v>
      </c>
      <c r="AW235" s="130" t="s">
        <v>103</v>
      </c>
      <c r="AX235" s="130" t="s">
        <v>81</v>
      </c>
      <c r="AY235" s="130" t="s">
        <v>137</v>
      </c>
    </row>
    <row r="236" spans="2:51" s="6" customFormat="1" ht="15.75" customHeight="1">
      <c r="B236" s="135"/>
      <c r="E236" s="136"/>
      <c r="F236" s="204" t="s">
        <v>145</v>
      </c>
      <c r="G236" s="205"/>
      <c r="H236" s="205"/>
      <c r="I236" s="205"/>
      <c r="K236" s="137">
        <v>82</v>
      </c>
      <c r="R236" s="138"/>
      <c r="T236" s="139"/>
      <c r="AB236" s="140"/>
      <c r="AT236" s="136" t="s">
        <v>144</v>
      </c>
      <c r="AU236" s="136" t="s">
        <v>96</v>
      </c>
      <c r="AV236" s="136" t="s">
        <v>142</v>
      </c>
      <c r="AW236" s="136" t="s">
        <v>103</v>
      </c>
      <c r="AX236" s="136" t="s">
        <v>21</v>
      </c>
      <c r="AY236" s="136" t="s">
        <v>137</v>
      </c>
    </row>
    <row r="237" spans="2:64" s="6" customFormat="1" ht="27" customHeight="1">
      <c r="B237" s="22"/>
      <c r="C237" s="122" t="s">
        <v>269</v>
      </c>
      <c r="D237" s="122" t="s">
        <v>138</v>
      </c>
      <c r="E237" s="123" t="s">
        <v>270</v>
      </c>
      <c r="F237" s="206" t="s">
        <v>271</v>
      </c>
      <c r="G237" s="197"/>
      <c r="H237" s="197"/>
      <c r="I237" s="197"/>
      <c r="J237" s="124" t="s">
        <v>141</v>
      </c>
      <c r="K237" s="125">
        <v>30</v>
      </c>
      <c r="L237" s="196">
        <v>0</v>
      </c>
      <c r="M237" s="197"/>
      <c r="N237" s="198">
        <f>ROUND($L$237*$K$237,2)</f>
        <v>0</v>
      </c>
      <c r="O237" s="197"/>
      <c r="P237" s="197"/>
      <c r="Q237" s="197"/>
      <c r="R237" s="23"/>
      <c r="T237" s="126"/>
      <c r="U237" s="29" t="s">
        <v>46</v>
      </c>
      <c r="V237" s="127">
        <v>0.962</v>
      </c>
      <c r="W237" s="127">
        <f>$V$237*$K$237</f>
        <v>28.86</v>
      </c>
      <c r="X237" s="127">
        <v>0</v>
      </c>
      <c r="Y237" s="127">
        <f>$X$237*$K$237</f>
        <v>0</v>
      </c>
      <c r="Z237" s="127">
        <v>0</v>
      </c>
      <c r="AA237" s="127">
        <f>$Z$237*$K$237</f>
        <v>0</v>
      </c>
      <c r="AB237" s="128"/>
      <c r="AR237" s="6" t="s">
        <v>142</v>
      </c>
      <c r="AT237" s="6" t="s">
        <v>138</v>
      </c>
      <c r="AU237" s="6" t="s">
        <v>96</v>
      </c>
      <c r="AY237" s="6" t="s">
        <v>137</v>
      </c>
      <c r="BE237" s="81">
        <f>IF($U$237="základní",$N$237,0)</f>
        <v>0</v>
      </c>
      <c r="BF237" s="81">
        <f>IF($U$237="snížená",$N$237,0)</f>
        <v>0</v>
      </c>
      <c r="BG237" s="81">
        <f>IF($U$237="zákl. přenesená",$N$237,0)</f>
        <v>0</v>
      </c>
      <c r="BH237" s="81">
        <f>IF($U$237="sníž. přenesená",$N$237,0)</f>
        <v>0</v>
      </c>
      <c r="BI237" s="81">
        <f>IF($U$237="nulová",$N$237,0)</f>
        <v>0</v>
      </c>
      <c r="BJ237" s="6" t="s">
        <v>21</v>
      </c>
      <c r="BK237" s="81">
        <f>ROUND($L$237*$K$237,2)</f>
        <v>0</v>
      </c>
      <c r="BL237" s="6" t="s">
        <v>142</v>
      </c>
    </row>
    <row r="238" spans="2:51" s="6" customFormat="1" ht="15.75" customHeight="1">
      <c r="B238" s="129"/>
      <c r="E238" s="130"/>
      <c r="F238" s="202" t="s">
        <v>272</v>
      </c>
      <c r="G238" s="203"/>
      <c r="H238" s="203"/>
      <c r="I238" s="203"/>
      <c r="K238" s="131">
        <v>30</v>
      </c>
      <c r="R238" s="132"/>
      <c r="T238" s="133"/>
      <c r="AB238" s="134"/>
      <c r="AT238" s="130" t="s">
        <v>144</v>
      </c>
      <c r="AU238" s="130" t="s">
        <v>96</v>
      </c>
      <c r="AV238" s="130" t="s">
        <v>96</v>
      </c>
      <c r="AW238" s="130" t="s">
        <v>103</v>
      </c>
      <c r="AX238" s="130" t="s">
        <v>81</v>
      </c>
      <c r="AY238" s="130" t="s">
        <v>137</v>
      </c>
    </row>
    <row r="239" spans="2:51" s="6" customFormat="1" ht="15.75" customHeight="1">
      <c r="B239" s="135"/>
      <c r="E239" s="136"/>
      <c r="F239" s="204" t="s">
        <v>145</v>
      </c>
      <c r="G239" s="205"/>
      <c r="H239" s="205"/>
      <c r="I239" s="205"/>
      <c r="K239" s="137">
        <v>30</v>
      </c>
      <c r="R239" s="138"/>
      <c r="T239" s="139"/>
      <c r="AB239" s="140"/>
      <c r="AT239" s="136" t="s">
        <v>144</v>
      </c>
      <c r="AU239" s="136" t="s">
        <v>96</v>
      </c>
      <c r="AV239" s="136" t="s">
        <v>142</v>
      </c>
      <c r="AW239" s="136" t="s">
        <v>103</v>
      </c>
      <c r="AX239" s="136" t="s">
        <v>21</v>
      </c>
      <c r="AY239" s="136" t="s">
        <v>137</v>
      </c>
    </row>
    <row r="240" spans="2:64" s="6" customFormat="1" ht="27" customHeight="1">
      <c r="B240" s="22"/>
      <c r="C240" s="122" t="s">
        <v>7</v>
      </c>
      <c r="D240" s="122" t="s">
        <v>138</v>
      </c>
      <c r="E240" s="123" t="s">
        <v>273</v>
      </c>
      <c r="F240" s="206" t="s">
        <v>274</v>
      </c>
      <c r="G240" s="197"/>
      <c r="H240" s="197"/>
      <c r="I240" s="197"/>
      <c r="J240" s="124" t="s">
        <v>174</v>
      </c>
      <c r="K240" s="125">
        <v>3924.355</v>
      </c>
      <c r="L240" s="196">
        <v>0</v>
      </c>
      <c r="M240" s="197"/>
      <c r="N240" s="198">
        <f>ROUND($L$240*$K$240,2)</f>
        <v>0</v>
      </c>
      <c r="O240" s="197"/>
      <c r="P240" s="197"/>
      <c r="Q240" s="197"/>
      <c r="R240" s="23"/>
      <c r="T240" s="126"/>
      <c r="U240" s="29" t="s">
        <v>46</v>
      </c>
      <c r="V240" s="127">
        <v>0.046</v>
      </c>
      <c r="W240" s="127">
        <f>$V$240*$K$240</f>
        <v>180.52033</v>
      </c>
      <c r="X240" s="127">
        <v>0</v>
      </c>
      <c r="Y240" s="127">
        <f>$X$240*$K$240</f>
        <v>0</v>
      </c>
      <c r="Z240" s="127">
        <v>0</v>
      </c>
      <c r="AA240" s="127">
        <f>$Z$240*$K$240</f>
        <v>0</v>
      </c>
      <c r="AB240" s="128"/>
      <c r="AR240" s="6" t="s">
        <v>142</v>
      </c>
      <c r="AT240" s="6" t="s">
        <v>138</v>
      </c>
      <c r="AU240" s="6" t="s">
        <v>96</v>
      </c>
      <c r="AY240" s="6" t="s">
        <v>137</v>
      </c>
      <c r="BE240" s="81">
        <f>IF($U$240="základní",$N$240,0)</f>
        <v>0</v>
      </c>
      <c r="BF240" s="81">
        <f>IF($U$240="snížená",$N$240,0)</f>
        <v>0</v>
      </c>
      <c r="BG240" s="81">
        <f>IF($U$240="zákl. přenesená",$N$240,0)</f>
        <v>0</v>
      </c>
      <c r="BH240" s="81">
        <f>IF($U$240="sníž. přenesená",$N$240,0)</f>
        <v>0</v>
      </c>
      <c r="BI240" s="81">
        <f>IF($U$240="nulová",$N$240,0)</f>
        <v>0</v>
      </c>
      <c r="BJ240" s="6" t="s">
        <v>21</v>
      </c>
      <c r="BK240" s="81">
        <f>ROUND($L$240*$K$240,2)</f>
        <v>0</v>
      </c>
      <c r="BL240" s="6" t="s">
        <v>142</v>
      </c>
    </row>
    <row r="241" spans="2:51" s="6" customFormat="1" ht="15.75" customHeight="1">
      <c r="B241" s="129"/>
      <c r="E241" s="130"/>
      <c r="F241" s="202" t="s">
        <v>275</v>
      </c>
      <c r="G241" s="203"/>
      <c r="H241" s="203"/>
      <c r="I241" s="203"/>
      <c r="K241" s="131">
        <v>498.34</v>
      </c>
      <c r="R241" s="132"/>
      <c r="T241" s="133"/>
      <c r="AB241" s="134"/>
      <c r="AT241" s="130" t="s">
        <v>144</v>
      </c>
      <c r="AU241" s="130" t="s">
        <v>96</v>
      </c>
      <c r="AV241" s="130" t="s">
        <v>96</v>
      </c>
      <c r="AW241" s="130" t="s">
        <v>103</v>
      </c>
      <c r="AX241" s="130" t="s">
        <v>81</v>
      </c>
      <c r="AY241" s="130" t="s">
        <v>137</v>
      </c>
    </row>
    <row r="242" spans="2:51" s="6" customFormat="1" ht="15.75" customHeight="1">
      <c r="B242" s="129"/>
      <c r="E242" s="130"/>
      <c r="F242" s="202" t="s">
        <v>276</v>
      </c>
      <c r="G242" s="203"/>
      <c r="H242" s="203"/>
      <c r="I242" s="203"/>
      <c r="K242" s="131">
        <v>59.5</v>
      </c>
      <c r="R242" s="132"/>
      <c r="T242" s="133"/>
      <c r="AB242" s="134"/>
      <c r="AT242" s="130" t="s">
        <v>144</v>
      </c>
      <c r="AU242" s="130" t="s">
        <v>96</v>
      </c>
      <c r="AV242" s="130" t="s">
        <v>96</v>
      </c>
      <c r="AW242" s="130" t="s">
        <v>103</v>
      </c>
      <c r="AX242" s="130" t="s">
        <v>81</v>
      </c>
      <c r="AY242" s="130" t="s">
        <v>137</v>
      </c>
    </row>
    <row r="243" spans="2:51" s="6" customFormat="1" ht="15.75" customHeight="1">
      <c r="B243" s="129"/>
      <c r="E243" s="130"/>
      <c r="F243" s="202" t="s">
        <v>176</v>
      </c>
      <c r="G243" s="203"/>
      <c r="H243" s="203"/>
      <c r="I243" s="203"/>
      <c r="K243" s="131">
        <v>211.3</v>
      </c>
      <c r="R243" s="132"/>
      <c r="T243" s="133"/>
      <c r="AB243" s="134"/>
      <c r="AT243" s="130" t="s">
        <v>144</v>
      </c>
      <c r="AU243" s="130" t="s">
        <v>96</v>
      </c>
      <c r="AV243" s="130" t="s">
        <v>96</v>
      </c>
      <c r="AW243" s="130" t="s">
        <v>103</v>
      </c>
      <c r="AX243" s="130" t="s">
        <v>81</v>
      </c>
      <c r="AY243" s="130" t="s">
        <v>137</v>
      </c>
    </row>
    <row r="244" spans="2:51" s="6" customFormat="1" ht="15.75" customHeight="1">
      <c r="B244" s="129"/>
      <c r="E244" s="130"/>
      <c r="F244" s="202" t="s">
        <v>188</v>
      </c>
      <c r="G244" s="203"/>
      <c r="H244" s="203"/>
      <c r="I244" s="203"/>
      <c r="K244" s="131">
        <v>5.2</v>
      </c>
      <c r="R244" s="132"/>
      <c r="T244" s="133"/>
      <c r="AB244" s="134"/>
      <c r="AT244" s="130" t="s">
        <v>144</v>
      </c>
      <c r="AU244" s="130" t="s">
        <v>96</v>
      </c>
      <c r="AV244" s="130" t="s">
        <v>96</v>
      </c>
      <c r="AW244" s="130" t="s">
        <v>103</v>
      </c>
      <c r="AX244" s="130" t="s">
        <v>81</v>
      </c>
      <c r="AY244" s="130" t="s">
        <v>137</v>
      </c>
    </row>
    <row r="245" spans="2:51" s="6" customFormat="1" ht="15.75" customHeight="1">
      <c r="B245" s="129"/>
      <c r="E245" s="130"/>
      <c r="F245" s="202" t="s">
        <v>189</v>
      </c>
      <c r="G245" s="203"/>
      <c r="H245" s="203"/>
      <c r="I245" s="203"/>
      <c r="K245" s="131">
        <v>28.05</v>
      </c>
      <c r="R245" s="132"/>
      <c r="T245" s="133"/>
      <c r="AB245" s="134"/>
      <c r="AT245" s="130" t="s">
        <v>144</v>
      </c>
      <c r="AU245" s="130" t="s">
        <v>96</v>
      </c>
      <c r="AV245" s="130" t="s">
        <v>96</v>
      </c>
      <c r="AW245" s="130" t="s">
        <v>103</v>
      </c>
      <c r="AX245" s="130" t="s">
        <v>81</v>
      </c>
      <c r="AY245" s="130" t="s">
        <v>137</v>
      </c>
    </row>
    <row r="246" spans="2:51" s="6" customFormat="1" ht="15.75" customHeight="1">
      <c r="B246" s="129"/>
      <c r="E246" s="130"/>
      <c r="F246" s="202" t="s">
        <v>277</v>
      </c>
      <c r="G246" s="203"/>
      <c r="H246" s="203"/>
      <c r="I246" s="203"/>
      <c r="K246" s="131">
        <v>9.43</v>
      </c>
      <c r="R246" s="132"/>
      <c r="T246" s="133"/>
      <c r="AB246" s="134"/>
      <c r="AT246" s="130" t="s">
        <v>144</v>
      </c>
      <c r="AU246" s="130" t="s">
        <v>96</v>
      </c>
      <c r="AV246" s="130" t="s">
        <v>96</v>
      </c>
      <c r="AW246" s="130" t="s">
        <v>103</v>
      </c>
      <c r="AX246" s="130" t="s">
        <v>81</v>
      </c>
      <c r="AY246" s="130" t="s">
        <v>137</v>
      </c>
    </row>
    <row r="247" spans="2:51" s="6" customFormat="1" ht="15.75" customHeight="1">
      <c r="B247" s="129"/>
      <c r="E247" s="130"/>
      <c r="F247" s="202" t="s">
        <v>278</v>
      </c>
      <c r="G247" s="203"/>
      <c r="H247" s="203"/>
      <c r="I247" s="203"/>
      <c r="K247" s="131">
        <v>9.39</v>
      </c>
      <c r="R247" s="132"/>
      <c r="T247" s="133"/>
      <c r="AB247" s="134"/>
      <c r="AT247" s="130" t="s">
        <v>144</v>
      </c>
      <c r="AU247" s="130" t="s">
        <v>96</v>
      </c>
      <c r="AV247" s="130" t="s">
        <v>96</v>
      </c>
      <c r="AW247" s="130" t="s">
        <v>103</v>
      </c>
      <c r="AX247" s="130" t="s">
        <v>81</v>
      </c>
      <c r="AY247" s="130" t="s">
        <v>137</v>
      </c>
    </row>
    <row r="248" spans="2:51" s="6" customFormat="1" ht="15.75" customHeight="1">
      <c r="B248" s="129"/>
      <c r="E248" s="130"/>
      <c r="F248" s="202" t="s">
        <v>279</v>
      </c>
      <c r="G248" s="203"/>
      <c r="H248" s="203"/>
      <c r="I248" s="203"/>
      <c r="K248" s="131">
        <v>9.19</v>
      </c>
      <c r="R248" s="132"/>
      <c r="T248" s="133"/>
      <c r="AB248" s="134"/>
      <c r="AT248" s="130" t="s">
        <v>144</v>
      </c>
      <c r="AU248" s="130" t="s">
        <v>96</v>
      </c>
      <c r="AV248" s="130" t="s">
        <v>96</v>
      </c>
      <c r="AW248" s="130" t="s">
        <v>103</v>
      </c>
      <c r="AX248" s="130" t="s">
        <v>81</v>
      </c>
      <c r="AY248" s="130" t="s">
        <v>137</v>
      </c>
    </row>
    <row r="249" spans="2:51" s="6" customFormat="1" ht="15.75" customHeight="1">
      <c r="B249" s="129"/>
      <c r="E249" s="130"/>
      <c r="F249" s="202" t="s">
        <v>280</v>
      </c>
      <c r="G249" s="203"/>
      <c r="H249" s="203"/>
      <c r="I249" s="203"/>
      <c r="K249" s="131">
        <v>9.39</v>
      </c>
      <c r="R249" s="132"/>
      <c r="T249" s="133"/>
      <c r="AB249" s="134"/>
      <c r="AT249" s="130" t="s">
        <v>144</v>
      </c>
      <c r="AU249" s="130" t="s">
        <v>96</v>
      </c>
      <c r="AV249" s="130" t="s">
        <v>96</v>
      </c>
      <c r="AW249" s="130" t="s">
        <v>103</v>
      </c>
      <c r="AX249" s="130" t="s">
        <v>81</v>
      </c>
      <c r="AY249" s="130" t="s">
        <v>137</v>
      </c>
    </row>
    <row r="250" spans="2:51" s="6" customFormat="1" ht="15.75" customHeight="1">
      <c r="B250" s="129"/>
      <c r="E250" s="130"/>
      <c r="F250" s="202" t="s">
        <v>281</v>
      </c>
      <c r="G250" s="203"/>
      <c r="H250" s="203"/>
      <c r="I250" s="203"/>
      <c r="K250" s="131">
        <v>9.39</v>
      </c>
      <c r="R250" s="132"/>
      <c r="T250" s="133"/>
      <c r="AB250" s="134"/>
      <c r="AT250" s="130" t="s">
        <v>144</v>
      </c>
      <c r="AU250" s="130" t="s">
        <v>96</v>
      </c>
      <c r="AV250" s="130" t="s">
        <v>96</v>
      </c>
      <c r="AW250" s="130" t="s">
        <v>103</v>
      </c>
      <c r="AX250" s="130" t="s">
        <v>81</v>
      </c>
      <c r="AY250" s="130" t="s">
        <v>137</v>
      </c>
    </row>
    <row r="251" spans="2:51" s="6" customFormat="1" ht="15.75" customHeight="1">
      <c r="B251" s="129"/>
      <c r="E251" s="130"/>
      <c r="F251" s="202" t="s">
        <v>282</v>
      </c>
      <c r="G251" s="203"/>
      <c r="H251" s="203"/>
      <c r="I251" s="203"/>
      <c r="K251" s="131">
        <v>7.99</v>
      </c>
      <c r="R251" s="132"/>
      <c r="T251" s="133"/>
      <c r="AB251" s="134"/>
      <c r="AT251" s="130" t="s">
        <v>144</v>
      </c>
      <c r="AU251" s="130" t="s">
        <v>96</v>
      </c>
      <c r="AV251" s="130" t="s">
        <v>96</v>
      </c>
      <c r="AW251" s="130" t="s">
        <v>103</v>
      </c>
      <c r="AX251" s="130" t="s">
        <v>81</v>
      </c>
      <c r="AY251" s="130" t="s">
        <v>137</v>
      </c>
    </row>
    <row r="252" spans="2:51" s="6" customFormat="1" ht="15.75" customHeight="1">
      <c r="B252" s="129"/>
      <c r="E252" s="130"/>
      <c r="F252" s="202" t="s">
        <v>283</v>
      </c>
      <c r="G252" s="203"/>
      <c r="H252" s="203"/>
      <c r="I252" s="203"/>
      <c r="K252" s="131">
        <v>7.79</v>
      </c>
      <c r="R252" s="132"/>
      <c r="T252" s="133"/>
      <c r="AB252" s="134"/>
      <c r="AT252" s="130" t="s">
        <v>144</v>
      </c>
      <c r="AU252" s="130" t="s">
        <v>96</v>
      </c>
      <c r="AV252" s="130" t="s">
        <v>96</v>
      </c>
      <c r="AW252" s="130" t="s">
        <v>103</v>
      </c>
      <c r="AX252" s="130" t="s">
        <v>81</v>
      </c>
      <c r="AY252" s="130" t="s">
        <v>137</v>
      </c>
    </row>
    <row r="253" spans="2:51" s="6" customFormat="1" ht="15.75" customHeight="1">
      <c r="B253" s="129"/>
      <c r="E253" s="130"/>
      <c r="F253" s="202" t="s">
        <v>284</v>
      </c>
      <c r="G253" s="203"/>
      <c r="H253" s="203"/>
      <c r="I253" s="203"/>
      <c r="K253" s="131">
        <v>9.39</v>
      </c>
      <c r="R253" s="132"/>
      <c r="T253" s="133"/>
      <c r="AB253" s="134"/>
      <c r="AT253" s="130" t="s">
        <v>144</v>
      </c>
      <c r="AU253" s="130" t="s">
        <v>96</v>
      </c>
      <c r="AV253" s="130" t="s">
        <v>96</v>
      </c>
      <c r="AW253" s="130" t="s">
        <v>103</v>
      </c>
      <c r="AX253" s="130" t="s">
        <v>81</v>
      </c>
      <c r="AY253" s="130" t="s">
        <v>137</v>
      </c>
    </row>
    <row r="254" spans="2:51" s="6" customFormat="1" ht="15.75" customHeight="1">
      <c r="B254" s="129"/>
      <c r="E254" s="130"/>
      <c r="F254" s="202" t="s">
        <v>285</v>
      </c>
      <c r="G254" s="203"/>
      <c r="H254" s="203"/>
      <c r="I254" s="203"/>
      <c r="K254" s="131">
        <v>9.39</v>
      </c>
      <c r="R254" s="132"/>
      <c r="T254" s="133"/>
      <c r="AB254" s="134"/>
      <c r="AT254" s="130" t="s">
        <v>144</v>
      </c>
      <c r="AU254" s="130" t="s">
        <v>96</v>
      </c>
      <c r="AV254" s="130" t="s">
        <v>96</v>
      </c>
      <c r="AW254" s="130" t="s">
        <v>103</v>
      </c>
      <c r="AX254" s="130" t="s">
        <v>81</v>
      </c>
      <c r="AY254" s="130" t="s">
        <v>137</v>
      </c>
    </row>
    <row r="255" spans="2:51" s="6" customFormat="1" ht="15.75" customHeight="1">
      <c r="B255" s="129"/>
      <c r="E255" s="130"/>
      <c r="F255" s="202" t="s">
        <v>286</v>
      </c>
      <c r="G255" s="203"/>
      <c r="H255" s="203"/>
      <c r="I255" s="203"/>
      <c r="K255" s="131">
        <v>9.39</v>
      </c>
      <c r="R255" s="132"/>
      <c r="T255" s="133"/>
      <c r="AB255" s="134"/>
      <c r="AT255" s="130" t="s">
        <v>144</v>
      </c>
      <c r="AU255" s="130" t="s">
        <v>96</v>
      </c>
      <c r="AV255" s="130" t="s">
        <v>96</v>
      </c>
      <c r="AW255" s="130" t="s">
        <v>103</v>
      </c>
      <c r="AX255" s="130" t="s">
        <v>81</v>
      </c>
      <c r="AY255" s="130" t="s">
        <v>137</v>
      </c>
    </row>
    <row r="256" spans="2:51" s="6" customFormat="1" ht="15.75" customHeight="1">
      <c r="B256" s="129"/>
      <c r="E256" s="130"/>
      <c r="F256" s="202" t="s">
        <v>287</v>
      </c>
      <c r="G256" s="203"/>
      <c r="H256" s="203"/>
      <c r="I256" s="203"/>
      <c r="K256" s="131">
        <v>9.39</v>
      </c>
      <c r="R256" s="132"/>
      <c r="T256" s="133"/>
      <c r="AB256" s="134"/>
      <c r="AT256" s="130" t="s">
        <v>144</v>
      </c>
      <c r="AU256" s="130" t="s">
        <v>96</v>
      </c>
      <c r="AV256" s="130" t="s">
        <v>96</v>
      </c>
      <c r="AW256" s="130" t="s">
        <v>103</v>
      </c>
      <c r="AX256" s="130" t="s">
        <v>81</v>
      </c>
      <c r="AY256" s="130" t="s">
        <v>137</v>
      </c>
    </row>
    <row r="257" spans="2:51" s="6" customFormat="1" ht="15.75" customHeight="1">
      <c r="B257" s="129"/>
      <c r="E257" s="130"/>
      <c r="F257" s="202" t="s">
        <v>288</v>
      </c>
      <c r="G257" s="203"/>
      <c r="H257" s="203"/>
      <c r="I257" s="203"/>
      <c r="K257" s="131">
        <v>9.39</v>
      </c>
      <c r="R257" s="132"/>
      <c r="T257" s="133"/>
      <c r="AB257" s="134"/>
      <c r="AT257" s="130" t="s">
        <v>144</v>
      </c>
      <c r="AU257" s="130" t="s">
        <v>96</v>
      </c>
      <c r="AV257" s="130" t="s">
        <v>96</v>
      </c>
      <c r="AW257" s="130" t="s">
        <v>103</v>
      </c>
      <c r="AX257" s="130" t="s">
        <v>81</v>
      </c>
      <c r="AY257" s="130" t="s">
        <v>137</v>
      </c>
    </row>
    <row r="258" spans="2:51" s="6" customFormat="1" ht="15.75" customHeight="1">
      <c r="B258" s="129"/>
      <c r="E258" s="130"/>
      <c r="F258" s="202" t="s">
        <v>289</v>
      </c>
      <c r="G258" s="203"/>
      <c r="H258" s="203"/>
      <c r="I258" s="203"/>
      <c r="K258" s="131">
        <v>9.39</v>
      </c>
      <c r="R258" s="132"/>
      <c r="T258" s="133"/>
      <c r="AB258" s="134"/>
      <c r="AT258" s="130" t="s">
        <v>144</v>
      </c>
      <c r="AU258" s="130" t="s">
        <v>96</v>
      </c>
      <c r="AV258" s="130" t="s">
        <v>96</v>
      </c>
      <c r="AW258" s="130" t="s">
        <v>103</v>
      </c>
      <c r="AX258" s="130" t="s">
        <v>81</v>
      </c>
      <c r="AY258" s="130" t="s">
        <v>137</v>
      </c>
    </row>
    <row r="259" spans="2:51" s="6" customFormat="1" ht="15.75" customHeight="1">
      <c r="B259" s="129"/>
      <c r="E259" s="130"/>
      <c r="F259" s="202" t="s">
        <v>290</v>
      </c>
      <c r="G259" s="203"/>
      <c r="H259" s="203"/>
      <c r="I259" s="203"/>
      <c r="K259" s="131">
        <v>7.99</v>
      </c>
      <c r="R259" s="132"/>
      <c r="T259" s="133"/>
      <c r="AB259" s="134"/>
      <c r="AT259" s="130" t="s">
        <v>144</v>
      </c>
      <c r="AU259" s="130" t="s">
        <v>96</v>
      </c>
      <c r="AV259" s="130" t="s">
        <v>96</v>
      </c>
      <c r="AW259" s="130" t="s">
        <v>103</v>
      </c>
      <c r="AX259" s="130" t="s">
        <v>81</v>
      </c>
      <c r="AY259" s="130" t="s">
        <v>137</v>
      </c>
    </row>
    <row r="260" spans="2:51" s="6" customFormat="1" ht="15.75" customHeight="1">
      <c r="B260" s="129"/>
      <c r="E260" s="130"/>
      <c r="F260" s="202" t="s">
        <v>291</v>
      </c>
      <c r="G260" s="203"/>
      <c r="H260" s="203"/>
      <c r="I260" s="203"/>
      <c r="K260" s="131">
        <v>27.52</v>
      </c>
      <c r="R260" s="132"/>
      <c r="T260" s="133"/>
      <c r="AB260" s="134"/>
      <c r="AT260" s="130" t="s">
        <v>144</v>
      </c>
      <c r="AU260" s="130" t="s">
        <v>96</v>
      </c>
      <c r="AV260" s="130" t="s">
        <v>96</v>
      </c>
      <c r="AW260" s="130" t="s">
        <v>103</v>
      </c>
      <c r="AX260" s="130" t="s">
        <v>81</v>
      </c>
      <c r="AY260" s="130" t="s">
        <v>137</v>
      </c>
    </row>
    <row r="261" spans="2:51" s="6" customFormat="1" ht="15.75" customHeight="1">
      <c r="B261" s="129"/>
      <c r="E261" s="130"/>
      <c r="F261" s="202" t="s">
        <v>183</v>
      </c>
      <c r="G261" s="203"/>
      <c r="H261" s="203"/>
      <c r="I261" s="203"/>
      <c r="K261" s="131">
        <v>100.26</v>
      </c>
      <c r="R261" s="132"/>
      <c r="T261" s="133"/>
      <c r="AB261" s="134"/>
      <c r="AT261" s="130" t="s">
        <v>144</v>
      </c>
      <c r="AU261" s="130" t="s">
        <v>96</v>
      </c>
      <c r="AV261" s="130" t="s">
        <v>96</v>
      </c>
      <c r="AW261" s="130" t="s">
        <v>103</v>
      </c>
      <c r="AX261" s="130" t="s">
        <v>81</v>
      </c>
      <c r="AY261" s="130" t="s">
        <v>137</v>
      </c>
    </row>
    <row r="262" spans="2:51" s="6" customFormat="1" ht="15.75" customHeight="1">
      <c r="B262" s="129"/>
      <c r="E262" s="130"/>
      <c r="F262" s="202" t="s">
        <v>184</v>
      </c>
      <c r="G262" s="203"/>
      <c r="H262" s="203"/>
      <c r="I262" s="203"/>
      <c r="K262" s="131">
        <v>2689.07</v>
      </c>
      <c r="R262" s="132"/>
      <c r="T262" s="133"/>
      <c r="AB262" s="134"/>
      <c r="AT262" s="130" t="s">
        <v>144</v>
      </c>
      <c r="AU262" s="130" t="s">
        <v>96</v>
      </c>
      <c r="AV262" s="130" t="s">
        <v>96</v>
      </c>
      <c r="AW262" s="130" t="s">
        <v>103</v>
      </c>
      <c r="AX262" s="130" t="s">
        <v>81</v>
      </c>
      <c r="AY262" s="130" t="s">
        <v>137</v>
      </c>
    </row>
    <row r="263" spans="2:51" s="6" customFormat="1" ht="15.75" customHeight="1">
      <c r="B263" s="129"/>
      <c r="E263" s="130"/>
      <c r="F263" s="202" t="s">
        <v>292</v>
      </c>
      <c r="G263" s="203"/>
      <c r="H263" s="203"/>
      <c r="I263" s="203"/>
      <c r="K263" s="131">
        <v>178.215</v>
      </c>
      <c r="R263" s="132"/>
      <c r="T263" s="133"/>
      <c r="AB263" s="134"/>
      <c r="AT263" s="130" t="s">
        <v>144</v>
      </c>
      <c r="AU263" s="130" t="s">
        <v>96</v>
      </c>
      <c r="AV263" s="130" t="s">
        <v>96</v>
      </c>
      <c r="AW263" s="130" t="s">
        <v>103</v>
      </c>
      <c r="AX263" s="130" t="s">
        <v>81</v>
      </c>
      <c r="AY263" s="130" t="s">
        <v>137</v>
      </c>
    </row>
    <row r="264" spans="2:51" s="6" customFormat="1" ht="15.75" customHeight="1">
      <c r="B264" s="135"/>
      <c r="E264" s="136"/>
      <c r="F264" s="204" t="s">
        <v>145</v>
      </c>
      <c r="G264" s="205"/>
      <c r="H264" s="205"/>
      <c r="I264" s="205"/>
      <c r="K264" s="137">
        <v>3924.355</v>
      </c>
      <c r="R264" s="138"/>
      <c r="T264" s="139"/>
      <c r="AB264" s="140"/>
      <c r="AT264" s="136" t="s">
        <v>144</v>
      </c>
      <c r="AU264" s="136" t="s">
        <v>96</v>
      </c>
      <c r="AV264" s="136" t="s">
        <v>142</v>
      </c>
      <c r="AW264" s="136" t="s">
        <v>103</v>
      </c>
      <c r="AX264" s="136" t="s">
        <v>21</v>
      </c>
      <c r="AY264" s="136" t="s">
        <v>137</v>
      </c>
    </row>
    <row r="265" spans="2:64" s="6" customFormat="1" ht="27" customHeight="1">
      <c r="B265" s="22"/>
      <c r="C265" s="122" t="s">
        <v>293</v>
      </c>
      <c r="D265" s="122" t="s">
        <v>138</v>
      </c>
      <c r="E265" s="123" t="s">
        <v>294</v>
      </c>
      <c r="F265" s="206" t="s">
        <v>295</v>
      </c>
      <c r="G265" s="197"/>
      <c r="H265" s="197"/>
      <c r="I265" s="197"/>
      <c r="J265" s="124" t="s">
        <v>174</v>
      </c>
      <c r="K265" s="125">
        <v>57.43</v>
      </c>
      <c r="L265" s="196">
        <v>0</v>
      </c>
      <c r="M265" s="197"/>
      <c r="N265" s="198">
        <f>ROUND($L$265*$K$265,2)</f>
        <v>0</v>
      </c>
      <c r="O265" s="197"/>
      <c r="P265" s="197"/>
      <c r="Q265" s="197"/>
      <c r="R265" s="23"/>
      <c r="T265" s="126"/>
      <c r="U265" s="29" t="s">
        <v>46</v>
      </c>
      <c r="V265" s="127">
        <v>0.043</v>
      </c>
      <c r="W265" s="127">
        <f>$V$265*$K$265</f>
        <v>2.46949</v>
      </c>
      <c r="X265" s="127">
        <v>0</v>
      </c>
      <c r="Y265" s="127">
        <f>$X$265*$K$265</f>
        <v>0</v>
      </c>
      <c r="Z265" s="127">
        <v>0</v>
      </c>
      <c r="AA265" s="127">
        <f>$Z$265*$K$265</f>
        <v>0</v>
      </c>
      <c r="AB265" s="128"/>
      <c r="AR265" s="6" t="s">
        <v>142</v>
      </c>
      <c r="AT265" s="6" t="s">
        <v>138</v>
      </c>
      <c r="AU265" s="6" t="s">
        <v>96</v>
      </c>
      <c r="AY265" s="6" t="s">
        <v>137</v>
      </c>
      <c r="BE265" s="81">
        <f>IF($U$265="základní",$N$265,0)</f>
        <v>0</v>
      </c>
      <c r="BF265" s="81">
        <f>IF($U$265="snížená",$N$265,0)</f>
        <v>0</v>
      </c>
      <c r="BG265" s="81">
        <f>IF($U$265="zákl. přenesená",$N$265,0)</f>
        <v>0</v>
      </c>
      <c r="BH265" s="81">
        <f>IF($U$265="sníž. přenesená",$N$265,0)</f>
        <v>0</v>
      </c>
      <c r="BI265" s="81">
        <f>IF($U$265="nulová",$N$265,0)</f>
        <v>0</v>
      </c>
      <c r="BJ265" s="6" t="s">
        <v>21</v>
      </c>
      <c r="BK265" s="81">
        <f>ROUND($L$265*$K$265,2)</f>
        <v>0</v>
      </c>
      <c r="BL265" s="6" t="s">
        <v>142</v>
      </c>
    </row>
    <row r="266" spans="2:51" s="6" customFormat="1" ht="15.75" customHeight="1">
      <c r="B266" s="129"/>
      <c r="E266" s="130"/>
      <c r="F266" s="202" t="s">
        <v>296</v>
      </c>
      <c r="G266" s="203"/>
      <c r="H266" s="203"/>
      <c r="I266" s="203"/>
      <c r="K266" s="131">
        <v>57.43</v>
      </c>
      <c r="R266" s="132"/>
      <c r="T266" s="133"/>
      <c r="AB266" s="134"/>
      <c r="AT266" s="130" t="s">
        <v>144</v>
      </c>
      <c r="AU266" s="130" t="s">
        <v>96</v>
      </c>
      <c r="AV266" s="130" t="s">
        <v>96</v>
      </c>
      <c r="AW266" s="130" t="s">
        <v>103</v>
      </c>
      <c r="AX266" s="130" t="s">
        <v>81</v>
      </c>
      <c r="AY266" s="130" t="s">
        <v>137</v>
      </c>
    </row>
    <row r="267" spans="2:51" s="6" customFormat="1" ht="15.75" customHeight="1">
      <c r="B267" s="135"/>
      <c r="E267" s="136"/>
      <c r="F267" s="204" t="s">
        <v>145</v>
      </c>
      <c r="G267" s="205"/>
      <c r="H267" s="205"/>
      <c r="I267" s="205"/>
      <c r="K267" s="137">
        <v>57.43</v>
      </c>
      <c r="R267" s="138"/>
      <c r="T267" s="139"/>
      <c r="AB267" s="140"/>
      <c r="AT267" s="136" t="s">
        <v>144</v>
      </c>
      <c r="AU267" s="136" t="s">
        <v>96</v>
      </c>
      <c r="AV267" s="136" t="s">
        <v>142</v>
      </c>
      <c r="AW267" s="136" t="s">
        <v>103</v>
      </c>
      <c r="AX267" s="136" t="s">
        <v>21</v>
      </c>
      <c r="AY267" s="136" t="s">
        <v>137</v>
      </c>
    </row>
    <row r="268" spans="2:64" s="6" customFormat="1" ht="15.75" customHeight="1">
      <c r="B268" s="22"/>
      <c r="C268" s="122" t="s">
        <v>297</v>
      </c>
      <c r="D268" s="122" t="s">
        <v>138</v>
      </c>
      <c r="E268" s="123" t="s">
        <v>298</v>
      </c>
      <c r="F268" s="206" t="s">
        <v>299</v>
      </c>
      <c r="G268" s="197"/>
      <c r="H268" s="197"/>
      <c r="I268" s="197"/>
      <c r="J268" s="124" t="s">
        <v>174</v>
      </c>
      <c r="K268" s="125">
        <v>3947.755</v>
      </c>
      <c r="L268" s="196">
        <v>0</v>
      </c>
      <c r="M268" s="197"/>
      <c r="N268" s="198">
        <f>ROUND($L$268*$K$268,2)</f>
        <v>0</v>
      </c>
      <c r="O268" s="197"/>
      <c r="P268" s="197"/>
      <c r="Q268" s="197"/>
      <c r="R268" s="23"/>
      <c r="T268" s="126"/>
      <c r="U268" s="29" t="s">
        <v>46</v>
      </c>
      <c r="V268" s="127">
        <v>0.031</v>
      </c>
      <c r="W268" s="127">
        <f>$V$268*$K$268</f>
        <v>122.380405</v>
      </c>
      <c r="X268" s="127">
        <v>0</v>
      </c>
      <c r="Y268" s="127">
        <f>$X$268*$K$268</f>
        <v>0</v>
      </c>
      <c r="Z268" s="127">
        <v>0</v>
      </c>
      <c r="AA268" s="127">
        <f>$Z$268*$K$268</f>
        <v>0</v>
      </c>
      <c r="AB268" s="128"/>
      <c r="AR268" s="6" t="s">
        <v>142</v>
      </c>
      <c r="AT268" s="6" t="s">
        <v>138</v>
      </c>
      <c r="AU268" s="6" t="s">
        <v>96</v>
      </c>
      <c r="AY268" s="6" t="s">
        <v>137</v>
      </c>
      <c r="BE268" s="81">
        <f>IF($U$268="základní",$N$268,0)</f>
        <v>0</v>
      </c>
      <c r="BF268" s="81">
        <f>IF($U$268="snížená",$N$268,0)</f>
        <v>0</v>
      </c>
      <c r="BG268" s="81">
        <f>IF($U$268="zákl. přenesená",$N$268,0)</f>
        <v>0</v>
      </c>
      <c r="BH268" s="81">
        <f>IF($U$268="sníž. přenesená",$N$268,0)</f>
        <v>0</v>
      </c>
      <c r="BI268" s="81">
        <f>IF($U$268="nulová",$N$268,0)</f>
        <v>0</v>
      </c>
      <c r="BJ268" s="6" t="s">
        <v>21</v>
      </c>
      <c r="BK268" s="81">
        <f>ROUND($L$268*$K$268,2)</f>
        <v>0</v>
      </c>
      <c r="BL268" s="6" t="s">
        <v>142</v>
      </c>
    </row>
    <row r="269" spans="2:51" s="6" customFormat="1" ht="15.75" customHeight="1">
      <c r="B269" s="129"/>
      <c r="E269" s="130"/>
      <c r="F269" s="202" t="s">
        <v>182</v>
      </c>
      <c r="G269" s="203"/>
      <c r="H269" s="203"/>
      <c r="I269" s="203"/>
      <c r="K269" s="131">
        <v>498.34</v>
      </c>
      <c r="R269" s="132"/>
      <c r="T269" s="133"/>
      <c r="AB269" s="134"/>
      <c r="AT269" s="130" t="s">
        <v>144</v>
      </c>
      <c r="AU269" s="130" t="s">
        <v>96</v>
      </c>
      <c r="AV269" s="130" t="s">
        <v>96</v>
      </c>
      <c r="AW269" s="130" t="s">
        <v>103</v>
      </c>
      <c r="AX269" s="130" t="s">
        <v>81</v>
      </c>
      <c r="AY269" s="130" t="s">
        <v>137</v>
      </c>
    </row>
    <row r="270" spans="2:51" s="6" customFormat="1" ht="15.75" customHeight="1">
      <c r="B270" s="129"/>
      <c r="E270" s="130"/>
      <c r="F270" s="202" t="s">
        <v>276</v>
      </c>
      <c r="G270" s="203"/>
      <c r="H270" s="203"/>
      <c r="I270" s="203"/>
      <c r="K270" s="131">
        <v>59.5</v>
      </c>
      <c r="R270" s="132"/>
      <c r="T270" s="133"/>
      <c r="AB270" s="134"/>
      <c r="AT270" s="130" t="s">
        <v>144</v>
      </c>
      <c r="AU270" s="130" t="s">
        <v>96</v>
      </c>
      <c r="AV270" s="130" t="s">
        <v>96</v>
      </c>
      <c r="AW270" s="130" t="s">
        <v>103</v>
      </c>
      <c r="AX270" s="130" t="s">
        <v>81</v>
      </c>
      <c r="AY270" s="130" t="s">
        <v>137</v>
      </c>
    </row>
    <row r="271" spans="2:51" s="6" customFormat="1" ht="15.75" customHeight="1">
      <c r="B271" s="129"/>
      <c r="E271" s="130"/>
      <c r="F271" s="202" t="s">
        <v>176</v>
      </c>
      <c r="G271" s="203"/>
      <c r="H271" s="203"/>
      <c r="I271" s="203"/>
      <c r="K271" s="131">
        <v>211.3</v>
      </c>
      <c r="R271" s="132"/>
      <c r="T271" s="133"/>
      <c r="AB271" s="134"/>
      <c r="AT271" s="130" t="s">
        <v>144</v>
      </c>
      <c r="AU271" s="130" t="s">
        <v>96</v>
      </c>
      <c r="AV271" s="130" t="s">
        <v>96</v>
      </c>
      <c r="AW271" s="130" t="s">
        <v>103</v>
      </c>
      <c r="AX271" s="130" t="s">
        <v>81</v>
      </c>
      <c r="AY271" s="130" t="s">
        <v>137</v>
      </c>
    </row>
    <row r="272" spans="2:51" s="6" customFormat="1" ht="15.75" customHeight="1">
      <c r="B272" s="129"/>
      <c r="E272" s="130"/>
      <c r="F272" s="202" t="s">
        <v>188</v>
      </c>
      <c r="G272" s="203"/>
      <c r="H272" s="203"/>
      <c r="I272" s="203"/>
      <c r="K272" s="131">
        <v>5.2</v>
      </c>
      <c r="R272" s="132"/>
      <c r="T272" s="133"/>
      <c r="AB272" s="134"/>
      <c r="AT272" s="130" t="s">
        <v>144</v>
      </c>
      <c r="AU272" s="130" t="s">
        <v>96</v>
      </c>
      <c r="AV272" s="130" t="s">
        <v>96</v>
      </c>
      <c r="AW272" s="130" t="s">
        <v>103</v>
      </c>
      <c r="AX272" s="130" t="s">
        <v>81</v>
      </c>
      <c r="AY272" s="130" t="s">
        <v>137</v>
      </c>
    </row>
    <row r="273" spans="2:51" s="6" customFormat="1" ht="15.75" customHeight="1">
      <c r="B273" s="129"/>
      <c r="E273" s="130"/>
      <c r="F273" s="202" t="s">
        <v>189</v>
      </c>
      <c r="G273" s="203"/>
      <c r="H273" s="203"/>
      <c r="I273" s="203"/>
      <c r="K273" s="131">
        <v>28.05</v>
      </c>
      <c r="R273" s="132"/>
      <c r="T273" s="133"/>
      <c r="AB273" s="134"/>
      <c r="AT273" s="130" t="s">
        <v>144</v>
      </c>
      <c r="AU273" s="130" t="s">
        <v>96</v>
      </c>
      <c r="AV273" s="130" t="s">
        <v>96</v>
      </c>
      <c r="AW273" s="130" t="s">
        <v>103</v>
      </c>
      <c r="AX273" s="130" t="s">
        <v>81</v>
      </c>
      <c r="AY273" s="130" t="s">
        <v>137</v>
      </c>
    </row>
    <row r="274" spans="2:51" s="6" customFormat="1" ht="15.75" customHeight="1">
      <c r="B274" s="129"/>
      <c r="E274" s="130"/>
      <c r="F274" s="202" t="s">
        <v>206</v>
      </c>
      <c r="G274" s="203"/>
      <c r="H274" s="203"/>
      <c r="I274" s="203"/>
      <c r="K274" s="131">
        <v>2.65</v>
      </c>
      <c r="R274" s="132"/>
      <c r="T274" s="133"/>
      <c r="AB274" s="134"/>
      <c r="AT274" s="130" t="s">
        <v>144</v>
      </c>
      <c r="AU274" s="130" t="s">
        <v>96</v>
      </c>
      <c r="AV274" s="130" t="s">
        <v>96</v>
      </c>
      <c r="AW274" s="130" t="s">
        <v>103</v>
      </c>
      <c r="AX274" s="130" t="s">
        <v>81</v>
      </c>
      <c r="AY274" s="130" t="s">
        <v>137</v>
      </c>
    </row>
    <row r="275" spans="2:51" s="6" customFormat="1" ht="15.75" customHeight="1">
      <c r="B275" s="129"/>
      <c r="E275" s="130"/>
      <c r="F275" s="202" t="s">
        <v>277</v>
      </c>
      <c r="G275" s="203"/>
      <c r="H275" s="203"/>
      <c r="I275" s="203"/>
      <c r="K275" s="131">
        <v>9.43</v>
      </c>
      <c r="R275" s="132"/>
      <c r="T275" s="133"/>
      <c r="AB275" s="134"/>
      <c r="AT275" s="130" t="s">
        <v>144</v>
      </c>
      <c r="AU275" s="130" t="s">
        <v>96</v>
      </c>
      <c r="AV275" s="130" t="s">
        <v>96</v>
      </c>
      <c r="AW275" s="130" t="s">
        <v>103</v>
      </c>
      <c r="AX275" s="130" t="s">
        <v>81</v>
      </c>
      <c r="AY275" s="130" t="s">
        <v>137</v>
      </c>
    </row>
    <row r="276" spans="2:51" s="6" customFormat="1" ht="15.75" customHeight="1">
      <c r="B276" s="129"/>
      <c r="E276" s="130"/>
      <c r="F276" s="202" t="s">
        <v>300</v>
      </c>
      <c r="G276" s="203"/>
      <c r="H276" s="203"/>
      <c r="I276" s="203"/>
      <c r="K276" s="131">
        <v>10.84</v>
      </c>
      <c r="R276" s="132"/>
      <c r="T276" s="133"/>
      <c r="AB276" s="134"/>
      <c r="AT276" s="130" t="s">
        <v>144</v>
      </c>
      <c r="AU276" s="130" t="s">
        <v>96</v>
      </c>
      <c r="AV276" s="130" t="s">
        <v>96</v>
      </c>
      <c r="AW276" s="130" t="s">
        <v>103</v>
      </c>
      <c r="AX276" s="130" t="s">
        <v>81</v>
      </c>
      <c r="AY276" s="130" t="s">
        <v>137</v>
      </c>
    </row>
    <row r="277" spans="2:51" s="6" customFormat="1" ht="15.75" customHeight="1">
      <c r="B277" s="129"/>
      <c r="E277" s="130"/>
      <c r="F277" s="202" t="s">
        <v>301</v>
      </c>
      <c r="G277" s="203"/>
      <c r="H277" s="203"/>
      <c r="I277" s="203"/>
      <c r="K277" s="131">
        <v>10.64</v>
      </c>
      <c r="R277" s="132"/>
      <c r="T277" s="133"/>
      <c r="AB277" s="134"/>
      <c r="AT277" s="130" t="s">
        <v>144</v>
      </c>
      <c r="AU277" s="130" t="s">
        <v>96</v>
      </c>
      <c r="AV277" s="130" t="s">
        <v>96</v>
      </c>
      <c r="AW277" s="130" t="s">
        <v>103</v>
      </c>
      <c r="AX277" s="130" t="s">
        <v>81</v>
      </c>
      <c r="AY277" s="130" t="s">
        <v>137</v>
      </c>
    </row>
    <row r="278" spans="2:51" s="6" customFormat="1" ht="15.75" customHeight="1">
      <c r="B278" s="129"/>
      <c r="E278" s="130"/>
      <c r="F278" s="202" t="s">
        <v>302</v>
      </c>
      <c r="G278" s="203"/>
      <c r="H278" s="203"/>
      <c r="I278" s="203"/>
      <c r="K278" s="131">
        <v>10.84</v>
      </c>
      <c r="R278" s="132"/>
      <c r="T278" s="133"/>
      <c r="AB278" s="134"/>
      <c r="AT278" s="130" t="s">
        <v>144</v>
      </c>
      <c r="AU278" s="130" t="s">
        <v>96</v>
      </c>
      <c r="AV278" s="130" t="s">
        <v>96</v>
      </c>
      <c r="AW278" s="130" t="s">
        <v>103</v>
      </c>
      <c r="AX278" s="130" t="s">
        <v>81</v>
      </c>
      <c r="AY278" s="130" t="s">
        <v>137</v>
      </c>
    </row>
    <row r="279" spans="2:51" s="6" customFormat="1" ht="15.75" customHeight="1">
      <c r="B279" s="129"/>
      <c r="E279" s="130"/>
      <c r="F279" s="202" t="s">
        <v>303</v>
      </c>
      <c r="G279" s="203"/>
      <c r="H279" s="203"/>
      <c r="I279" s="203"/>
      <c r="K279" s="131">
        <v>10.84</v>
      </c>
      <c r="R279" s="132"/>
      <c r="T279" s="133"/>
      <c r="AB279" s="134"/>
      <c r="AT279" s="130" t="s">
        <v>144</v>
      </c>
      <c r="AU279" s="130" t="s">
        <v>96</v>
      </c>
      <c r="AV279" s="130" t="s">
        <v>96</v>
      </c>
      <c r="AW279" s="130" t="s">
        <v>103</v>
      </c>
      <c r="AX279" s="130" t="s">
        <v>81</v>
      </c>
      <c r="AY279" s="130" t="s">
        <v>137</v>
      </c>
    </row>
    <row r="280" spans="2:51" s="6" customFormat="1" ht="15.75" customHeight="1">
      <c r="B280" s="129"/>
      <c r="E280" s="130"/>
      <c r="F280" s="202" t="s">
        <v>304</v>
      </c>
      <c r="G280" s="203"/>
      <c r="H280" s="203"/>
      <c r="I280" s="203"/>
      <c r="K280" s="131">
        <v>10.07</v>
      </c>
      <c r="R280" s="132"/>
      <c r="T280" s="133"/>
      <c r="AB280" s="134"/>
      <c r="AT280" s="130" t="s">
        <v>144</v>
      </c>
      <c r="AU280" s="130" t="s">
        <v>96</v>
      </c>
      <c r="AV280" s="130" t="s">
        <v>96</v>
      </c>
      <c r="AW280" s="130" t="s">
        <v>103</v>
      </c>
      <c r="AX280" s="130" t="s">
        <v>81</v>
      </c>
      <c r="AY280" s="130" t="s">
        <v>137</v>
      </c>
    </row>
    <row r="281" spans="2:51" s="6" customFormat="1" ht="15.75" customHeight="1">
      <c r="B281" s="129"/>
      <c r="E281" s="130"/>
      <c r="F281" s="202" t="s">
        <v>305</v>
      </c>
      <c r="G281" s="203"/>
      <c r="H281" s="203"/>
      <c r="I281" s="203"/>
      <c r="K281" s="131">
        <v>9.88</v>
      </c>
      <c r="R281" s="132"/>
      <c r="T281" s="133"/>
      <c r="AB281" s="134"/>
      <c r="AT281" s="130" t="s">
        <v>144</v>
      </c>
      <c r="AU281" s="130" t="s">
        <v>96</v>
      </c>
      <c r="AV281" s="130" t="s">
        <v>96</v>
      </c>
      <c r="AW281" s="130" t="s">
        <v>103</v>
      </c>
      <c r="AX281" s="130" t="s">
        <v>81</v>
      </c>
      <c r="AY281" s="130" t="s">
        <v>137</v>
      </c>
    </row>
    <row r="282" spans="2:51" s="6" customFormat="1" ht="15.75" customHeight="1">
      <c r="B282" s="129"/>
      <c r="E282" s="130"/>
      <c r="F282" s="202" t="s">
        <v>306</v>
      </c>
      <c r="G282" s="203"/>
      <c r="H282" s="203"/>
      <c r="I282" s="203"/>
      <c r="K282" s="131">
        <v>10.84</v>
      </c>
      <c r="R282" s="132"/>
      <c r="T282" s="133"/>
      <c r="AB282" s="134"/>
      <c r="AT282" s="130" t="s">
        <v>144</v>
      </c>
      <c r="AU282" s="130" t="s">
        <v>96</v>
      </c>
      <c r="AV282" s="130" t="s">
        <v>96</v>
      </c>
      <c r="AW282" s="130" t="s">
        <v>103</v>
      </c>
      <c r="AX282" s="130" t="s">
        <v>81</v>
      </c>
      <c r="AY282" s="130" t="s">
        <v>137</v>
      </c>
    </row>
    <row r="283" spans="2:51" s="6" customFormat="1" ht="15.75" customHeight="1">
      <c r="B283" s="129"/>
      <c r="E283" s="130"/>
      <c r="F283" s="202" t="s">
        <v>307</v>
      </c>
      <c r="G283" s="203"/>
      <c r="H283" s="203"/>
      <c r="I283" s="203"/>
      <c r="K283" s="131">
        <v>10.84</v>
      </c>
      <c r="R283" s="132"/>
      <c r="T283" s="133"/>
      <c r="AB283" s="134"/>
      <c r="AT283" s="130" t="s">
        <v>144</v>
      </c>
      <c r="AU283" s="130" t="s">
        <v>96</v>
      </c>
      <c r="AV283" s="130" t="s">
        <v>96</v>
      </c>
      <c r="AW283" s="130" t="s">
        <v>103</v>
      </c>
      <c r="AX283" s="130" t="s">
        <v>81</v>
      </c>
      <c r="AY283" s="130" t="s">
        <v>137</v>
      </c>
    </row>
    <row r="284" spans="2:51" s="6" customFormat="1" ht="15.75" customHeight="1">
      <c r="B284" s="129"/>
      <c r="E284" s="130"/>
      <c r="F284" s="202" t="s">
        <v>308</v>
      </c>
      <c r="G284" s="203"/>
      <c r="H284" s="203"/>
      <c r="I284" s="203"/>
      <c r="K284" s="131">
        <v>10.84</v>
      </c>
      <c r="R284" s="132"/>
      <c r="T284" s="133"/>
      <c r="AB284" s="134"/>
      <c r="AT284" s="130" t="s">
        <v>144</v>
      </c>
      <c r="AU284" s="130" t="s">
        <v>96</v>
      </c>
      <c r="AV284" s="130" t="s">
        <v>96</v>
      </c>
      <c r="AW284" s="130" t="s">
        <v>103</v>
      </c>
      <c r="AX284" s="130" t="s">
        <v>81</v>
      </c>
      <c r="AY284" s="130" t="s">
        <v>137</v>
      </c>
    </row>
    <row r="285" spans="2:51" s="6" customFormat="1" ht="15.75" customHeight="1">
      <c r="B285" s="129"/>
      <c r="E285" s="130"/>
      <c r="F285" s="202" t="s">
        <v>309</v>
      </c>
      <c r="G285" s="203"/>
      <c r="H285" s="203"/>
      <c r="I285" s="203"/>
      <c r="K285" s="131">
        <v>10.84</v>
      </c>
      <c r="R285" s="132"/>
      <c r="T285" s="133"/>
      <c r="AB285" s="134"/>
      <c r="AT285" s="130" t="s">
        <v>144</v>
      </c>
      <c r="AU285" s="130" t="s">
        <v>96</v>
      </c>
      <c r="AV285" s="130" t="s">
        <v>96</v>
      </c>
      <c r="AW285" s="130" t="s">
        <v>103</v>
      </c>
      <c r="AX285" s="130" t="s">
        <v>81</v>
      </c>
      <c r="AY285" s="130" t="s">
        <v>137</v>
      </c>
    </row>
    <row r="286" spans="2:51" s="6" customFormat="1" ht="15.75" customHeight="1">
      <c r="B286" s="129"/>
      <c r="E286" s="130"/>
      <c r="F286" s="202" t="s">
        <v>310</v>
      </c>
      <c r="G286" s="203"/>
      <c r="H286" s="203"/>
      <c r="I286" s="203"/>
      <c r="K286" s="131">
        <v>10.84</v>
      </c>
      <c r="R286" s="132"/>
      <c r="T286" s="133"/>
      <c r="AB286" s="134"/>
      <c r="AT286" s="130" t="s">
        <v>144</v>
      </c>
      <c r="AU286" s="130" t="s">
        <v>96</v>
      </c>
      <c r="AV286" s="130" t="s">
        <v>96</v>
      </c>
      <c r="AW286" s="130" t="s">
        <v>103</v>
      </c>
      <c r="AX286" s="130" t="s">
        <v>81</v>
      </c>
      <c r="AY286" s="130" t="s">
        <v>137</v>
      </c>
    </row>
    <row r="287" spans="2:51" s="6" customFormat="1" ht="15.75" customHeight="1">
      <c r="B287" s="129"/>
      <c r="E287" s="130"/>
      <c r="F287" s="202" t="s">
        <v>311</v>
      </c>
      <c r="G287" s="203"/>
      <c r="H287" s="203"/>
      <c r="I287" s="203"/>
      <c r="K287" s="131">
        <v>10.84</v>
      </c>
      <c r="R287" s="132"/>
      <c r="T287" s="133"/>
      <c r="AB287" s="134"/>
      <c r="AT287" s="130" t="s">
        <v>144</v>
      </c>
      <c r="AU287" s="130" t="s">
        <v>96</v>
      </c>
      <c r="AV287" s="130" t="s">
        <v>96</v>
      </c>
      <c r="AW287" s="130" t="s">
        <v>103</v>
      </c>
      <c r="AX287" s="130" t="s">
        <v>81</v>
      </c>
      <c r="AY287" s="130" t="s">
        <v>137</v>
      </c>
    </row>
    <row r="288" spans="2:51" s="6" customFormat="1" ht="15.75" customHeight="1">
      <c r="B288" s="129"/>
      <c r="E288" s="130"/>
      <c r="F288" s="202" t="s">
        <v>312</v>
      </c>
      <c r="G288" s="203"/>
      <c r="H288" s="203"/>
      <c r="I288" s="203"/>
      <c r="K288" s="131">
        <v>10.07</v>
      </c>
      <c r="R288" s="132"/>
      <c r="T288" s="133"/>
      <c r="AB288" s="134"/>
      <c r="AT288" s="130" t="s">
        <v>144</v>
      </c>
      <c r="AU288" s="130" t="s">
        <v>96</v>
      </c>
      <c r="AV288" s="130" t="s">
        <v>96</v>
      </c>
      <c r="AW288" s="130" t="s">
        <v>103</v>
      </c>
      <c r="AX288" s="130" t="s">
        <v>81</v>
      </c>
      <c r="AY288" s="130" t="s">
        <v>137</v>
      </c>
    </row>
    <row r="289" spans="2:51" s="6" customFormat="1" ht="15.75" customHeight="1">
      <c r="B289" s="129"/>
      <c r="E289" s="130"/>
      <c r="F289" s="202" t="s">
        <v>291</v>
      </c>
      <c r="G289" s="203"/>
      <c r="H289" s="203"/>
      <c r="I289" s="203"/>
      <c r="K289" s="131">
        <v>27.52</v>
      </c>
      <c r="R289" s="132"/>
      <c r="T289" s="133"/>
      <c r="AB289" s="134"/>
      <c r="AT289" s="130" t="s">
        <v>144</v>
      </c>
      <c r="AU289" s="130" t="s">
        <v>96</v>
      </c>
      <c r="AV289" s="130" t="s">
        <v>96</v>
      </c>
      <c r="AW289" s="130" t="s">
        <v>103</v>
      </c>
      <c r="AX289" s="130" t="s">
        <v>81</v>
      </c>
      <c r="AY289" s="130" t="s">
        <v>137</v>
      </c>
    </row>
    <row r="290" spans="2:51" s="6" customFormat="1" ht="15.75" customHeight="1">
      <c r="B290" s="129"/>
      <c r="E290" s="130"/>
      <c r="F290" s="202" t="s">
        <v>183</v>
      </c>
      <c r="G290" s="203"/>
      <c r="H290" s="203"/>
      <c r="I290" s="203"/>
      <c r="K290" s="131">
        <v>100.26</v>
      </c>
      <c r="R290" s="132"/>
      <c r="T290" s="133"/>
      <c r="AB290" s="134"/>
      <c r="AT290" s="130" t="s">
        <v>144</v>
      </c>
      <c r="AU290" s="130" t="s">
        <v>96</v>
      </c>
      <c r="AV290" s="130" t="s">
        <v>96</v>
      </c>
      <c r="AW290" s="130" t="s">
        <v>103</v>
      </c>
      <c r="AX290" s="130" t="s">
        <v>81</v>
      </c>
      <c r="AY290" s="130" t="s">
        <v>137</v>
      </c>
    </row>
    <row r="291" spans="2:51" s="6" customFormat="1" ht="15.75" customHeight="1">
      <c r="B291" s="129"/>
      <c r="E291" s="130"/>
      <c r="F291" s="202" t="s">
        <v>184</v>
      </c>
      <c r="G291" s="203"/>
      <c r="H291" s="203"/>
      <c r="I291" s="203"/>
      <c r="K291" s="131">
        <v>2689.07</v>
      </c>
      <c r="R291" s="132"/>
      <c r="T291" s="133"/>
      <c r="AB291" s="134"/>
      <c r="AT291" s="130" t="s">
        <v>144</v>
      </c>
      <c r="AU291" s="130" t="s">
        <v>96</v>
      </c>
      <c r="AV291" s="130" t="s">
        <v>96</v>
      </c>
      <c r="AW291" s="130" t="s">
        <v>103</v>
      </c>
      <c r="AX291" s="130" t="s">
        <v>81</v>
      </c>
      <c r="AY291" s="130" t="s">
        <v>137</v>
      </c>
    </row>
    <row r="292" spans="2:51" s="6" customFormat="1" ht="15.75" customHeight="1">
      <c r="B292" s="129"/>
      <c r="E292" s="130"/>
      <c r="F292" s="202" t="s">
        <v>292</v>
      </c>
      <c r="G292" s="203"/>
      <c r="H292" s="203"/>
      <c r="I292" s="203"/>
      <c r="K292" s="131">
        <v>178.215</v>
      </c>
      <c r="R292" s="132"/>
      <c r="T292" s="133"/>
      <c r="AB292" s="134"/>
      <c r="AT292" s="130" t="s">
        <v>144</v>
      </c>
      <c r="AU292" s="130" t="s">
        <v>96</v>
      </c>
      <c r="AV292" s="130" t="s">
        <v>96</v>
      </c>
      <c r="AW292" s="130" t="s">
        <v>103</v>
      </c>
      <c r="AX292" s="130" t="s">
        <v>81</v>
      </c>
      <c r="AY292" s="130" t="s">
        <v>137</v>
      </c>
    </row>
    <row r="293" spans="2:51" s="6" customFormat="1" ht="15.75" customHeight="1">
      <c r="B293" s="135"/>
      <c r="E293" s="136"/>
      <c r="F293" s="204" t="s">
        <v>145</v>
      </c>
      <c r="G293" s="205"/>
      <c r="H293" s="205"/>
      <c r="I293" s="205"/>
      <c r="K293" s="137">
        <v>3947.755</v>
      </c>
      <c r="R293" s="138"/>
      <c r="T293" s="139"/>
      <c r="AB293" s="140"/>
      <c r="AT293" s="136" t="s">
        <v>144</v>
      </c>
      <c r="AU293" s="136" t="s">
        <v>96</v>
      </c>
      <c r="AV293" s="136" t="s">
        <v>142</v>
      </c>
      <c r="AW293" s="136" t="s">
        <v>103</v>
      </c>
      <c r="AX293" s="136" t="s">
        <v>21</v>
      </c>
      <c r="AY293" s="136" t="s">
        <v>137</v>
      </c>
    </row>
    <row r="294" spans="2:64" s="6" customFormat="1" ht="27" customHeight="1">
      <c r="B294" s="22"/>
      <c r="C294" s="122" t="s">
        <v>313</v>
      </c>
      <c r="D294" s="122" t="s">
        <v>138</v>
      </c>
      <c r="E294" s="123" t="s">
        <v>314</v>
      </c>
      <c r="F294" s="206" t="s">
        <v>315</v>
      </c>
      <c r="G294" s="197"/>
      <c r="H294" s="197"/>
      <c r="I294" s="197"/>
      <c r="J294" s="124" t="s">
        <v>174</v>
      </c>
      <c r="K294" s="125">
        <v>171.88</v>
      </c>
      <c r="L294" s="196">
        <v>0</v>
      </c>
      <c r="M294" s="197"/>
      <c r="N294" s="198">
        <f>ROUND($L$294*$K$294,2)</f>
        <v>0</v>
      </c>
      <c r="O294" s="197"/>
      <c r="P294" s="197"/>
      <c r="Q294" s="197"/>
      <c r="R294" s="23"/>
      <c r="T294" s="126"/>
      <c r="U294" s="29" t="s">
        <v>46</v>
      </c>
      <c r="V294" s="127">
        <v>0.299</v>
      </c>
      <c r="W294" s="127">
        <f>$V$294*$K$294</f>
        <v>51.39212</v>
      </c>
      <c r="X294" s="127">
        <v>0</v>
      </c>
      <c r="Y294" s="127">
        <f>$X$294*$K$294</f>
        <v>0</v>
      </c>
      <c r="Z294" s="127">
        <v>0</v>
      </c>
      <c r="AA294" s="127">
        <f>$Z$294*$K$294</f>
        <v>0</v>
      </c>
      <c r="AB294" s="128"/>
      <c r="AR294" s="6" t="s">
        <v>142</v>
      </c>
      <c r="AT294" s="6" t="s">
        <v>138</v>
      </c>
      <c r="AU294" s="6" t="s">
        <v>96</v>
      </c>
      <c r="AY294" s="6" t="s">
        <v>137</v>
      </c>
      <c r="BE294" s="81">
        <f>IF($U$294="základní",$N$294,0)</f>
        <v>0</v>
      </c>
      <c r="BF294" s="81">
        <f>IF($U$294="snížená",$N$294,0)</f>
        <v>0</v>
      </c>
      <c r="BG294" s="81">
        <f>IF($U$294="zákl. přenesená",$N$294,0)</f>
        <v>0</v>
      </c>
      <c r="BH294" s="81">
        <f>IF($U$294="sníž. přenesená",$N$294,0)</f>
        <v>0</v>
      </c>
      <c r="BI294" s="81">
        <f>IF($U$294="nulová",$N$294,0)</f>
        <v>0</v>
      </c>
      <c r="BJ294" s="6" t="s">
        <v>21</v>
      </c>
      <c r="BK294" s="81">
        <f>ROUND($L$294*$K$294,2)</f>
        <v>0</v>
      </c>
      <c r="BL294" s="6" t="s">
        <v>142</v>
      </c>
    </row>
    <row r="295" spans="2:51" s="6" customFormat="1" ht="15.75" customHeight="1">
      <c r="B295" s="129"/>
      <c r="E295" s="130"/>
      <c r="F295" s="202" t="s">
        <v>316</v>
      </c>
      <c r="G295" s="203"/>
      <c r="H295" s="203"/>
      <c r="I295" s="203"/>
      <c r="K295" s="131">
        <v>5.4</v>
      </c>
      <c r="R295" s="132"/>
      <c r="T295" s="133"/>
      <c r="AB295" s="134"/>
      <c r="AT295" s="130" t="s">
        <v>144</v>
      </c>
      <c r="AU295" s="130" t="s">
        <v>96</v>
      </c>
      <c r="AV295" s="130" t="s">
        <v>96</v>
      </c>
      <c r="AW295" s="130" t="s">
        <v>103</v>
      </c>
      <c r="AX295" s="130" t="s">
        <v>81</v>
      </c>
      <c r="AY295" s="130" t="s">
        <v>137</v>
      </c>
    </row>
    <row r="296" spans="2:51" s="6" customFormat="1" ht="15.75" customHeight="1">
      <c r="B296" s="129"/>
      <c r="E296" s="130"/>
      <c r="F296" s="202" t="s">
        <v>317</v>
      </c>
      <c r="G296" s="203"/>
      <c r="H296" s="203"/>
      <c r="I296" s="203"/>
      <c r="K296" s="131">
        <v>13.66</v>
      </c>
      <c r="R296" s="132"/>
      <c r="T296" s="133"/>
      <c r="AB296" s="134"/>
      <c r="AT296" s="130" t="s">
        <v>144</v>
      </c>
      <c r="AU296" s="130" t="s">
        <v>96</v>
      </c>
      <c r="AV296" s="130" t="s">
        <v>96</v>
      </c>
      <c r="AW296" s="130" t="s">
        <v>103</v>
      </c>
      <c r="AX296" s="130" t="s">
        <v>81</v>
      </c>
      <c r="AY296" s="130" t="s">
        <v>137</v>
      </c>
    </row>
    <row r="297" spans="2:51" s="6" customFormat="1" ht="15.75" customHeight="1">
      <c r="B297" s="129"/>
      <c r="E297" s="130"/>
      <c r="F297" s="202" t="s">
        <v>318</v>
      </c>
      <c r="G297" s="203"/>
      <c r="H297" s="203"/>
      <c r="I297" s="203"/>
      <c r="K297" s="131">
        <v>12.58</v>
      </c>
      <c r="R297" s="132"/>
      <c r="T297" s="133"/>
      <c r="AB297" s="134"/>
      <c r="AT297" s="130" t="s">
        <v>144</v>
      </c>
      <c r="AU297" s="130" t="s">
        <v>96</v>
      </c>
      <c r="AV297" s="130" t="s">
        <v>96</v>
      </c>
      <c r="AW297" s="130" t="s">
        <v>103</v>
      </c>
      <c r="AX297" s="130" t="s">
        <v>81</v>
      </c>
      <c r="AY297" s="130" t="s">
        <v>137</v>
      </c>
    </row>
    <row r="298" spans="2:51" s="6" customFormat="1" ht="15.75" customHeight="1">
      <c r="B298" s="129"/>
      <c r="E298" s="130"/>
      <c r="F298" s="202" t="s">
        <v>319</v>
      </c>
      <c r="G298" s="203"/>
      <c r="H298" s="203"/>
      <c r="I298" s="203"/>
      <c r="K298" s="131">
        <v>13.66</v>
      </c>
      <c r="R298" s="132"/>
      <c r="T298" s="133"/>
      <c r="AB298" s="134"/>
      <c r="AT298" s="130" t="s">
        <v>144</v>
      </c>
      <c r="AU298" s="130" t="s">
        <v>96</v>
      </c>
      <c r="AV298" s="130" t="s">
        <v>96</v>
      </c>
      <c r="AW298" s="130" t="s">
        <v>103</v>
      </c>
      <c r="AX298" s="130" t="s">
        <v>81</v>
      </c>
      <c r="AY298" s="130" t="s">
        <v>137</v>
      </c>
    </row>
    <row r="299" spans="2:51" s="6" customFormat="1" ht="15.75" customHeight="1">
      <c r="B299" s="129"/>
      <c r="E299" s="130"/>
      <c r="F299" s="202" t="s">
        <v>320</v>
      </c>
      <c r="G299" s="203"/>
      <c r="H299" s="203"/>
      <c r="I299" s="203"/>
      <c r="K299" s="131">
        <v>13.66</v>
      </c>
      <c r="R299" s="132"/>
      <c r="T299" s="133"/>
      <c r="AB299" s="134"/>
      <c r="AT299" s="130" t="s">
        <v>144</v>
      </c>
      <c r="AU299" s="130" t="s">
        <v>96</v>
      </c>
      <c r="AV299" s="130" t="s">
        <v>96</v>
      </c>
      <c r="AW299" s="130" t="s">
        <v>103</v>
      </c>
      <c r="AX299" s="130" t="s">
        <v>81</v>
      </c>
      <c r="AY299" s="130" t="s">
        <v>137</v>
      </c>
    </row>
    <row r="300" spans="2:51" s="6" customFormat="1" ht="15.75" customHeight="1">
      <c r="B300" s="129"/>
      <c r="E300" s="130"/>
      <c r="F300" s="202" t="s">
        <v>321</v>
      </c>
      <c r="G300" s="203"/>
      <c r="H300" s="203"/>
      <c r="I300" s="203"/>
      <c r="K300" s="131">
        <v>10.68</v>
      </c>
      <c r="R300" s="132"/>
      <c r="T300" s="133"/>
      <c r="AB300" s="134"/>
      <c r="AT300" s="130" t="s">
        <v>144</v>
      </c>
      <c r="AU300" s="130" t="s">
        <v>96</v>
      </c>
      <c r="AV300" s="130" t="s">
        <v>96</v>
      </c>
      <c r="AW300" s="130" t="s">
        <v>103</v>
      </c>
      <c r="AX300" s="130" t="s">
        <v>81</v>
      </c>
      <c r="AY300" s="130" t="s">
        <v>137</v>
      </c>
    </row>
    <row r="301" spans="2:51" s="6" customFormat="1" ht="15.75" customHeight="1">
      <c r="B301" s="129"/>
      <c r="E301" s="130"/>
      <c r="F301" s="202" t="s">
        <v>322</v>
      </c>
      <c r="G301" s="203"/>
      <c r="H301" s="203"/>
      <c r="I301" s="203"/>
      <c r="K301" s="131">
        <v>9.6</v>
      </c>
      <c r="R301" s="132"/>
      <c r="T301" s="133"/>
      <c r="AB301" s="134"/>
      <c r="AT301" s="130" t="s">
        <v>144</v>
      </c>
      <c r="AU301" s="130" t="s">
        <v>96</v>
      </c>
      <c r="AV301" s="130" t="s">
        <v>96</v>
      </c>
      <c r="AW301" s="130" t="s">
        <v>103</v>
      </c>
      <c r="AX301" s="130" t="s">
        <v>81</v>
      </c>
      <c r="AY301" s="130" t="s">
        <v>137</v>
      </c>
    </row>
    <row r="302" spans="2:51" s="6" customFormat="1" ht="15.75" customHeight="1">
      <c r="B302" s="129"/>
      <c r="E302" s="130"/>
      <c r="F302" s="202" t="s">
        <v>323</v>
      </c>
      <c r="G302" s="203"/>
      <c r="H302" s="203"/>
      <c r="I302" s="203"/>
      <c r="K302" s="131">
        <v>13.66</v>
      </c>
      <c r="R302" s="132"/>
      <c r="T302" s="133"/>
      <c r="AB302" s="134"/>
      <c r="AT302" s="130" t="s">
        <v>144</v>
      </c>
      <c r="AU302" s="130" t="s">
        <v>96</v>
      </c>
      <c r="AV302" s="130" t="s">
        <v>96</v>
      </c>
      <c r="AW302" s="130" t="s">
        <v>103</v>
      </c>
      <c r="AX302" s="130" t="s">
        <v>81</v>
      </c>
      <c r="AY302" s="130" t="s">
        <v>137</v>
      </c>
    </row>
    <row r="303" spans="2:51" s="6" customFormat="1" ht="15.75" customHeight="1">
      <c r="B303" s="129"/>
      <c r="E303" s="130"/>
      <c r="F303" s="202" t="s">
        <v>324</v>
      </c>
      <c r="G303" s="203"/>
      <c r="H303" s="203"/>
      <c r="I303" s="203"/>
      <c r="K303" s="131">
        <v>13.66</v>
      </c>
      <c r="R303" s="132"/>
      <c r="T303" s="133"/>
      <c r="AB303" s="134"/>
      <c r="AT303" s="130" t="s">
        <v>144</v>
      </c>
      <c r="AU303" s="130" t="s">
        <v>96</v>
      </c>
      <c r="AV303" s="130" t="s">
        <v>96</v>
      </c>
      <c r="AW303" s="130" t="s">
        <v>103</v>
      </c>
      <c r="AX303" s="130" t="s">
        <v>81</v>
      </c>
      <c r="AY303" s="130" t="s">
        <v>137</v>
      </c>
    </row>
    <row r="304" spans="2:51" s="6" customFormat="1" ht="15.75" customHeight="1">
      <c r="B304" s="129"/>
      <c r="E304" s="130"/>
      <c r="F304" s="202" t="s">
        <v>325</v>
      </c>
      <c r="G304" s="203"/>
      <c r="H304" s="203"/>
      <c r="I304" s="203"/>
      <c r="K304" s="131">
        <v>13.66</v>
      </c>
      <c r="R304" s="132"/>
      <c r="T304" s="133"/>
      <c r="AB304" s="134"/>
      <c r="AT304" s="130" t="s">
        <v>144</v>
      </c>
      <c r="AU304" s="130" t="s">
        <v>96</v>
      </c>
      <c r="AV304" s="130" t="s">
        <v>96</v>
      </c>
      <c r="AW304" s="130" t="s">
        <v>103</v>
      </c>
      <c r="AX304" s="130" t="s">
        <v>81</v>
      </c>
      <c r="AY304" s="130" t="s">
        <v>137</v>
      </c>
    </row>
    <row r="305" spans="2:51" s="6" customFormat="1" ht="15.75" customHeight="1">
      <c r="B305" s="129"/>
      <c r="E305" s="130"/>
      <c r="F305" s="202" t="s">
        <v>326</v>
      </c>
      <c r="G305" s="203"/>
      <c r="H305" s="203"/>
      <c r="I305" s="203"/>
      <c r="K305" s="131">
        <v>13.66</v>
      </c>
      <c r="R305" s="132"/>
      <c r="T305" s="133"/>
      <c r="AB305" s="134"/>
      <c r="AT305" s="130" t="s">
        <v>144</v>
      </c>
      <c r="AU305" s="130" t="s">
        <v>96</v>
      </c>
      <c r="AV305" s="130" t="s">
        <v>96</v>
      </c>
      <c r="AW305" s="130" t="s">
        <v>103</v>
      </c>
      <c r="AX305" s="130" t="s">
        <v>81</v>
      </c>
      <c r="AY305" s="130" t="s">
        <v>137</v>
      </c>
    </row>
    <row r="306" spans="2:51" s="6" customFormat="1" ht="15.75" customHeight="1">
      <c r="B306" s="129"/>
      <c r="E306" s="130"/>
      <c r="F306" s="202" t="s">
        <v>327</v>
      </c>
      <c r="G306" s="203"/>
      <c r="H306" s="203"/>
      <c r="I306" s="203"/>
      <c r="K306" s="131">
        <v>13.66</v>
      </c>
      <c r="R306" s="132"/>
      <c r="T306" s="133"/>
      <c r="AB306" s="134"/>
      <c r="AT306" s="130" t="s">
        <v>144</v>
      </c>
      <c r="AU306" s="130" t="s">
        <v>96</v>
      </c>
      <c r="AV306" s="130" t="s">
        <v>96</v>
      </c>
      <c r="AW306" s="130" t="s">
        <v>103</v>
      </c>
      <c r="AX306" s="130" t="s">
        <v>81</v>
      </c>
      <c r="AY306" s="130" t="s">
        <v>137</v>
      </c>
    </row>
    <row r="307" spans="2:51" s="6" customFormat="1" ht="15.75" customHeight="1">
      <c r="B307" s="129"/>
      <c r="E307" s="130"/>
      <c r="F307" s="202" t="s">
        <v>328</v>
      </c>
      <c r="G307" s="203"/>
      <c r="H307" s="203"/>
      <c r="I307" s="203"/>
      <c r="K307" s="131">
        <v>13.66</v>
      </c>
      <c r="R307" s="132"/>
      <c r="T307" s="133"/>
      <c r="AB307" s="134"/>
      <c r="AT307" s="130" t="s">
        <v>144</v>
      </c>
      <c r="AU307" s="130" t="s">
        <v>96</v>
      </c>
      <c r="AV307" s="130" t="s">
        <v>96</v>
      </c>
      <c r="AW307" s="130" t="s">
        <v>103</v>
      </c>
      <c r="AX307" s="130" t="s">
        <v>81</v>
      </c>
      <c r="AY307" s="130" t="s">
        <v>137</v>
      </c>
    </row>
    <row r="308" spans="2:51" s="6" customFormat="1" ht="15.75" customHeight="1">
      <c r="B308" s="129"/>
      <c r="E308" s="130"/>
      <c r="F308" s="202" t="s">
        <v>329</v>
      </c>
      <c r="G308" s="203"/>
      <c r="H308" s="203"/>
      <c r="I308" s="203"/>
      <c r="K308" s="131">
        <v>10.68</v>
      </c>
      <c r="R308" s="132"/>
      <c r="T308" s="133"/>
      <c r="AB308" s="134"/>
      <c r="AT308" s="130" t="s">
        <v>144</v>
      </c>
      <c r="AU308" s="130" t="s">
        <v>96</v>
      </c>
      <c r="AV308" s="130" t="s">
        <v>96</v>
      </c>
      <c r="AW308" s="130" t="s">
        <v>103</v>
      </c>
      <c r="AX308" s="130" t="s">
        <v>81</v>
      </c>
      <c r="AY308" s="130" t="s">
        <v>137</v>
      </c>
    </row>
    <row r="309" spans="2:51" s="6" customFormat="1" ht="15.75" customHeight="1">
      <c r="B309" s="135"/>
      <c r="E309" s="136"/>
      <c r="F309" s="204" t="s">
        <v>145</v>
      </c>
      <c r="G309" s="205"/>
      <c r="H309" s="205"/>
      <c r="I309" s="205"/>
      <c r="K309" s="137">
        <v>171.88</v>
      </c>
      <c r="R309" s="138"/>
      <c r="T309" s="139"/>
      <c r="AB309" s="140"/>
      <c r="AT309" s="136" t="s">
        <v>144</v>
      </c>
      <c r="AU309" s="136" t="s">
        <v>96</v>
      </c>
      <c r="AV309" s="136" t="s">
        <v>142</v>
      </c>
      <c r="AW309" s="136" t="s">
        <v>103</v>
      </c>
      <c r="AX309" s="136" t="s">
        <v>21</v>
      </c>
      <c r="AY309" s="136" t="s">
        <v>137</v>
      </c>
    </row>
    <row r="310" spans="2:64" s="6" customFormat="1" ht="39" customHeight="1">
      <c r="B310" s="22"/>
      <c r="C310" s="122" t="s">
        <v>330</v>
      </c>
      <c r="D310" s="122" t="s">
        <v>138</v>
      </c>
      <c r="E310" s="123" t="s">
        <v>331</v>
      </c>
      <c r="F310" s="206" t="s">
        <v>332</v>
      </c>
      <c r="G310" s="197"/>
      <c r="H310" s="197"/>
      <c r="I310" s="197"/>
      <c r="J310" s="124" t="s">
        <v>174</v>
      </c>
      <c r="K310" s="125">
        <v>41.12</v>
      </c>
      <c r="L310" s="196">
        <v>0</v>
      </c>
      <c r="M310" s="197"/>
      <c r="N310" s="198">
        <f>ROUND($L$310*$K$310,2)</f>
        <v>0</v>
      </c>
      <c r="O310" s="197"/>
      <c r="P310" s="197"/>
      <c r="Q310" s="197"/>
      <c r="R310" s="23"/>
      <c r="T310" s="126"/>
      <c r="U310" s="29" t="s">
        <v>46</v>
      </c>
      <c r="V310" s="127">
        <v>1.587</v>
      </c>
      <c r="W310" s="127">
        <f>$V$310*$K$310</f>
        <v>65.25743999999999</v>
      </c>
      <c r="X310" s="127">
        <v>0</v>
      </c>
      <c r="Y310" s="127">
        <f>$X$310*$K$310</f>
        <v>0</v>
      </c>
      <c r="Z310" s="127">
        <v>0</v>
      </c>
      <c r="AA310" s="127">
        <f>$Z$310*$K$310</f>
        <v>0</v>
      </c>
      <c r="AB310" s="128"/>
      <c r="AR310" s="6" t="s">
        <v>142</v>
      </c>
      <c r="AT310" s="6" t="s">
        <v>138</v>
      </c>
      <c r="AU310" s="6" t="s">
        <v>96</v>
      </c>
      <c r="AY310" s="6" t="s">
        <v>137</v>
      </c>
      <c r="BE310" s="81">
        <f>IF($U$310="základní",$N$310,0)</f>
        <v>0</v>
      </c>
      <c r="BF310" s="81">
        <f>IF($U$310="snížená",$N$310,0)</f>
        <v>0</v>
      </c>
      <c r="BG310" s="81">
        <f>IF($U$310="zákl. přenesená",$N$310,0)</f>
        <v>0</v>
      </c>
      <c r="BH310" s="81">
        <f>IF($U$310="sníž. přenesená",$N$310,0)</f>
        <v>0</v>
      </c>
      <c r="BI310" s="81">
        <f>IF($U$310="nulová",$N$310,0)</f>
        <v>0</v>
      </c>
      <c r="BJ310" s="6" t="s">
        <v>21</v>
      </c>
      <c r="BK310" s="81">
        <f>ROUND($L$310*$K$310,2)</f>
        <v>0</v>
      </c>
      <c r="BL310" s="6" t="s">
        <v>142</v>
      </c>
    </row>
    <row r="311" spans="2:51" s="6" customFormat="1" ht="15.75" customHeight="1">
      <c r="B311" s="129"/>
      <c r="E311" s="130"/>
      <c r="F311" s="202" t="s">
        <v>333</v>
      </c>
      <c r="G311" s="203"/>
      <c r="H311" s="203"/>
      <c r="I311" s="203"/>
      <c r="K311" s="131">
        <v>7.38</v>
      </c>
      <c r="R311" s="132"/>
      <c r="T311" s="133"/>
      <c r="AB311" s="134"/>
      <c r="AT311" s="130" t="s">
        <v>144</v>
      </c>
      <c r="AU311" s="130" t="s">
        <v>96</v>
      </c>
      <c r="AV311" s="130" t="s">
        <v>96</v>
      </c>
      <c r="AW311" s="130" t="s">
        <v>103</v>
      </c>
      <c r="AX311" s="130" t="s">
        <v>81</v>
      </c>
      <c r="AY311" s="130" t="s">
        <v>137</v>
      </c>
    </row>
    <row r="312" spans="2:51" s="6" customFormat="1" ht="15.75" customHeight="1">
      <c r="B312" s="129"/>
      <c r="E312" s="130"/>
      <c r="F312" s="202" t="s">
        <v>334</v>
      </c>
      <c r="G312" s="203"/>
      <c r="H312" s="203"/>
      <c r="I312" s="203"/>
      <c r="K312" s="131">
        <v>2.75</v>
      </c>
      <c r="R312" s="132"/>
      <c r="T312" s="133"/>
      <c r="AB312" s="134"/>
      <c r="AT312" s="130" t="s">
        <v>144</v>
      </c>
      <c r="AU312" s="130" t="s">
        <v>96</v>
      </c>
      <c r="AV312" s="130" t="s">
        <v>96</v>
      </c>
      <c r="AW312" s="130" t="s">
        <v>103</v>
      </c>
      <c r="AX312" s="130" t="s">
        <v>81</v>
      </c>
      <c r="AY312" s="130" t="s">
        <v>137</v>
      </c>
    </row>
    <row r="313" spans="2:51" s="6" customFormat="1" ht="15.75" customHeight="1">
      <c r="B313" s="129"/>
      <c r="E313" s="130"/>
      <c r="F313" s="202" t="s">
        <v>335</v>
      </c>
      <c r="G313" s="203"/>
      <c r="H313" s="203"/>
      <c r="I313" s="203"/>
      <c r="K313" s="131">
        <v>2.35</v>
      </c>
      <c r="R313" s="132"/>
      <c r="T313" s="133"/>
      <c r="AB313" s="134"/>
      <c r="AT313" s="130" t="s">
        <v>144</v>
      </c>
      <c r="AU313" s="130" t="s">
        <v>96</v>
      </c>
      <c r="AV313" s="130" t="s">
        <v>96</v>
      </c>
      <c r="AW313" s="130" t="s">
        <v>103</v>
      </c>
      <c r="AX313" s="130" t="s">
        <v>81</v>
      </c>
      <c r="AY313" s="130" t="s">
        <v>137</v>
      </c>
    </row>
    <row r="314" spans="2:51" s="6" customFormat="1" ht="15.75" customHeight="1">
      <c r="B314" s="129"/>
      <c r="E314" s="130"/>
      <c r="F314" s="202" t="s">
        <v>336</v>
      </c>
      <c r="G314" s="203"/>
      <c r="H314" s="203"/>
      <c r="I314" s="203"/>
      <c r="K314" s="131">
        <v>2.75</v>
      </c>
      <c r="R314" s="132"/>
      <c r="T314" s="133"/>
      <c r="AB314" s="134"/>
      <c r="AT314" s="130" t="s">
        <v>144</v>
      </c>
      <c r="AU314" s="130" t="s">
        <v>96</v>
      </c>
      <c r="AV314" s="130" t="s">
        <v>96</v>
      </c>
      <c r="AW314" s="130" t="s">
        <v>103</v>
      </c>
      <c r="AX314" s="130" t="s">
        <v>81</v>
      </c>
      <c r="AY314" s="130" t="s">
        <v>137</v>
      </c>
    </row>
    <row r="315" spans="2:51" s="6" customFormat="1" ht="15.75" customHeight="1">
      <c r="B315" s="129"/>
      <c r="E315" s="130"/>
      <c r="F315" s="202" t="s">
        <v>337</v>
      </c>
      <c r="G315" s="203"/>
      <c r="H315" s="203"/>
      <c r="I315" s="203"/>
      <c r="K315" s="131">
        <v>2.75</v>
      </c>
      <c r="R315" s="132"/>
      <c r="T315" s="133"/>
      <c r="AB315" s="134"/>
      <c r="AT315" s="130" t="s">
        <v>144</v>
      </c>
      <c r="AU315" s="130" t="s">
        <v>96</v>
      </c>
      <c r="AV315" s="130" t="s">
        <v>96</v>
      </c>
      <c r="AW315" s="130" t="s">
        <v>103</v>
      </c>
      <c r="AX315" s="130" t="s">
        <v>81</v>
      </c>
      <c r="AY315" s="130" t="s">
        <v>137</v>
      </c>
    </row>
    <row r="316" spans="2:51" s="6" customFormat="1" ht="15.75" customHeight="1">
      <c r="B316" s="129"/>
      <c r="E316" s="130"/>
      <c r="F316" s="202" t="s">
        <v>338</v>
      </c>
      <c r="G316" s="203"/>
      <c r="H316" s="203"/>
      <c r="I316" s="203"/>
      <c r="K316" s="131">
        <v>2.35</v>
      </c>
      <c r="R316" s="132"/>
      <c r="T316" s="133"/>
      <c r="AB316" s="134"/>
      <c r="AT316" s="130" t="s">
        <v>144</v>
      </c>
      <c r="AU316" s="130" t="s">
        <v>96</v>
      </c>
      <c r="AV316" s="130" t="s">
        <v>96</v>
      </c>
      <c r="AW316" s="130" t="s">
        <v>103</v>
      </c>
      <c r="AX316" s="130" t="s">
        <v>81</v>
      </c>
      <c r="AY316" s="130" t="s">
        <v>137</v>
      </c>
    </row>
    <row r="317" spans="2:51" s="6" customFormat="1" ht="15.75" customHeight="1">
      <c r="B317" s="129"/>
      <c r="E317" s="130"/>
      <c r="F317" s="202" t="s">
        <v>339</v>
      </c>
      <c r="G317" s="203"/>
      <c r="H317" s="203"/>
      <c r="I317" s="203"/>
      <c r="K317" s="131">
        <v>1.94</v>
      </c>
      <c r="R317" s="132"/>
      <c r="T317" s="133"/>
      <c r="AB317" s="134"/>
      <c r="AT317" s="130" t="s">
        <v>144</v>
      </c>
      <c r="AU317" s="130" t="s">
        <v>96</v>
      </c>
      <c r="AV317" s="130" t="s">
        <v>96</v>
      </c>
      <c r="AW317" s="130" t="s">
        <v>103</v>
      </c>
      <c r="AX317" s="130" t="s">
        <v>81</v>
      </c>
      <c r="AY317" s="130" t="s">
        <v>137</v>
      </c>
    </row>
    <row r="318" spans="2:51" s="6" customFormat="1" ht="15.75" customHeight="1">
      <c r="B318" s="129"/>
      <c r="E318" s="130"/>
      <c r="F318" s="202" t="s">
        <v>340</v>
      </c>
      <c r="G318" s="203"/>
      <c r="H318" s="203"/>
      <c r="I318" s="203"/>
      <c r="K318" s="131">
        <v>2.75</v>
      </c>
      <c r="R318" s="132"/>
      <c r="T318" s="133"/>
      <c r="AB318" s="134"/>
      <c r="AT318" s="130" t="s">
        <v>144</v>
      </c>
      <c r="AU318" s="130" t="s">
        <v>96</v>
      </c>
      <c r="AV318" s="130" t="s">
        <v>96</v>
      </c>
      <c r="AW318" s="130" t="s">
        <v>103</v>
      </c>
      <c r="AX318" s="130" t="s">
        <v>81</v>
      </c>
      <c r="AY318" s="130" t="s">
        <v>137</v>
      </c>
    </row>
    <row r="319" spans="2:51" s="6" customFormat="1" ht="15.75" customHeight="1">
      <c r="B319" s="129"/>
      <c r="E319" s="130"/>
      <c r="F319" s="202" t="s">
        <v>341</v>
      </c>
      <c r="G319" s="203"/>
      <c r="H319" s="203"/>
      <c r="I319" s="203"/>
      <c r="K319" s="131">
        <v>2.75</v>
      </c>
      <c r="R319" s="132"/>
      <c r="T319" s="133"/>
      <c r="AB319" s="134"/>
      <c r="AT319" s="130" t="s">
        <v>144</v>
      </c>
      <c r="AU319" s="130" t="s">
        <v>96</v>
      </c>
      <c r="AV319" s="130" t="s">
        <v>96</v>
      </c>
      <c r="AW319" s="130" t="s">
        <v>103</v>
      </c>
      <c r="AX319" s="130" t="s">
        <v>81</v>
      </c>
      <c r="AY319" s="130" t="s">
        <v>137</v>
      </c>
    </row>
    <row r="320" spans="2:51" s="6" customFormat="1" ht="15.75" customHeight="1">
      <c r="B320" s="129"/>
      <c r="E320" s="130"/>
      <c r="F320" s="202" t="s">
        <v>342</v>
      </c>
      <c r="G320" s="203"/>
      <c r="H320" s="203"/>
      <c r="I320" s="203"/>
      <c r="K320" s="131">
        <v>2.75</v>
      </c>
      <c r="R320" s="132"/>
      <c r="T320" s="133"/>
      <c r="AB320" s="134"/>
      <c r="AT320" s="130" t="s">
        <v>144</v>
      </c>
      <c r="AU320" s="130" t="s">
        <v>96</v>
      </c>
      <c r="AV320" s="130" t="s">
        <v>96</v>
      </c>
      <c r="AW320" s="130" t="s">
        <v>103</v>
      </c>
      <c r="AX320" s="130" t="s">
        <v>81</v>
      </c>
      <c r="AY320" s="130" t="s">
        <v>137</v>
      </c>
    </row>
    <row r="321" spans="2:51" s="6" customFormat="1" ht="15.75" customHeight="1">
      <c r="B321" s="129"/>
      <c r="E321" s="130"/>
      <c r="F321" s="202" t="s">
        <v>343</v>
      </c>
      <c r="G321" s="203"/>
      <c r="H321" s="203"/>
      <c r="I321" s="203"/>
      <c r="K321" s="131">
        <v>2.75</v>
      </c>
      <c r="R321" s="132"/>
      <c r="T321" s="133"/>
      <c r="AB321" s="134"/>
      <c r="AT321" s="130" t="s">
        <v>144</v>
      </c>
      <c r="AU321" s="130" t="s">
        <v>96</v>
      </c>
      <c r="AV321" s="130" t="s">
        <v>96</v>
      </c>
      <c r="AW321" s="130" t="s">
        <v>103</v>
      </c>
      <c r="AX321" s="130" t="s">
        <v>81</v>
      </c>
      <c r="AY321" s="130" t="s">
        <v>137</v>
      </c>
    </row>
    <row r="322" spans="2:51" s="6" customFormat="1" ht="15.75" customHeight="1">
      <c r="B322" s="129"/>
      <c r="E322" s="130"/>
      <c r="F322" s="202" t="s">
        <v>344</v>
      </c>
      <c r="G322" s="203"/>
      <c r="H322" s="203"/>
      <c r="I322" s="203"/>
      <c r="K322" s="131">
        <v>2.75</v>
      </c>
      <c r="R322" s="132"/>
      <c r="T322" s="133"/>
      <c r="AB322" s="134"/>
      <c r="AT322" s="130" t="s">
        <v>144</v>
      </c>
      <c r="AU322" s="130" t="s">
        <v>96</v>
      </c>
      <c r="AV322" s="130" t="s">
        <v>96</v>
      </c>
      <c r="AW322" s="130" t="s">
        <v>103</v>
      </c>
      <c r="AX322" s="130" t="s">
        <v>81</v>
      </c>
      <c r="AY322" s="130" t="s">
        <v>137</v>
      </c>
    </row>
    <row r="323" spans="2:51" s="6" customFormat="1" ht="15.75" customHeight="1">
      <c r="B323" s="129"/>
      <c r="E323" s="130"/>
      <c r="F323" s="202" t="s">
        <v>345</v>
      </c>
      <c r="G323" s="203"/>
      <c r="H323" s="203"/>
      <c r="I323" s="203"/>
      <c r="K323" s="131">
        <v>2.75</v>
      </c>
      <c r="R323" s="132"/>
      <c r="T323" s="133"/>
      <c r="AB323" s="134"/>
      <c r="AT323" s="130" t="s">
        <v>144</v>
      </c>
      <c r="AU323" s="130" t="s">
        <v>96</v>
      </c>
      <c r="AV323" s="130" t="s">
        <v>96</v>
      </c>
      <c r="AW323" s="130" t="s">
        <v>103</v>
      </c>
      <c r="AX323" s="130" t="s">
        <v>81</v>
      </c>
      <c r="AY323" s="130" t="s">
        <v>137</v>
      </c>
    </row>
    <row r="324" spans="2:51" s="6" customFormat="1" ht="15.75" customHeight="1">
      <c r="B324" s="129"/>
      <c r="E324" s="130"/>
      <c r="F324" s="202" t="s">
        <v>346</v>
      </c>
      <c r="G324" s="203"/>
      <c r="H324" s="203"/>
      <c r="I324" s="203"/>
      <c r="K324" s="131">
        <v>2.35</v>
      </c>
      <c r="R324" s="132"/>
      <c r="T324" s="133"/>
      <c r="AB324" s="134"/>
      <c r="AT324" s="130" t="s">
        <v>144</v>
      </c>
      <c r="AU324" s="130" t="s">
        <v>96</v>
      </c>
      <c r="AV324" s="130" t="s">
        <v>96</v>
      </c>
      <c r="AW324" s="130" t="s">
        <v>103</v>
      </c>
      <c r="AX324" s="130" t="s">
        <v>81</v>
      </c>
      <c r="AY324" s="130" t="s">
        <v>137</v>
      </c>
    </row>
    <row r="325" spans="2:51" s="6" customFormat="1" ht="15.75" customHeight="1">
      <c r="B325" s="135"/>
      <c r="E325" s="136"/>
      <c r="F325" s="204" t="s">
        <v>145</v>
      </c>
      <c r="G325" s="205"/>
      <c r="H325" s="205"/>
      <c r="I325" s="205"/>
      <c r="K325" s="137">
        <v>41.12</v>
      </c>
      <c r="R325" s="138"/>
      <c r="T325" s="139"/>
      <c r="AB325" s="140"/>
      <c r="AT325" s="136" t="s">
        <v>144</v>
      </c>
      <c r="AU325" s="136" t="s">
        <v>96</v>
      </c>
      <c r="AV325" s="136" t="s">
        <v>142</v>
      </c>
      <c r="AW325" s="136" t="s">
        <v>103</v>
      </c>
      <c r="AX325" s="136" t="s">
        <v>21</v>
      </c>
      <c r="AY325" s="136" t="s">
        <v>137</v>
      </c>
    </row>
    <row r="326" spans="2:64" s="6" customFormat="1" ht="15.75" customHeight="1">
      <c r="B326" s="22"/>
      <c r="C326" s="141" t="s">
        <v>347</v>
      </c>
      <c r="D326" s="141" t="s">
        <v>348</v>
      </c>
      <c r="E326" s="142" t="s">
        <v>349</v>
      </c>
      <c r="F326" s="207" t="s">
        <v>350</v>
      </c>
      <c r="G326" s="208"/>
      <c r="H326" s="208"/>
      <c r="I326" s="208"/>
      <c r="J326" s="143" t="s">
        <v>351</v>
      </c>
      <c r="K326" s="144">
        <v>80.984</v>
      </c>
      <c r="L326" s="209">
        <v>0</v>
      </c>
      <c r="M326" s="208"/>
      <c r="N326" s="210">
        <f>ROUND($L$326*$K$326,2)</f>
        <v>0</v>
      </c>
      <c r="O326" s="197"/>
      <c r="P326" s="197"/>
      <c r="Q326" s="197"/>
      <c r="R326" s="23"/>
      <c r="T326" s="126"/>
      <c r="U326" s="29" t="s">
        <v>46</v>
      </c>
      <c r="V326" s="127">
        <v>0</v>
      </c>
      <c r="W326" s="127">
        <f>$V$326*$K$326</f>
        <v>0</v>
      </c>
      <c r="X326" s="127">
        <v>1</v>
      </c>
      <c r="Y326" s="127">
        <f>$X$326*$K$326</f>
        <v>80.984</v>
      </c>
      <c r="Z326" s="127">
        <v>0</v>
      </c>
      <c r="AA326" s="127">
        <f>$Z$326*$K$326</f>
        <v>0</v>
      </c>
      <c r="AB326" s="128"/>
      <c r="AR326" s="6" t="s">
        <v>171</v>
      </c>
      <c r="AT326" s="6" t="s">
        <v>348</v>
      </c>
      <c r="AU326" s="6" t="s">
        <v>96</v>
      </c>
      <c r="AY326" s="6" t="s">
        <v>137</v>
      </c>
      <c r="BE326" s="81">
        <f>IF($U$326="základní",$N$326,0)</f>
        <v>0</v>
      </c>
      <c r="BF326" s="81">
        <f>IF($U$326="snížená",$N$326,0)</f>
        <v>0</v>
      </c>
      <c r="BG326" s="81">
        <f>IF($U$326="zákl. přenesená",$N$326,0)</f>
        <v>0</v>
      </c>
      <c r="BH326" s="81">
        <f>IF($U$326="sníž. přenesená",$N$326,0)</f>
        <v>0</v>
      </c>
      <c r="BI326" s="81">
        <f>IF($U$326="nulová",$N$326,0)</f>
        <v>0</v>
      </c>
      <c r="BJ326" s="6" t="s">
        <v>21</v>
      </c>
      <c r="BK326" s="81">
        <f>ROUND($L$326*$K$326,2)</f>
        <v>0</v>
      </c>
      <c r="BL326" s="6" t="s">
        <v>142</v>
      </c>
    </row>
    <row r="327" spans="2:51" s="6" customFormat="1" ht="15.75" customHeight="1">
      <c r="B327" s="129"/>
      <c r="E327" s="130"/>
      <c r="F327" s="202" t="s">
        <v>352</v>
      </c>
      <c r="G327" s="203"/>
      <c r="H327" s="203"/>
      <c r="I327" s="203"/>
      <c r="K327" s="131">
        <v>14.535</v>
      </c>
      <c r="R327" s="132"/>
      <c r="T327" s="133"/>
      <c r="AB327" s="134"/>
      <c r="AT327" s="130" t="s">
        <v>144</v>
      </c>
      <c r="AU327" s="130" t="s">
        <v>96</v>
      </c>
      <c r="AV327" s="130" t="s">
        <v>96</v>
      </c>
      <c r="AW327" s="130" t="s">
        <v>103</v>
      </c>
      <c r="AX327" s="130" t="s">
        <v>81</v>
      </c>
      <c r="AY327" s="130" t="s">
        <v>137</v>
      </c>
    </row>
    <row r="328" spans="2:51" s="6" customFormat="1" ht="15.75" customHeight="1">
      <c r="B328" s="129"/>
      <c r="E328" s="130"/>
      <c r="F328" s="202" t="s">
        <v>353</v>
      </c>
      <c r="G328" s="203"/>
      <c r="H328" s="203"/>
      <c r="I328" s="203"/>
      <c r="K328" s="131">
        <v>5.416</v>
      </c>
      <c r="R328" s="132"/>
      <c r="T328" s="133"/>
      <c r="AB328" s="134"/>
      <c r="AT328" s="130" t="s">
        <v>144</v>
      </c>
      <c r="AU328" s="130" t="s">
        <v>96</v>
      </c>
      <c r="AV328" s="130" t="s">
        <v>96</v>
      </c>
      <c r="AW328" s="130" t="s">
        <v>103</v>
      </c>
      <c r="AX328" s="130" t="s">
        <v>81</v>
      </c>
      <c r="AY328" s="130" t="s">
        <v>137</v>
      </c>
    </row>
    <row r="329" spans="2:51" s="6" customFormat="1" ht="15.75" customHeight="1">
      <c r="B329" s="129"/>
      <c r="E329" s="130"/>
      <c r="F329" s="202" t="s">
        <v>354</v>
      </c>
      <c r="G329" s="203"/>
      <c r="H329" s="203"/>
      <c r="I329" s="203"/>
      <c r="K329" s="131">
        <v>4.628</v>
      </c>
      <c r="R329" s="132"/>
      <c r="T329" s="133"/>
      <c r="AB329" s="134"/>
      <c r="AT329" s="130" t="s">
        <v>144</v>
      </c>
      <c r="AU329" s="130" t="s">
        <v>96</v>
      </c>
      <c r="AV329" s="130" t="s">
        <v>96</v>
      </c>
      <c r="AW329" s="130" t="s">
        <v>103</v>
      </c>
      <c r="AX329" s="130" t="s">
        <v>81</v>
      </c>
      <c r="AY329" s="130" t="s">
        <v>137</v>
      </c>
    </row>
    <row r="330" spans="2:51" s="6" customFormat="1" ht="15.75" customHeight="1">
      <c r="B330" s="129"/>
      <c r="E330" s="130"/>
      <c r="F330" s="202" t="s">
        <v>355</v>
      </c>
      <c r="G330" s="203"/>
      <c r="H330" s="203"/>
      <c r="I330" s="203"/>
      <c r="K330" s="131">
        <v>5.416</v>
      </c>
      <c r="R330" s="132"/>
      <c r="T330" s="133"/>
      <c r="AB330" s="134"/>
      <c r="AT330" s="130" t="s">
        <v>144</v>
      </c>
      <c r="AU330" s="130" t="s">
        <v>96</v>
      </c>
      <c r="AV330" s="130" t="s">
        <v>96</v>
      </c>
      <c r="AW330" s="130" t="s">
        <v>103</v>
      </c>
      <c r="AX330" s="130" t="s">
        <v>81</v>
      </c>
      <c r="AY330" s="130" t="s">
        <v>137</v>
      </c>
    </row>
    <row r="331" spans="2:51" s="6" customFormat="1" ht="15.75" customHeight="1">
      <c r="B331" s="129"/>
      <c r="E331" s="130"/>
      <c r="F331" s="202" t="s">
        <v>356</v>
      </c>
      <c r="G331" s="203"/>
      <c r="H331" s="203"/>
      <c r="I331" s="203"/>
      <c r="K331" s="131">
        <v>5.416</v>
      </c>
      <c r="R331" s="132"/>
      <c r="T331" s="133"/>
      <c r="AB331" s="134"/>
      <c r="AT331" s="130" t="s">
        <v>144</v>
      </c>
      <c r="AU331" s="130" t="s">
        <v>96</v>
      </c>
      <c r="AV331" s="130" t="s">
        <v>96</v>
      </c>
      <c r="AW331" s="130" t="s">
        <v>103</v>
      </c>
      <c r="AX331" s="130" t="s">
        <v>81</v>
      </c>
      <c r="AY331" s="130" t="s">
        <v>137</v>
      </c>
    </row>
    <row r="332" spans="2:51" s="6" customFormat="1" ht="15.75" customHeight="1">
      <c r="B332" s="129"/>
      <c r="E332" s="130"/>
      <c r="F332" s="202" t="s">
        <v>357</v>
      </c>
      <c r="G332" s="203"/>
      <c r="H332" s="203"/>
      <c r="I332" s="203"/>
      <c r="K332" s="131">
        <v>4.628</v>
      </c>
      <c r="R332" s="132"/>
      <c r="T332" s="133"/>
      <c r="AB332" s="134"/>
      <c r="AT332" s="130" t="s">
        <v>144</v>
      </c>
      <c r="AU332" s="130" t="s">
        <v>96</v>
      </c>
      <c r="AV332" s="130" t="s">
        <v>96</v>
      </c>
      <c r="AW332" s="130" t="s">
        <v>103</v>
      </c>
      <c r="AX332" s="130" t="s">
        <v>81</v>
      </c>
      <c r="AY332" s="130" t="s">
        <v>137</v>
      </c>
    </row>
    <row r="333" spans="2:51" s="6" customFormat="1" ht="15.75" customHeight="1">
      <c r="B333" s="129"/>
      <c r="E333" s="130"/>
      <c r="F333" s="202" t="s">
        <v>358</v>
      </c>
      <c r="G333" s="203"/>
      <c r="H333" s="203"/>
      <c r="I333" s="203"/>
      <c r="K333" s="131">
        <v>3.821</v>
      </c>
      <c r="R333" s="132"/>
      <c r="T333" s="133"/>
      <c r="AB333" s="134"/>
      <c r="AT333" s="130" t="s">
        <v>144</v>
      </c>
      <c r="AU333" s="130" t="s">
        <v>96</v>
      </c>
      <c r="AV333" s="130" t="s">
        <v>96</v>
      </c>
      <c r="AW333" s="130" t="s">
        <v>103</v>
      </c>
      <c r="AX333" s="130" t="s">
        <v>81</v>
      </c>
      <c r="AY333" s="130" t="s">
        <v>137</v>
      </c>
    </row>
    <row r="334" spans="2:51" s="6" customFormat="1" ht="15.75" customHeight="1">
      <c r="B334" s="129"/>
      <c r="E334" s="130"/>
      <c r="F334" s="202" t="s">
        <v>359</v>
      </c>
      <c r="G334" s="203"/>
      <c r="H334" s="203"/>
      <c r="I334" s="203"/>
      <c r="K334" s="131">
        <v>5.416</v>
      </c>
      <c r="R334" s="132"/>
      <c r="T334" s="133"/>
      <c r="AB334" s="134"/>
      <c r="AT334" s="130" t="s">
        <v>144</v>
      </c>
      <c r="AU334" s="130" t="s">
        <v>96</v>
      </c>
      <c r="AV334" s="130" t="s">
        <v>96</v>
      </c>
      <c r="AW334" s="130" t="s">
        <v>103</v>
      </c>
      <c r="AX334" s="130" t="s">
        <v>81</v>
      </c>
      <c r="AY334" s="130" t="s">
        <v>137</v>
      </c>
    </row>
    <row r="335" spans="2:51" s="6" customFormat="1" ht="15.75" customHeight="1">
      <c r="B335" s="129"/>
      <c r="E335" s="130"/>
      <c r="F335" s="202" t="s">
        <v>360</v>
      </c>
      <c r="G335" s="203"/>
      <c r="H335" s="203"/>
      <c r="I335" s="203"/>
      <c r="K335" s="131">
        <v>5.416</v>
      </c>
      <c r="R335" s="132"/>
      <c r="T335" s="133"/>
      <c r="AB335" s="134"/>
      <c r="AT335" s="130" t="s">
        <v>144</v>
      </c>
      <c r="AU335" s="130" t="s">
        <v>96</v>
      </c>
      <c r="AV335" s="130" t="s">
        <v>96</v>
      </c>
      <c r="AW335" s="130" t="s">
        <v>103</v>
      </c>
      <c r="AX335" s="130" t="s">
        <v>81</v>
      </c>
      <c r="AY335" s="130" t="s">
        <v>137</v>
      </c>
    </row>
    <row r="336" spans="2:51" s="6" customFormat="1" ht="15.75" customHeight="1">
      <c r="B336" s="129"/>
      <c r="E336" s="130"/>
      <c r="F336" s="202" t="s">
        <v>361</v>
      </c>
      <c r="G336" s="203"/>
      <c r="H336" s="203"/>
      <c r="I336" s="203"/>
      <c r="K336" s="131">
        <v>5.416</v>
      </c>
      <c r="R336" s="132"/>
      <c r="T336" s="133"/>
      <c r="AB336" s="134"/>
      <c r="AT336" s="130" t="s">
        <v>144</v>
      </c>
      <c r="AU336" s="130" t="s">
        <v>96</v>
      </c>
      <c r="AV336" s="130" t="s">
        <v>96</v>
      </c>
      <c r="AW336" s="130" t="s">
        <v>103</v>
      </c>
      <c r="AX336" s="130" t="s">
        <v>81</v>
      </c>
      <c r="AY336" s="130" t="s">
        <v>137</v>
      </c>
    </row>
    <row r="337" spans="2:51" s="6" customFormat="1" ht="15.75" customHeight="1">
      <c r="B337" s="129"/>
      <c r="E337" s="130"/>
      <c r="F337" s="202" t="s">
        <v>362</v>
      </c>
      <c r="G337" s="203"/>
      <c r="H337" s="203"/>
      <c r="I337" s="203"/>
      <c r="K337" s="131">
        <v>5.416</v>
      </c>
      <c r="R337" s="132"/>
      <c r="T337" s="133"/>
      <c r="AB337" s="134"/>
      <c r="AT337" s="130" t="s">
        <v>144</v>
      </c>
      <c r="AU337" s="130" t="s">
        <v>96</v>
      </c>
      <c r="AV337" s="130" t="s">
        <v>96</v>
      </c>
      <c r="AW337" s="130" t="s">
        <v>103</v>
      </c>
      <c r="AX337" s="130" t="s">
        <v>81</v>
      </c>
      <c r="AY337" s="130" t="s">
        <v>137</v>
      </c>
    </row>
    <row r="338" spans="2:51" s="6" customFormat="1" ht="15.75" customHeight="1">
      <c r="B338" s="129"/>
      <c r="E338" s="130"/>
      <c r="F338" s="202" t="s">
        <v>363</v>
      </c>
      <c r="G338" s="203"/>
      <c r="H338" s="203"/>
      <c r="I338" s="203"/>
      <c r="K338" s="131">
        <v>5.416</v>
      </c>
      <c r="R338" s="132"/>
      <c r="T338" s="133"/>
      <c r="AB338" s="134"/>
      <c r="AT338" s="130" t="s">
        <v>144</v>
      </c>
      <c r="AU338" s="130" t="s">
        <v>96</v>
      </c>
      <c r="AV338" s="130" t="s">
        <v>96</v>
      </c>
      <c r="AW338" s="130" t="s">
        <v>103</v>
      </c>
      <c r="AX338" s="130" t="s">
        <v>81</v>
      </c>
      <c r="AY338" s="130" t="s">
        <v>137</v>
      </c>
    </row>
    <row r="339" spans="2:51" s="6" customFormat="1" ht="15.75" customHeight="1">
      <c r="B339" s="129"/>
      <c r="E339" s="130"/>
      <c r="F339" s="202" t="s">
        <v>364</v>
      </c>
      <c r="G339" s="203"/>
      <c r="H339" s="203"/>
      <c r="I339" s="203"/>
      <c r="K339" s="131">
        <v>5.416</v>
      </c>
      <c r="R339" s="132"/>
      <c r="T339" s="133"/>
      <c r="AB339" s="134"/>
      <c r="AT339" s="130" t="s">
        <v>144</v>
      </c>
      <c r="AU339" s="130" t="s">
        <v>96</v>
      </c>
      <c r="AV339" s="130" t="s">
        <v>96</v>
      </c>
      <c r="AW339" s="130" t="s">
        <v>103</v>
      </c>
      <c r="AX339" s="130" t="s">
        <v>81</v>
      </c>
      <c r="AY339" s="130" t="s">
        <v>137</v>
      </c>
    </row>
    <row r="340" spans="2:51" s="6" customFormat="1" ht="15.75" customHeight="1">
      <c r="B340" s="129"/>
      <c r="E340" s="130"/>
      <c r="F340" s="202" t="s">
        <v>365</v>
      </c>
      <c r="G340" s="203"/>
      <c r="H340" s="203"/>
      <c r="I340" s="203"/>
      <c r="K340" s="131">
        <v>4.628</v>
      </c>
      <c r="R340" s="132"/>
      <c r="T340" s="133"/>
      <c r="AB340" s="134"/>
      <c r="AT340" s="130" t="s">
        <v>144</v>
      </c>
      <c r="AU340" s="130" t="s">
        <v>96</v>
      </c>
      <c r="AV340" s="130" t="s">
        <v>96</v>
      </c>
      <c r="AW340" s="130" t="s">
        <v>103</v>
      </c>
      <c r="AX340" s="130" t="s">
        <v>81</v>
      </c>
      <c r="AY340" s="130" t="s">
        <v>137</v>
      </c>
    </row>
    <row r="341" spans="2:51" s="6" customFormat="1" ht="15.75" customHeight="1">
      <c r="B341" s="135"/>
      <c r="E341" s="136"/>
      <c r="F341" s="204" t="s">
        <v>145</v>
      </c>
      <c r="G341" s="205"/>
      <c r="H341" s="205"/>
      <c r="I341" s="205"/>
      <c r="K341" s="137">
        <v>80.984</v>
      </c>
      <c r="R341" s="138"/>
      <c r="T341" s="139"/>
      <c r="AB341" s="140"/>
      <c r="AT341" s="136" t="s">
        <v>144</v>
      </c>
      <c r="AU341" s="136" t="s">
        <v>96</v>
      </c>
      <c r="AV341" s="136" t="s">
        <v>142</v>
      </c>
      <c r="AW341" s="136" t="s">
        <v>103</v>
      </c>
      <c r="AX341" s="136" t="s">
        <v>21</v>
      </c>
      <c r="AY341" s="136" t="s">
        <v>137</v>
      </c>
    </row>
    <row r="342" spans="2:64" s="6" customFormat="1" ht="15.75" customHeight="1">
      <c r="B342" s="22"/>
      <c r="C342" s="122" t="s">
        <v>366</v>
      </c>
      <c r="D342" s="122" t="s">
        <v>138</v>
      </c>
      <c r="E342" s="123" t="s">
        <v>367</v>
      </c>
      <c r="F342" s="206" t="s">
        <v>368</v>
      </c>
      <c r="G342" s="197"/>
      <c r="H342" s="197"/>
      <c r="I342" s="197"/>
      <c r="J342" s="124" t="s">
        <v>163</v>
      </c>
      <c r="K342" s="125">
        <v>39</v>
      </c>
      <c r="L342" s="196">
        <v>0</v>
      </c>
      <c r="M342" s="197"/>
      <c r="N342" s="198">
        <f>ROUND($L$342*$K$342,2)</f>
        <v>0</v>
      </c>
      <c r="O342" s="197"/>
      <c r="P342" s="197"/>
      <c r="Q342" s="197"/>
      <c r="R342" s="23"/>
      <c r="T342" s="126"/>
      <c r="U342" s="29" t="s">
        <v>46</v>
      </c>
      <c r="V342" s="127">
        <v>0.026</v>
      </c>
      <c r="W342" s="127">
        <f>$V$342*$K$342</f>
        <v>1.014</v>
      </c>
      <c r="X342" s="127">
        <v>0</v>
      </c>
      <c r="Y342" s="127">
        <f>$X$342*$K$342</f>
        <v>0</v>
      </c>
      <c r="Z342" s="127">
        <v>0</v>
      </c>
      <c r="AA342" s="127">
        <f>$Z$342*$K$342</f>
        <v>0</v>
      </c>
      <c r="AB342" s="128"/>
      <c r="AR342" s="6" t="s">
        <v>142</v>
      </c>
      <c r="AT342" s="6" t="s">
        <v>138</v>
      </c>
      <c r="AU342" s="6" t="s">
        <v>96</v>
      </c>
      <c r="AY342" s="6" t="s">
        <v>137</v>
      </c>
      <c r="BE342" s="81">
        <f>IF($U$342="základní",$N$342,0)</f>
        <v>0</v>
      </c>
      <c r="BF342" s="81">
        <f>IF($U$342="snížená",$N$342,0)</f>
        <v>0</v>
      </c>
      <c r="BG342" s="81">
        <f>IF($U$342="zákl. přenesená",$N$342,0)</f>
        <v>0</v>
      </c>
      <c r="BH342" s="81">
        <f>IF($U$342="sníž. přenesená",$N$342,0)</f>
        <v>0</v>
      </c>
      <c r="BI342" s="81">
        <f>IF($U$342="nulová",$N$342,0)</f>
        <v>0</v>
      </c>
      <c r="BJ342" s="6" t="s">
        <v>21</v>
      </c>
      <c r="BK342" s="81">
        <f>ROUND($L$342*$K$342,2)</f>
        <v>0</v>
      </c>
      <c r="BL342" s="6" t="s">
        <v>142</v>
      </c>
    </row>
    <row r="343" spans="2:51" s="6" customFormat="1" ht="15.75" customHeight="1">
      <c r="B343" s="129"/>
      <c r="E343" s="130"/>
      <c r="F343" s="202" t="s">
        <v>369</v>
      </c>
      <c r="G343" s="203"/>
      <c r="H343" s="203"/>
      <c r="I343" s="203"/>
      <c r="K343" s="131">
        <v>39</v>
      </c>
      <c r="R343" s="132"/>
      <c r="T343" s="133"/>
      <c r="AB343" s="134"/>
      <c r="AT343" s="130" t="s">
        <v>144</v>
      </c>
      <c r="AU343" s="130" t="s">
        <v>96</v>
      </c>
      <c r="AV343" s="130" t="s">
        <v>96</v>
      </c>
      <c r="AW343" s="130" t="s">
        <v>103</v>
      </c>
      <c r="AX343" s="130" t="s">
        <v>81</v>
      </c>
      <c r="AY343" s="130" t="s">
        <v>137</v>
      </c>
    </row>
    <row r="344" spans="2:51" s="6" customFormat="1" ht="15.75" customHeight="1">
      <c r="B344" s="135"/>
      <c r="E344" s="136"/>
      <c r="F344" s="204" t="s">
        <v>145</v>
      </c>
      <c r="G344" s="205"/>
      <c r="H344" s="205"/>
      <c r="I344" s="205"/>
      <c r="K344" s="137">
        <v>39</v>
      </c>
      <c r="R344" s="138"/>
      <c r="T344" s="139"/>
      <c r="AB344" s="140"/>
      <c r="AT344" s="136" t="s">
        <v>144</v>
      </c>
      <c r="AU344" s="136" t="s">
        <v>96</v>
      </c>
      <c r="AV344" s="136" t="s">
        <v>142</v>
      </c>
      <c r="AW344" s="136" t="s">
        <v>103</v>
      </c>
      <c r="AX344" s="136" t="s">
        <v>21</v>
      </c>
      <c r="AY344" s="136" t="s">
        <v>137</v>
      </c>
    </row>
    <row r="345" spans="2:64" s="6" customFormat="1" ht="15.75" customHeight="1">
      <c r="B345" s="22"/>
      <c r="C345" s="122" t="s">
        <v>370</v>
      </c>
      <c r="D345" s="122" t="s">
        <v>138</v>
      </c>
      <c r="E345" s="123" t="s">
        <v>371</v>
      </c>
      <c r="F345" s="206" t="s">
        <v>372</v>
      </c>
      <c r="G345" s="197"/>
      <c r="H345" s="197"/>
      <c r="I345" s="197"/>
      <c r="J345" s="124" t="s">
        <v>163</v>
      </c>
      <c r="K345" s="125">
        <v>3186.49</v>
      </c>
      <c r="L345" s="196">
        <v>0</v>
      </c>
      <c r="M345" s="197"/>
      <c r="N345" s="198">
        <f>ROUND($L$345*$K$345,2)</f>
        <v>0</v>
      </c>
      <c r="O345" s="197"/>
      <c r="P345" s="197"/>
      <c r="Q345" s="197"/>
      <c r="R345" s="23"/>
      <c r="T345" s="126"/>
      <c r="U345" s="29" t="s">
        <v>46</v>
      </c>
      <c r="V345" s="127">
        <v>0.035</v>
      </c>
      <c r="W345" s="127">
        <f>$V$345*$K$345</f>
        <v>111.52715</v>
      </c>
      <c r="X345" s="127">
        <v>0</v>
      </c>
      <c r="Y345" s="127">
        <f>$X$345*$K$345</f>
        <v>0</v>
      </c>
      <c r="Z345" s="127">
        <v>0</v>
      </c>
      <c r="AA345" s="127">
        <f>$Z$345*$K$345</f>
        <v>0</v>
      </c>
      <c r="AB345" s="128"/>
      <c r="AR345" s="6" t="s">
        <v>142</v>
      </c>
      <c r="AT345" s="6" t="s">
        <v>138</v>
      </c>
      <c r="AU345" s="6" t="s">
        <v>96</v>
      </c>
      <c r="AY345" s="6" t="s">
        <v>137</v>
      </c>
      <c r="BE345" s="81">
        <f>IF($U$345="základní",$N$345,0)</f>
        <v>0</v>
      </c>
      <c r="BF345" s="81">
        <f>IF($U$345="snížená",$N$345,0)</f>
        <v>0</v>
      </c>
      <c r="BG345" s="81">
        <f>IF($U$345="zákl. přenesená",$N$345,0)</f>
        <v>0</v>
      </c>
      <c r="BH345" s="81">
        <f>IF($U$345="sníž. přenesená",$N$345,0)</f>
        <v>0</v>
      </c>
      <c r="BI345" s="81">
        <f>IF($U$345="nulová",$N$345,0)</f>
        <v>0</v>
      </c>
      <c r="BJ345" s="6" t="s">
        <v>21</v>
      </c>
      <c r="BK345" s="81">
        <f>ROUND($L$345*$K$345,2)</f>
        <v>0</v>
      </c>
      <c r="BL345" s="6" t="s">
        <v>142</v>
      </c>
    </row>
    <row r="346" spans="2:51" s="6" customFormat="1" ht="15.75" customHeight="1">
      <c r="B346" s="129"/>
      <c r="E346" s="130"/>
      <c r="F346" s="202" t="s">
        <v>373</v>
      </c>
      <c r="G346" s="203"/>
      <c r="H346" s="203"/>
      <c r="I346" s="203"/>
      <c r="K346" s="131">
        <v>1006</v>
      </c>
      <c r="R346" s="132"/>
      <c r="T346" s="133"/>
      <c r="AB346" s="134"/>
      <c r="AT346" s="130" t="s">
        <v>144</v>
      </c>
      <c r="AU346" s="130" t="s">
        <v>96</v>
      </c>
      <c r="AV346" s="130" t="s">
        <v>96</v>
      </c>
      <c r="AW346" s="130" t="s">
        <v>103</v>
      </c>
      <c r="AX346" s="130" t="s">
        <v>81</v>
      </c>
      <c r="AY346" s="130" t="s">
        <v>137</v>
      </c>
    </row>
    <row r="347" spans="2:51" s="6" customFormat="1" ht="15.75" customHeight="1">
      <c r="B347" s="129"/>
      <c r="E347" s="130"/>
      <c r="F347" s="202" t="s">
        <v>374</v>
      </c>
      <c r="G347" s="203"/>
      <c r="H347" s="203"/>
      <c r="I347" s="203"/>
      <c r="K347" s="131">
        <v>1753</v>
      </c>
      <c r="R347" s="132"/>
      <c r="T347" s="133"/>
      <c r="AB347" s="134"/>
      <c r="AT347" s="130" t="s">
        <v>144</v>
      </c>
      <c r="AU347" s="130" t="s">
        <v>96</v>
      </c>
      <c r="AV347" s="130" t="s">
        <v>96</v>
      </c>
      <c r="AW347" s="130" t="s">
        <v>103</v>
      </c>
      <c r="AX347" s="130" t="s">
        <v>81</v>
      </c>
      <c r="AY347" s="130" t="s">
        <v>137</v>
      </c>
    </row>
    <row r="348" spans="2:51" s="6" customFormat="1" ht="15.75" customHeight="1">
      <c r="B348" s="129"/>
      <c r="E348" s="130"/>
      <c r="F348" s="202" t="s">
        <v>375</v>
      </c>
      <c r="G348" s="203"/>
      <c r="H348" s="203"/>
      <c r="I348" s="203"/>
      <c r="K348" s="131">
        <v>100.7</v>
      </c>
      <c r="R348" s="132"/>
      <c r="T348" s="133"/>
      <c r="AB348" s="134"/>
      <c r="AT348" s="130" t="s">
        <v>144</v>
      </c>
      <c r="AU348" s="130" t="s">
        <v>96</v>
      </c>
      <c r="AV348" s="130" t="s">
        <v>96</v>
      </c>
      <c r="AW348" s="130" t="s">
        <v>103</v>
      </c>
      <c r="AX348" s="130" t="s">
        <v>81</v>
      </c>
      <c r="AY348" s="130" t="s">
        <v>137</v>
      </c>
    </row>
    <row r="349" spans="2:51" s="6" customFormat="1" ht="15.75" customHeight="1">
      <c r="B349" s="129"/>
      <c r="E349" s="130"/>
      <c r="F349" s="202" t="s">
        <v>376</v>
      </c>
      <c r="G349" s="203"/>
      <c r="H349" s="203"/>
      <c r="I349" s="203"/>
      <c r="K349" s="131">
        <v>326.79</v>
      </c>
      <c r="R349" s="132"/>
      <c r="T349" s="133"/>
      <c r="AB349" s="134"/>
      <c r="AT349" s="130" t="s">
        <v>144</v>
      </c>
      <c r="AU349" s="130" t="s">
        <v>96</v>
      </c>
      <c r="AV349" s="130" t="s">
        <v>96</v>
      </c>
      <c r="AW349" s="130" t="s">
        <v>103</v>
      </c>
      <c r="AX349" s="130" t="s">
        <v>81</v>
      </c>
      <c r="AY349" s="130" t="s">
        <v>137</v>
      </c>
    </row>
    <row r="350" spans="2:51" s="6" customFormat="1" ht="15.75" customHeight="1">
      <c r="B350" s="135"/>
      <c r="E350" s="136"/>
      <c r="F350" s="204" t="s">
        <v>145</v>
      </c>
      <c r="G350" s="205"/>
      <c r="H350" s="205"/>
      <c r="I350" s="205"/>
      <c r="K350" s="137">
        <v>3186.49</v>
      </c>
      <c r="R350" s="138"/>
      <c r="T350" s="139"/>
      <c r="AB350" s="140"/>
      <c r="AT350" s="136" t="s">
        <v>144</v>
      </c>
      <c r="AU350" s="136" t="s">
        <v>96</v>
      </c>
      <c r="AV350" s="136" t="s">
        <v>142</v>
      </c>
      <c r="AW350" s="136" t="s">
        <v>103</v>
      </c>
      <c r="AX350" s="136" t="s">
        <v>21</v>
      </c>
      <c r="AY350" s="136" t="s">
        <v>137</v>
      </c>
    </row>
    <row r="351" spans="2:64" s="6" customFormat="1" ht="15.75" customHeight="1">
      <c r="B351" s="22"/>
      <c r="C351" s="122" t="s">
        <v>377</v>
      </c>
      <c r="D351" s="122" t="s">
        <v>138</v>
      </c>
      <c r="E351" s="123" t="s">
        <v>378</v>
      </c>
      <c r="F351" s="206" t="s">
        <v>379</v>
      </c>
      <c r="G351" s="197"/>
      <c r="H351" s="197"/>
      <c r="I351" s="197"/>
      <c r="J351" s="124" t="s">
        <v>163</v>
      </c>
      <c r="K351" s="125">
        <v>1305.2</v>
      </c>
      <c r="L351" s="196">
        <v>0</v>
      </c>
      <c r="M351" s="197"/>
      <c r="N351" s="198">
        <f>ROUND($L$351*$K$351,2)</f>
        <v>0</v>
      </c>
      <c r="O351" s="197"/>
      <c r="P351" s="197"/>
      <c r="Q351" s="197"/>
      <c r="R351" s="23"/>
      <c r="T351" s="126"/>
      <c r="U351" s="29" t="s">
        <v>46</v>
      </c>
      <c r="V351" s="127">
        <v>0.035</v>
      </c>
      <c r="W351" s="127">
        <f>$V$351*$K$351</f>
        <v>45.68200000000001</v>
      </c>
      <c r="X351" s="127">
        <v>0</v>
      </c>
      <c r="Y351" s="127">
        <f>$X$351*$K$351</f>
        <v>0</v>
      </c>
      <c r="Z351" s="127">
        <v>0</v>
      </c>
      <c r="AA351" s="127">
        <f>$Z$351*$K$351</f>
        <v>0</v>
      </c>
      <c r="AB351" s="128"/>
      <c r="AR351" s="6" t="s">
        <v>142</v>
      </c>
      <c r="AT351" s="6" t="s">
        <v>138</v>
      </c>
      <c r="AU351" s="6" t="s">
        <v>96</v>
      </c>
      <c r="AY351" s="6" t="s">
        <v>137</v>
      </c>
      <c r="BE351" s="81">
        <f>IF($U$351="základní",$N$351,0)</f>
        <v>0</v>
      </c>
      <c r="BF351" s="81">
        <f>IF($U$351="snížená",$N$351,0)</f>
        <v>0</v>
      </c>
      <c r="BG351" s="81">
        <f>IF($U$351="zákl. přenesená",$N$351,0)</f>
        <v>0</v>
      </c>
      <c r="BH351" s="81">
        <f>IF($U$351="sníž. přenesená",$N$351,0)</f>
        <v>0</v>
      </c>
      <c r="BI351" s="81">
        <f>IF($U$351="nulová",$N$351,0)</f>
        <v>0</v>
      </c>
      <c r="BJ351" s="6" t="s">
        <v>21</v>
      </c>
      <c r="BK351" s="81">
        <f>ROUND($L$351*$K$351,2)</f>
        <v>0</v>
      </c>
      <c r="BL351" s="6" t="s">
        <v>142</v>
      </c>
    </row>
    <row r="352" spans="2:51" s="6" customFormat="1" ht="15.75" customHeight="1">
      <c r="B352" s="129"/>
      <c r="E352" s="130"/>
      <c r="F352" s="202" t="s">
        <v>380</v>
      </c>
      <c r="G352" s="203"/>
      <c r="H352" s="203"/>
      <c r="I352" s="203"/>
      <c r="K352" s="131">
        <v>324</v>
      </c>
      <c r="R352" s="132"/>
      <c r="T352" s="133"/>
      <c r="AB352" s="134"/>
      <c r="AT352" s="130" t="s">
        <v>144</v>
      </c>
      <c r="AU352" s="130" t="s">
        <v>96</v>
      </c>
      <c r="AV352" s="130" t="s">
        <v>96</v>
      </c>
      <c r="AW352" s="130" t="s">
        <v>103</v>
      </c>
      <c r="AX352" s="130" t="s">
        <v>81</v>
      </c>
      <c r="AY352" s="130" t="s">
        <v>137</v>
      </c>
    </row>
    <row r="353" spans="2:51" s="6" customFormat="1" ht="15.75" customHeight="1">
      <c r="B353" s="129"/>
      <c r="E353" s="130"/>
      <c r="F353" s="202" t="s">
        <v>381</v>
      </c>
      <c r="G353" s="203"/>
      <c r="H353" s="203"/>
      <c r="I353" s="203"/>
      <c r="K353" s="131">
        <v>366.8</v>
      </c>
      <c r="R353" s="132"/>
      <c r="T353" s="133"/>
      <c r="AB353" s="134"/>
      <c r="AT353" s="130" t="s">
        <v>144</v>
      </c>
      <c r="AU353" s="130" t="s">
        <v>96</v>
      </c>
      <c r="AV353" s="130" t="s">
        <v>96</v>
      </c>
      <c r="AW353" s="130" t="s">
        <v>103</v>
      </c>
      <c r="AX353" s="130" t="s">
        <v>81</v>
      </c>
      <c r="AY353" s="130" t="s">
        <v>137</v>
      </c>
    </row>
    <row r="354" spans="2:51" s="6" customFormat="1" ht="15.75" customHeight="1">
      <c r="B354" s="129"/>
      <c r="E354" s="130"/>
      <c r="F354" s="202" t="s">
        <v>382</v>
      </c>
      <c r="G354" s="203"/>
      <c r="H354" s="203"/>
      <c r="I354" s="203"/>
      <c r="K354" s="131">
        <v>614.4</v>
      </c>
      <c r="R354" s="132"/>
      <c r="T354" s="133"/>
      <c r="AB354" s="134"/>
      <c r="AT354" s="130" t="s">
        <v>144</v>
      </c>
      <c r="AU354" s="130" t="s">
        <v>96</v>
      </c>
      <c r="AV354" s="130" t="s">
        <v>96</v>
      </c>
      <c r="AW354" s="130" t="s">
        <v>103</v>
      </c>
      <c r="AX354" s="130" t="s">
        <v>81</v>
      </c>
      <c r="AY354" s="130" t="s">
        <v>137</v>
      </c>
    </row>
    <row r="355" spans="2:51" s="6" customFormat="1" ht="15.75" customHeight="1">
      <c r="B355" s="135"/>
      <c r="E355" s="136"/>
      <c r="F355" s="204" t="s">
        <v>145</v>
      </c>
      <c r="G355" s="205"/>
      <c r="H355" s="205"/>
      <c r="I355" s="205"/>
      <c r="K355" s="137">
        <v>1305.2</v>
      </c>
      <c r="R355" s="138"/>
      <c r="T355" s="139"/>
      <c r="AB355" s="140"/>
      <c r="AT355" s="136" t="s">
        <v>144</v>
      </c>
      <c r="AU355" s="136" t="s">
        <v>96</v>
      </c>
      <c r="AV355" s="136" t="s">
        <v>142</v>
      </c>
      <c r="AW355" s="136" t="s">
        <v>103</v>
      </c>
      <c r="AX355" s="136" t="s">
        <v>21</v>
      </c>
      <c r="AY355" s="136" t="s">
        <v>137</v>
      </c>
    </row>
    <row r="356" spans="2:64" s="6" customFormat="1" ht="15.75" customHeight="1">
      <c r="B356" s="22"/>
      <c r="C356" s="122" t="s">
        <v>383</v>
      </c>
      <c r="D356" s="122" t="s">
        <v>138</v>
      </c>
      <c r="E356" s="123" t="s">
        <v>384</v>
      </c>
      <c r="F356" s="206" t="s">
        <v>385</v>
      </c>
      <c r="G356" s="197"/>
      <c r="H356" s="197"/>
      <c r="I356" s="197"/>
      <c r="J356" s="124" t="s">
        <v>163</v>
      </c>
      <c r="K356" s="125">
        <v>4900.93</v>
      </c>
      <c r="L356" s="196">
        <v>0</v>
      </c>
      <c r="M356" s="197"/>
      <c r="N356" s="198">
        <f>ROUND($L$356*$K$356,2)</f>
        <v>0</v>
      </c>
      <c r="O356" s="197"/>
      <c r="P356" s="197"/>
      <c r="Q356" s="197"/>
      <c r="R356" s="23"/>
      <c r="T356" s="126"/>
      <c r="U356" s="29" t="s">
        <v>46</v>
      </c>
      <c r="V356" s="127">
        <v>0.128</v>
      </c>
      <c r="W356" s="127">
        <f>$V$356*$K$356</f>
        <v>627.3190400000001</v>
      </c>
      <c r="X356" s="127">
        <v>0</v>
      </c>
      <c r="Y356" s="127">
        <f>$X$356*$K$356</f>
        <v>0</v>
      </c>
      <c r="Z356" s="127">
        <v>0</v>
      </c>
      <c r="AA356" s="127">
        <f>$Z$356*$K$356</f>
        <v>0</v>
      </c>
      <c r="AB356" s="128"/>
      <c r="AR356" s="6" t="s">
        <v>142</v>
      </c>
      <c r="AT356" s="6" t="s">
        <v>138</v>
      </c>
      <c r="AU356" s="6" t="s">
        <v>96</v>
      </c>
      <c r="AY356" s="6" t="s">
        <v>137</v>
      </c>
      <c r="BE356" s="81">
        <f>IF($U$356="základní",$N$356,0)</f>
        <v>0</v>
      </c>
      <c r="BF356" s="81">
        <f>IF($U$356="snížená",$N$356,0)</f>
        <v>0</v>
      </c>
      <c r="BG356" s="81">
        <f>IF($U$356="zákl. přenesená",$N$356,0)</f>
        <v>0</v>
      </c>
      <c r="BH356" s="81">
        <f>IF($U$356="sníž. přenesená",$N$356,0)</f>
        <v>0</v>
      </c>
      <c r="BI356" s="81">
        <f>IF($U$356="nulová",$N$356,0)</f>
        <v>0</v>
      </c>
      <c r="BJ356" s="6" t="s">
        <v>21</v>
      </c>
      <c r="BK356" s="81">
        <f>ROUND($L$356*$K$356,2)</f>
        <v>0</v>
      </c>
      <c r="BL356" s="6" t="s">
        <v>142</v>
      </c>
    </row>
    <row r="357" spans="2:51" s="6" customFormat="1" ht="15.75" customHeight="1">
      <c r="B357" s="129"/>
      <c r="E357" s="130"/>
      <c r="F357" s="202" t="s">
        <v>386</v>
      </c>
      <c r="G357" s="203"/>
      <c r="H357" s="203"/>
      <c r="I357" s="203"/>
      <c r="K357" s="131">
        <v>32.76</v>
      </c>
      <c r="R357" s="132"/>
      <c r="T357" s="133"/>
      <c r="AB357" s="134"/>
      <c r="AT357" s="130" t="s">
        <v>144</v>
      </c>
      <c r="AU357" s="130" t="s">
        <v>96</v>
      </c>
      <c r="AV357" s="130" t="s">
        <v>96</v>
      </c>
      <c r="AW357" s="130" t="s">
        <v>103</v>
      </c>
      <c r="AX357" s="130" t="s">
        <v>81</v>
      </c>
      <c r="AY357" s="130" t="s">
        <v>137</v>
      </c>
    </row>
    <row r="358" spans="2:51" s="6" customFormat="1" ht="15.75" customHeight="1">
      <c r="B358" s="129"/>
      <c r="E358" s="130"/>
      <c r="F358" s="202" t="s">
        <v>387</v>
      </c>
      <c r="G358" s="203"/>
      <c r="H358" s="203"/>
      <c r="I358" s="203"/>
      <c r="K358" s="131">
        <v>110</v>
      </c>
      <c r="R358" s="132"/>
      <c r="T358" s="133"/>
      <c r="AB358" s="134"/>
      <c r="AT358" s="130" t="s">
        <v>144</v>
      </c>
      <c r="AU358" s="130" t="s">
        <v>96</v>
      </c>
      <c r="AV358" s="130" t="s">
        <v>96</v>
      </c>
      <c r="AW358" s="130" t="s">
        <v>103</v>
      </c>
      <c r="AX358" s="130" t="s">
        <v>81</v>
      </c>
      <c r="AY358" s="130" t="s">
        <v>137</v>
      </c>
    </row>
    <row r="359" spans="2:51" s="6" customFormat="1" ht="15.75" customHeight="1">
      <c r="B359" s="129"/>
      <c r="E359" s="130"/>
      <c r="F359" s="202" t="s">
        <v>388</v>
      </c>
      <c r="G359" s="203"/>
      <c r="H359" s="203"/>
      <c r="I359" s="203"/>
      <c r="K359" s="131">
        <v>4</v>
      </c>
      <c r="R359" s="132"/>
      <c r="T359" s="133"/>
      <c r="AB359" s="134"/>
      <c r="AT359" s="130" t="s">
        <v>144</v>
      </c>
      <c r="AU359" s="130" t="s">
        <v>96</v>
      </c>
      <c r="AV359" s="130" t="s">
        <v>96</v>
      </c>
      <c r="AW359" s="130" t="s">
        <v>103</v>
      </c>
      <c r="AX359" s="130" t="s">
        <v>81</v>
      </c>
      <c r="AY359" s="130" t="s">
        <v>137</v>
      </c>
    </row>
    <row r="360" spans="2:51" s="6" customFormat="1" ht="15.75" customHeight="1">
      <c r="B360" s="129"/>
      <c r="E360" s="130"/>
      <c r="F360" s="202" t="s">
        <v>389</v>
      </c>
      <c r="G360" s="203"/>
      <c r="H360" s="203"/>
      <c r="I360" s="203"/>
      <c r="K360" s="131">
        <v>4</v>
      </c>
      <c r="R360" s="132"/>
      <c r="T360" s="133"/>
      <c r="AB360" s="134"/>
      <c r="AT360" s="130" t="s">
        <v>144</v>
      </c>
      <c r="AU360" s="130" t="s">
        <v>96</v>
      </c>
      <c r="AV360" s="130" t="s">
        <v>96</v>
      </c>
      <c r="AW360" s="130" t="s">
        <v>103</v>
      </c>
      <c r="AX360" s="130" t="s">
        <v>81</v>
      </c>
      <c r="AY360" s="130" t="s">
        <v>137</v>
      </c>
    </row>
    <row r="361" spans="2:51" s="6" customFormat="1" ht="15.75" customHeight="1">
      <c r="B361" s="129"/>
      <c r="E361" s="130"/>
      <c r="F361" s="202" t="s">
        <v>390</v>
      </c>
      <c r="G361" s="203"/>
      <c r="H361" s="203"/>
      <c r="I361" s="203"/>
      <c r="K361" s="131">
        <v>4</v>
      </c>
      <c r="R361" s="132"/>
      <c r="T361" s="133"/>
      <c r="AB361" s="134"/>
      <c r="AT361" s="130" t="s">
        <v>144</v>
      </c>
      <c r="AU361" s="130" t="s">
        <v>96</v>
      </c>
      <c r="AV361" s="130" t="s">
        <v>96</v>
      </c>
      <c r="AW361" s="130" t="s">
        <v>103</v>
      </c>
      <c r="AX361" s="130" t="s">
        <v>81</v>
      </c>
      <c r="AY361" s="130" t="s">
        <v>137</v>
      </c>
    </row>
    <row r="362" spans="2:51" s="6" customFormat="1" ht="15.75" customHeight="1">
      <c r="B362" s="129"/>
      <c r="E362" s="130"/>
      <c r="F362" s="202" t="s">
        <v>391</v>
      </c>
      <c r="G362" s="203"/>
      <c r="H362" s="203"/>
      <c r="I362" s="203"/>
      <c r="K362" s="131">
        <v>4</v>
      </c>
      <c r="R362" s="132"/>
      <c r="T362" s="133"/>
      <c r="AB362" s="134"/>
      <c r="AT362" s="130" t="s">
        <v>144</v>
      </c>
      <c r="AU362" s="130" t="s">
        <v>96</v>
      </c>
      <c r="AV362" s="130" t="s">
        <v>96</v>
      </c>
      <c r="AW362" s="130" t="s">
        <v>103</v>
      </c>
      <c r="AX362" s="130" t="s">
        <v>81</v>
      </c>
      <c r="AY362" s="130" t="s">
        <v>137</v>
      </c>
    </row>
    <row r="363" spans="2:51" s="6" customFormat="1" ht="15.75" customHeight="1">
      <c r="B363" s="129"/>
      <c r="E363" s="130"/>
      <c r="F363" s="202" t="s">
        <v>392</v>
      </c>
      <c r="G363" s="203"/>
      <c r="H363" s="203"/>
      <c r="I363" s="203"/>
      <c r="K363" s="131">
        <v>6.08</v>
      </c>
      <c r="R363" s="132"/>
      <c r="T363" s="133"/>
      <c r="AB363" s="134"/>
      <c r="AT363" s="130" t="s">
        <v>144</v>
      </c>
      <c r="AU363" s="130" t="s">
        <v>96</v>
      </c>
      <c r="AV363" s="130" t="s">
        <v>96</v>
      </c>
      <c r="AW363" s="130" t="s">
        <v>103</v>
      </c>
      <c r="AX363" s="130" t="s">
        <v>81</v>
      </c>
      <c r="AY363" s="130" t="s">
        <v>137</v>
      </c>
    </row>
    <row r="364" spans="2:51" s="6" customFormat="1" ht="15.75" customHeight="1">
      <c r="B364" s="129"/>
      <c r="E364" s="130"/>
      <c r="F364" s="202" t="s">
        <v>393</v>
      </c>
      <c r="G364" s="203"/>
      <c r="H364" s="203"/>
      <c r="I364" s="203"/>
      <c r="K364" s="131">
        <v>6.08</v>
      </c>
      <c r="R364" s="132"/>
      <c r="T364" s="133"/>
      <c r="AB364" s="134"/>
      <c r="AT364" s="130" t="s">
        <v>144</v>
      </c>
      <c r="AU364" s="130" t="s">
        <v>96</v>
      </c>
      <c r="AV364" s="130" t="s">
        <v>96</v>
      </c>
      <c r="AW364" s="130" t="s">
        <v>103</v>
      </c>
      <c r="AX364" s="130" t="s">
        <v>81</v>
      </c>
      <c r="AY364" s="130" t="s">
        <v>137</v>
      </c>
    </row>
    <row r="365" spans="2:51" s="6" customFormat="1" ht="15.75" customHeight="1">
      <c r="B365" s="129"/>
      <c r="E365" s="130"/>
      <c r="F365" s="202" t="s">
        <v>394</v>
      </c>
      <c r="G365" s="203"/>
      <c r="H365" s="203"/>
      <c r="I365" s="203"/>
      <c r="K365" s="131">
        <v>4</v>
      </c>
      <c r="R365" s="132"/>
      <c r="T365" s="133"/>
      <c r="AB365" s="134"/>
      <c r="AT365" s="130" t="s">
        <v>144</v>
      </c>
      <c r="AU365" s="130" t="s">
        <v>96</v>
      </c>
      <c r="AV365" s="130" t="s">
        <v>96</v>
      </c>
      <c r="AW365" s="130" t="s">
        <v>103</v>
      </c>
      <c r="AX365" s="130" t="s">
        <v>81</v>
      </c>
      <c r="AY365" s="130" t="s">
        <v>137</v>
      </c>
    </row>
    <row r="366" spans="2:51" s="6" customFormat="1" ht="15.75" customHeight="1">
      <c r="B366" s="129"/>
      <c r="E366" s="130"/>
      <c r="F366" s="202" t="s">
        <v>395</v>
      </c>
      <c r="G366" s="203"/>
      <c r="H366" s="203"/>
      <c r="I366" s="203"/>
      <c r="K366" s="131">
        <v>4</v>
      </c>
      <c r="R366" s="132"/>
      <c r="T366" s="133"/>
      <c r="AB366" s="134"/>
      <c r="AT366" s="130" t="s">
        <v>144</v>
      </c>
      <c r="AU366" s="130" t="s">
        <v>96</v>
      </c>
      <c r="AV366" s="130" t="s">
        <v>96</v>
      </c>
      <c r="AW366" s="130" t="s">
        <v>103</v>
      </c>
      <c r="AX366" s="130" t="s">
        <v>81</v>
      </c>
      <c r="AY366" s="130" t="s">
        <v>137</v>
      </c>
    </row>
    <row r="367" spans="2:51" s="6" customFormat="1" ht="15.75" customHeight="1">
      <c r="B367" s="129"/>
      <c r="E367" s="130"/>
      <c r="F367" s="202" t="s">
        <v>396</v>
      </c>
      <c r="G367" s="203"/>
      <c r="H367" s="203"/>
      <c r="I367" s="203"/>
      <c r="K367" s="131">
        <v>4</v>
      </c>
      <c r="R367" s="132"/>
      <c r="T367" s="133"/>
      <c r="AB367" s="134"/>
      <c r="AT367" s="130" t="s">
        <v>144</v>
      </c>
      <c r="AU367" s="130" t="s">
        <v>96</v>
      </c>
      <c r="AV367" s="130" t="s">
        <v>96</v>
      </c>
      <c r="AW367" s="130" t="s">
        <v>103</v>
      </c>
      <c r="AX367" s="130" t="s">
        <v>81</v>
      </c>
      <c r="AY367" s="130" t="s">
        <v>137</v>
      </c>
    </row>
    <row r="368" spans="2:51" s="6" customFormat="1" ht="15.75" customHeight="1">
      <c r="B368" s="129"/>
      <c r="E368" s="130"/>
      <c r="F368" s="202" t="s">
        <v>397</v>
      </c>
      <c r="G368" s="203"/>
      <c r="H368" s="203"/>
      <c r="I368" s="203"/>
      <c r="K368" s="131">
        <v>4</v>
      </c>
      <c r="R368" s="132"/>
      <c r="T368" s="133"/>
      <c r="AB368" s="134"/>
      <c r="AT368" s="130" t="s">
        <v>144</v>
      </c>
      <c r="AU368" s="130" t="s">
        <v>96</v>
      </c>
      <c r="AV368" s="130" t="s">
        <v>96</v>
      </c>
      <c r="AW368" s="130" t="s">
        <v>103</v>
      </c>
      <c r="AX368" s="130" t="s">
        <v>81</v>
      </c>
      <c r="AY368" s="130" t="s">
        <v>137</v>
      </c>
    </row>
    <row r="369" spans="2:51" s="6" customFormat="1" ht="15.75" customHeight="1">
      <c r="B369" s="129"/>
      <c r="E369" s="130"/>
      <c r="F369" s="202" t="s">
        <v>398</v>
      </c>
      <c r="G369" s="203"/>
      <c r="H369" s="203"/>
      <c r="I369" s="203"/>
      <c r="K369" s="131">
        <v>4</v>
      </c>
      <c r="R369" s="132"/>
      <c r="T369" s="133"/>
      <c r="AB369" s="134"/>
      <c r="AT369" s="130" t="s">
        <v>144</v>
      </c>
      <c r="AU369" s="130" t="s">
        <v>96</v>
      </c>
      <c r="AV369" s="130" t="s">
        <v>96</v>
      </c>
      <c r="AW369" s="130" t="s">
        <v>103</v>
      </c>
      <c r="AX369" s="130" t="s">
        <v>81</v>
      </c>
      <c r="AY369" s="130" t="s">
        <v>137</v>
      </c>
    </row>
    <row r="370" spans="2:51" s="6" customFormat="1" ht="15.75" customHeight="1">
      <c r="B370" s="129"/>
      <c r="E370" s="130"/>
      <c r="F370" s="202" t="s">
        <v>399</v>
      </c>
      <c r="G370" s="203"/>
      <c r="H370" s="203"/>
      <c r="I370" s="203"/>
      <c r="K370" s="131">
        <v>4</v>
      </c>
      <c r="R370" s="132"/>
      <c r="T370" s="133"/>
      <c r="AB370" s="134"/>
      <c r="AT370" s="130" t="s">
        <v>144</v>
      </c>
      <c r="AU370" s="130" t="s">
        <v>96</v>
      </c>
      <c r="AV370" s="130" t="s">
        <v>96</v>
      </c>
      <c r="AW370" s="130" t="s">
        <v>103</v>
      </c>
      <c r="AX370" s="130" t="s">
        <v>81</v>
      </c>
      <c r="AY370" s="130" t="s">
        <v>137</v>
      </c>
    </row>
    <row r="371" spans="2:51" s="6" customFormat="1" ht="15.75" customHeight="1">
      <c r="B371" s="129"/>
      <c r="E371" s="130"/>
      <c r="F371" s="202" t="s">
        <v>400</v>
      </c>
      <c r="G371" s="203"/>
      <c r="H371" s="203"/>
      <c r="I371" s="203"/>
      <c r="K371" s="131">
        <v>6.08</v>
      </c>
      <c r="R371" s="132"/>
      <c r="T371" s="133"/>
      <c r="AB371" s="134"/>
      <c r="AT371" s="130" t="s">
        <v>144</v>
      </c>
      <c r="AU371" s="130" t="s">
        <v>96</v>
      </c>
      <c r="AV371" s="130" t="s">
        <v>96</v>
      </c>
      <c r="AW371" s="130" t="s">
        <v>103</v>
      </c>
      <c r="AX371" s="130" t="s">
        <v>81</v>
      </c>
      <c r="AY371" s="130" t="s">
        <v>137</v>
      </c>
    </row>
    <row r="372" spans="2:51" s="6" customFormat="1" ht="15.75" customHeight="1">
      <c r="B372" s="129"/>
      <c r="E372" s="130"/>
      <c r="F372" s="202" t="s">
        <v>401</v>
      </c>
      <c r="G372" s="203"/>
      <c r="H372" s="203"/>
      <c r="I372" s="203"/>
      <c r="K372" s="131">
        <v>4695.52</v>
      </c>
      <c r="R372" s="132"/>
      <c r="T372" s="133"/>
      <c r="AB372" s="134"/>
      <c r="AT372" s="130" t="s">
        <v>144</v>
      </c>
      <c r="AU372" s="130" t="s">
        <v>96</v>
      </c>
      <c r="AV372" s="130" t="s">
        <v>96</v>
      </c>
      <c r="AW372" s="130" t="s">
        <v>103</v>
      </c>
      <c r="AX372" s="130" t="s">
        <v>81</v>
      </c>
      <c r="AY372" s="130" t="s">
        <v>137</v>
      </c>
    </row>
    <row r="373" spans="2:51" s="6" customFormat="1" ht="15.75" customHeight="1">
      <c r="B373" s="129"/>
      <c r="E373" s="130"/>
      <c r="F373" s="202" t="s">
        <v>402</v>
      </c>
      <c r="G373" s="203"/>
      <c r="H373" s="203"/>
      <c r="I373" s="203"/>
      <c r="K373" s="131">
        <v>4.41</v>
      </c>
      <c r="R373" s="132"/>
      <c r="T373" s="133"/>
      <c r="AB373" s="134"/>
      <c r="AT373" s="130" t="s">
        <v>144</v>
      </c>
      <c r="AU373" s="130" t="s">
        <v>96</v>
      </c>
      <c r="AV373" s="130" t="s">
        <v>96</v>
      </c>
      <c r="AW373" s="130" t="s">
        <v>103</v>
      </c>
      <c r="AX373" s="130" t="s">
        <v>81</v>
      </c>
      <c r="AY373" s="130" t="s">
        <v>137</v>
      </c>
    </row>
    <row r="374" spans="2:51" s="6" customFormat="1" ht="15.75" customHeight="1">
      <c r="B374" s="135"/>
      <c r="E374" s="136"/>
      <c r="F374" s="204" t="s">
        <v>145</v>
      </c>
      <c r="G374" s="205"/>
      <c r="H374" s="205"/>
      <c r="I374" s="205"/>
      <c r="K374" s="137">
        <v>4900.93</v>
      </c>
      <c r="R374" s="138"/>
      <c r="T374" s="139"/>
      <c r="AB374" s="140"/>
      <c r="AT374" s="136" t="s">
        <v>144</v>
      </c>
      <c r="AU374" s="136" t="s">
        <v>96</v>
      </c>
      <c r="AV374" s="136" t="s">
        <v>142</v>
      </c>
      <c r="AW374" s="136" t="s">
        <v>103</v>
      </c>
      <c r="AX374" s="136" t="s">
        <v>21</v>
      </c>
      <c r="AY374" s="136" t="s">
        <v>137</v>
      </c>
    </row>
    <row r="375" spans="2:64" s="6" customFormat="1" ht="15.75" customHeight="1">
      <c r="B375" s="22"/>
      <c r="C375" s="122" t="s">
        <v>403</v>
      </c>
      <c r="D375" s="122" t="s">
        <v>138</v>
      </c>
      <c r="E375" s="123" t="s">
        <v>404</v>
      </c>
      <c r="F375" s="206" t="s">
        <v>405</v>
      </c>
      <c r="G375" s="197"/>
      <c r="H375" s="197"/>
      <c r="I375" s="197"/>
      <c r="J375" s="124" t="s">
        <v>163</v>
      </c>
      <c r="K375" s="125">
        <v>98.23</v>
      </c>
      <c r="L375" s="196">
        <v>0</v>
      </c>
      <c r="M375" s="197"/>
      <c r="N375" s="198">
        <f>ROUND($L$375*$K$375,2)</f>
        <v>0</v>
      </c>
      <c r="O375" s="197"/>
      <c r="P375" s="197"/>
      <c r="Q375" s="197"/>
      <c r="R375" s="23"/>
      <c r="T375" s="126"/>
      <c r="U375" s="29" t="s">
        <v>46</v>
      </c>
      <c r="V375" s="127">
        <v>0.107</v>
      </c>
      <c r="W375" s="127">
        <f>$V$375*$K$375</f>
        <v>10.51061</v>
      </c>
      <c r="X375" s="127">
        <v>0</v>
      </c>
      <c r="Y375" s="127">
        <f>$X$375*$K$375</f>
        <v>0</v>
      </c>
      <c r="Z375" s="127">
        <v>0</v>
      </c>
      <c r="AA375" s="127">
        <f>$Z$375*$K$375</f>
        <v>0</v>
      </c>
      <c r="AB375" s="128"/>
      <c r="AR375" s="6" t="s">
        <v>142</v>
      </c>
      <c r="AT375" s="6" t="s">
        <v>138</v>
      </c>
      <c r="AU375" s="6" t="s">
        <v>96</v>
      </c>
      <c r="AY375" s="6" t="s">
        <v>137</v>
      </c>
      <c r="BE375" s="81">
        <f>IF($U$375="základní",$N$375,0)</f>
        <v>0</v>
      </c>
      <c r="BF375" s="81">
        <f>IF($U$375="snížená",$N$375,0)</f>
        <v>0</v>
      </c>
      <c r="BG375" s="81">
        <f>IF($U$375="zákl. přenesená",$N$375,0)</f>
        <v>0</v>
      </c>
      <c r="BH375" s="81">
        <f>IF($U$375="sníž. přenesená",$N$375,0)</f>
        <v>0</v>
      </c>
      <c r="BI375" s="81">
        <f>IF($U$375="nulová",$N$375,0)</f>
        <v>0</v>
      </c>
      <c r="BJ375" s="6" t="s">
        <v>21</v>
      </c>
      <c r="BK375" s="81">
        <f>ROUND($L$375*$K$375,2)</f>
        <v>0</v>
      </c>
      <c r="BL375" s="6" t="s">
        <v>142</v>
      </c>
    </row>
    <row r="376" spans="2:51" s="6" customFormat="1" ht="15.75" customHeight="1">
      <c r="B376" s="129"/>
      <c r="E376" s="130"/>
      <c r="F376" s="202" t="s">
        <v>406</v>
      </c>
      <c r="G376" s="203"/>
      <c r="H376" s="203"/>
      <c r="I376" s="203"/>
      <c r="K376" s="131">
        <v>98.23</v>
      </c>
      <c r="R376" s="132"/>
      <c r="T376" s="133"/>
      <c r="AB376" s="134"/>
      <c r="AT376" s="130" t="s">
        <v>144</v>
      </c>
      <c r="AU376" s="130" t="s">
        <v>96</v>
      </c>
      <c r="AV376" s="130" t="s">
        <v>96</v>
      </c>
      <c r="AW376" s="130" t="s">
        <v>103</v>
      </c>
      <c r="AX376" s="130" t="s">
        <v>81</v>
      </c>
      <c r="AY376" s="130" t="s">
        <v>137</v>
      </c>
    </row>
    <row r="377" spans="2:51" s="6" customFormat="1" ht="15.75" customHeight="1">
      <c r="B377" s="135"/>
      <c r="E377" s="136"/>
      <c r="F377" s="204" t="s">
        <v>145</v>
      </c>
      <c r="G377" s="205"/>
      <c r="H377" s="205"/>
      <c r="I377" s="205"/>
      <c r="K377" s="137">
        <v>98.23</v>
      </c>
      <c r="R377" s="138"/>
      <c r="T377" s="139"/>
      <c r="AB377" s="140"/>
      <c r="AT377" s="136" t="s">
        <v>144</v>
      </c>
      <c r="AU377" s="136" t="s">
        <v>96</v>
      </c>
      <c r="AV377" s="136" t="s">
        <v>142</v>
      </c>
      <c r="AW377" s="136" t="s">
        <v>103</v>
      </c>
      <c r="AX377" s="136" t="s">
        <v>21</v>
      </c>
      <c r="AY377" s="136" t="s">
        <v>137</v>
      </c>
    </row>
    <row r="378" spans="2:63" s="112" customFormat="1" ht="30.75" customHeight="1">
      <c r="B378" s="113"/>
      <c r="D378" s="121" t="s">
        <v>106</v>
      </c>
      <c r="N378" s="201">
        <f>$BK$378</f>
        <v>0</v>
      </c>
      <c r="O378" s="200"/>
      <c r="P378" s="200"/>
      <c r="Q378" s="200"/>
      <c r="R378" s="116"/>
      <c r="T378" s="117"/>
      <c r="W378" s="118">
        <f>SUM($W$379:$W$406)</f>
        <v>166.700456</v>
      </c>
      <c r="Y378" s="118">
        <f>SUM($Y$379:$Y$406)</f>
        <v>37.206271959999995</v>
      </c>
      <c r="AA378" s="118">
        <f>SUM($AA$379:$AA$406)</f>
        <v>0</v>
      </c>
      <c r="AB378" s="119"/>
      <c r="AR378" s="115" t="s">
        <v>21</v>
      </c>
      <c r="AT378" s="115" t="s">
        <v>80</v>
      </c>
      <c r="AU378" s="115" t="s">
        <v>21</v>
      </c>
      <c r="AY378" s="115" t="s">
        <v>137</v>
      </c>
      <c r="BK378" s="120">
        <f>SUM($BK$379:$BK$406)</f>
        <v>0</v>
      </c>
    </row>
    <row r="379" spans="2:64" s="6" customFormat="1" ht="27" customHeight="1">
      <c r="B379" s="22"/>
      <c r="C379" s="122" t="s">
        <v>407</v>
      </c>
      <c r="D379" s="122" t="s">
        <v>138</v>
      </c>
      <c r="E379" s="123" t="s">
        <v>408</v>
      </c>
      <c r="F379" s="206" t="s">
        <v>409</v>
      </c>
      <c r="G379" s="197"/>
      <c r="H379" s="197"/>
      <c r="I379" s="197"/>
      <c r="J379" s="124" t="s">
        <v>163</v>
      </c>
      <c r="K379" s="125">
        <v>1955.44</v>
      </c>
      <c r="L379" s="196">
        <v>0</v>
      </c>
      <c r="M379" s="197"/>
      <c r="N379" s="198">
        <f>ROUND($L$379*$K$379,2)</f>
        <v>0</v>
      </c>
      <c r="O379" s="197"/>
      <c r="P379" s="197"/>
      <c r="Q379" s="197"/>
      <c r="R379" s="23"/>
      <c r="T379" s="126"/>
      <c r="U379" s="29" t="s">
        <v>46</v>
      </c>
      <c r="V379" s="127">
        <v>0.06</v>
      </c>
      <c r="W379" s="127">
        <f>$V$379*$K$379</f>
        <v>117.32639999999999</v>
      </c>
      <c r="X379" s="127">
        <v>0.00014</v>
      </c>
      <c r="Y379" s="127">
        <f>$X$379*$K$379</f>
        <v>0.2737616</v>
      </c>
      <c r="Z379" s="127">
        <v>0</v>
      </c>
      <c r="AA379" s="127">
        <f>$Z$379*$K$379</f>
        <v>0</v>
      </c>
      <c r="AB379" s="128"/>
      <c r="AR379" s="6" t="s">
        <v>142</v>
      </c>
      <c r="AT379" s="6" t="s">
        <v>138</v>
      </c>
      <c r="AU379" s="6" t="s">
        <v>96</v>
      </c>
      <c r="AY379" s="6" t="s">
        <v>137</v>
      </c>
      <c r="BE379" s="81">
        <f>IF($U$379="základní",$N$379,0)</f>
        <v>0</v>
      </c>
      <c r="BF379" s="81">
        <f>IF($U$379="snížená",$N$379,0)</f>
        <v>0</v>
      </c>
      <c r="BG379" s="81">
        <f>IF($U$379="zákl. přenesená",$N$379,0)</f>
        <v>0</v>
      </c>
      <c r="BH379" s="81">
        <f>IF($U$379="sníž. přenesená",$N$379,0)</f>
        <v>0</v>
      </c>
      <c r="BI379" s="81">
        <f>IF($U$379="nulová",$N$379,0)</f>
        <v>0</v>
      </c>
      <c r="BJ379" s="6" t="s">
        <v>21</v>
      </c>
      <c r="BK379" s="81">
        <f>ROUND($L$379*$K$379,2)</f>
        <v>0</v>
      </c>
      <c r="BL379" s="6" t="s">
        <v>142</v>
      </c>
    </row>
    <row r="380" spans="2:51" s="6" customFormat="1" ht="15.75" customHeight="1">
      <c r="B380" s="129"/>
      <c r="E380" s="130"/>
      <c r="F380" s="202" t="s">
        <v>380</v>
      </c>
      <c r="G380" s="203"/>
      <c r="H380" s="203"/>
      <c r="I380" s="203"/>
      <c r="K380" s="131">
        <v>324</v>
      </c>
      <c r="R380" s="132"/>
      <c r="T380" s="133"/>
      <c r="AB380" s="134"/>
      <c r="AT380" s="130" t="s">
        <v>144</v>
      </c>
      <c r="AU380" s="130" t="s">
        <v>96</v>
      </c>
      <c r="AV380" s="130" t="s">
        <v>96</v>
      </c>
      <c r="AW380" s="130" t="s">
        <v>103</v>
      </c>
      <c r="AX380" s="130" t="s">
        <v>81</v>
      </c>
      <c r="AY380" s="130" t="s">
        <v>137</v>
      </c>
    </row>
    <row r="381" spans="2:51" s="6" customFormat="1" ht="15.75" customHeight="1">
      <c r="B381" s="129"/>
      <c r="E381" s="130"/>
      <c r="F381" s="202" t="s">
        <v>410</v>
      </c>
      <c r="G381" s="203"/>
      <c r="H381" s="203"/>
      <c r="I381" s="203"/>
      <c r="K381" s="131">
        <v>410</v>
      </c>
      <c r="R381" s="132"/>
      <c r="T381" s="133"/>
      <c r="AB381" s="134"/>
      <c r="AT381" s="130" t="s">
        <v>144</v>
      </c>
      <c r="AU381" s="130" t="s">
        <v>96</v>
      </c>
      <c r="AV381" s="130" t="s">
        <v>96</v>
      </c>
      <c r="AW381" s="130" t="s">
        <v>103</v>
      </c>
      <c r="AX381" s="130" t="s">
        <v>81</v>
      </c>
      <c r="AY381" s="130" t="s">
        <v>137</v>
      </c>
    </row>
    <row r="382" spans="2:51" s="6" customFormat="1" ht="15.75" customHeight="1">
      <c r="B382" s="129"/>
      <c r="E382" s="130"/>
      <c r="F382" s="202" t="s">
        <v>411</v>
      </c>
      <c r="G382" s="203"/>
      <c r="H382" s="203"/>
      <c r="I382" s="203"/>
      <c r="K382" s="131">
        <v>1221.44</v>
      </c>
      <c r="R382" s="132"/>
      <c r="T382" s="133"/>
      <c r="AB382" s="134"/>
      <c r="AT382" s="130" t="s">
        <v>144</v>
      </c>
      <c r="AU382" s="130" t="s">
        <v>96</v>
      </c>
      <c r="AV382" s="130" t="s">
        <v>96</v>
      </c>
      <c r="AW382" s="130" t="s">
        <v>103</v>
      </c>
      <c r="AX382" s="130" t="s">
        <v>81</v>
      </c>
      <c r="AY382" s="130" t="s">
        <v>137</v>
      </c>
    </row>
    <row r="383" spans="2:51" s="6" customFormat="1" ht="15.75" customHeight="1">
      <c r="B383" s="135"/>
      <c r="E383" s="136"/>
      <c r="F383" s="204" t="s">
        <v>145</v>
      </c>
      <c r="G383" s="205"/>
      <c r="H383" s="205"/>
      <c r="I383" s="205"/>
      <c r="K383" s="137">
        <v>1955.44</v>
      </c>
      <c r="R383" s="138"/>
      <c r="T383" s="139"/>
      <c r="AB383" s="140"/>
      <c r="AT383" s="136" t="s">
        <v>144</v>
      </c>
      <c r="AU383" s="136" t="s">
        <v>96</v>
      </c>
      <c r="AV383" s="136" t="s">
        <v>142</v>
      </c>
      <c r="AW383" s="136" t="s">
        <v>103</v>
      </c>
      <c r="AX383" s="136" t="s">
        <v>21</v>
      </c>
      <c r="AY383" s="136" t="s">
        <v>137</v>
      </c>
    </row>
    <row r="384" spans="2:64" s="6" customFormat="1" ht="27" customHeight="1">
      <c r="B384" s="22"/>
      <c r="C384" s="141" t="s">
        <v>412</v>
      </c>
      <c r="D384" s="141" t="s">
        <v>348</v>
      </c>
      <c r="E384" s="142" t="s">
        <v>413</v>
      </c>
      <c r="F384" s="207" t="s">
        <v>414</v>
      </c>
      <c r="G384" s="208"/>
      <c r="H384" s="208"/>
      <c r="I384" s="208"/>
      <c r="J384" s="143" t="s">
        <v>415</v>
      </c>
      <c r="K384" s="144">
        <v>651.814</v>
      </c>
      <c r="L384" s="209">
        <v>0</v>
      </c>
      <c r="M384" s="208"/>
      <c r="N384" s="210">
        <f>ROUND($L$384*$K$384,2)</f>
        <v>0</v>
      </c>
      <c r="O384" s="197"/>
      <c r="P384" s="197"/>
      <c r="Q384" s="197"/>
      <c r="R384" s="23"/>
      <c r="T384" s="126"/>
      <c r="U384" s="29" t="s">
        <v>46</v>
      </c>
      <c r="V384" s="127">
        <v>0</v>
      </c>
      <c r="W384" s="127">
        <f>$V$384*$K$384</f>
        <v>0</v>
      </c>
      <c r="X384" s="127">
        <v>0.0009</v>
      </c>
      <c r="Y384" s="127">
        <f>$X$384*$K$384</f>
        <v>0.5866326</v>
      </c>
      <c r="Z384" s="127">
        <v>0</v>
      </c>
      <c r="AA384" s="127">
        <f>$Z$384*$K$384</f>
        <v>0</v>
      </c>
      <c r="AB384" s="128"/>
      <c r="AR384" s="6" t="s">
        <v>171</v>
      </c>
      <c r="AT384" s="6" t="s">
        <v>348</v>
      </c>
      <c r="AU384" s="6" t="s">
        <v>96</v>
      </c>
      <c r="AY384" s="6" t="s">
        <v>137</v>
      </c>
      <c r="BE384" s="81">
        <f>IF($U$384="základní",$N$384,0)</f>
        <v>0</v>
      </c>
      <c r="BF384" s="81">
        <f>IF($U$384="snížená",$N$384,0)</f>
        <v>0</v>
      </c>
      <c r="BG384" s="81">
        <f>IF($U$384="zákl. přenesená",$N$384,0)</f>
        <v>0</v>
      </c>
      <c r="BH384" s="81">
        <f>IF($U$384="sníž. přenesená",$N$384,0)</f>
        <v>0</v>
      </c>
      <c r="BI384" s="81">
        <f>IF($U$384="nulová",$N$384,0)</f>
        <v>0</v>
      </c>
      <c r="BJ384" s="6" t="s">
        <v>21</v>
      </c>
      <c r="BK384" s="81">
        <f>ROUND($L$384*$K$384,2)</f>
        <v>0</v>
      </c>
      <c r="BL384" s="6" t="s">
        <v>142</v>
      </c>
    </row>
    <row r="385" spans="2:51" s="6" customFormat="1" ht="15.75" customHeight="1">
      <c r="B385" s="129"/>
      <c r="E385" s="130"/>
      <c r="F385" s="202" t="s">
        <v>416</v>
      </c>
      <c r="G385" s="203"/>
      <c r="H385" s="203"/>
      <c r="I385" s="203"/>
      <c r="K385" s="131">
        <v>108</v>
      </c>
      <c r="R385" s="132"/>
      <c r="T385" s="133"/>
      <c r="AB385" s="134"/>
      <c r="AT385" s="130" t="s">
        <v>144</v>
      </c>
      <c r="AU385" s="130" t="s">
        <v>96</v>
      </c>
      <c r="AV385" s="130" t="s">
        <v>96</v>
      </c>
      <c r="AW385" s="130" t="s">
        <v>103</v>
      </c>
      <c r="AX385" s="130" t="s">
        <v>81</v>
      </c>
      <c r="AY385" s="130" t="s">
        <v>137</v>
      </c>
    </row>
    <row r="386" spans="2:51" s="6" customFormat="1" ht="15.75" customHeight="1">
      <c r="B386" s="129"/>
      <c r="E386" s="130"/>
      <c r="F386" s="202" t="s">
        <v>417</v>
      </c>
      <c r="G386" s="203"/>
      <c r="H386" s="203"/>
      <c r="I386" s="203"/>
      <c r="K386" s="131">
        <v>136.667</v>
      </c>
      <c r="R386" s="132"/>
      <c r="T386" s="133"/>
      <c r="AB386" s="134"/>
      <c r="AT386" s="130" t="s">
        <v>144</v>
      </c>
      <c r="AU386" s="130" t="s">
        <v>96</v>
      </c>
      <c r="AV386" s="130" t="s">
        <v>96</v>
      </c>
      <c r="AW386" s="130" t="s">
        <v>103</v>
      </c>
      <c r="AX386" s="130" t="s">
        <v>81</v>
      </c>
      <c r="AY386" s="130" t="s">
        <v>137</v>
      </c>
    </row>
    <row r="387" spans="2:51" s="6" customFormat="1" ht="15.75" customHeight="1">
      <c r="B387" s="129"/>
      <c r="E387" s="130"/>
      <c r="F387" s="202" t="s">
        <v>418</v>
      </c>
      <c r="G387" s="203"/>
      <c r="H387" s="203"/>
      <c r="I387" s="203"/>
      <c r="K387" s="131">
        <v>407.147</v>
      </c>
      <c r="R387" s="132"/>
      <c r="T387" s="133"/>
      <c r="AB387" s="134"/>
      <c r="AT387" s="130" t="s">
        <v>144</v>
      </c>
      <c r="AU387" s="130" t="s">
        <v>96</v>
      </c>
      <c r="AV387" s="130" t="s">
        <v>96</v>
      </c>
      <c r="AW387" s="130" t="s">
        <v>103</v>
      </c>
      <c r="AX387" s="130" t="s">
        <v>81</v>
      </c>
      <c r="AY387" s="130" t="s">
        <v>137</v>
      </c>
    </row>
    <row r="388" spans="2:51" s="6" customFormat="1" ht="15.75" customHeight="1">
      <c r="B388" s="135"/>
      <c r="E388" s="136"/>
      <c r="F388" s="204" t="s">
        <v>145</v>
      </c>
      <c r="G388" s="205"/>
      <c r="H388" s="205"/>
      <c r="I388" s="205"/>
      <c r="K388" s="137">
        <v>651.814</v>
      </c>
      <c r="R388" s="138"/>
      <c r="T388" s="139"/>
      <c r="AB388" s="140"/>
      <c r="AT388" s="136" t="s">
        <v>144</v>
      </c>
      <c r="AU388" s="136" t="s">
        <v>96</v>
      </c>
      <c r="AV388" s="136" t="s">
        <v>142</v>
      </c>
      <c r="AW388" s="136" t="s">
        <v>103</v>
      </c>
      <c r="AX388" s="136" t="s">
        <v>21</v>
      </c>
      <c r="AY388" s="136" t="s">
        <v>137</v>
      </c>
    </row>
    <row r="389" spans="2:64" s="6" customFormat="1" ht="27" customHeight="1">
      <c r="B389" s="22"/>
      <c r="C389" s="122" t="s">
        <v>419</v>
      </c>
      <c r="D389" s="122" t="s">
        <v>138</v>
      </c>
      <c r="E389" s="123" t="s">
        <v>420</v>
      </c>
      <c r="F389" s="206" t="s">
        <v>421</v>
      </c>
      <c r="G389" s="197"/>
      <c r="H389" s="197"/>
      <c r="I389" s="197"/>
      <c r="J389" s="124" t="s">
        <v>174</v>
      </c>
      <c r="K389" s="125">
        <v>8.74</v>
      </c>
      <c r="L389" s="196">
        <v>0</v>
      </c>
      <c r="M389" s="197"/>
      <c r="N389" s="198">
        <f>ROUND($L$389*$K$389,2)</f>
        <v>0</v>
      </c>
      <c r="O389" s="197"/>
      <c r="P389" s="197"/>
      <c r="Q389" s="197"/>
      <c r="R389" s="23"/>
      <c r="T389" s="126"/>
      <c r="U389" s="29" t="s">
        <v>46</v>
      </c>
      <c r="V389" s="127">
        <v>5.174</v>
      </c>
      <c r="W389" s="127">
        <f>$V$389*$K$389</f>
        <v>45.220760000000006</v>
      </c>
      <c r="X389" s="127">
        <v>2.7996</v>
      </c>
      <c r="Y389" s="127">
        <f>$X$389*$K$389</f>
        <v>24.468504</v>
      </c>
      <c r="Z389" s="127">
        <v>0</v>
      </c>
      <c r="AA389" s="127">
        <f>$Z$389*$K$389</f>
        <v>0</v>
      </c>
      <c r="AB389" s="128"/>
      <c r="AR389" s="6" t="s">
        <v>142</v>
      </c>
      <c r="AT389" s="6" t="s">
        <v>138</v>
      </c>
      <c r="AU389" s="6" t="s">
        <v>96</v>
      </c>
      <c r="AY389" s="6" t="s">
        <v>137</v>
      </c>
      <c r="BE389" s="81">
        <f>IF($U$389="základní",$N$389,0)</f>
        <v>0</v>
      </c>
      <c r="BF389" s="81">
        <f>IF($U$389="snížená",$N$389,0)</f>
        <v>0</v>
      </c>
      <c r="BG389" s="81">
        <f>IF($U$389="zákl. přenesená",$N$389,0)</f>
        <v>0</v>
      </c>
      <c r="BH389" s="81">
        <f>IF($U$389="sníž. přenesená",$N$389,0)</f>
        <v>0</v>
      </c>
      <c r="BI389" s="81">
        <f>IF($U$389="nulová",$N$389,0)</f>
        <v>0</v>
      </c>
      <c r="BJ389" s="6" t="s">
        <v>21</v>
      </c>
      <c r="BK389" s="81">
        <f>ROUND($L$389*$K$389,2)</f>
        <v>0</v>
      </c>
      <c r="BL389" s="6" t="s">
        <v>142</v>
      </c>
    </row>
    <row r="390" spans="2:51" s="6" customFormat="1" ht="15.75" customHeight="1">
      <c r="B390" s="129"/>
      <c r="E390" s="130"/>
      <c r="F390" s="202" t="s">
        <v>422</v>
      </c>
      <c r="G390" s="203"/>
      <c r="H390" s="203"/>
      <c r="I390" s="203"/>
      <c r="K390" s="131">
        <v>0.61</v>
      </c>
      <c r="R390" s="132"/>
      <c r="T390" s="133"/>
      <c r="AB390" s="134"/>
      <c r="AT390" s="130" t="s">
        <v>144</v>
      </c>
      <c r="AU390" s="130" t="s">
        <v>96</v>
      </c>
      <c r="AV390" s="130" t="s">
        <v>96</v>
      </c>
      <c r="AW390" s="130" t="s">
        <v>103</v>
      </c>
      <c r="AX390" s="130" t="s">
        <v>81</v>
      </c>
      <c r="AY390" s="130" t="s">
        <v>137</v>
      </c>
    </row>
    <row r="391" spans="2:51" s="6" customFormat="1" ht="15.75" customHeight="1">
      <c r="B391" s="129"/>
      <c r="E391" s="130"/>
      <c r="F391" s="202" t="s">
        <v>423</v>
      </c>
      <c r="G391" s="203"/>
      <c r="H391" s="203"/>
      <c r="I391" s="203"/>
      <c r="K391" s="131">
        <v>0.61</v>
      </c>
      <c r="R391" s="132"/>
      <c r="T391" s="133"/>
      <c r="AB391" s="134"/>
      <c r="AT391" s="130" t="s">
        <v>144</v>
      </c>
      <c r="AU391" s="130" t="s">
        <v>96</v>
      </c>
      <c r="AV391" s="130" t="s">
        <v>96</v>
      </c>
      <c r="AW391" s="130" t="s">
        <v>103</v>
      </c>
      <c r="AX391" s="130" t="s">
        <v>81</v>
      </c>
      <c r="AY391" s="130" t="s">
        <v>137</v>
      </c>
    </row>
    <row r="392" spans="2:51" s="6" customFormat="1" ht="15.75" customHeight="1">
      <c r="B392" s="129"/>
      <c r="E392" s="130"/>
      <c r="F392" s="202" t="s">
        <v>424</v>
      </c>
      <c r="G392" s="203"/>
      <c r="H392" s="203"/>
      <c r="I392" s="203"/>
      <c r="K392" s="131">
        <v>0.61</v>
      </c>
      <c r="R392" s="132"/>
      <c r="T392" s="133"/>
      <c r="AB392" s="134"/>
      <c r="AT392" s="130" t="s">
        <v>144</v>
      </c>
      <c r="AU392" s="130" t="s">
        <v>96</v>
      </c>
      <c r="AV392" s="130" t="s">
        <v>96</v>
      </c>
      <c r="AW392" s="130" t="s">
        <v>103</v>
      </c>
      <c r="AX392" s="130" t="s">
        <v>81</v>
      </c>
      <c r="AY392" s="130" t="s">
        <v>137</v>
      </c>
    </row>
    <row r="393" spans="2:51" s="6" customFormat="1" ht="15.75" customHeight="1">
      <c r="B393" s="129"/>
      <c r="E393" s="130"/>
      <c r="F393" s="202" t="s">
        <v>425</v>
      </c>
      <c r="G393" s="203"/>
      <c r="H393" s="203"/>
      <c r="I393" s="203"/>
      <c r="K393" s="131">
        <v>0.61</v>
      </c>
      <c r="R393" s="132"/>
      <c r="T393" s="133"/>
      <c r="AB393" s="134"/>
      <c r="AT393" s="130" t="s">
        <v>144</v>
      </c>
      <c r="AU393" s="130" t="s">
        <v>96</v>
      </c>
      <c r="AV393" s="130" t="s">
        <v>96</v>
      </c>
      <c r="AW393" s="130" t="s">
        <v>103</v>
      </c>
      <c r="AX393" s="130" t="s">
        <v>81</v>
      </c>
      <c r="AY393" s="130" t="s">
        <v>137</v>
      </c>
    </row>
    <row r="394" spans="2:51" s="6" customFormat="1" ht="15.75" customHeight="1">
      <c r="B394" s="129"/>
      <c r="E394" s="130"/>
      <c r="F394" s="202" t="s">
        <v>426</v>
      </c>
      <c r="G394" s="203"/>
      <c r="H394" s="203"/>
      <c r="I394" s="203"/>
      <c r="K394" s="131">
        <v>0.88</v>
      </c>
      <c r="R394" s="132"/>
      <c r="T394" s="133"/>
      <c r="AB394" s="134"/>
      <c r="AT394" s="130" t="s">
        <v>144</v>
      </c>
      <c r="AU394" s="130" t="s">
        <v>96</v>
      </c>
      <c r="AV394" s="130" t="s">
        <v>96</v>
      </c>
      <c r="AW394" s="130" t="s">
        <v>103</v>
      </c>
      <c r="AX394" s="130" t="s">
        <v>81</v>
      </c>
      <c r="AY394" s="130" t="s">
        <v>137</v>
      </c>
    </row>
    <row r="395" spans="2:51" s="6" customFormat="1" ht="15.75" customHeight="1">
      <c r="B395" s="129"/>
      <c r="E395" s="130"/>
      <c r="F395" s="202" t="s">
        <v>427</v>
      </c>
      <c r="G395" s="203"/>
      <c r="H395" s="203"/>
      <c r="I395" s="203"/>
      <c r="K395" s="131">
        <v>0.88</v>
      </c>
      <c r="R395" s="132"/>
      <c r="T395" s="133"/>
      <c r="AB395" s="134"/>
      <c r="AT395" s="130" t="s">
        <v>144</v>
      </c>
      <c r="AU395" s="130" t="s">
        <v>96</v>
      </c>
      <c r="AV395" s="130" t="s">
        <v>96</v>
      </c>
      <c r="AW395" s="130" t="s">
        <v>103</v>
      </c>
      <c r="AX395" s="130" t="s">
        <v>81</v>
      </c>
      <c r="AY395" s="130" t="s">
        <v>137</v>
      </c>
    </row>
    <row r="396" spans="2:51" s="6" customFormat="1" ht="15.75" customHeight="1">
      <c r="B396" s="129"/>
      <c r="E396" s="130"/>
      <c r="F396" s="202" t="s">
        <v>428</v>
      </c>
      <c r="G396" s="203"/>
      <c r="H396" s="203"/>
      <c r="I396" s="203"/>
      <c r="K396" s="131">
        <v>0.61</v>
      </c>
      <c r="R396" s="132"/>
      <c r="T396" s="133"/>
      <c r="AB396" s="134"/>
      <c r="AT396" s="130" t="s">
        <v>144</v>
      </c>
      <c r="AU396" s="130" t="s">
        <v>96</v>
      </c>
      <c r="AV396" s="130" t="s">
        <v>96</v>
      </c>
      <c r="AW396" s="130" t="s">
        <v>103</v>
      </c>
      <c r="AX396" s="130" t="s">
        <v>81</v>
      </c>
      <c r="AY396" s="130" t="s">
        <v>137</v>
      </c>
    </row>
    <row r="397" spans="2:51" s="6" customFormat="1" ht="15.75" customHeight="1">
      <c r="B397" s="129"/>
      <c r="E397" s="130"/>
      <c r="F397" s="202" t="s">
        <v>429</v>
      </c>
      <c r="G397" s="203"/>
      <c r="H397" s="203"/>
      <c r="I397" s="203"/>
      <c r="K397" s="131">
        <v>0.61</v>
      </c>
      <c r="R397" s="132"/>
      <c r="T397" s="133"/>
      <c r="AB397" s="134"/>
      <c r="AT397" s="130" t="s">
        <v>144</v>
      </c>
      <c r="AU397" s="130" t="s">
        <v>96</v>
      </c>
      <c r="AV397" s="130" t="s">
        <v>96</v>
      </c>
      <c r="AW397" s="130" t="s">
        <v>103</v>
      </c>
      <c r="AX397" s="130" t="s">
        <v>81</v>
      </c>
      <c r="AY397" s="130" t="s">
        <v>137</v>
      </c>
    </row>
    <row r="398" spans="2:51" s="6" customFormat="1" ht="15.75" customHeight="1">
      <c r="B398" s="129"/>
      <c r="E398" s="130"/>
      <c r="F398" s="202" t="s">
        <v>430</v>
      </c>
      <c r="G398" s="203"/>
      <c r="H398" s="203"/>
      <c r="I398" s="203"/>
      <c r="K398" s="131">
        <v>0.61</v>
      </c>
      <c r="R398" s="132"/>
      <c r="T398" s="133"/>
      <c r="AB398" s="134"/>
      <c r="AT398" s="130" t="s">
        <v>144</v>
      </c>
      <c r="AU398" s="130" t="s">
        <v>96</v>
      </c>
      <c r="AV398" s="130" t="s">
        <v>96</v>
      </c>
      <c r="AW398" s="130" t="s">
        <v>103</v>
      </c>
      <c r="AX398" s="130" t="s">
        <v>81</v>
      </c>
      <c r="AY398" s="130" t="s">
        <v>137</v>
      </c>
    </row>
    <row r="399" spans="2:51" s="6" customFormat="1" ht="15.75" customHeight="1">
      <c r="B399" s="129"/>
      <c r="E399" s="130"/>
      <c r="F399" s="202" t="s">
        <v>431</v>
      </c>
      <c r="G399" s="203"/>
      <c r="H399" s="203"/>
      <c r="I399" s="203"/>
      <c r="K399" s="131">
        <v>0.61</v>
      </c>
      <c r="R399" s="132"/>
      <c r="T399" s="133"/>
      <c r="AB399" s="134"/>
      <c r="AT399" s="130" t="s">
        <v>144</v>
      </c>
      <c r="AU399" s="130" t="s">
        <v>96</v>
      </c>
      <c r="AV399" s="130" t="s">
        <v>96</v>
      </c>
      <c r="AW399" s="130" t="s">
        <v>103</v>
      </c>
      <c r="AX399" s="130" t="s">
        <v>81</v>
      </c>
      <c r="AY399" s="130" t="s">
        <v>137</v>
      </c>
    </row>
    <row r="400" spans="2:51" s="6" customFormat="1" ht="15.75" customHeight="1">
      <c r="B400" s="129"/>
      <c r="E400" s="130"/>
      <c r="F400" s="202" t="s">
        <v>432</v>
      </c>
      <c r="G400" s="203"/>
      <c r="H400" s="203"/>
      <c r="I400" s="203"/>
      <c r="K400" s="131">
        <v>0.61</v>
      </c>
      <c r="R400" s="132"/>
      <c r="T400" s="133"/>
      <c r="AB400" s="134"/>
      <c r="AT400" s="130" t="s">
        <v>144</v>
      </c>
      <c r="AU400" s="130" t="s">
        <v>96</v>
      </c>
      <c r="AV400" s="130" t="s">
        <v>96</v>
      </c>
      <c r="AW400" s="130" t="s">
        <v>103</v>
      </c>
      <c r="AX400" s="130" t="s">
        <v>81</v>
      </c>
      <c r="AY400" s="130" t="s">
        <v>137</v>
      </c>
    </row>
    <row r="401" spans="2:51" s="6" customFormat="1" ht="15.75" customHeight="1">
      <c r="B401" s="129"/>
      <c r="E401" s="130"/>
      <c r="F401" s="202" t="s">
        <v>433</v>
      </c>
      <c r="G401" s="203"/>
      <c r="H401" s="203"/>
      <c r="I401" s="203"/>
      <c r="K401" s="131">
        <v>0.61</v>
      </c>
      <c r="R401" s="132"/>
      <c r="T401" s="133"/>
      <c r="AB401" s="134"/>
      <c r="AT401" s="130" t="s">
        <v>144</v>
      </c>
      <c r="AU401" s="130" t="s">
        <v>96</v>
      </c>
      <c r="AV401" s="130" t="s">
        <v>96</v>
      </c>
      <c r="AW401" s="130" t="s">
        <v>103</v>
      </c>
      <c r="AX401" s="130" t="s">
        <v>81</v>
      </c>
      <c r="AY401" s="130" t="s">
        <v>137</v>
      </c>
    </row>
    <row r="402" spans="2:51" s="6" customFormat="1" ht="15.75" customHeight="1">
      <c r="B402" s="129"/>
      <c r="E402" s="130"/>
      <c r="F402" s="202" t="s">
        <v>434</v>
      </c>
      <c r="G402" s="203"/>
      <c r="H402" s="203"/>
      <c r="I402" s="203"/>
      <c r="K402" s="131">
        <v>0.88</v>
      </c>
      <c r="R402" s="132"/>
      <c r="T402" s="133"/>
      <c r="AB402" s="134"/>
      <c r="AT402" s="130" t="s">
        <v>144</v>
      </c>
      <c r="AU402" s="130" t="s">
        <v>96</v>
      </c>
      <c r="AV402" s="130" t="s">
        <v>96</v>
      </c>
      <c r="AW402" s="130" t="s">
        <v>103</v>
      </c>
      <c r="AX402" s="130" t="s">
        <v>81</v>
      </c>
      <c r="AY402" s="130" t="s">
        <v>137</v>
      </c>
    </row>
    <row r="403" spans="2:51" s="6" customFormat="1" ht="15.75" customHeight="1">
      <c r="B403" s="135"/>
      <c r="E403" s="136"/>
      <c r="F403" s="204" t="s">
        <v>145</v>
      </c>
      <c r="G403" s="205"/>
      <c r="H403" s="205"/>
      <c r="I403" s="205"/>
      <c r="K403" s="137">
        <v>8.74</v>
      </c>
      <c r="R403" s="138"/>
      <c r="T403" s="139"/>
      <c r="AB403" s="140"/>
      <c r="AT403" s="136" t="s">
        <v>144</v>
      </c>
      <c r="AU403" s="136" t="s">
        <v>96</v>
      </c>
      <c r="AV403" s="136" t="s">
        <v>142</v>
      </c>
      <c r="AW403" s="136" t="s">
        <v>103</v>
      </c>
      <c r="AX403" s="136" t="s">
        <v>21</v>
      </c>
      <c r="AY403" s="136" t="s">
        <v>137</v>
      </c>
    </row>
    <row r="404" spans="2:64" s="6" customFormat="1" ht="15.75" customHeight="1">
      <c r="B404" s="22"/>
      <c r="C404" s="122" t="s">
        <v>435</v>
      </c>
      <c r="D404" s="122" t="s">
        <v>138</v>
      </c>
      <c r="E404" s="123" t="s">
        <v>436</v>
      </c>
      <c r="F404" s="206" t="s">
        <v>437</v>
      </c>
      <c r="G404" s="197"/>
      <c r="H404" s="197"/>
      <c r="I404" s="197"/>
      <c r="J404" s="124" t="s">
        <v>174</v>
      </c>
      <c r="K404" s="125">
        <v>5.264</v>
      </c>
      <c r="L404" s="196">
        <v>0</v>
      </c>
      <c r="M404" s="197"/>
      <c r="N404" s="198">
        <f>ROUND($L$404*$K$404,2)</f>
        <v>0</v>
      </c>
      <c r="O404" s="197"/>
      <c r="P404" s="197"/>
      <c r="Q404" s="197"/>
      <c r="R404" s="23"/>
      <c r="T404" s="126"/>
      <c r="U404" s="29" t="s">
        <v>46</v>
      </c>
      <c r="V404" s="127">
        <v>0.789</v>
      </c>
      <c r="W404" s="127">
        <f>$V$404*$K$404</f>
        <v>4.153296</v>
      </c>
      <c r="X404" s="127">
        <v>2.25634</v>
      </c>
      <c r="Y404" s="127">
        <f>$X$404*$K$404</f>
        <v>11.87737376</v>
      </c>
      <c r="Z404" s="127">
        <v>0</v>
      </c>
      <c r="AA404" s="127">
        <f>$Z$404*$K$404</f>
        <v>0</v>
      </c>
      <c r="AB404" s="128"/>
      <c r="AR404" s="6" t="s">
        <v>142</v>
      </c>
      <c r="AT404" s="6" t="s">
        <v>138</v>
      </c>
      <c r="AU404" s="6" t="s">
        <v>96</v>
      </c>
      <c r="AY404" s="6" t="s">
        <v>137</v>
      </c>
      <c r="BE404" s="81">
        <f>IF($U$404="základní",$N$404,0)</f>
        <v>0</v>
      </c>
      <c r="BF404" s="81">
        <f>IF($U$404="snížená",$N$404,0)</f>
        <v>0</v>
      </c>
      <c r="BG404" s="81">
        <f>IF($U$404="zákl. přenesená",$N$404,0)</f>
        <v>0</v>
      </c>
      <c r="BH404" s="81">
        <f>IF($U$404="sníž. přenesená",$N$404,0)</f>
        <v>0</v>
      </c>
      <c r="BI404" s="81">
        <f>IF($U$404="nulová",$N$404,0)</f>
        <v>0</v>
      </c>
      <c r="BJ404" s="6" t="s">
        <v>21</v>
      </c>
      <c r="BK404" s="81">
        <f>ROUND($L$404*$K$404,2)</f>
        <v>0</v>
      </c>
      <c r="BL404" s="6" t="s">
        <v>142</v>
      </c>
    </row>
    <row r="405" spans="2:51" s="6" customFormat="1" ht="15.75" customHeight="1">
      <c r="B405" s="129"/>
      <c r="E405" s="130"/>
      <c r="F405" s="202" t="s">
        <v>438</v>
      </c>
      <c r="G405" s="203"/>
      <c r="H405" s="203"/>
      <c r="I405" s="203"/>
      <c r="K405" s="131">
        <v>5.264</v>
      </c>
      <c r="R405" s="132"/>
      <c r="T405" s="133"/>
      <c r="AB405" s="134"/>
      <c r="AT405" s="130" t="s">
        <v>144</v>
      </c>
      <c r="AU405" s="130" t="s">
        <v>96</v>
      </c>
      <c r="AV405" s="130" t="s">
        <v>96</v>
      </c>
      <c r="AW405" s="130" t="s">
        <v>103</v>
      </c>
      <c r="AX405" s="130" t="s">
        <v>81</v>
      </c>
      <c r="AY405" s="130" t="s">
        <v>137</v>
      </c>
    </row>
    <row r="406" spans="2:51" s="6" customFormat="1" ht="15.75" customHeight="1">
      <c r="B406" s="135"/>
      <c r="E406" s="136"/>
      <c r="F406" s="204" t="s">
        <v>145</v>
      </c>
      <c r="G406" s="205"/>
      <c r="H406" s="205"/>
      <c r="I406" s="205"/>
      <c r="K406" s="137">
        <v>5.264</v>
      </c>
      <c r="R406" s="138"/>
      <c r="T406" s="139"/>
      <c r="AB406" s="140"/>
      <c r="AT406" s="136" t="s">
        <v>144</v>
      </c>
      <c r="AU406" s="136" t="s">
        <v>96</v>
      </c>
      <c r="AV406" s="136" t="s">
        <v>142</v>
      </c>
      <c r="AW406" s="136" t="s">
        <v>103</v>
      </c>
      <c r="AX406" s="136" t="s">
        <v>21</v>
      </c>
      <c r="AY406" s="136" t="s">
        <v>137</v>
      </c>
    </row>
    <row r="407" spans="2:63" s="112" customFormat="1" ht="30.75" customHeight="1">
      <c r="B407" s="113"/>
      <c r="D407" s="121" t="s">
        <v>107</v>
      </c>
      <c r="N407" s="201">
        <f>$BK$407</f>
        <v>0</v>
      </c>
      <c r="O407" s="200"/>
      <c r="P407" s="200"/>
      <c r="Q407" s="200"/>
      <c r="R407" s="116"/>
      <c r="T407" s="117"/>
      <c r="W407" s="118">
        <f>SUM($W$408:$W$443)</f>
        <v>222.36133</v>
      </c>
      <c r="Y407" s="118">
        <f>SUM($Y$408:$Y$443)</f>
        <v>142.30085678</v>
      </c>
      <c r="AA407" s="118">
        <f>SUM($AA$408:$AA$443)</f>
        <v>0</v>
      </c>
      <c r="AB407" s="119"/>
      <c r="AR407" s="115" t="s">
        <v>21</v>
      </c>
      <c r="AT407" s="115" t="s">
        <v>80</v>
      </c>
      <c r="AU407" s="115" t="s">
        <v>21</v>
      </c>
      <c r="AY407" s="115" t="s">
        <v>137</v>
      </c>
      <c r="BK407" s="120">
        <f>SUM($BK$408:$BK$443)</f>
        <v>0</v>
      </c>
    </row>
    <row r="408" spans="2:64" s="6" customFormat="1" ht="27" customHeight="1">
      <c r="B408" s="22"/>
      <c r="C408" s="122" t="s">
        <v>439</v>
      </c>
      <c r="D408" s="122" t="s">
        <v>138</v>
      </c>
      <c r="E408" s="123" t="s">
        <v>440</v>
      </c>
      <c r="F408" s="206" t="s">
        <v>441</v>
      </c>
      <c r="G408" s="197"/>
      <c r="H408" s="197"/>
      <c r="I408" s="197"/>
      <c r="J408" s="124" t="s">
        <v>174</v>
      </c>
      <c r="K408" s="125">
        <v>9.094</v>
      </c>
      <c r="L408" s="196">
        <v>0</v>
      </c>
      <c r="M408" s="197"/>
      <c r="N408" s="198">
        <f>ROUND($L$408*$K$408,2)</f>
        <v>0</v>
      </c>
      <c r="O408" s="197"/>
      <c r="P408" s="197"/>
      <c r="Q408" s="197"/>
      <c r="R408" s="23"/>
      <c r="T408" s="126"/>
      <c r="U408" s="29" t="s">
        <v>46</v>
      </c>
      <c r="V408" s="127">
        <v>1.695</v>
      </c>
      <c r="W408" s="127">
        <f>$V$408*$K$408</f>
        <v>15.41433</v>
      </c>
      <c r="X408" s="127">
        <v>1.89077</v>
      </c>
      <c r="Y408" s="127">
        <f>$X$408*$K$408</f>
        <v>17.19466238</v>
      </c>
      <c r="Z408" s="127">
        <v>0</v>
      </c>
      <c r="AA408" s="127">
        <f>$Z$408*$K$408</f>
        <v>0</v>
      </c>
      <c r="AB408" s="128"/>
      <c r="AR408" s="6" t="s">
        <v>142</v>
      </c>
      <c r="AT408" s="6" t="s">
        <v>138</v>
      </c>
      <c r="AU408" s="6" t="s">
        <v>96</v>
      </c>
      <c r="AY408" s="6" t="s">
        <v>137</v>
      </c>
      <c r="BE408" s="81">
        <f>IF($U$408="základní",$N$408,0)</f>
        <v>0</v>
      </c>
      <c r="BF408" s="81">
        <f>IF($U$408="snížená",$N$408,0)</f>
        <v>0</v>
      </c>
      <c r="BG408" s="81">
        <f>IF($U$408="zákl. přenesená",$N$408,0)</f>
        <v>0</v>
      </c>
      <c r="BH408" s="81">
        <f>IF($U$408="sníž. přenesená",$N$408,0)</f>
        <v>0</v>
      </c>
      <c r="BI408" s="81">
        <f>IF($U$408="nulová",$N$408,0)</f>
        <v>0</v>
      </c>
      <c r="BJ408" s="6" t="s">
        <v>21</v>
      </c>
      <c r="BK408" s="81">
        <f>ROUND($L$408*$K$408,2)</f>
        <v>0</v>
      </c>
      <c r="BL408" s="6" t="s">
        <v>142</v>
      </c>
    </row>
    <row r="409" spans="2:51" s="6" customFormat="1" ht="15.75" customHeight="1">
      <c r="B409" s="129"/>
      <c r="E409" s="130"/>
      <c r="F409" s="202" t="s">
        <v>442</v>
      </c>
      <c r="G409" s="203"/>
      <c r="H409" s="203"/>
      <c r="I409" s="203"/>
      <c r="K409" s="131">
        <v>2.18</v>
      </c>
      <c r="R409" s="132"/>
      <c r="T409" s="133"/>
      <c r="AB409" s="134"/>
      <c r="AT409" s="130" t="s">
        <v>144</v>
      </c>
      <c r="AU409" s="130" t="s">
        <v>96</v>
      </c>
      <c r="AV409" s="130" t="s">
        <v>96</v>
      </c>
      <c r="AW409" s="130" t="s">
        <v>103</v>
      </c>
      <c r="AX409" s="130" t="s">
        <v>81</v>
      </c>
      <c r="AY409" s="130" t="s">
        <v>137</v>
      </c>
    </row>
    <row r="410" spans="2:51" s="6" customFormat="1" ht="15.75" customHeight="1">
      <c r="B410" s="129"/>
      <c r="E410" s="130"/>
      <c r="F410" s="202" t="s">
        <v>443</v>
      </c>
      <c r="G410" s="203"/>
      <c r="H410" s="203"/>
      <c r="I410" s="203"/>
      <c r="K410" s="131">
        <v>0.51</v>
      </c>
      <c r="R410" s="132"/>
      <c r="T410" s="133"/>
      <c r="AB410" s="134"/>
      <c r="AT410" s="130" t="s">
        <v>144</v>
      </c>
      <c r="AU410" s="130" t="s">
        <v>96</v>
      </c>
      <c r="AV410" s="130" t="s">
        <v>96</v>
      </c>
      <c r="AW410" s="130" t="s">
        <v>103</v>
      </c>
      <c r="AX410" s="130" t="s">
        <v>81</v>
      </c>
      <c r="AY410" s="130" t="s">
        <v>137</v>
      </c>
    </row>
    <row r="411" spans="2:51" s="6" customFormat="1" ht="15.75" customHeight="1">
      <c r="B411" s="129"/>
      <c r="E411" s="130"/>
      <c r="F411" s="202" t="s">
        <v>444</v>
      </c>
      <c r="G411" s="203"/>
      <c r="H411" s="203"/>
      <c r="I411" s="203"/>
      <c r="K411" s="131">
        <v>0.44</v>
      </c>
      <c r="R411" s="132"/>
      <c r="T411" s="133"/>
      <c r="AB411" s="134"/>
      <c r="AT411" s="130" t="s">
        <v>144</v>
      </c>
      <c r="AU411" s="130" t="s">
        <v>96</v>
      </c>
      <c r="AV411" s="130" t="s">
        <v>96</v>
      </c>
      <c r="AW411" s="130" t="s">
        <v>103</v>
      </c>
      <c r="AX411" s="130" t="s">
        <v>81</v>
      </c>
      <c r="AY411" s="130" t="s">
        <v>137</v>
      </c>
    </row>
    <row r="412" spans="2:51" s="6" customFormat="1" ht="15.75" customHeight="1">
      <c r="B412" s="129"/>
      <c r="E412" s="130"/>
      <c r="F412" s="202" t="s">
        <v>445</v>
      </c>
      <c r="G412" s="203"/>
      <c r="H412" s="203"/>
      <c r="I412" s="203"/>
      <c r="K412" s="131">
        <v>0.51</v>
      </c>
      <c r="R412" s="132"/>
      <c r="T412" s="133"/>
      <c r="AB412" s="134"/>
      <c r="AT412" s="130" t="s">
        <v>144</v>
      </c>
      <c r="AU412" s="130" t="s">
        <v>96</v>
      </c>
      <c r="AV412" s="130" t="s">
        <v>96</v>
      </c>
      <c r="AW412" s="130" t="s">
        <v>103</v>
      </c>
      <c r="AX412" s="130" t="s">
        <v>81</v>
      </c>
      <c r="AY412" s="130" t="s">
        <v>137</v>
      </c>
    </row>
    <row r="413" spans="2:51" s="6" customFormat="1" ht="15.75" customHeight="1">
      <c r="B413" s="129"/>
      <c r="E413" s="130"/>
      <c r="F413" s="202" t="s">
        <v>446</v>
      </c>
      <c r="G413" s="203"/>
      <c r="H413" s="203"/>
      <c r="I413" s="203"/>
      <c r="K413" s="131">
        <v>0.51</v>
      </c>
      <c r="R413" s="132"/>
      <c r="T413" s="133"/>
      <c r="AB413" s="134"/>
      <c r="AT413" s="130" t="s">
        <v>144</v>
      </c>
      <c r="AU413" s="130" t="s">
        <v>96</v>
      </c>
      <c r="AV413" s="130" t="s">
        <v>96</v>
      </c>
      <c r="AW413" s="130" t="s">
        <v>103</v>
      </c>
      <c r="AX413" s="130" t="s">
        <v>81</v>
      </c>
      <c r="AY413" s="130" t="s">
        <v>137</v>
      </c>
    </row>
    <row r="414" spans="2:51" s="6" customFormat="1" ht="15.75" customHeight="1">
      <c r="B414" s="129"/>
      <c r="E414" s="130"/>
      <c r="F414" s="202" t="s">
        <v>447</v>
      </c>
      <c r="G414" s="203"/>
      <c r="H414" s="203"/>
      <c r="I414" s="203"/>
      <c r="K414" s="131">
        <v>0.44</v>
      </c>
      <c r="R414" s="132"/>
      <c r="T414" s="133"/>
      <c r="AB414" s="134"/>
      <c r="AT414" s="130" t="s">
        <v>144</v>
      </c>
      <c r="AU414" s="130" t="s">
        <v>96</v>
      </c>
      <c r="AV414" s="130" t="s">
        <v>96</v>
      </c>
      <c r="AW414" s="130" t="s">
        <v>103</v>
      </c>
      <c r="AX414" s="130" t="s">
        <v>81</v>
      </c>
      <c r="AY414" s="130" t="s">
        <v>137</v>
      </c>
    </row>
    <row r="415" spans="2:51" s="6" customFormat="1" ht="15.75" customHeight="1">
      <c r="B415" s="129"/>
      <c r="E415" s="130"/>
      <c r="F415" s="202" t="s">
        <v>448</v>
      </c>
      <c r="G415" s="203"/>
      <c r="H415" s="203"/>
      <c r="I415" s="203"/>
      <c r="K415" s="131">
        <v>0.36</v>
      </c>
      <c r="R415" s="132"/>
      <c r="T415" s="133"/>
      <c r="AB415" s="134"/>
      <c r="AT415" s="130" t="s">
        <v>144</v>
      </c>
      <c r="AU415" s="130" t="s">
        <v>96</v>
      </c>
      <c r="AV415" s="130" t="s">
        <v>96</v>
      </c>
      <c r="AW415" s="130" t="s">
        <v>103</v>
      </c>
      <c r="AX415" s="130" t="s">
        <v>81</v>
      </c>
      <c r="AY415" s="130" t="s">
        <v>137</v>
      </c>
    </row>
    <row r="416" spans="2:51" s="6" customFormat="1" ht="15.75" customHeight="1">
      <c r="B416" s="129"/>
      <c r="E416" s="130"/>
      <c r="F416" s="202" t="s">
        <v>449</v>
      </c>
      <c r="G416" s="203"/>
      <c r="H416" s="203"/>
      <c r="I416" s="203"/>
      <c r="K416" s="131">
        <v>0.51</v>
      </c>
      <c r="R416" s="132"/>
      <c r="T416" s="133"/>
      <c r="AB416" s="134"/>
      <c r="AT416" s="130" t="s">
        <v>144</v>
      </c>
      <c r="AU416" s="130" t="s">
        <v>96</v>
      </c>
      <c r="AV416" s="130" t="s">
        <v>96</v>
      </c>
      <c r="AW416" s="130" t="s">
        <v>103</v>
      </c>
      <c r="AX416" s="130" t="s">
        <v>81</v>
      </c>
      <c r="AY416" s="130" t="s">
        <v>137</v>
      </c>
    </row>
    <row r="417" spans="2:51" s="6" customFormat="1" ht="15.75" customHeight="1">
      <c r="B417" s="129"/>
      <c r="E417" s="130"/>
      <c r="F417" s="202" t="s">
        <v>450</v>
      </c>
      <c r="G417" s="203"/>
      <c r="H417" s="203"/>
      <c r="I417" s="203"/>
      <c r="K417" s="131">
        <v>0.51</v>
      </c>
      <c r="R417" s="132"/>
      <c r="T417" s="133"/>
      <c r="AB417" s="134"/>
      <c r="AT417" s="130" t="s">
        <v>144</v>
      </c>
      <c r="AU417" s="130" t="s">
        <v>96</v>
      </c>
      <c r="AV417" s="130" t="s">
        <v>96</v>
      </c>
      <c r="AW417" s="130" t="s">
        <v>103</v>
      </c>
      <c r="AX417" s="130" t="s">
        <v>81</v>
      </c>
      <c r="AY417" s="130" t="s">
        <v>137</v>
      </c>
    </row>
    <row r="418" spans="2:51" s="6" customFormat="1" ht="15.75" customHeight="1">
      <c r="B418" s="129"/>
      <c r="E418" s="130"/>
      <c r="F418" s="202" t="s">
        <v>451</v>
      </c>
      <c r="G418" s="203"/>
      <c r="H418" s="203"/>
      <c r="I418" s="203"/>
      <c r="K418" s="131">
        <v>0.51</v>
      </c>
      <c r="R418" s="132"/>
      <c r="T418" s="133"/>
      <c r="AB418" s="134"/>
      <c r="AT418" s="130" t="s">
        <v>144</v>
      </c>
      <c r="AU418" s="130" t="s">
        <v>96</v>
      </c>
      <c r="AV418" s="130" t="s">
        <v>96</v>
      </c>
      <c r="AW418" s="130" t="s">
        <v>103</v>
      </c>
      <c r="AX418" s="130" t="s">
        <v>81</v>
      </c>
      <c r="AY418" s="130" t="s">
        <v>137</v>
      </c>
    </row>
    <row r="419" spans="2:51" s="6" customFormat="1" ht="15.75" customHeight="1">
      <c r="B419" s="129"/>
      <c r="E419" s="130"/>
      <c r="F419" s="202" t="s">
        <v>452</v>
      </c>
      <c r="G419" s="203"/>
      <c r="H419" s="203"/>
      <c r="I419" s="203"/>
      <c r="K419" s="131">
        <v>0.51</v>
      </c>
      <c r="R419" s="132"/>
      <c r="T419" s="133"/>
      <c r="AB419" s="134"/>
      <c r="AT419" s="130" t="s">
        <v>144</v>
      </c>
      <c r="AU419" s="130" t="s">
        <v>96</v>
      </c>
      <c r="AV419" s="130" t="s">
        <v>96</v>
      </c>
      <c r="AW419" s="130" t="s">
        <v>103</v>
      </c>
      <c r="AX419" s="130" t="s">
        <v>81</v>
      </c>
      <c r="AY419" s="130" t="s">
        <v>137</v>
      </c>
    </row>
    <row r="420" spans="2:51" s="6" customFormat="1" ht="15.75" customHeight="1">
      <c r="B420" s="129"/>
      <c r="E420" s="130"/>
      <c r="F420" s="202" t="s">
        <v>453</v>
      </c>
      <c r="G420" s="203"/>
      <c r="H420" s="203"/>
      <c r="I420" s="203"/>
      <c r="K420" s="131">
        <v>0.51</v>
      </c>
      <c r="R420" s="132"/>
      <c r="T420" s="133"/>
      <c r="AB420" s="134"/>
      <c r="AT420" s="130" t="s">
        <v>144</v>
      </c>
      <c r="AU420" s="130" t="s">
        <v>96</v>
      </c>
      <c r="AV420" s="130" t="s">
        <v>96</v>
      </c>
      <c r="AW420" s="130" t="s">
        <v>103</v>
      </c>
      <c r="AX420" s="130" t="s">
        <v>81</v>
      </c>
      <c r="AY420" s="130" t="s">
        <v>137</v>
      </c>
    </row>
    <row r="421" spans="2:51" s="6" customFormat="1" ht="15.75" customHeight="1">
      <c r="B421" s="129"/>
      <c r="E421" s="130"/>
      <c r="F421" s="202" t="s">
        <v>454</v>
      </c>
      <c r="G421" s="203"/>
      <c r="H421" s="203"/>
      <c r="I421" s="203"/>
      <c r="K421" s="131">
        <v>0.51</v>
      </c>
      <c r="R421" s="132"/>
      <c r="T421" s="133"/>
      <c r="AB421" s="134"/>
      <c r="AT421" s="130" t="s">
        <v>144</v>
      </c>
      <c r="AU421" s="130" t="s">
        <v>96</v>
      </c>
      <c r="AV421" s="130" t="s">
        <v>96</v>
      </c>
      <c r="AW421" s="130" t="s">
        <v>103</v>
      </c>
      <c r="AX421" s="130" t="s">
        <v>81</v>
      </c>
      <c r="AY421" s="130" t="s">
        <v>137</v>
      </c>
    </row>
    <row r="422" spans="2:51" s="6" customFormat="1" ht="15.75" customHeight="1">
      <c r="B422" s="129"/>
      <c r="E422" s="130"/>
      <c r="F422" s="202" t="s">
        <v>455</v>
      </c>
      <c r="G422" s="203"/>
      <c r="H422" s="203"/>
      <c r="I422" s="203"/>
      <c r="K422" s="131">
        <v>0.44</v>
      </c>
      <c r="R422" s="132"/>
      <c r="T422" s="133"/>
      <c r="AB422" s="134"/>
      <c r="AT422" s="130" t="s">
        <v>144</v>
      </c>
      <c r="AU422" s="130" t="s">
        <v>96</v>
      </c>
      <c r="AV422" s="130" t="s">
        <v>96</v>
      </c>
      <c r="AW422" s="130" t="s">
        <v>103</v>
      </c>
      <c r="AX422" s="130" t="s">
        <v>81</v>
      </c>
      <c r="AY422" s="130" t="s">
        <v>137</v>
      </c>
    </row>
    <row r="423" spans="2:51" s="6" customFormat="1" ht="15.75" customHeight="1">
      <c r="B423" s="129"/>
      <c r="E423" s="130"/>
      <c r="F423" s="202" t="s">
        <v>456</v>
      </c>
      <c r="G423" s="203"/>
      <c r="H423" s="203"/>
      <c r="I423" s="203"/>
      <c r="K423" s="131">
        <v>0.644</v>
      </c>
      <c r="R423" s="132"/>
      <c r="T423" s="133"/>
      <c r="AB423" s="134"/>
      <c r="AT423" s="130" t="s">
        <v>144</v>
      </c>
      <c r="AU423" s="130" t="s">
        <v>96</v>
      </c>
      <c r="AV423" s="130" t="s">
        <v>96</v>
      </c>
      <c r="AW423" s="130" t="s">
        <v>103</v>
      </c>
      <c r="AX423" s="130" t="s">
        <v>81</v>
      </c>
      <c r="AY423" s="130" t="s">
        <v>137</v>
      </c>
    </row>
    <row r="424" spans="2:51" s="6" customFormat="1" ht="15.75" customHeight="1">
      <c r="B424" s="135"/>
      <c r="E424" s="136"/>
      <c r="F424" s="204" t="s">
        <v>145</v>
      </c>
      <c r="G424" s="205"/>
      <c r="H424" s="205"/>
      <c r="I424" s="205"/>
      <c r="K424" s="137">
        <v>9.094</v>
      </c>
      <c r="R424" s="138"/>
      <c r="T424" s="139"/>
      <c r="AB424" s="140"/>
      <c r="AT424" s="136" t="s">
        <v>144</v>
      </c>
      <c r="AU424" s="136" t="s">
        <v>96</v>
      </c>
      <c r="AV424" s="136" t="s">
        <v>142</v>
      </c>
      <c r="AW424" s="136" t="s">
        <v>103</v>
      </c>
      <c r="AX424" s="136" t="s">
        <v>21</v>
      </c>
      <c r="AY424" s="136" t="s">
        <v>137</v>
      </c>
    </row>
    <row r="425" spans="2:64" s="6" customFormat="1" ht="27" customHeight="1">
      <c r="B425" s="22"/>
      <c r="C425" s="122" t="s">
        <v>457</v>
      </c>
      <c r="D425" s="122" t="s">
        <v>138</v>
      </c>
      <c r="E425" s="123" t="s">
        <v>458</v>
      </c>
      <c r="F425" s="206" t="s">
        <v>459</v>
      </c>
      <c r="G425" s="197"/>
      <c r="H425" s="197"/>
      <c r="I425" s="197"/>
      <c r="J425" s="124" t="s">
        <v>174</v>
      </c>
      <c r="K425" s="125">
        <v>40</v>
      </c>
      <c r="L425" s="196">
        <v>0</v>
      </c>
      <c r="M425" s="197"/>
      <c r="N425" s="198">
        <f>ROUND($L$425*$K$425,2)</f>
        <v>0</v>
      </c>
      <c r="O425" s="197"/>
      <c r="P425" s="197"/>
      <c r="Q425" s="197"/>
      <c r="R425" s="23"/>
      <c r="T425" s="126"/>
      <c r="U425" s="29" t="s">
        <v>46</v>
      </c>
      <c r="V425" s="127">
        <v>2.23</v>
      </c>
      <c r="W425" s="127">
        <f>$V$425*$K$425</f>
        <v>89.2</v>
      </c>
      <c r="X425" s="127">
        <v>2.0328</v>
      </c>
      <c r="Y425" s="127">
        <f>$X$425*$K$425</f>
        <v>81.312</v>
      </c>
      <c r="Z425" s="127">
        <v>0</v>
      </c>
      <c r="AA425" s="127">
        <f>$Z$425*$K$425</f>
        <v>0</v>
      </c>
      <c r="AB425" s="128"/>
      <c r="AR425" s="6" t="s">
        <v>142</v>
      </c>
      <c r="AT425" s="6" t="s">
        <v>138</v>
      </c>
      <c r="AU425" s="6" t="s">
        <v>96</v>
      </c>
      <c r="AY425" s="6" t="s">
        <v>137</v>
      </c>
      <c r="BE425" s="81">
        <f>IF($U$425="základní",$N$425,0)</f>
        <v>0</v>
      </c>
      <c r="BF425" s="81">
        <f>IF($U$425="snížená",$N$425,0)</f>
        <v>0</v>
      </c>
      <c r="BG425" s="81">
        <f>IF($U$425="zákl. přenesená",$N$425,0)</f>
        <v>0</v>
      </c>
      <c r="BH425" s="81">
        <f>IF($U$425="sníž. přenesená",$N$425,0)</f>
        <v>0</v>
      </c>
      <c r="BI425" s="81">
        <f>IF($U$425="nulová",$N$425,0)</f>
        <v>0</v>
      </c>
      <c r="BJ425" s="6" t="s">
        <v>21</v>
      </c>
      <c r="BK425" s="81">
        <f>ROUND($L$425*$K$425,2)</f>
        <v>0</v>
      </c>
      <c r="BL425" s="6" t="s">
        <v>142</v>
      </c>
    </row>
    <row r="426" spans="2:51" s="6" customFormat="1" ht="15.75" customHeight="1">
      <c r="B426" s="129"/>
      <c r="E426" s="130"/>
      <c r="F426" s="202" t="s">
        <v>460</v>
      </c>
      <c r="G426" s="203"/>
      <c r="H426" s="203"/>
      <c r="I426" s="203"/>
      <c r="K426" s="131">
        <v>39</v>
      </c>
      <c r="R426" s="132"/>
      <c r="T426" s="133"/>
      <c r="AB426" s="134"/>
      <c r="AT426" s="130" t="s">
        <v>144</v>
      </c>
      <c r="AU426" s="130" t="s">
        <v>96</v>
      </c>
      <c r="AV426" s="130" t="s">
        <v>96</v>
      </c>
      <c r="AW426" s="130" t="s">
        <v>103</v>
      </c>
      <c r="AX426" s="130" t="s">
        <v>81</v>
      </c>
      <c r="AY426" s="130" t="s">
        <v>137</v>
      </c>
    </row>
    <row r="427" spans="2:51" s="6" customFormat="1" ht="15.75" customHeight="1">
      <c r="B427" s="129"/>
      <c r="E427" s="130"/>
      <c r="F427" s="202" t="s">
        <v>461</v>
      </c>
      <c r="G427" s="203"/>
      <c r="H427" s="203"/>
      <c r="I427" s="203"/>
      <c r="K427" s="131">
        <v>1</v>
      </c>
      <c r="R427" s="132"/>
      <c r="T427" s="133"/>
      <c r="AB427" s="134"/>
      <c r="AT427" s="130" t="s">
        <v>144</v>
      </c>
      <c r="AU427" s="130" t="s">
        <v>96</v>
      </c>
      <c r="AV427" s="130" t="s">
        <v>96</v>
      </c>
      <c r="AW427" s="130" t="s">
        <v>103</v>
      </c>
      <c r="AX427" s="130" t="s">
        <v>81</v>
      </c>
      <c r="AY427" s="130" t="s">
        <v>137</v>
      </c>
    </row>
    <row r="428" spans="2:51" s="6" customFormat="1" ht="15.75" customHeight="1">
      <c r="B428" s="135"/>
      <c r="E428" s="136"/>
      <c r="F428" s="204" t="s">
        <v>145</v>
      </c>
      <c r="G428" s="205"/>
      <c r="H428" s="205"/>
      <c r="I428" s="205"/>
      <c r="K428" s="137">
        <v>40</v>
      </c>
      <c r="R428" s="138"/>
      <c r="T428" s="139"/>
      <c r="AB428" s="140"/>
      <c r="AT428" s="136" t="s">
        <v>144</v>
      </c>
      <c r="AU428" s="136" t="s">
        <v>96</v>
      </c>
      <c r="AV428" s="136" t="s">
        <v>142</v>
      </c>
      <c r="AW428" s="136" t="s">
        <v>103</v>
      </c>
      <c r="AX428" s="136" t="s">
        <v>21</v>
      </c>
      <c r="AY428" s="136" t="s">
        <v>137</v>
      </c>
    </row>
    <row r="429" spans="2:64" s="6" customFormat="1" ht="39" customHeight="1">
      <c r="B429" s="22"/>
      <c r="C429" s="122" t="s">
        <v>462</v>
      </c>
      <c r="D429" s="122" t="s">
        <v>138</v>
      </c>
      <c r="E429" s="123" t="s">
        <v>463</v>
      </c>
      <c r="F429" s="206" t="s">
        <v>464</v>
      </c>
      <c r="G429" s="197"/>
      <c r="H429" s="197"/>
      <c r="I429" s="197"/>
      <c r="J429" s="124" t="s">
        <v>163</v>
      </c>
      <c r="K429" s="125">
        <v>48.06</v>
      </c>
      <c r="L429" s="196">
        <v>0</v>
      </c>
      <c r="M429" s="197"/>
      <c r="N429" s="198">
        <f>ROUND($L$429*$K$429,2)</f>
        <v>0</v>
      </c>
      <c r="O429" s="197"/>
      <c r="P429" s="197"/>
      <c r="Q429" s="197"/>
      <c r="R429" s="23"/>
      <c r="T429" s="126"/>
      <c r="U429" s="29" t="s">
        <v>46</v>
      </c>
      <c r="V429" s="127">
        <v>2.45</v>
      </c>
      <c r="W429" s="127">
        <f>$V$429*$K$429</f>
        <v>117.74700000000001</v>
      </c>
      <c r="X429" s="127">
        <v>0.91124</v>
      </c>
      <c r="Y429" s="127">
        <f>$X$429*$K$429</f>
        <v>43.7941944</v>
      </c>
      <c r="Z429" s="127">
        <v>0</v>
      </c>
      <c r="AA429" s="127">
        <f>$Z$429*$K$429</f>
        <v>0</v>
      </c>
      <c r="AB429" s="128"/>
      <c r="AR429" s="6" t="s">
        <v>142</v>
      </c>
      <c r="AT429" s="6" t="s">
        <v>138</v>
      </c>
      <c r="AU429" s="6" t="s">
        <v>96</v>
      </c>
      <c r="AY429" s="6" t="s">
        <v>137</v>
      </c>
      <c r="BE429" s="81">
        <f>IF($U$429="základní",$N$429,0)</f>
        <v>0</v>
      </c>
      <c r="BF429" s="81">
        <f>IF($U$429="snížená",$N$429,0)</f>
        <v>0</v>
      </c>
      <c r="BG429" s="81">
        <f>IF($U$429="zákl. přenesená",$N$429,0)</f>
        <v>0</v>
      </c>
      <c r="BH429" s="81">
        <f>IF($U$429="sníž. přenesená",$N$429,0)</f>
        <v>0</v>
      </c>
      <c r="BI429" s="81">
        <f>IF($U$429="nulová",$N$429,0)</f>
        <v>0</v>
      </c>
      <c r="BJ429" s="6" t="s">
        <v>21</v>
      </c>
      <c r="BK429" s="81">
        <f>ROUND($L$429*$K$429,2)</f>
        <v>0</v>
      </c>
      <c r="BL429" s="6" t="s">
        <v>142</v>
      </c>
    </row>
    <row r="430" spans="2:51" s="6" customFormat="1" ht="15.75" customHeight="1">
      <c r="B430" s="129"/>
      <c r="E430" s="130"/>
      <c r="F430" s="202" t="s">
        <v>465</v>
      </c>
      <c r="G430" s="203"/>
      <c r="H430" s="203"/>
      <c r="I430" s="203"/>
      <c r="K430" s="131">
        <v>3.3</v>
      </c>
      <c r="R430" s="132"/>
      <c r="T430" s="133"/>
      <c r="AB430" s="134"/>
      <c r="AT430" s="130" t="s">
        <v>144</v>
      </c>
      <c r="AU430" s="130" t="s">
        <v>96</v>
      </c>
      <c r="AV430" s="130" t="s">
        <v>96</v>
      </c>
      <c r="AW430" s="130" t="s">
        <v>103</v>
      </c>
      <c r="AX430" s="130" t="s">
        <v>81</v>
      </c>
      <c r="AY430" s="130" t="s">
        <v>137</v>
      </c>
    </row>
    <row r="431" spans="2:51" s="6" customFormat="1" ht="15.75" customHeight="1">
      <c r="B431" s="129"/>
      <c r="E431" s="130"/>
      <c r="F431" s="202" t="s">
        <v>466</v>
      </c>
      <c r="G431" s="203"/>
      <c r="H431" s="203"/>
      <c r="I431" s="203"/>
      <c r="K431" s="131">
        <v>3.3</v>
      </c>
      <c r="R431" s="132"/>
      <c r="T431" s="133"/>
      <c r="AB431" s="134"/>
      <c r="AT431" s="130" t="s">
        <v>144</v>
      </c>
      <c r="AU431" s="130" t="s">
        <v>96</v>
      </c>
      <c r="AV431" s="130" t="s">
        <v>96</v>
      </c>
      <c r="AW431" s="130" t="s">
        <v>103</v>
      </c>
      <c r="AX431" s="130" t="s">
        <v>81</v>
      </c>
      <c r="AY431" s="130" t="s">
        <v>137</v>
      </c>
    </row>
    <row r="432" spans="2:51" s="6" customFormat="1" ht="15.75" customHeight="1">
      <c r="B432" s="129"/>
      <c r="E432" s="130"/>
      <c r="F432" s="202" t="s">
        <v>467</v>
      </c>
      <c r="G432" s="203"/>
      <c r="H432" s="203"/>
      <c r="I432" s="203"/>
      <c r="K432" s="131">
        <v>3.3</v>
      </c>
      <c r="R432" s="132"/>
      <c r="T432" s="133"/>
      <c r="AB432" s="134"/>
      <c r="AT432" s="130" t="s">
        <v>144</v>
      </c>
      <c r="AU432" s="130" t="s">
        <v>96</v>
      </c>
      <c r="AV432" s="130" t="s">
        <v>96</v>
      </c>
      <c r="AW432" s="130" t="s">
        <v>103</v>
      </c>
      <c r="AX432" s="130" t="s">
        <v>81</v>
      </c>
      <c r="AY432" s="130" t="s">
        <v>137</v>
      </c>
    </row>
    <row r="433" spans="2:51" s="6" customFormat="1" ht="15.75" customHeight="1">
      <c r="B433" s="129"/>
      <c r="E433" s="130"/>
      <c r="F433" s="202" t="s">
        <v>468</v>
      </c>
      <c r="G433" s="203"/>
      <c r="H433" s="203"/>
      <c r="I433" s="203"/>
      <c r="K433" s="131">
        <v>3.3</v>
      </c>
      <c r="R433" s="132"/>
      <c r="T433" s="133"/>
      <c r="AB433" s="134"/>
      <c r="AT433" s="130" t="s">
        <v>144</v>
      </c>
      <c r="AU433" s="130" t="s">
        <v>96</v>
      </c>
      <c r="AV433" s="130" t="s">
        <v>96</v>
      </c>
      <c r="AW433" s="130" t="s">
        <v>103</v>
      </c>
      <c r="AX433" s="130" t="s">
        <v>81</v>
      </c>
      <c r="AY433" s="130" t="s">
        <v>137</v>
      </c>
    </row>
    <row r="434" spans="2:51" s="6" customFormat="1" ht="15.75" customHeight="1">
      <c r="B434" s="129"/>
      <c r="E434" s="130"/>
      <c r="F434" s="202" t="s">
        <v>469</v>
      </c>
      <c r="G434" s="203"/>
      <c r="H434" s="203"/>
      <c r="I434" s="203"/>
      <c r="K434" s="131">
        <v>5.02</v>
      </c>
      <c r="R434" s="132"/>
      <c r="T434" s="133"/>
      <c r="AB434" s="134"/>
      <c r="AT434" s="130" t="s">
        <v>144</v>
      </c>
      <c r="AU434" s="130" t="s">
        <v>96</v>
      </c>
      <c r="AV434" s="130" t="s">
        <v>96</v>
      </c>
      <c r="AW434" s="130" t="s">
        <v>103</v>
      </c>
      <c r="AX434" s="130" t="s">
        <v>81</v>
      </c>
      <c r="AY434" s="130" t="s">
        <v>137</v>
      </c>
    </row>
    <row r="435" spans="2:51" s="6" customFormat="1" ht="15.75" customHeight="1">
      <c r="B435" s="129"/>
      <c r="E435" s="130"/>
      <c r="F435" s="202" t="s">
        <v>470</v>
      </c>
      <c r="G435" s="203"/>
      <c r="H435" s="203"/>
      <c r="I435" s="203"/>
      <c r="K435" s="131">
        <v>5.02</v>
      </c>
      <c r="R435" s="132"/>
      <c r="T435" s="133"/>
      <c r="AB435" s="134"/>
      <c r="AT435" s="130" t="s">
        <v>144</v>
      </c>
      <c r="AU435" s="130" t="s">
        <v>96</v>
      </c>
      <c r="AV435" s="130" t="s">
        <v>96</v>
      </c>
      <c r="AW435" s="130" t="s">
        <v>103</v>
      </c>
      <c r="AX435" s="130" t="s">
        <v>81</v>
      </c>
      <c r="AY435" s="130" t="s">
        <v>137</v>
      </c>
    </row>
    <row r="436" spans="2:51" s="6" customFormat="1" ht="15.75" customHeight="1">
      <c r="B436" s="129"/>
      <c r="E436" s="130"/>
      <c r="F436" s="202" t="s">
        <v>471</v>
      </c>
      <c r="G436" s="203"/>
      <c r="H436" s="203"/>
      <c r="I436" s="203"/>
      <c r="K436" s="131">
        <v>3.3</v>
      </c>
      <c r="R436" s="132"/>
      <c r="T436" s="133"/>
      <c r="AB436" s="134"/>
      <c r="AT436" s="130" t="s">
        <v>144</v>
      </c>
      <c r="AU436" s="130" t="s">
        <v>96</v>
      </c>
      <c r="AV436" s="130" t="s">
        <v>96</v>
      </c>
      <c r="AW436" s="130" t="s">
        <v>103</v>
      </c>
      <c r="AX436" s="130" t="s">
        <v>81</v>
      </c>
      <c r="AY436" s="130" t="s">
        <v>137</v>
      </c>
    </row>
    <row r="437" spans="2:51" s="6" customFormat="1" ht="15.75" customHeight="1">
      <c r="B437" s="129"/>
      <c r="E437" s="130"/>
      <c r="F437" s="202" t="s">
        <v>472</v>
      </c>
      <c r="G437" s="203"/>
      <c r="H437" s="203"/>
      <c r="I437" s="203"/>
      <c r="K437" s="131">
        <v>3.3</v>
      </c>
      <c r="R437" s="132"/>
      <c r="T437" s="133"/>
      <c r="AB437" s="134"/>
      <c r="AT437" s="130" t="s">
        <v>144</v>
      </c>
      <c r="AU437" s="130" t="s">
        <v>96</v>
      </c>
      <c r="AV437" s="130" t="s">
        <v>96</v>
      </c>
      <c r="AW437" s="130" t="s">
        <v>103</v>
      </c>
      <c r="AX437" s="130" t="s">
        <v>81</v>
      </c>
      <c r="AY437" s="130" t="s">
        <v>137</v>
      </c>
    </row>
    <row r="438" spans="2:51" s="6" customFormat="1" ht="15.75" customHeight="1">
      <c r="B438" s="129"/>
      <c r="E438" s="130"/>
      <c r="F438" s="202" t="s">
        <v>473</v>
      </c>
      <c r="G438" s="203"/>
      <c r="H438" s="203"/>
      <c r="I438" s="203"/>
      <c r="K438" s="131">
        <v>3.3</v>
      </c>
      <c r="R438" s="132"/>
      <c r="T438" s="133"/>
      <c r="AB438" s="134"/>
      <c r="AT438" s="130" t="s">
        <v>144</v>
      </c>
      <c r="AU438" s="130" t="s">
        <v>96</v>
      </c>
      <c r="AV438" s="130" t="s">
        <v>96</v>
      </c>
      <c r="AW438" s="130" t="s">
        <v>103</v>
      </c>
      <c r="AX438" s="130" t="s">
        <v>81</v>
      </c>
      <c r="AY438" s="130" t="s">
        <v>137</v>
      </c>
    </row>
    <row r="439" spans="2:51" s="6" customFormat="1" ht="15.75" customHeight="1">
      <c r="B439" s="129"/>
      <c r="E439" s="130"/>
      <c r="F439" s="202" t="s">
        <v>474</v>
      </c>
      <c r="G439" s="203"/>
      <c r="H439" s="203"/>
      <c r="I439" s="203"/>
      <c r="K439" s="131">
        <v>3.3</v>
      </c>
      <c r="R439" s="132"/>
      <c r="T439" s="133"/>
      <c r="AB439" s="134"/>
      <c r="AT439" s="130" t="s">
        <v>144</v>
      </c>
      <c r="AU439" s="130" t="s">
        <v>96</v>
      </c>
      <c r="AV439" s="130" t="s">
        <v>96</v>
      </c>
      <c r="AW439" s="130" t="s">
        <v>103</v>
      </c>
      <c r="AX439" s="130" t="s">
        <v>81</v>
      </c>
      <c r="AY439" s="130" t="s">
        <v>137</v>
      </c>
    </row>
    <row r="440" spans="2:51" s="6" customFormat="1" ht="15.75" customHeight="1">
      <c r="B440" s="129"/>
      <c r="E440" s="130"/>
      <c r="F440" s="202" t="s">
        <v>475</v>
      </c>
      <c r="G440" s="203"/>
      <c r="H440" s="203"/>
      <c r="I440" s="203"/>
      <c r="K440" s="131">
        <v>3.3</v>
      </c>
      <c r="R440" s="132"/>
      <c r="T440" s="133"/>
      <c r="AB440" s="134"/>
      <c r="AT440" s="130" t="s">
        <v>144</v>
      </c>
      <c r="AU440" s="130" t="s">
        <v>96</v>
      </c>
      <c r="AV440" s="130" t="s">
        <v>96</v>
      </c>
      <c r="AW440" s="130" t="s">
        <v>103</v>
      </c>
      <c r="AX440" s="130" t="s">
        <v>81</v>
      </c>
      <c r="AY440" s="130" t="s">
        <v>137</v>
      </c>
    </row>
    <row r="441" spans="2:51" s="6" customFormat="1" ht="15.75" customHeight="1">
      <c r="B441" s="129"/>
      <c r="E441" s="130"/>
      <c r="F441" s="202" t="s">
        <v>476</v>
      </c>
      <c r="G441" s="203"/>
      <c r="H441" s="203"/>
      <c r="I441" s="203"/>
      <c r="K441" s="131">
        <v>3.3</v>
      </c>
      <c r="R441" s="132"/>
      <c r="T441" s="133"/>
      <c r="AB441" s="134"/>
      <c r="AT441" s="130" t="s">
        <v>144</v>
      </c>
      <c r="AU441" s="130" t="s">
        <v>96</v>
      </c>
      <c r="AV441" s="130" t="s">
        <v>96</v>
      </c>
      <c r="AW441" s="130" t="s">
        <v>103</v>
      </c>
      <c r="AX441" s="130" t="s">
        <v>81</v>
      </c>
      <c r="AY441" s="130" t="s">
        <v>137</v>
      </c>
    </row>
    <row r="442" spans="2:51" s="6" customFormat="1" ht="15.75" customHeight="1">
      <c r="B442" s="129"/>
      <c r="E442" s="130"/>
      <c r="F442" s="202" t="s">
        <v>477</v>
      </c>
      <c r="G442" s="203"/>
      <c r="H442" s="203"/>
      <c r="I442" s="203"/>
      <c r="K442" s="131">
        <v>5.02</v>
      </c>
      <c r="R442" s="132"/>
      <c r="T442" s="133"/>
      <c r="AB442" s="134"/>
      <c r="AT442" s="130" t="s">
        <v>144</v>
      </c>
      <c r="AU442" s="130" t="s">
        <v>96</v>
      </c>
      <c r="AV442" s="130" t="s">
        <v>96</v>
      </c>
      <c r="AW442" s="130" t="s">
        <v>103</v>
      </c>
      <c r="AX442" s="130" t="s">
        <v>81</v>
      </c>
      <c r="AY442" s="130" t="s">
        <v>137</v>
      </c>
    </row>
    <row r="443" spans="2:51" s="6" customFormat="1" ht="15.75" customHeight="1">
      <c r="B443" s="135"/>
      <c r="E443" s="136"/>
      <c r="F443" s="204" t="s">
        <v>145</v>
      </c>
      <c r="G443" s="205"/>
      <c r="H443" s="205"/>
      <c r="I443" s="205"/>
      <c r="K443" s="137">
        <v>48.06</v>
      </c>
      <c r="R443" s="138"/>
      <c r="T443" s="139"/>
      <c r="AB443" s="140"/>
      <c r="AT443" s="136" t="s">
        <v>144</v>
      </c>
      <c r="AU443" s="136" t="s">
        <v>96</v>
      </c>
      <c r="AV443" s="136" t="s">
        <v>142</v>
      </c>
      <c r="AW443" s="136" t="s">
        <v>103</v>
      </c>
      <c r="AX443" s="136" t="s">
        <v>21</v>
      </c>
      <c r="AY443" s="136" t="s">
        <v>137</v>
      </c>
    </row>
    <row r="444" spans="2:63" s="112" customFormat="1" ht="30.75" customHeight="1">
      <c r="B444" s="113"/>
      <c r="D444" s="121" t="s">
        <v>108</v>
      </c>
      <c r="N444" s="201">
        <f>$BK$444</f>
        <v>0</v>
      </c>
      <c r="O444" s="200"/>
      <c r="P444" s="200"/>
      <c r="Q444" s="200"/>
      <c r="R444" s="116"/>
      <c r="T444" s="117"/>
      <c r="W444" s="118">
        <f>SUM($W$445:$W$525)</f>
        <v>1608.9035099999999</v>
      </c>
      <c r="Y444" s="118">
        <f>SUM($Y$445:$Y$525)</f>
        <v>7923.599723199999</v>
      </c>
      <c r="AA444" s="118">
        <f>SUM($AA$445:$AA$525)</f>
        <v>0</v>
      </c>
      <c r="AB444" s="119"/>
      <c r="AR444" s="115" t="s">
        <v>21</v>
      </c>
      <c r="AT444" s="115" t="s">
        <v>80</v>
      </c>
      <c r="AU444" s="115" t="s">
        <v>21</v>
      </c>
      <c r="AY444" s="115" t="s">
        <v>137</v>
      </c>
      <c r="BK444" s="120">
        <f>SUM($BK$445:$BK$525)</f>
        <v>0</v>
      </c>
    </row>
    <row r="445" spans="2:64" s="6" customFormat="1" ht="27" customHeight="1">
      <c r="B445" s="22"/>
      <c r="C445" s="122" t="s">
        <v>478</v>
      </c>
      <c r="D445" s="122" t="s">
        <v>138</v>
      </c>
      <c r="E445" s="123" t="s">
        <v>479</v>
      </c>
      <c r="F445" s="206" t="s">
        <v>480</v>
      </c>
      <c r="G445" s="197"/>
      <c r="H445" s="197"/>
      <c r="I445" s="197"/>
      <c r="J445" s="124" t="s">
        <v>163</v>
      </c>
      <c r="K445" s="125">
        <v>1089.62</v>
      </c>
      <c r="L445" s="196">
        <v>0</v>
      </c>
      <c r="M445" s="197"/>
      <c r="N445" s="198">
        <f>ROUND($L$445*$K$445,2)</f>
        <v>0</v>
      </c>
      <c r="O445" s="197"/>
      <c r="P445" s="197"/>
      <c r="Q445" s="197"/>
      <c r="R445" s="23"/>
      <c r="T445" s="126"/>
      <c r="U445" s="29" t="s">
        <v>46</v>
      </c>
      <c r="V445" s="127">
        <v>0.04</v>
      </c>
      <c r="W445" s="127">
        <f>$V$445*$K$445</f>
        <v>43.584799999999994</v>
      </c>
      <c r="X445" s="127">
        <v>0.4809</v>
      </c>
      <c r="Y445" s="127">
        <f>$X$445*$K$445</f>
        <v>523.998258</v>
      </c>
      <c r="Z445" s="127">
        <v>0</v>
      </c>
      <c r="AA445" s="127">
        <f>$Z$445*$K$445</f>
        <v>0</v>
      </c>
      <c r="AB445" s="128"/>
      <c r="AR445" s="6" t="s">
        <v>142</v>
      </c>
      <c r="AT445" s="6" t="s">
        <v>138</v>
      </c>
      <c r="AU445" s="6" t="s">
        <v>96</v>
      </c>
      <c r="AY445" s="6" t="s">
        <v>137</v>
      </c>
      <c r="BE445" s="81">
        <f>IF($U$445="základní",$N$445,0)</f>
        <v>0</v>
      </c>
      <c r="BF445" s="81">
        <f>IF($U$445="snížená",$N$445,0)</f>
        <v>0</v>
      </c>
      <c r="BG445" s="81">
        <f>IF($U$445="zákl. přenesená",$N$445,0)</f>
        <v>0</v>
      </c>
      <c r="BH445" s="81">
        <f>IF($U$445="sníž. přenesená",$N$445,0)</f>
        <v>0</v>
      </c>
      <c r="BI445" s="81">
        <f>IF($U$445="nulová",$N$445,0)</f>
        <v>0</v>
      </c>
      <c r="BJ445" s="6" t="s">
        <v>21</v>
      </c>
      <c r="BK445" s="81">
        <f>ROUND($L$445*$K$445,2)</f>
        <v>0</v>
      </c>
      <c r="BL445" s="6" t="s">
        <v>142</v>
      </c>
    </row>
    <row r="446" spans="2:51" s="6" customFormat="1" ht="15.75" customHeight="1">
      <c r="B446" s="129"/>
      <c r="E446" s="130"/>
      <c r="F446" s="202" t="s">
        <v>481</v>
      </c>
      <c r="G446" s="203"/>
      <c r="H446" s="203"/>
      <c r="I446" s="203"/>
      <c r="K446" s="131">
        <v>736</v>
      </c>
      <c r="R446" s="132"/>
      <c r="T446" s="133"/>
      <c r="AB446" s="134"/>
      <c r="AT446" s="130" t="s">
        <v>144</v>
      </c>
      <c r="AU446" s="130" t="s">
        <v>96</v>
      </c>
      <c r="AV446" s="130" t="s">
        <v>96</v>
      </c>
      <c r="AW446" s="130" t="s">
        <v>103</v>
      </c>
      <c r="AX446" s="130" t="s">
        <v>81</v>
      </c>
      <c r="AY446" s="130" t="s">
        <v>137</v>
      </c>
    </row>
    <row r="447" spans="2:51" s="6" customFormat="1" ht="15.75" customHeight="1">
      <c r="B447" s="129"/>
      <c r="E447" s="130"/>
      <c r="F447" s="202" t="s">
        <v>482</v>
      </c>
      <c r="G447" s="203"/>
      <c r="H447" s="203"/>
      <c r="I447" s="203"/>
      <c r="K447" s="131">
        <v>353.62</v>
      </c>
      <c r="R447" s="132"/>
      <c r="T447" s="133"/>
      <c r="AB447" s="134"/>
      <c r="AT447" s="130" t="s">
        <v>144</v>
      </c>
      <c r="AU447" s="130" t="s">
        <v>96</v>
      </c>
      <c r="AV447" s="130" t="s">
        <v>96</v>
      </c>
      <c r="AW447" s="130" t="s">
        <v>103</v>
      </c>
      <c r="AX447" s="130" t="s">
        <v>81</v>
      </c>
      <c r="AY447" s="130" t="s">
        <v>137</v>
      </c>
    </row>
    <row r="448" spans="2:51" s="6" customFormat="1" ht="15.75" customHeight="1">
      <c r="B448" s="135"/>
      <c r="E448" s="136"/>
      <c r="F448" s="204" t="s">
        <v>145</v>
      </c>
      <c r="G448" s="205"/>
      <c r="H448" s="205"/>
      <c r="I448" s="205"/>
      <c r="K448" s="137">
        <v>1089.62</v>
      </c>
      <c r="R448" s="138"/>
      <c r="T448" s="139"/>
      <c r="AB448" s="140"/>
      <c r="AT448" s="136" t="s">
        <v>144</v>
      </c>
      <c r="AU448" s="136" t="s">
        <v>96</v>
      </c>
      <c r="AV448" s="136" t="s">
        <v>142</v>
      </c>
      <c r="AW448" s="136" t="s">
        <v>103</v>
      </c>
      <c r="AX448" s="136" t="s">
        <v>21</v>
      </c>
      <c r="AY448" s="136" t="s">
        <v>137</v>
      </c>
    </row>
    <row r="449" spans="2:64" s="6" customFormat="1" ht="27" customHeight="1">
      <c r="B449" s="22"/>
      <c r="C449" s="122" t="s">
        <v>483</v>
      </c>
      <c r="D449" s="122" t="s">
        <v>138</v>
      </c>
      <c r="E449" s="123" t="s">
        <v>484</v>
      </c>
      <c r="F449" s="206" t="s">
        <v>485</v>
      </c>
      <c r="G449" s="197"/>
      <c r="H449" s="197"/>
      <c r="I449" s="197"/>
      <c r="J449" s="124" t="s">
        <v>163</v>
      </c>
      <c r="K449" s="125">
        <v>1481.63</v>
      </c>
      <c r="L449" s="196">
        <v>0</v>
      </c>
      <c r="M449" s="197"/>
      <c r="N449" s="198">
        <f>ROUND($L$449*$K$449,2)</f>
        <v>0</v>
      </c>
      <c r="O449" s="197"/>
      <c r="P449" s="197"/>
      <c r="Q449" s="197"/>
      <c r="R449" s="23"/>
      <c r="T449" s="126"/>
      <c r="U449" s="29" t="s">
        <v>46</v>
      </c>
      <c r="V449" s="127">
        <v>0.044</v>
      </c>
      <c r="W449" s="127">
        <f>$V$449*$K$449</f>
        <v>65.19172</v>
      </c>
      <c r="X449" s="127">
        <v>0.573</v>
      </c>
      <c r="Y449" s="127">
        <f>$X$449*$K$449</f>
        <v>848.97399</v>
      </c>
      <c r="Z449" s="127">
        <v>0</v>
      </c>
      <c r="AA449" s="127">
        <f>$Z$449*$K$449</f>
        <v>0</v>
      </c>
      <c r="AB449" s="128"/>
      <c r="AR449" s="6" t="s">
        <v>142</v>
      </c>
      <c r="AT449" s="6" t="s">
        <v>138</v>
      </c>
      <c r="AU449" s="6" t="s">
        <v>96</v>
      </c>
      <c r="AY449" s="6" t="s">
        <v>137</v>
      </c>
      <c r="BE449" s="81">
        <f>IF($U$449="základní",$N$449,0)</f>
        <v>0</v>
      </c>
      <c r="BF449" s="81">
        <f>IF($U$449="snížená",$N$449,0)</f>
        <v>0</v>
      </c>
      <c r="BG449" s="81">
        <f>IF($U$449="zákl. přenesená",$N$449,0)</f>
        <v>0</v>
      </c>
      <c r="BH449" s="81">
        <f>IF($U$449="sníž. přenesená",$N$449,0)</f>
        <v>0</v>
      </c>
      <c r="BI449" s="81">
        <f>IF($U$449="nulová",$N$449,0)</f>
        <v>0</v>
      </c>
      <c r="BJ449" s="6" t="s">
        <v>21</v>
      </c>
      <c r="BK449" s="81">
        <f>ROUND($L$449*$K$449,2)</f>
        <v>0</v>
      </c>
      <c r="BL449" s="6" t="s">
        <v>142</v>
      </c>
    </row>
    <row r="450" spans="2:51" s="6" customFormat="1" ht="15.75" customHeight="1">
      <c r="B450" s="129"/>
      <c r="E450" s="130"/>
      <c r="F450" s="202" t="s">
        <v>380</v>
      </c>
      <c r="G450" s="203"/>
      <c r="H450" s="203"/>
      <c r="I450" s="203"/>
      <c r="K450" s="131">
        <v>324</v>
      </c>
      <c r="R450" s="132"/>
      <c r="T450" s="133"/>
      <c r="AB450" s="134"/>
      <c r="AT450" s="130" t="s">
        <v>144</v>
      </c>
      <c r="AU450" s="130" t="s">
        <v>96</v>
      </c>
      <c r="AV450" s="130" t="s">
        <v>96</v>
      </c>
      <c r="AW450" s="130" t="s">
        <v>103</v>
      </c>
      <c r="AX450" s="130" t="s">
        <v>81</v>
      </c>
      <c r="AY450" s="130" t="s">
        <v>137</v>
      </c>
    </row>
    <row r="451" spans="2:51" s="6" customFormat="1" ht="15.75" customHeight="1">
      <c r="B451" s="129"/>
      <c r="E451" s="130"/>
      <c r="F451" s="202" t="s">
        <v>486</v>
      </c>
      <c r="G451" s="203"/>
      <c r="H451" s="203"/>
      <c r="I451" s="203"/>
      <c r="K451" s="131">
        <v>1157.63</v>
      </c>
      <c r="R451" s="132"/>
      <c r="T451" s="133"/>
      <c r="AB451" s="134"/>
      <c r="AT451" s="130" t="s">
        <v>144</v>
      </c>
      <c r="AU451" s="130" t="s">
        <v>96</v>
      </c>
      <c r="AV451" s="130" t="s">
        <v>96</v>
      </c>
      <c r="AW451" s="130" t="s">
        <v>103</v>
      </c>
      <c r="AX451" s="130" t="s">
        <v>81</v>
      </c>
      <c r="AY451" s="130" t="s">
        <v>137</v>
      </c>
    </row>
    <row r="452" spans="2:51" s="6" customFormat="1" ht="15.75" customHeight="1">
      <c r="B452" s="135"/>
      <c r="E452" s="136"/>
      <c r="F452" s="204" t="s">
        <v>145</v>
      </c>
      <c r="G452" s="205"/>
      <c r="H452" s="205"/>
      <c r="I452" s="205"/>
      <c r="K452" s="137">
        <v>1481.63</v>
      </c>
      <c r="R452" s="138"/>
      <c r="T452" s="139"/>
      <c r="AB452" s="140"/>
      <c r="AT452" s="136" t="s">
        <v>144</v>
      </c>
      <c r="AU452" s="136" t="s">
        <v>96</v>
      </c>
      <c r="AV452" s="136" t="s">
        <v>142</v>
      </c>
      <c r="AW452" s="136" t="s">
        <v>103</v>
      </c>
      <c r="AX452" s="136" t="s">
        <v>21</v>
      </c>
      <c r="AY452" s="136" t="s">
        <v>137</v>
      </c>
    </row>
    <row r="453" spans="2:64" s="6" customFormat="1" ht="27" customHeight="1">
      <c r="B453" s="22"/>
      <c r="C453" s="122" t="s">
        <v>487</v>
      </c>
      <c r="D453" s="122" t="s">
        <v>138</v>
      </c>
      <c r="E453" s="123" t="s">
        <v>488</v>
      </c>
      <c r="F453" s="206" t="s">
        <v>489</v>
      </c>
      <c r="G453" s="197"/>
      <c r="H453" s="197"/>
      <c r="I453" s="197"/>
      <c r="J453" s="124" t="s">
        <v>163</v>
      </c>
      <c r="K453" s="125">
        <v>1569.7</v>
      </c>
      <c r="L453" s="196">
        <v>0</v>
      </c>
      <c r="M453" s="197"/>
      <c r="N453" s="198">
        <f>ROUND($L$453*$K$453,2)</f>
        <v>0</v>
      </c>
      <c r="O453" s="197"/>
      <c r="P453" s="197"/>
      <c r="Q453" s="197"/>
      <c r="R453" s="23"/>
      <c r="T453" s="126"/>
      <c r="U453" s="29" t="s">
        <v>46</v>
      </c>
      <c r="V453" s="127">
        <v>0.025</v>
      </c>
      <c r="W453" s="127">
        <f>$V$453*$K$453</f>
        <v>39.24250000000001</v>
      </c>
      <c r="X453" s="127">
        <v>0.19695</v>
      </c>
      <c r="Y453" s="127">
        <f>$X$453*$K$453</f>
        <v>309.15241499999996</v>
      </c>
      <c r="Z453" s="127">
        <v>0</v>
      </c>
      <c r="AA453" s="127">
        <f>$Z$453*$K$453</f>
        <v>0</v>
      </c>
      <c r="AB453" s="128"/>
      <c r="AR453" s="6" t="s">
        <v>142</v>
      </c>
      <c r="AT453" s="6" t="s">
        <v>138</v>
      </c>
      <c r="AU453" s="6" t="s">
        <v>96</v>
      </c>
      <c r="AY453" s="6" t="s">
        <v>137</v>
      </c>
      <c r="BE453" s="81">
        <f>IF($U$453="základní",$N$453,0)</f>
        <v>0</v>
      </c>
      <c r="BF453" s="81">
        <f>IF($U$453="snížená",$N$453,0)</f>
        <v>0</v>
      </c>
      <c r="BG453" s="81">
        <f>IF($U$453="zákl. přenesená",$N$453,0)</f>
        <v>0</v>
      </c>
      <c r="BH453" s="81">
        <f>IF($U$453="sníž. přenesená",$N$453,0)</f>
        <v>0</v>
      </c>
      <c r="BI453" s="81">
        <f>IF($U$453="nulová",$N$453,0)</f>
        <v>0</v>
      </c>
      <c r="BJ453" s="6" t="s">
        <v>21</v>
      </c>
      <c r="BK453" s="81">
        <f>ROUND($L$453*$K$453,2)</f>
        <v>0</v>
      </c>
      <c r="BL453" s="6" t="s">
        <v>142</v>
      </c>
    </row>
    <row r="454" spans="2:51" s="6" customFormat="1" ht="15.75" customHeight="1">
      <c r="B454" s="129"/>
      <c r="E454" s="130"/>
      <c r="F454" s="202" t="s">
        <v>481</v>
      </c>
      <c r="G454" s="203"/>
      <c r="H454" s="203"/>
      <c r="I454" s="203"/>
      <c r="K454" s="131">
        <v>736</v>
      </c>
      <c r="R454" s="132"/>
      <c r="T454" s="133"/>
      <c r="AB454" s="134"/>
      <c r="AT454" s="130" t="s">
        <v>144</v>
      </c>
      <c r="AU454" s="130" t="s">
        <v>96</v>
      </c>
      <c r="AV454" s="130" t="s">
        <v>96</v>
      </c>
      <c r="AW454" s="130" t="s">
        <v>103</v>
      </c>
      <c r="AX454" s="130" t="s">
        <v>81</v>
      </c>
      <c r="AY454" s="130" t="s">
        <v>137</v>
      </c>
    </row>
    <row r="455" spans="2:51" s="6" customFormat="1" ht="15.75" customHeight="1">
      <c r="B455" s="129"/>
      <c r="E455" s="130"/>
      <c r="F455" s="202" t="s">
        <v>490</v>
      </c>
      <c r="G455" s="203"/>
      <c r="H455" s="203"/>
      <c r="I455" s="203"/>
      <c r="K455" s="131">
        <v>498</v>
      </c>
      <c r="R455" s="132"/>
      <c r="T455" s="133"/>
      <c r="AB455" s="134"/>
      <c r="AT455" s="130" t="s">
        <v>144</v>
      </c>
      <c r="AU455" s="130" t="s">
        <v>96</v>
      </c>
      <c r="AV455" s="130" t="s">
        <v>96</v>
      </c>
      <c r="AW455" s="130" t="s">
        <v>103</v>
      </c>
      <c r="AX455" s="130" t="s">
        <v>81</v>
      </c>
      <c r="AY455" s="130" t="s">
        <v>137</v>
      </c>
    </row>
    <row r="456" spans="2:51" s="6" customFormat="1" ht="15.75" customHeight="1">
      <c r="B456" s="129"/>
      <c r="E456" s="130"/>
      <c r="F456" s="202" t="s">
        <v>491</v>
      </c>
      <c r="G456" s="203"/>
      <c r="H456" s="203"/>
      <c r="I456" s="203"/>
      <c r="K456" s="131">
        <v>335.7</v>
      </c>
      <c r="R456" s="132"/>
      <c r="T456" s="133"/>
      <c r="AB456" s="134"/>
      <c r="AT456" s="130" t="s">
        <v>144</v>
      </c>
      <c r="AU456" s="130" t="s">
        <v>96</v>
      </c>
      <c r="AV456" s="130" t="s">
        <v>96</v>
      </c>
      <c r="AW456" s="130" t="s">
        <v>103</v>
      </c>
      <c r="AX456" s="130" t="s">
        <v>81</v>
      </c>
      <c r="AY456" s="130" t="s">
        <v>137</v>
      </c>
    </row>
    <row r="457" spans="2:51" s="6" customFormat="1" ht="15.75" customHeight="1">
      <c r="B457" s="135"/>
      <c r="E457" s="136"/>
      <c r="F457" s="204" t="s">
        <v>145</v>
      </c>
      <c r="G457" s="205"/>
      <c r="H457" s="205"/>
      <c r="I457" s="205"/>
      <c r="K457" s="137">
        <v>1569.7</v>
      </c>
      <c r="R457" s="138"/>
      <c r="T457" s="139"/>
      <c r="AB457" s="140"/>
      <c r="AT457" s="136" t="s">
        <v>144</v>
      </c>
      <c r="AU457" s="136" t="s">
        <v>96</v>
      </c>
      <c r="AV457" s="136" t="s">
        <v>142</v>
      </c>
      <c r="AW457" s="136" t="s">
        <v>103</v>
      </c>
      <c r="AX457" s="136" t="s">
        <v>21</v>
      </c>
      <c r="AY457" s="136" t="s">
        <v>137</v>
      </c>
    </row>
    <row r="458" spans="2:64" s="6" customFormat="1" ht="27" customHeight="1">
      <c r="B458" s="22"/>
      <c r="C458" s="122" t="s">
        <v>492</v>
      </c>
      <c r="D458" s="122" t="s">
        <v>138</v>
      </c>
      <c r="E458" s="123" t="s">
        <v>493</v>
      </c>
      <c r="F458" s="206" t="s">
        <v>494</v>
      </c>
      <c r="G458" s="197"/>
      <c r="H458" s="197"/>
      <c r="I458" s="197"/>
      <c r="J458" s="124" t="s">
        <v>163</v>
      </c>
      <c r="K458" s="125">
        <v>423</v>
      </c>
      <c r="L458" s="196">
        <v>0</v>
      </c>
      <c r="M458" s="197"/>
      <c r="N458" s="198">
        <f>ROUND($L$458*$K$458,2)</f>
        <v>0</v>
      </c>
      <c r="O458" s="197"/>
      <c r="P458" s="197"/>
      <c r="Q458" s="197"/>
      <c r="R458" s="23"/>
      <c r="T458" s="126"/>
      <c r="U458" s="29" t="s">
        <v>46</v>
      </c>
      <c r="V458" s="127">
        <v>0.028</v>
      </c>
      <c r="W458" s="127">
        <f>$V$458*$K$458</f>
        <v>11.844</v>
      </c>
      <c r="X458" s="127">
        <v>0.38625</v>
      </c>
      <c r="Y458" s="127">
        <f>$X$458*$K$458</f>
        <v>163.38375</v>
      </c>
      <c r="Z458" s="127">
        <v>0</v>
      </c>
      <c r="AA458" s="127">
        <f>$Z$458*$K$458</f>
        <v>0</v>
      </c>
      <c r="AB458" s="128"/>
      <c r="AR458" s="6" t="s">
        <v>142</v>
      </c>
      <c r="AT458" s="6" t="s">
        <v>138</v>
      </c>
      <c r="AU458" s="6" t="s">
        <v>96</v>
      </c>
      <c r="AY458" s="6" t="s">
        <v>137</v>
      </c>
      <c r="BE458" s="81">
        <f>IF($U$458="základní",$N$458,0)</f>
        <v>0</v>
      </c>
      <c r="BF458" s="81">
        <f>IF($U$458="snížená",$N$458,0)</f>
        <v>0</v>
      </c>
      <c r="BG458" s="81">
        <f>IF($U$458="zákl. přenesená",$N$458,0)</f>
        <v>0</v>
      </c>
      <c r="BH458" s="81">
        <f>IF($U$458="sníž. přenesená",$N$458,0)</f>
        <v>0</v>
      </c>
      <c r="BI458" s="81">
        <f>IF($U$458="nulová",$N$458,0)</f>
        <v>0</v>
      </c>
      <c r="BJ458" s="6" t="s">
        <v>21</v>
      </c>
      <c r="BK458" s="81">
        <f>ROUND($L$458*$K$458,2)</f>
        <v>0</v>
      </c>
      <c r="BL458" s="6" t="s">
        <v>142</v>
      </c>
    </row>
    <row r="459" spans="2:51" s="6" customFormat="1" ht="15.75" customHeight="1">
      <c r="B459" s="129"/>
      <c r="E459" s="130"/>
      <c r="F459" s="202" t="s">
        <v>495</v>
      </c>
      <c r="G459" s="203"/>
      <c r="H459" s="203"/>
      <c r="I459" s="203"/>
      <c r="K459" s="131">
        <v>153</v>
      </c>
      <c r="R459" s="132"/>
      <c r="T459" s="133"/>
      <c r="AB459" s="134"/>
      <c r="AT459" s="130" t="s">
        <v>144</v>
      </c>
      <c r="AU459" s="130" t="s">
        <v>96</v>
      </c>
      <c r="AV459" s="130" t="s">
        <v>96</v>
      </c>
      <c r="AW459" s="130" t="s">
        <v>103</v>
      </c>
      <c r="AX459" s="130" t="s">
        <v>81</v>
      </c>
      <c r="AY459" s="130" t="s">
        <v>137</v>
      </c>
    </row>
    <row r="460" spans="2:51" s="6" customFormat="1" ht="15.75" customHeight="1">
      <c r="B460" s="129"/>
      <c r="E460" s="130"/>
      <c r="F460" s="202" t="s">
        <v>496</v>
      </c>
      <c r="G460" s="203"/>
      <c r="H460" s="203"/>
      <c r="I460" s="203"/>
      <c r="K460" s="131">
        <v>270</v>
      </c>
      <c r="R460" s="132"/>
      <c r="T460" s="133"/>
      <c r="AB460" s="134"/>
      <c r="AT460" s="130" t="s">
        <v>144</v>
      </c>
      <c r="AU460" s="130" t="s">
        <v>96</v>
      </c>
      <c r="AV460" s="130" t="s">
        <v>96</v>
      </c>
      <c r="AW460" s="130" t="s">
        <v>103</v>
      </c>
      <c r="AX460" s="130" t="s">
        <v>81</v>
      </c>
      <c r="AY460" s="130" t="s">
        <v>137</v>
      </c>
    </row>
    <row r="461" spans="2:51" s="6" customFormat="1" ht="15.75" customHeight="1">
      <c r="B461" s="135"/>
      <c r="E461" s="136"/>
      <c r="F461" s="204" t="s">
        <v>145</v>
      </c>
      <c r="G461" s="205"/>
      <c r="H461" s="205"/>
      <c r="I461" s="205"/>
      <c r="K461" s="137">
        <v>423</v>
      </c>
      <c r="R461" s="138"/>
      <c r="T461" s="139"/>
      <c r="AB461" s="140"/>
      <c r="AT461" s="136" t="s">
        <v>144</v>
      </c>
      <c r="AU461" s="136" t="s">
        <v>96</v>
      </c>
      <c r="AV461" s="136" t="s">
        <v>142</v>
      </c>
      <c r="AW461" s="136" t="s">
        <v>103</v>
      </c>
      <c r="AX461" s="136" t="s">
        <v>21</v>
      </c>
      <c r="AY461" s="136" t="s">
        <v>137</v>
      </c>
    </row>
    <row r="462" spans="2:64" s="6" customFormat="1" ht="15.75" customHeight="1">
      <c r="B462" s="22"/>
      <c r="C462" s="122" t="s">
        <v>497</v>
      </c>
      <c r="D462" s="122" t="s">
        <v>138</v>
      </c>
      <c r="E462" s="123" t="s">
        <v>498</v>
      </c>
      <c r="F462" s="206" t="s">
        <v>499</v>
      </c>
      <c r="G462" s="197"/>
      <c r="H462" s="197"/>
      <c r="I462" s="197"/>
      <c r="J462" s="124" t="s">
        <v>163</v>
      </c>
      <c r="K462" s="125">
        <v>1332.9</v>
      </c>
      <c r="L462" s="196">
        <v>0</v>
      </c>
      <c r="M462" s="197"/>
      <c r="N462" s="198">
        <f>ROUND($L$462*$K$462,2)</f>
        <v>0</v>
      </c>
      <c r="O462" s="197"/>
      <c r="P462" s="197"/>
      <c r="Q462" s="197"/>
      <c r="R462" s="23"/>
      <c r="T462" s="126"/>
      <c r="U462" s="29" t="s">
        <v>46</v>
      </c>
      <c r="V462" s="127">
        <v>0.021</v>
      </c>
      <c r="W462" s="127">
        <f>$V$462*$K$462</f>
        <v>27.990900000000003</v>
      </c>
      <c r="X462" s="127">
        <v>0.0982</v>
      </c>
      <c r="Y462" s="127">
        <f>$X$462*$K$462</f>
        <v>130.89078</v>
      </c>
      <c r="Z462" s="127">
        <v>0</v>
      </c>
      <c r="AA462" s="127">
        <f>$Z$462*$K$462</f>
        <v>0</v>
      </c>
      <c r="AB462" s="128"/>
      <c r="AR462" s="6" t="s">
        <v>142</v>
      </c>
      <c r="AT462" s="6" t="s">
        <v>138</v>
      </c>
      <c r="AU462" s="6" t="s">
        <v>96</v>
      </c>
      <c r="AY462" s="6" t="s">
        <v>137</v>
      </c>
      <c r="BE462" s="81">
        <f>IF($U$462="základní",$N$462,0)</f>
        <v>0</v>
      </c>
      <c r="BF462" s="81">
        <f>IF($U$462="snížená",$N$462,0)</f>
        <v>0</v>
      </c>
      <c r="BG462" s="81">
        <f>IF($U$462="zákl. přenesená",$N$462,0)</f>
        <v>0</v>
      </c>
      <c r="BH462" s="81">
        <f>IF($U$462="sníž. přenesená",$N$462,0)</f>
        <v>0</v>
      </c>
      <c r="BI462" s="81">
        <f>IF($U$462="nulová",$N$462,0)</f>
        <v>0</v>
      </c>
      <c r="BJ462" s="6" t="s">
        <v>21</v>
      </c>
      <c r="BK462" s="81">
        <f>ROUND($L$462*$K$462,2)</f>
        <v>0</v>
      </c>
      <c r="BL462" s="6" t="s">
        <v>142</v>
      </c>
    </row>
    <row r="463" spans="2:51" s="6" customFormat="1" ht="15.75" customHeight="1">
      <c r="B463" s="129"/>
      <c r="E463" s="130"/>
      <c r="F463" s="202" t="s">
        <v>373</v>
      </c>
      <c r="G463" s="203"/>
      <c r="H463" s="203"/>
      <c r="I463" s="203"/>
      <c r="K463" s="131">
        <v>1006</v>
      </c>
      <c r="R463" s="132"/>
      <c r="T463" s="133"/>
      <c r="AB463" s="134"/>
      <c r="AT463" s="130" t="s">
        <v>144</v>
      </c>
      <c r="AU463" s="130" t="s">
        <v>96</v>
      </c>
      <c r="AV463" s="130" t="s">
        <v>96</v>
      </c>
      <c r="AW463" s="130" t="s">
        <v>103</v>
      </c>
      <c r="AX463" s="130" t="s">
        <v>81</v>
      </c>
      <c r="AY463" s="130" t="s">
        <v>137</v>
      </c>
    </row>
    <row r="464" spans="2:51" s="6" customFormat="1" ht="15.75" customHeight="1">
      <c r="B464" s="129"/>
      <c r="E464" s="130"/>
      <c r="F464" s="202" t="s">
        <v>500</v>
      </c>
      <c r="G464" s="203"/>
      <c r="H464" s="203"/>
      <c r="I464" s="203"/>
      <c r="K464" s="131">
        <v>326.9</v>
      </c>
      <c r="R464" s="132"/>
      <c r="T464" s="133"/>
      <c r="AB464" s="134"/>
      <c r="AT464" s="130" t="s">
        <v>144</v>
      </c>
      <c r="AU464" s="130" t="s">
        <v>96</v>
      </c>
      <c r="AV464" s="130" t="s">
        <v>96</v>
      </c>
      <c r="AW464" s="130" t="s">
        <v>103</v>
      </c>
      <c r="AX464" s="130" t="s">
        <v>81</v>
      </c>
      <c r="AY464" s="130" t="s">
        <v>137</v>
      </c>
    </row>
    <row r="465" spans="2:51" s="6" customFormat="1" ht="15.75" customHeight="1">
      <c r="B465" s="135"/>
      <c r="E465" s="136"/>
      <c r="F465" s="204" t="s">
        <v>145</v>
      </c>
      <c r="G465" s="205"/>
      <c r="H465" s="205"/>
      <c r="I465" s="205"/>
      <c r="K465" s="137">
        <v>1332.9</v>
      </c>
      <c r="R465" s="138"/>
      <c r="T465" s="139"/>
      <c r="AB465" s="140"/>
      <c r="AT465" s="136" t="s">
        <v>144</v>
      </c>
      <c r="AU465" s="136" t="s">
        <v>96</v>
      </c>
      <c r="AV465" s="136" t="s">
        <v>142</v>
      </c>
      <c r="AW465" s="136" t="s">
        <v>103</v>
      </c>
      <c r="AX465" s="136" t="s">
        <v>21</v>
      </c>
      <c r="AY465" s="136" t="s">
        <v>137</v>
      </c>
    </row>
    <row r="466" spans="2:64" s="6" customFormat="1" ht="15.75" customHeight="1">
      <c r="B466" s="22"/>
      <c r="C466" s="122" t="s">
        <v>501</v>
      </c>
      <c r="D466" s="122" t="s">
        <v>138</v>
      </c>
      <c r="E466" s="123" t="s">
        <v>502</v>
      </c>
      <c r="F466" s="206" t="s">
        <v>503</v>
      </c>
      <c r="G466" s="197"/>
      <c r="H466" s="197"/>
      <c r="I466" s="197"/>
      <c r="J466" s="124" t="s">
        <v>163</v>
      </c>
      <c r="K466" s="125">
        <v>292.6</v>
      </c>
      <c r="L466" s="196">
        <v>0</v>
      </c>
      <c r="M466" s="197"/>
      <c r="N466" s="198">
        <f>ROUND($L$466*$K$466,2)</f>
        <v>0</v>
      </c>
      <c r="O466" s="197"/>
      <c r="P466" s="197"/>
      <c r="Q466" s="197"/>
      <c r="R466" s="23"/>
      <c r="T466" s="126"/>
      <c r="U466" s="29" t="s">
        <v>46</v>
      </c>
      <c r="V466" s="127">
        <v>0.029</v>
      </c>
      <c r="W466" s="127">
        <f>$V$466*$K$466</f>
        <v>8.4854</v>
      </c>
      <c r="X466" s="127">
        <v>0.378</v>
      </c>
      <c r="Y466" s="127">
        <f>$X$466*$K$466</f>
        <v>110.60280000000002</v>
      </c>
      <c r="Z466" s="127">
        <v>0</v>
      </c>
      <c r="AA466" s="127">
        <f>$Z$466*$K$466</f>
        <v>0</v>
      </c>
      <c r="AB466" s="128"/>
      <c r="AR466" s="6" t="s">
        <v>142</v>
      </c>
      <c r="AT466" s="6" t="s">
        <v>138</v>
      </c>
      <c r="AU466" s="6" t="s">
        <v>96</v>
      </c>
      <c r="AY466" s="6" t="s">
        <v>137</v>
      </c>
      <c r="BE466" s="81">
        <f>IF($U$466="základní",$N$466,0)</f>
        <v>0</v>
      </c>
      <c r="BF466" s="81">
        <f>IF($U$466="snížená",$N$466,0)</f>
        <v>0</v>
      </c>
      <c r="BG466" s="81">
        <f>IF($U$466="zákl. přenesená",$N$466,0)</f>
        <v>0</v>
      </c>
      <c r="BH466" s="81">
        <f>IF($U$466="sníž. přenesená",$N$466,0)</f>
        <v>0</v>
      </c>
      <c r="BI466" s="81">
        <f>IF($U$466="nulová",$N$466,0)</f>
        <v>0</v>
      </c>
      <c r="BJ466" s="6" t="s">
        <v>21</v>
      </c>
      <c r="BK466" s="81">
        <f>ROUND($L$466*$K$466,2)</f>
        <v>0</v>
      </c>
      <c r="BL466" s="6" t="s">
        <v>142</v>
      </c>
    </row>
    <row r="467" spans="2:51" s="6" customFormat="1" ht="15.75" customHeight="1">
      <c r="B467" s="129"/>
      <c r="E467" s="130"/>
      <c r="F467" s="202" t="s">
        <v>504</v>
      </c>
      <c r="G467" s="203"/>
      <c r="H467" s="203"/>
      <c r="I467" s="203"/>
      <c r="K467" s="131">
        <v>292.6</v>
      </c>
      <c r="R467" s="132"/>
      <c r="T467" s="133"/>
      <c r="AB467" s="134"/>
      <c r="AT467" s="130" t="s">
        <v>144</v>
      </c>
      <c r="AU467" s="130" t="s">
        <v>96</v>
      </c>
      <c r="AV467" s="130" t="s">
        <v>96</v>
      </c>
      <c r="AW467" s="130" t="s">
        <v>103</v>
      </c>
      <c r="AX467" s="130" t="s">
        <v>81</v>
      </c>
      <c r="AY467" s="130" t="s">
        <v>137</v>
      </c>
    </row>
    <row r="468" spans="2:51" s="6" customFormat="1" ht="15.75" customHeight="1">
      <c r="B468" s="135"/>
      <c r="E468" s="136"/>
      <c r="F468" s="204" t="s">
        <v>145</v>
      </c>
      <c r="G468" s="205"/>
      <c r="H468" s="205"/>
      <c r="I468" s="205"/>
      <c r="K468" s="137">
        <v>292.6</v>
      </c>
      <c r="R468" s="138"/>
      <c r="T468" s="139"/>
      <c r="AB468" s="140"/>
      <c r="AT468" s="136" t="s">
        <v>144</v>
      </c>
      <c r="AU468" s="136" t="s">
        <v>96</v>
      </c>
      <c r="AV468" s="136" t="s">
        <v>142</v>
      </c>
      <c r="AW468" s="136" t="s">
        <v>103</v>
      </c>
      <c r="AX468" s="136" t="s">
        <v>21</v>
      </c>
      <c r="AY468" s="136" t="s">
        <v>137</v>
      </c>
    </row>
    <row r="469" spans="2:64" s="6" customFormat="1" ht="15.75" customHeight="1">
      <c r="B469" s="22"/>
      <c r="C469" s="122" t="s">
        <v>505</v>
      </c>
      <c r="D469" s="122" t="s">
        <v>138</v>
      </c>
      <c r="E469" s="123" t="s">
        <v>506</v>
      </c>
      <c r="F469" s="206" t="s">
        <v>507</v>
      </c>
      <c r="G469" s="197"/>
      <c r="H469" s="197"/>
      <c r="I469" s="197"/>
      <c r="J469" s="124" t="s">
        <v>163</v>
      </c>
      <c r="K469" s="125">
        <v>1700.91</v>
      </c>
      <c r="L469" s="196">
        <v>0</v>
      </c>
      <c r="M469" s="197"/>
      <c r="N469" s="198">
        <f>ROUND($L$469*$K$469,2)</f>
        <v>0</v>
      </c>
      <c r="O469" s="197"/>
      <c r="P469" s="197"/>
      <c r="Q469" s="197"/>
      <c r="R469" s="23"/>
      <c r="T469" s="126"/>
      <c r="U469" s="29" t="s">
        <v>46</v>
      </c>
      <c r="V469" s="127">
        <v>0.041</v>
      </c>
      <c r="W469" s="127">
        <f>$V$469*$K$469</f>
        <v>69.73731000000001</v>
      </c>
      <c r="X469" s="127">
        <v>0.567</v>
      </c>
      <c r="Y469" s="127">
        <f>$X$469*$K$469</f>
        <v>964.4159699999999</v>
      </c>
      <c r="Z469" s="127">
        <v>0</v>
      </c>
      <c r="AA469" s="127">
        <f>$Z$469*$K$469</f>
        <v>0</v>
      </c>
      <c r="AB469" s="128"/>
      <c r="AR469" s="6" t="s">
        <v>142</v>
      </c>
      <c r="AT469" s="6" t="s">
        <v>138</v>
      </c>
      <c r="AU469" s="6" t="s">
        <v>96</v>
      </c>
      <c r="AY469" s="6" t="s">
        <v>137</v>
      </c>
      <c r="BE469" s="81">
        <f>IF($U$469="základní",$N$469,0)</f>
        <v>0</v>
      </c>
      <c r="BF469" s="81">
        <f>IF($U$469="snížená",$N$469,0)</f>
        <v>0</v>
      </c>
      <c r="BG469" s="81">
        <f>IF($U$469="zákl. přenesená",$N$469,0)</f>
        <v>0</v>
      </c>
      <c r="BH469" s="81">
        <f>IF($U$469="sníž. přenesená",$N$469,0)</f>
        <v>0</v>
      </c>
      <c r="BI469" s="81">
        <f>IF($U$469="nulová",$N$469,0)</f>
        <v>0</v>
      </c>
      <c r="BJ469" s="6" t="s">
        <v>21</v>
      </c>
      <c r="BK469" s="81">
        <f>ROUND($L$469*$K$469,2)</f>
        <v>0</v>
      </c>
      <c r="BL469" s="6" t="s">
        <v>142</v>
      </c>
    </row>
    <row r="470" spans="2:51" s="6" customFormat="1" ht="15.75" customHeight="1">
      <c r="B470" s="129"/>
      <c r="E470" s="130"/>
      <c r="F470" s="202" t="s">
        <v>508</v>
      </c>
      <c r="G470" s="203"/>
      <c r="H470" s="203"/>
      <c r="I470" s="203"/>
      <c r="K470" s="131">
        <v>1700.91</v>
      </c>
      <c r="R470" s="132"/>
      <c r="T470" s="133"/>
      <c r="AB470" s="134"/>
      <c r="AT470" s="130" t="s">
        <v>144</v>
      </c>
      <c r="AU470" s="130" t="s">
        <v>96</v>
      </c>
      <c r="AV470" s="130" t="s">
        <v>96</v>
      </c>
      <c r="AW470" s="130" t="s">
        <v>103</v>
      </c>
      <c r="AX470" s="130" t="s">
        <v>81</v>
      </c>
      <c r="AY470" s="130" t="s">
        <v>137</v>
      </c>
    </row>
    <row r="471" spans="2:51" s="6" customFormat="1" ht="15.75" customHeight="1">
      <c r="B471" s="135"/>
      <c r="E471" s="136"/>
      <c r="F471" s="204" t="s">
        <v>145</v>
      </c>
      <c r="G471" s="205"/>
      <c r="H471" s="205"/>
      <c r="I471" s="205"/>
      <c r="K471" s="137">
        <v>1700.91</v>
      </c>
      <c r="R471" s="138"/>
      <c r="T471" s="139"/>
      <c r="AB471" s="140"/>
      <c r="AT471" s="136" t="s">
        <v>144</v>
      </c>
      <c r="AU471" s="136" t="s">
        <v>96</v>
      </c>
      <c r="AV471" s="136" t="s">
        <v>142</v>
      </c>
      <c r="AW471" s="136" t="s">
        <v>103</v>
      </c>
      <c r="AX471" s="136" t="s">
        <v>21</v>
      </c>
      <c r="AY471" s="136" t="s">
        <v>137</v>
      </c>
    </row>
    <row r="472" spans="2:64" s="6" customFormat="1" ht="27" customHeight="1">
      <c r="B472" s="22"/>
      <c r="C472" s="122" t="s">
        <v>509</v>
      </c>
      <c r="D472" s="122" t="s">
        <v>138</v>
      </c>
      <c r="E472" s="123" t="s">
        <v>510</v>
      </c>
      <c r="F472" s="206" t="s">
        <v>511</v>
      </c>
      <c r="G472" s="197"/>
      <c r="H472" s="197"/>
      <c r="I472" s="197"/>
      <c r="J472" s="124" t="s">
        <v>163</v>
      </c>
      <c r="K472" s="125">
        <v>9018.64</v>
      </c>
      <c r="L472" s="196">
        <v>0</v>
      </c>
      <c r="M472" s="197"/>
      <c r="N472" s="198">
        <f>ROUND($L$472*$K$472,2)</f>
        <v>0</v>
      </c>
      <c r="O472" s="197"/>
      <c r="P472" s="197"/>
      <c r="Q472" s="197"/>
      <c r="R472" s="23"/>
      <c r="T472" s="126"/>
      <c r="U472" s="29" t="s">
        <v>46</v>
      </c>
      <c r="V472" s="127">
        <v>0.021</v>
      </c>
      <c r="W472" s="127">
        <f>$V$472*$K$472</f>
        <v>189.39144</v>
      </c>
      <c r="X472" s="127">
        <v>0.09848</v>
      </c>
      <c r="Y472" s="127">
        <f>$X$472*$K$472</f>
        <v>888.1556671999999</v>
      </c>
      <c r="Z472" s="127">
        <v>0</v>
      </c>
      <c r="AA472" s="127">
        <f>$Z$472*$K$472</f>
        <v>0</v>
      </c>
      <c r="AB472" s="128"/>
      <c r="AR472" s="6" t="s">
        <v>142</v>
      </c>
      <c r="AT472" s="6" t="s">
        <v>138</v>
      </c>
      <c r="AU472" s="6" t="s">
        <v>96</v>
      </c>
      <c r="AY472" s="6" t="s">
        <v>137</v>
      </c>
      <c r="BE472" s="81">
        <f>IF($U$472="základní",$N$472,0)</f>
        <v>0</v>
      </c>
      <c r="BF472" s="81">
        <f>IF($U$472="snížená",$N$472,0)</f>
        <v>0</v>
      </c>
      <c r="BG472" s="81">
        <f>IF($U$472="zákl. přenesená",$N$472,0)</f>
        <v>0</v>
      </c>
      <c r="BH472" s="81">
        <f>IF($U$472="sníž. přenesená",$N$472,0)</f>
        <v>0</v>
      </c>
      <c r="BI472" s="81">
        <f>IF($U$472="nulová",$N$472,0)</f>
        <v>0</v>
      </c>
      <c r="BJ472" s="6" t="s">
        <v>21</v>
      </c>
      <c r="BK472" s="81">
        <f>ROUND($L$472*$K$472,2)</f>
        <v>0</v>
      </c>
      <c r="BL472" s="6" t="s">
        <v>142</v>
      </c>
    </row>
    <row r="473" spans="2:51" s="6" customFormat="1" ht="15.75" customHeight="1">
      <c r="B473" s="129"/>
      <c r="E473" s="130"/>
      <c r="F473" s="202" t="s">
        <v>512</v>
      </c>
      <c r="G473" s="203"/>
      <c r="H473" s="203"/>
      <c r="I473" s="203"/>
      <c r="K473" s="131">
        <v>9018.64</v>
      </c>
      <c r="R473" s="132"/>
      <c r="T473" s="133"/>
      <c r="AB473" s="134"/>
      <c r="AT473" s="130" t="s">
        <v>144</v>
      </c>
      <c r="AU473" s="130" t="s">
        <v>96</v>
      </c>
      <c r="AV473" s="130" t="s">
        <v>96</v>
      </c>
      <c r="AW473" s="130" t="s">
        <v>103</v>
      </c>
      <c r="AX473" s="130" t="s">
        <v>81</v>
      </c>
      <c r="AY473" s="130" t="s">
        <v>137</v>
      </c>
    </row>
    <row r="474" spans="2:51" s="6" customFormat="1" ht="15.75" customHeight="1">
      <c r="B474" s="135"/>
      <c r="E474" s="136"/>
      <c r="F474" s="204" t="s">
        <v>145</v>
      </c>
      <c r="G474" s="205"/>
      <c r="H474" s="205"/>
      <c r="I474" s="205"/>
      <c r="K474" s="137">
        <v>9018.64</v>
      </c>
      <c r="R474" s="138"/>
      <c r="T474" s="139"/>
      <c r="AB474" s="140"/>
      <c r="AT474" s="136" t="s">
        <v>144</v>
      </c>
      <c r="AU474" s="136" t="s">
        <v>96</v>
      </c>
      <c r="AV474" s="136" t="s">
        <v>142</v>
      </c>
      <c r="AW474" s="136" t="s">
        <v>103</v>
      </c>
      <c r="AX474" s="136" t="s">
        <v>21</v>
      </c>
      <c r="AY474" s="136" t="s">
        <v>137</v>
      </c>
    </row>
    <row r="475" spans="2:64" s="6" customFormat="1" ht="39" customHeight="1">
      <c r="B475" s="22"/>
      <c r="C475" s="122" t="s">
        <v>513</v>
      </c>
      <c r="D475" s="122" t="s">
        <v>138</v>
      </c>
      <c r="E475" s="123" t="s">
        <v>514</v>
      </c>
      <c r="F475" s="206" t="s">
        <v>515</v>
      </c>
      <c r="G475" s="197"/>
      <c r="H475" s="197"/>
      <c r="I475" s="197"/>
      <c r="J475" s="124" t="s">
        <v>163</v>
      </c>
      <c r="K475" s="125">
        <v>190.66</v>
      </c>
      <c r="L475" s="196">
        <v>0</v>
      </c>
      <c r="M475" s="197"/>
      <c r="N475" s="198">
        <f>ROUND($L$475*$K$475,2)</f>
        <v>0</v>
      </c>
      <c r="O475" s="197"/>
      <c r="P475" s="197"/>
      <c r="Q475" s="197"/>
      <c r="R475" s="23"/>
      <c r="T475" s="126"/>
      <c r="U475" s="29" t="s">
        <v>46</v>
      </c>
      <c r="V475" s="127">
        <v>0.569</v>
      </c>
      <c r="W475" s="127">
        <f>$V$475*$K$475</f>
        <v>108.48553999999999</v>
      </c>
      <c r="X475" s="127">
        <v>0.4809</v>
      </c>
      <c r="Y475" s="127">
        <f>$X$475*$K$475</f>
        <v>91.688394</v>
      </c>
      <c r="Z475" s="127">
        <v>0</v>
      </c>
      <c r="AA475" s="127">
        <f>$Z$475*$K$475</f>
        <v>0</v>
      </c>
      <c r="AB475" s="128"/>
      <c r="AR475" s="6" t="s">
        <v>142</v>
      </c>
      <c r="AT475" s="6" t="s">
        <v>138</v>
      </c>
      <c r="AU475" s="6" t="s">
        <v>96</v>
      </c>
      <c r="AY475" s="6" t="s">
        <v>137</v>
      </c>
      <c r="BE475" s="81">
        <f>IF($U$475="základní",$N$475,0)</f>
        <v>0</v>
      </c>
      <c r="BF475" s="81">
        <f>IF($U$475="snížená",$N$475,0)</f>
        <v>0</v>
      </c>
      <c r="BG475" s="81">
        <f>IF($U$475="zákl. přenesená",$N$475,0)</f>
        <v>0</v>
      </c>
      <c r="BH475" s="81">
        <f>IF($U$475="sníž. přenesená",$N$475,0)</f>
        <v>0</v>
      </c>
      <c r="BI475" s="81">
        <f>IF($U$475="nulová",$N$475,0)</f>
        <v>0</v>
      </c>
      <c r="BJ475" s="6" t="s">
        <v>21</v>
      </c>
      <c r="BK475" s="81">
        <f>ROUND($L$475*$K$475,2)</f>
        <v>0</v>
      </c>
      <c r="BL475" s="6" t="s">
        <v>142</v>
      </c>
    </row>
    <row r="476" spans="2:51" s="6" customFormat="1" ht="15.75" customHeight="1">
      <c r="B476" s="129"/>
      <c r="E476" s="130"/>
      <c r="F476" s="202" t="s">
        <v>516</v>
      </c>
      <c r="G476" s="203"/>
      <c r="H476" s="203"/>
      <c r="I476" s="203"/>
      <c r="K476" s="131">
        <v>15.52</v>
      </c>
      <c r="R476" s="132"/>
      <c r="T476" s="133"/>
      <c r="AB476" s="134"/>
      <c r="AT476" s="130" t="s">
        <v>144</v>
      </c>
      <c r="AU476" s="130" t="s">
        <v>96</v>
      </c>
      <c r="AV476" s="130" t="s">
        <v>96</v>
      </c>
      <c r="AW476" s="130" t="s">
        <v>103</v>
      </c>
      <c r="AX476" s="130" t="s">
        <v>81</v>
      </c>
      <c r="AY476" s="130" t="s">
        <v>137</v>
      </c>
    </row>
    <row r="477" spans="2:51" s="6" customFormat="1" ht="15.75" customHeight="1">
      <c r="B477" s="129"/>
      <c r="E477" s="130"/>
      <c r="F477" s="202" t="s">
        <v>517</v>
      </c>
      <c r="G477" s="203"/>
      <c r="H477" s="203"/>
      <c r="I477" s="203"/>
      <c r="K477" s="131">
        <v>14.28</v>
      </c>
      <c r="R477" s="132"/>
      <c r="T477" s="133"/>
      <c r="AB477" s="134"/>
      <c r="AT477" s="130" t="s">
        <v>144</v>
      </c>
      <c r="AU477" s="130" t="s">
        <v>96</v>
      </c>
      <c r="AV477" s="130" t="s">
        <v>96</v>
      </c>
      <c r="AW477" s="130" t="s">
        <v>103</v>
      </c>
      <c r="AX477" s="130" t="s">
        <v>81</v>
      </c>
      <c r="AY477" s="130" t="s">
        <v>137</v>
      </c>
    </row>
    <row r="478" spans="2:51" s="6" customFormat="1" ht="15.75" customHeight="1">
      <c r="B478" s="129"/>
      <c r="E478" s="130"/>
      <c r="F478" s="202" t="s">
        <v>518</v>
      </c>
      <c r="G478" s="203"/>
      <c r="H478" s="203"/>
      <c r="I478" s="203"/>
      <c r="K478" s="131">
        <v>12.18</v>
      </c>
      <c r="R478" s="132"/>
      <c r="T478" s="133"/>
      <c r="AB478" s="134"/>
      <c r="AT478" s="130" t="s">
        <v>144</v>
      </c>
      <c r="AU478" s="130" t="s">
        <v>96</v>
      </c>
      <c r="AV478" s="130" t="s">
        <v>96</v>
      </c>
      <c r="AW478" s="130" t="s">
        <v>103</v>
      </c>
      <c r="AX478" s="130" t="s">
        <v>81</v>
      </c>
      <c r="AY478" s="130" t="s">
        <v>137</v>
      </c>
    </row>
    <row r="479" spans="2:51" s="6" customFormat="1" ht="15.75" customHeight="1">
      <c r="B479" s="129"/>
      <c r="E479" s="130"/>
      <c r="F479" s="202" t="s">
        <v>519</v>
      </c>
      <c r="G479" s="203"/>
      <c r="H479" s="203"/>
      <c r="I479" s="203"/>
      <c r="K479" s="131">
        <v>14.28</v>
      </c>
      <c r="R479" s="132"/>
      <c r="T479" s="133"/>
      <c r="AB479" s="134"/>
      <c r="AT479" s="130" t="s">
        <v>144</v>
      </c>
      <c r="AU479" s="130" t="s">
        <v>96</v>
      </c>
      <c r="AV479" s="130" t="s">
        <v>96</v>
      </c>
      <c r="AW479" s="130" t="s">
        <v>103</v>
      </c>
      <c r="AX479" s="130" t="s">
        <v>81</v>
      </c>
      <c r="AY479" s="130" t="s">
        <v>137</v>
      </c>
    </row>
    <row r="480" spans="2:51" s="6" customFormat="1" ht="15.75" customHeight="1">
      <c r="B480" s="129"/>
      <c r="E480" s="130"/>
      <c r="F480" s="202" t="s">
        <v>520</v>
      </c>
      <c r="G480" s="203"/>
      <c r="H480" s="203"/>
      <c r="I480" s="203"/>
      <c r="K480" s="131">
        <v>14.28</v>
      </c>
      <c r="R480" s="132"/>
      <c r="T480" s="133"/>
      <c r="AB480" s="134"/>
      <c r="AT480" s="130" t="s">
        <v>144</v>
      </c>
      <c r="AU480" s="130" t="s">
        <v>96</v>
      </c>
      <c r="AV480" s="130" t="s">
        <v>96</v>
      </c>
      <c r="AW480" s="130" t="s">
        <v>103</v>
      </c>
      <c r="AX480" s="130" t="s">
        <v>81</v>
      </c>
      <c r="AY480" s="130" t="s">
        <v>137</v>
      </c>
    </row>
    <row r="481" spans="2:51" s="6" customFormat="1" ht="15.75" customHeight="1">
      <c r="B481" s="129"/>
      <c r="E481" s="130"/>
      <c r="F481" s="202" t="s">
        <v>521</v>
      </c>
      <c r="G481" s="203"/>
      <c r="H481" s="203"/>
      <c r="I481" s="203"/>
      <c r="K481" s="131">
        <v>12.18</v>
      </c>
      <c r="R481" s="132"/>
      <c r="T481" s="133"/>
      <c r="AB481" s="134"/>
      <c r="AT481" s="130" t="s">
        <v>144</v>
      </c>
      <c r="AU481" s="130" t="s">
        <v>96</v>
      </c>
      <c r="AV481" s="130" t="s">
        <v>96</v>
      </c>
      <c r="AW481" s="130" t="s">
        <v>103</v>
      </c>
      <c r="AX481" s="130" t="s">
        <v>81</v>
      </c>
      <c r="AY481" s="130" t="s">
        <v>137</v>
      </c>
    </row>
    <row r="482" spans="2:51" s="6" customFormat="1" ht="15.75" customHeight="1">
      <c r="B482" s="129"/>
      <c r="E482" s="130"/>
      <c r="F482" s="202" t="s">
        <v>522</v>
      </c>
      <c r="G482" s="203"/>
      <c r="H482" s="203"/>
      <c r="I482" s="203"/>
      <c r="K482" s="131">
        <v>10.08</v>
      </c>
      <c r="R482" s="132"/>
      <c r="T482" s="133"/>
      <c r="AB482" s="134"/>
      <c r="AT482" s="130" t="s">
        <v>144</v>
      </c>
      <c r="AU482" s="130" t="s">
        <v>96</v>
      </c>
      <c r="AV482" s="130" t="s">
        <v>96</v>
      </c>
      <c r="AW482" s="130" t="s">
        <v>103</v>
      </c>
      <c r="AX482" s="130" t="s">
        <v>81</v>
      </c>
      <c r="AY482" s="130" t="s">
        <v>137</v>
      </c>
    </row>
    <row r="483" spans="2:51" s="6" customFormat="1" ht="15.75" customHeight="1">
      <c r="B483" s="129"/>
      <c r="E483" s="130"/>
      <c r="F483" s="202" t="s">
        <v>523</v>
      </c>
      <c r="G483" s="203"/>
      <c r="H483" s="203"/>
      <c r="I483" s="203"/>
      <c r="K483" s="131">
        <v>14.28</v>
      </c>
      <c r="R483" s="132"/>
      <c r="T483" s="133"/>
      <c r="AB483" s="134"/>
      <c r="AT483" s="130" t="s">
        <v>144</v>
      </c>
      <c r="AU483" s="130" t="s">
        <v>96</v>
      </c>
      <c r="AV483" s="130" t="s">
        <v>96</v>
      </c>
      <c r="AW483" s="130" t="s">
        <v>103</v>
      </c>
      <c r="AX483" s="130" t="s">
        <v>81</v>
      </c>
      <c r="AY483" s="130" t="s">
        <v>137</v>
      </c>
    </row>
    <row r="484" spans="2:51" s="6" customFormat="1" ht="15.75" customHeight="1">
      <c r="B484" s="129"/>
      <c r="E484" s="130"/>
      <c r="F484" s="202" t="s">
        <v>524</v>
      </c>
      <c r="G484" s="203"/>
      <c r="H484" s="203"/>
      <c r="I484" s="203"/>
      <c r="K484" s="131">
        <v>14.28</v>
      </c>
      <c r="R484" s="132"/>
      <c r="T484" s="133"/>
      <c r="AB484" s="134"/>
      <c r="AT484" s="130" t="s">
        <v>144</v>
      </c>
      <c r="AU484" s="130" t="s">
        <v>96</v>
      </c>
      <c r="AV484" s="130" t="s">
        <v>96</v>
      </c>
      <c r="AW484" s="130" t="s">
        <v>103</v>
      </c>
      <c r="AX484" s="130" t="s">
        <v>81</v>
      </c>
      <c r="AY484" s="130" t="s">
        <v>137</v>
      </c>
    </row>
    <row r="485" spans="2:51" s="6" customFormat="1" ht="15.75" customHeight="1">
      <c r="B485" s="129"/>
      <c r="E485" s="130"/>
      <c r="F485" s="202" t="s">
        <v>525</v>
      </c>
      <c r="G485" s="203"/>
      <c r="H485" s="203"/>
      <c r="I485" s="203"/>
      <c r="K485" s="131">
        <v>14.28</v>
      </c>
      <c r="R485" s="132"/>
      <c r="T485" s="133"/>
      <c r="AB485" s="134"/>
      <c r="AT485" s="130" t="s">
        <v>144</v>
      </c>
      <c r="AU485" s="130" t="s">
        <v>96</v>
      </c>
      <c r="AV485" s="130" t="s">
        <v>96</v>
      </c>
      <c r="AW485" s="130" t="s">
        <v>103</v>
      </c>
      <c r="AX485" s="130" t="s">
        <v>81</v>
      </c>
      <c r="AY485" s="130" t="s">
        <v>137</v>
      </c>
    </row>
    <row r="486" spans="2:51" s="6" customFormat="1" ht="15.75" customHeight="1">
      <c r="B486" s="129"/>
      <c r="E486" s="130"/>
      <c r="F486" s="202" t="s">
        <v>526</v>
      </c>
      <c r="G486" s="203"/>
      <c r="H486" s="203"/>
      <c r="I486" s="203"/>
      <c r="K486" s="131">
        <v>14.28</v>
      </c>
      <c r="R486" s="132"/>
      <c r="T486" s="133"/>
      <c r="AB486" s="134"/>
      <c r="AT486" s="130" t="s">
        <v>144</v>
      </c>
      <c r="AU486" s="130" t="s">
        <v>96</v>
      </c>
      <c r="AV486" s="130" t="s">
        <v>96</v>
      </c>
      <c r="AW486" s="130" t="s">
        <v>103</v>
      </c>
      <c r="AX486" s="130" t="s">
        <v>81</v>
      </c>
      <c r="AY486" s="130" t="s">
        <v>137</v>
      </c>
    </row>
    <row r="487" spans="2:51" s="6" customFormat="1" ht="15.75" customHeight="1">
      <c r="B487" s="129"/>
      <c r="E487" s="130"/>
      <c r="F487" s="202" t="s">
        <v>527</v>
      </c>
      <c r="G487" s="203"/>
      <c r="H487" s="203"/>
      <c r="I487" s="203"/>
      <c r="K487" s="131">
        <v>14.28</v>
      </c>
      <c r="R487" s="132"/>
      <c r="T487" s="133"/>
      <c r="AB487" s="134"/>
      <c r="AT487" s="130" t="s">
        <v>144</v>
      </c>
      <c r="AU487" s="130" t="s">
        <v>96</v>
      </c>
      <c r="AV487" s="130" t="s">
        <v>96</v>
      </c>
      <c r="AW487" s="130" t="s">
        <v>103</v>
      </c>
      <c r="AX487" s="130" t="s">
        <v>81</v>
      </c>
      <c r="AY487" s="130" t="s">
        <v>137</v>
      </c>
    </row>
    <row r="488" spans="2:51" s="6" customFormat="1" ht="15.75" customHeight="1">
      <c r="B488" s="129"/>
      <c r="E488" s="130"/>
      <c r="F488" s="202" t="s">
        <v>528</v>
      </c>
      <c r="G488" s="203"/>
      <c r="H488" s="203"/>
      <c r="I488" s="203"/>
      <c r="K488" s="131">
        <v>14.28</v>
      </c>
      <c r="R488" s="132"/>
      <c r="T488" s="133"/>
      <c r="AB488" s="134"/>
      <c r="AT488" s="130" t="s">
        <v>144</v>
      </c>
      <c r="AU488" s="130" t="s">
        <v>96</v>
      </c>
      <c r="AV488" s="130" t="s">
        <v>96</v>
      </c>
      <c r="AW488" s="130" t="s">
        <v>103</v>
      </c>
      <c r="AX488" s="130" t="s">
        <v>81</v>
      </c>
      <c r="AY488" s="130" t="s">
        <v>137</v>
      </c>
    </row>
    <row r="489" spans="2:51" s="6" customFormat="1" ht="15.75" customHeight="1">
      <c r="B489" s="129"/>
      <c r="E489" s="130"/>
      <c r="F489" s="202" t="s">
        <v>529</v>
      </c>
      <c r="G489" s="203"/>
      <c r="H489" s="203"/>
      <c r="I489" s="203"/>
      <c r="K489" s="131">
        <v>12.18</v>
      </c>
      <c r="R489" s="132"/>
      <c r="T489" s="133"/>
      <c r="AB489" s="134"/>
      <c r="AT489" s="130" t="s">
        <v>144</v>
      </c>
      <c r="AU489" s="130" t="s">
        <v>96</v>
      </c>
      <c r="AV489" s="130" t="s">
        <v>96</v>
      </c>
      <c r="AW489" s="130" t="s">
        <v>103</v>
      </c>
      <c r="AX489" s="130" t="s">
        <v>81</v>
      </c>
      <c r="AY489" s="130" t="s">
        <v>137</v>
      </c>
    </row>
    <row r="490" spans="2:51" s="6" customFormat="1" ht="15.75" customHeight="1">
      <c r="B490" s="135"/>
      <c r="E490" s="136"/>
      <c r="F490" s="204" t="s">
        <v>145</v>
      </c>
      <c r="G490" s="205"/>
      <c r="H490" s="205"/>
      <c r="I490" s="205"/>
      <c r="K490" s="137">
        <v>190.66</v>
      </c>
      <c r="R490" s="138"/>
      <c r="T490" s="139"/>
      <c r="AB490" s="140"/>
      <c r="AT490" s="136" t="s">
        <v>144</v>
      </c>
      <c r="AU490" s="136" t="s">
        <v>96</v>
      </c>
      <c r="AV490" s="136" t="s">
        <v>142</v>
      </c>
      <c r="AW490" s="136" t="s">
        <v>103</v>
      </c>
      <c r="AX490" s="136" t="s">
        <v>21</v>
      </c>
      <c r="AY490" s="136" t="s">
        <v>137</v>
      </c>
    </row>
    <row r="491" spans="2:64" s="6" customFormat="1" ht="15.75" customHeight="1">
      <c r="B491" s="22"/>
      <c r="C491" s="141" t="s">
        <v>530</v>
      </c>
      <c r="D491" s="141" t="s">
        <v>348</v>
      </c>
      <c r="E491" s="142" t="s">
        <v>531</v>
      </c>
      <c r="F491" s="207" t="s">
        <v>532</v>
      </c>
      <c r="G491" s="208"/>
      <c r="H491" s="208"/>
      <c r="I491" s="208"/>
      <c r="J491" s="143" t="s">
        <v>351</v>
      </c>
      <c r="K491" s="144">
        <v>302.398</v>
      </c>
      <c r="L491" s="209">
        <v>0</v>
      </c>
      <c r="M491" s="208"/>
      <c r="N491" s="210">
        <f>ROUND($L$491*$K$491,2)</f>
        <v>0</v>
      </c>
      <c r="O491" s="197"/>
      <c r="P491" s="197"/>
      <c r="Q491" s="197"/>
      <c r="R491" s="23"/>
      <c r="T491" s="126"/>
      <c r="U491" s="29" t="s">
        <v>46</v>
      </c>
      <c r="V491" s="127">
        <v>0</v>
      </c>
      <c r="W491" s="127">
        <f>$V$491*$K$491</f>
        <v>0</v>
      </c>
      <c r="X491" s="127">
        <v>1</v>
      </c>
      <c r="Y491" s="127">
        <f>$X$491*$K$491</f>
        <v>302.398</v>
      </c>
      <c r="Z491" s="127">
        <v>0</v>
      </c>
      <c r="AA491" s="127">
        <f>$Z$491*$K$491</f>
        <v>0</v>
      </c>
      <c r="AB491" s="128"/>
      <c r="AR491" s="6" t="s">
        <v>171</v>
      </c>
      <c r="AT491" s="6" t="s">
        <v>348</v>
      </c>
      <c r="AU491" s="6" t="s">
        <v>96</v>
      </c>
      <c r="AY491" s="6" t="s">
        <v>137</v>
      </c>
      <c r="BE491" s="81">
        <f>IF($U$491="základní",$N$491,0)</f>
        <v>0</v>
      </c>
      <c r="BF491" s="81">
        <f>IF($U$491="snížená",$N$491,0)</f>
        <v>0</v>
      </c>
      <c r="BG491" s="81">
        <f>IF($U$491="zákl. přenesená",$N$491,0)</f>
        <v>0</v>
      </c>
      <c r="BH491" s="81">
        <f>IF($U$491="sníž. přenesená",$N$491,0)</f>
        <v>0</v>
      </c>
      <c r="BI491" s="81">
        <f>IF($U$491="nulová",$N$491,0)</f>
        <v>0</v>
      </c>
      <c r="BJ491" s="6" t="s">
        <v>21</v>
      </c>
      <c r="BK491" s="81">
        <f>ROUND($L$491*$K$491,2)</f>
        <v>0</v>
      </c>
      <c r="BL491" s="6" t="s">
        <v>142</v>
      </c>
    </row>
    <row r="492" spans="2:51" s="6" customFormat="1" ht="15.75" customHeight="1">
      <c r="B492" s="129"/>
      <c r="E492" s="130"/>
      <c r="F492" s="202" t="s">
        <v>533</v>
      </c>
      <c r="G492" s="203"/>
      <c r="H492" s="203"/>
      <c r="I492" s="203"/>
      <c r="K492" s="131">
        <v>272.415</v>
      </c>
      <c r="R492" s="132"/>
      <c r="T492" s="133"/>
      <c r="AB492" s="134"/>
      <c r="AT492" s="130" t="s">
        <v>144</v>
      </c>
      <c r="AU492" s="130" t="s">
        <v>96</v>
      </c>
      <c r="AV492" s="130" t="s">
        <v>96</v>
      </c>
      <c r="AW492" s="130" t="s">
        <v>103</v>
      </c>
      <c r="AX492" s="130" t="s">
        <v>81</v>
      </c>
      <c r="AY492" s="130" t="s">
        <v>137</v>
      </c>
    </row>
    <row r="493" spans="2:51" s="6" customFormat="1" ht="15.75" customHeight="1">
      <c r="B493" s="129"/>
      <c r="E493" s="130"/>
      <c r="F493" s="202" t="s">
        <v>534</v>
      </c>
      <c r="G493" s="203"/>
      <c r="H493" s="203"/>
      <c r="I493" s="203"/>
      <c r="K493" s="131">
        <v>29.983</v>
      </c>
      <c r="R493" s="132"/>
      <c r="T493" s="133"/>
      <c r="AB493" s="134"/>
      <c r="AT493" s="130" t="s">
        <v>144</v>
      </c>
      <c r="AU493" s="130" t="s">
        <v>96</v>
      </c>
      <c r="AV493" s="130" t="s">
        <v>96</v>
      </c>
      <c r="AW493" s="130" t="s">
        <v>103</v>
      </c>
      <c r="AX493" s="130" t="s">
        <v>81</v>
      </c>
      <c r="AY493" s="130" t="s">
        <v>137</v>
      </c>
    </row>
    <row r="494" spans="2:51" s="6" customFormat="1" ht="15.75" customHeight="1">
      <c r="B494" s="135"/>
      <c r="E494" s="136"/>
      <c r="F494" s="204" t="s">
        <v>145</v>
      </c>
      <c r="G494" s="205"/>
      <c r="H494" s="205"/>
      <c r="I494" s="205"/>
      <c r="K494" s="137">
        <v>302.398</v>
      </c>
      <c r="R494" s="138"/>
      <c r="T494" s="139"/>
      <c r="AB494" s="140"/>
      <c r="AT494" s="136" t="s">
        <v>144</v>
      </c>
      <c r="AU494" s="136" t="s">
        <v>96</v>
      </c>
      <c r="AV494" s="136" t="s">
        <v>142</v>
      </c>
      <c r="AW494" s="136" t="s">
        <v>103</v>
      </c>
      <c r="AX494" s="136" t="s">
        <v>21</v>
      </c>
      <c r="AY494" s="136" t="s">
        <v>137</v>
      </c>
    </row>
    <row r="495" spans="2:64" s="6" customFormat="1" ht="39" customHeight="1">
      <c r="B495" s="22"/>
      <c r="C495" s="122" t="s">
        <v>535</v>
      </c>
      <c r="D495" s="122" t="s">
        <v>138</v>
      </c>
      <c r="E495" s="123" t="s">
        <v>536</v>
      </c>
      <c r="F495" s="206" t="s">
        <v>537</v>
      </c>
      <c r="G495" s="197"/>
      <c r="H495" s="197"/>
      <c r="I495" s="197"/>
      <c r="J495" s="124" t="s">
        <v>163</v>
      </c>
      <c r="K495" s="125">
        <v>1291</v>
      </c>
      <c r="L495" s="196">
        <v>0</v>
      </c>
      <c r="M495" s="197"/>
      <c r="N495" s="198">
        <f>ROUND($L$495*$K$495,2)</f>
        <v>0</v>
      </c>
      <c r="O495" s="197"/>
      <c r="P495" s="197"/>
      <c r="Q495" s="197"/>
      <c r="R495" s="23"/>
      <c r="T495" s="126"/>
      <c r="U495" s="29" t="s">
        <v>46</v>
      </c>
      <c r="V495" s="127">
        <v>0.019</v>
      </c>
      <c r="W495" s="127">
        <f>$V$495*$K$495</f>
        <v>24.529</v>
      </c>
      <c r="X495" s="127">
        <v>0</v>
      </c>
      <c r="Y495" s="127">
        <f>$X$495*$K$495</f>
        <v>0</v>
      </c>
      <c r="Z495" s="127">
        <v>0</v>
      </c>
      <c r="AA495" s="127">
        <f>$Z$495*$K$495</f>
        <v>0</v>
      </c>
      <c r="AB495" s="128"/>
      <c r="AR495" s="6" t="s">
        <v>142</v>
      </c>
      <c r="AT495" s="6" t="s">
        <v>138</v>
      </c>
      <c r="AU495" s="6" t="s">
        <v>96</v>
      </c>
      <c r="AY495" s="6" t="s">
        <v>137</v>
      </c>
      <c r="BE495" s="81">
        <f>IF($U$495="základní",$N$495,0)</f>
        <v>0</v>
      </c>
      <c r="BF495" s="81">
        <f>IF($U$495="snížená",$N$495,0)</f>
        <v>0</v>
      </c>
      <c r="BG495" s="81">
        <f>IF($U$495="zákl. přenesená",$N$495,0)</f>
        <v>0</v>
      </c>
      <c r="BH495" s="81">
        <f>IF($U$495="sníž. přenesená",$N$495,0)</f>
        <v>0</v>
      </c>
      <c r="BI495" s="81">
        <f>IF($U$495="nulová",$N$495,0)</f>
        <v>0</v>
      </c>
      <c r="BJ495" s="6" t="s">
        <v>21</v>
      </c>
      <c r="BK495" s="81">
        <f>ROUND($L$495*$K$495,2)</f>
        <v>0</v>
      </c>
      <c r="BL495" s="6" t="s">
        <v>142</v>
      </c>
    </row>
    <row r="496" spans="2:51" s="6" customFormat="1" ht="15.75" customHeight="1">
      <c r="B496" s="129"/>
      <c r="E496" s="130"/>
      <c r="F496" s="202" t="s">
        <v>538</v>
      </c>
      <c r="G496" s="203"/>
      <c r="H496" s="203"/>
      <c r="I496" s="203"/>
      <c r="K496" s="131">
        <v>1291</v>
      </c>
      <c r="R496" s="132"/>
      <c r="T496" s="133"/>
      <c r="AB496" s="134"/>
      <c r="AT496" s="130" t="s">
        <v>144</v>
      </c>
      <c r="AU496" s="130" t="s">
        <v>96</v>
      </c>
      <c r="AV496" s="130" t="s">
        <v>96</v>
      </c>
      <c r="AW496" s="130" t="s">
        <v>103</v>
      </c>
      <c r="AX496" s="130" t="s">
        <v>81</v>
      </c>
      <c r="AY496" s="130" t="s">
        <v>137</v>
      </c>
    </row>
    <row r="497" spans="2:51" s="6" customFormat="1" ht="15.75" customHeight="1">
      <c r="B497" s="135"/>
      <c r="E497" s="136"/>
      <c r="F497" s="204" t="s">
        <v>145</v>
      </c>
      <c r="G497" s="205"/>
      <c r="H497" s="205"/>
      <c r="I497" s="205"/>
      <c r="K497" s="137">
        <v>1291</v>
      </c>
      <c r="R497" s="138"/>
      <c r="T497" s="139"/>
      <c r="AB497" s="140"/>
      <c r="AT497" s="136" t="s">
        <v>144</v>
      </c>
      <c r="AU497" s="136" t="s">
        <v>96</v>
      </c>
      <c r="AV497" s="136" t="s">
        <v>142</v>
      </c>
      <c r="AW497" s="136" t="s">
        <v>103</v>
      </c>
      <c r="AX497" s="136" t="s">
        <v>21</v>
      </c>
      <c r="AY497" s="136" t="s">
        <v>137</v>
      </c>
    </row>
    <row r="498" spans="2:64" s="6" customFormat="1" ht="39" customHeight="1">
      <c r="B498" s="22"/>
      <c r="C498" s="122" t="s">
        <v>539</v>
      </c>
      <c r="D498" s="122" t="s">
        <v>138</v>
      </c>
      <c r="E498" s="123" t="s">
        <v>540</v>
      </c>
      <c r="F498" s="206" t="s">
        <v>541</v>
      </c>
      <c r="G498" s="197"/>
      <c r="H498" s="197"/>
      <c r="I498" s="197"/>
      <c r="J498" s="124" t="s">
        <v>163</v>
      </c>
      <c r="K498" s="125">
        <v>9774.5</v>
      </c>
      <c r="L498" s="196">
        <v>0</v>
      </c>
      <c r="M498" s="197"/>
      <c r="N498" s="198">
        <f>ROUND($L$498*$K$498,2)</f>
        <v>0</v>
      </c>
      <c r="O498" s="197"/>
      <c r="P498" s="197"/>
      <c r="Q498" s="197"/>
      <c r="R498" s="23"/>
      <c r="T498" s="126"/>
      <c r="U498" s="29" t="s">
        <v>46</v>
      </c>
      <c r="V498" s="127">
        <v>0.019</v>
      </c>
      <c r="W498" s="127">
        <f>$V$498*$K$498</f>
        <v>185.7155</v>
      </c>
      <c r="X498" s="127">
        <v>0</v>
      </c>
      <c r="Y498" s="127">
        <f>$X$498*$K$498</f>
        <v>0</v>
      </c>
      <c r="Z498" s="127">
        <v>0</v>
      </c>
      <c r="AA498" s="127">
        <f>$Z$498*$K$498</f>
        <v>0</v>
      </c>
      <c r="AB498" s="128"/>
      <c r="AR498" s="6" t="s">
        <v>142</v>
      </c>
      <c r="AT498" s="6" t="s">
        <v>138</v>
      </c>
      <c r="AU498" s="6" t="s">
        <v>96</v>
      </c>
      <c r="AY498" s="6" t="s">
        <v>137</v>
      </c>
      <c r="BE498" s="81">
        <f>IF($U$498="základní",$N$498,0)</f>
        <v>0</v>
      </c>
      <c r="BF498" s="81">
        <f>IF($U$498="snížená",$N$498,0)</f>
        <v>0</v>
      </c>
      <c r="BG498" s="81">
        <f>IF($U$498="zákl. přenesená",$N$498,0)</f>
        <v>0</v>
      </c>
      <c r="BH498" s="81">
        <f>IF($U$498="sníž. přenesená",$N$498,0)</f>
        <v>0</v>
      </c>
      <c r="BI498" s="81">
        <f>IF($U$498="nulová",$N$498,0)</f>
        <v>0</v>
      </c>
      <c r="BJ498" s="6" t="s">
        <v>21</v>
      </c>
      <c r="BK498" s="81">
        <f>ROUND($L$498*$K$498,2)</f>
        <v>0</v>
      </c>
      <c r="BL498" s="6" t="s">
        <v>142</v>
      </c>
    </row>
    <row r="499" spans="2:51" s="6" customFormat="1" ht="15.75" customHeight="1">
      <c r="B499" s="129"/>
      <c r="E499" s="130"/>
      <c r="F499" s="202" t="s">
        <v>542</v>
      </c>
      <c r="G499" s="203"/>
      <c r="H499" s="203"/>
      <c r="I499" s="203"/>
      <c r="K499" s="131">
        <v>9774.5</v>
      </c>
      <c r="R499" s="132"/>
      <c r="T499" s="133"/>
      <c r="AB499" s="134"/>
      <c r="AT499" s="130" t="s">
        <v>144</v>
      </c>
      <c r="AU499" s="130" t="s">
        <v>96</v>
      </c>
      <c r="AV499" s="130" t="s">
        <v>96</v>
      </c>
      <c r="AW499" s="130" t="s">
        <v>103</v>
      </c>
      <c r="AX499" s="130" t="s">
        <v>81</v>
      </c>
      <c r="AY499" s="130" t="s">
        <v>137</v>
      </c>
    </row>
    <row r="500" spans="2:51" s="6" customFormat="1" ht="15.75" customHeight="1">
      <c r="B500" s="135"/>
      <c r="E500" s="136"/>
      <c r="F500" s="204" t="s">
        <v>145</v>
      </c>
      <c r="G500" s="205"/>
      <c r="H500" s="205"/>
      <c r="I500" s="205"/>
      <c r="K500" s="137">
        <v>9774.5</v>
      </c>
      <c r="R500" s="138"/>
      <c r="T500" s="139"/>
      <c r="AB500" s="140"/>
      <c r="AT500" s="136" t="s">
        <v>144</v>
      </c>
      <c r="AU500" s="136" t="s">
        <v>96</v>
      </c>
      <c r="AV500" s="136" t="s">
        <v>142</v>
      </c>
      <c r="AW500" s="136" t="s">
        <v>103</v>
      </c>
      <c r="AX500" s="136" t="s">
        <v>21</v>
      </c>
      <c r="AY500" s="136" t="s">
        <v>137</v>
      </c>
    </row>
    <row r="501" spans="2:64" s="6" customFormat="1" ht="27" customHeight="1">
      <c r="B501" s="22"/>
      <c r="C501" s="122" t="s">
        <v>543</v>
      </c>
      <c r="D501" s="122" t="s">
        <v>138</v>
      </c>
      <c r="E501" s="123" t="s">
        <v>544</v>
      </c>
      <c r="F501" s="206" t="s">
        <v>545</v>
      </c>
      <c r="G501" s="197"/>
      <c r="H501" s="197"/>
      <c r="I501" s="197"/>
      <c r="J501" s="124" t="s">
        <v>163</v>
      </c>
      <c r="K501" s="125">
        <v>3721</v>
      </c>
      <c r="L501" s="196">
        <v>0</v>
      </c>
      <c r="M501" s="197"/>
      <c r="N501" s="198">
        <f>ROUND($L$501*$K$501,2)</f>
        <v>0</v>
      </c>
      <c r="O501" s="197"/>
      <c r="P501" s="197"/>
      <c r="Q501" s="197"/>
      <c r="R501" s="23"/>
      <c r="T501" s="126"/>
      <c r="U501" s="29" t="s">
        <v>46</v>
      </c>
      <c r="V501" s="127">
        <v>0.052</v>
      </c>
      <c r="W501" s="127">
        <f>$V$501*$K$501</f>
        <v>193.492</v>
      </c>
      <c r="X501" s="127">
        <v>0.132</v>
      </c>
      <c r="Y501" s="127">
        <f>$X$501*$K$501</f>
        <v>491.172</v>
      </c>
      <c r="Z501" s="127">
        <v>0</v>
      </c>
      <c r="AA501" s="127">
        <f>$Z$501*$K$501</f>
        <v>0</v>
      </c>
      <c r="AB501" s="128"/>
      <c r="AR501" s="6" t="s">
        <v>142</v>
      </c>
      <c r="AT501" s="6" t="s">
        <v>138</v>
      </c>
      <c r="AU501" s="6" t="s">
        <v>96</v>
      </c>
      <c r="AY501" s="6" t="s">
        <v>137</v>
      </c>
      <c r="BE501" s="81">
        <f>IF($U$501="základní",$N$501,0)</f>
        <v>0</v>
      </c>
      <c r="BF501" s="81">
        <f>IF($U$501="snížená",$N$501,0)</f>
        <v>0</v>
      </c>
      <c r="BG501" s="81">
        <f>IF($U$501="zákl. přenesená",$N$501,0)</f>
        <v>0</v>
      </c>
      <c r="BH501" s="81">
        <f>IF($U$501="sníž. přenesená",$N$501,0)</f>
        <v>0</v>
      </c>
      <c r="BI501" s="81">
        <f>IF($U$501="nulová",$N$501,0)</f>
        <v>0</v>
      </c>
      <c r="BJ501" s="6" t="s">
        <v>21</v>
      </c>
      <c r="BK501" s="81">
        <f>ROUND($L$501*$K$501,2)</f>
        <v>0</v>
      </c>
      <c r="BL501" s="6" t="s">
        <v>142</v>
      </c>
    </row>
    <row r="502" spans="2:51" s="6" customFormat="1" ht="15.75" customHeight="1">
      <c r="B502" s="129"/>
      <c r="E502" s="130"/>
      <c r="F502" s="202" t="s">
        <v>546</v>
      </c>
      <c r="G502" s="203"/>
      <c r="H502" s="203"/>
      <c r="I502" s="203"/>
      <c r="K502" s="131">
        <v>1932</v>
      </c>
      <c r="R502" s="132"/>
      <c r="T502" s="133"/>
      <c r="AB502" s="134"/>
      <c r="AT502" s="130" t="s">
        <v>144</v>
      </c>
      <c r="AU502" s="130" t="s">
        <v>96</v>
      </c>
      <c r="AV502" s="130" t="s">
        <v>96</v>
      </c>
      <c r="AW502" s="130" t="s">
        <v>103</v>
      </c>
      <c r="AX502" s="130" t="s">
        <v>81</v>
      </c>
      <c r="AY502" s="130" t="s">
        <v>137</v>
      </c>
    </row>
    <row r="503" spans="2:51" s="6" customFormat="1" ht="15.75" customHeight="1">
      <c r="B503" s="129"/>
      <c r="E503" s="130"/>
      <c r="F503" s="202" t="s">
        <v>547</v>
      </c>
      <c r="G503" s="203"/>
      <c r="H503" s="203"/>
      <c r="I503" s="203"/>
      <c r="K503" s="131">
        <v>1789</v>
      </c>
      <c r="R503" s="132"/>
      <c r="T503" s="133"/>
      <c r="AB503" s="134"/>
      <c r="AT503" s="130" t="s">
        <v>144</v>
      </c>
      <c r="AU503" s="130" t="s">
        <v>96</v>
      </c>
      <c r="AV503" s="130" t="s">
        <v>96</v>
      </c>
      <c r="AW503" s="130" t="s">
        <v>103</v>
      </c>
      <c r="AX503" s="130" t="s">
        <v>81</v>
      </c>
      <c r="AY503" s="130" t="s">
        <v>137</v>
      </c>
    </row>
    <row r="504" spans="2:51" s="6" customFormat="1" ht="15.75" customHeight="1">
      <c r="B504" s="135"/>
      <c r="E504" s="136"/>
      <c r="F504" s="204" t="s">
        <v>145</v>
      </c>
      <c r="G504" s="205"/>
      <c r="H504" s="205"/>
      <c r="I504" s="205"/>
      <c r="K504" s="137">
        <v>3721</v>
      </c>
      <c r="R504" s="138"/>
      <c r="T504" s="139"/>
      <c r="AB504" s="140"/>
      <c r="AT504" s="136" t="s">
        <v>144</v>
      </c>
      <c r="AU504" s="136" t="s">
        <v>96</v>
      </c>
      <c r="AV504" s="136" t="s">
        <v>142</v>
      </c>
      <c r="AW504" s="136" t="s">
        <v>103</v>
      </c>
      <c r="AX504" s="136" t="s">
        <v>21</v>
      </c>
      <c r="AY504" s="136" t="s">
        <v>137</v>
      </c>
    </row>
    <row r="505" spans="2:64" s="6" customFormat="1" ht="27" customHeight="1">
      <c r="B505" s="22"/>
      <c r="C505" s="122" t="s">
        <v>548</v>
      </c>
      <c r="D505" s="122" t="s">
        <v>138</v>
      </c>
      <c r="E505" s="123" t="s">
        <v>549</v>
      </c>
      <c r="F505" s="206" t="s">
        <v>550</v>
      </c>
      <c r="G505" s="197"/>
      <c r="H505" s="197"/>
      <c r="I505" s="197"/>
      <c r="J505" s="124" t="s">
        <v>163</v>
      </c>
      <c r="K505" s="125">
        <v>9167.8</v>
      </c>
      <c r="L505" s="196">
        <v>0</v>
      </c>
      <c r="M505" s="197"/>
      <c r="N505" s="198">
        <f>ROUND($L$505*$K$505,2)</f>
        <v>0</v>
      </c>
      <c r="O505" s="197"/>
      <c r="P505" s="197"/>
      <c r="Q505" s="197"/>
      <c r="R505" s="23"/>
      <c r="T505" s="126"/>
      <c r="U505" s="29" t="s">
        <v>46</v>
      </c>
      <c r="V505" s="127">
        <v>0.018</v>
      </c>
      <c r="W505" s="127">
        <f>$V$505*$K$505</f>
        <v>165.02039999999997</v>
      </c>
      <c r="X505" s="127">
        <v>0.07011</v>
      </c>
      <c r="Y505" s="127">
        <f>$X$505*$K$505</f>
        <v>642.754458</v>
      </c>
      <c r="Z505" s="127">
        <v>0</v>
      </c>
      <c r="AA505" s="127">
        <f>$Z$505*$K$505</f>
        <v>0</v>
      </c>
      <c r="AB505" s="128"/>
      <c r="AR505" s="6" t="s">
        <v>142</v>
      </c>
      <c r="AT505" s="6" t="s">
        <v>138</v>
      </c>
      <c r="AU505" s="6" t="s">
        <v>96</v>
      </c>
      <c r="AY505" s="6" t="s">
        <v>137</v>
      </c>
      <c r="BE505" s="81">
        <f>IF($U$505="základní",$N$505,0)</f>
        <v>0</v>
      </c>
      <c r="BF505" s="81">
        <f>IF($U$505="snížená",$N$505,0)</f>
        <v>0</v>
      </c>
      <c r="BG505" s="81">
        <f>IF($U$505="zákl. přenesená",$N$505,0)</f>
        <v>0</v>
      </c>
      <c r="BH505" s="81">
        <f>IF($U$505="sníž. přenesená",$N$505,0)</f>
        <v>0</v>
      </c>
      <c r="BI505" s="81">
        <f>IF($U$505="nulová",$N$505,0)</f>
        <v>0</v>
      </c>
      <c r="BJ505" s="6" t="s">
        <v>21</v>
      </c>
      <c r="BK505" s="81">
        <f>ROUND($L$505*$K$505,2)</f>
        <v>0</v>
      </c>
      <c r="BL505" s="6" t="s">
        <v>142</v>
      </c>
    </row>
    <row r="506" spans="2:51" s="6" customFormat="1" ht="15.75" customHeight="1">
      <c r="B506" s="129"/>
      <c r="E506" s="130"/>
      <c r="F506" s="202" t="s">
        <v>551</v>
      </c>
      <c r="G506" s="203"/>
      <c r="H506" s="203"/>
      <c r="I506" s="203"/>
      <c r="K506" s="131">
        <v>9167.8</v>
      </c>
      <c r="R506" s="132"/>
      <c r="T506" s="133"/>
      <c r="AB506" s="134"/>
      <c r="AT506" s="130" t="s">
        <v>144</v>
      </c>
      <c r="AU506" s="130" t="s">
        <v>96</v>
      </c>
      <c r="AV506" s="130" t="s">
        <v>96</v>
      </c>
      <c r="AW506" s="130" t="s">
        <v>103</v>
      </c>
      <c r="AX506" s="130" t="s">
        <v>81</v>
      </c>
      <c r="AY506" s="130" t="s">
        <v>137</v>
      </c>
    </row>
    <row r="507" spans="2:51" s="6" customFormat="1" ht="15.75" customHeight="1">
      <c r="B507" s="135"/>
      <c r="E507" s="136"/>
      <c r="F507" s="204" t="s">
        <v>145</v>
      </c>
      <c r="G507" s="205"/>
      <c r="H507" s="205"/>
      <c r="I507" s="205"/>
      <c r="K507" s="137">
        <v>9167.8</v>
      </c>
      <c r="R507" s="138"/>
      <c r="T507" s="139"/>
      <c r="AB507" s="140"/>
      <c r="AT507" s="136" t="s">
        <v>144</v>
      </c>
      <c r="AU507" s="136" t="s">
        <v>96</v>
      </c>
      <c r="AV507" s="136" t="s">
        <v>142</v>
      </c>
      <c r="AW507" s="136" t="s">
        <v>103</v>
      </c>
      <c r="AX507" s="136" t="s">
        <v>21</v>
      </c>
      <c r="AY507" s="136" t="s">
        <v>137</v>
      </c>
    </row>
    <row r="508" spans="2:64" s="6" customFormat="1" ht="27" customHeight="1">
      <c r="B508" s="22"/>
      <c r="C508" s="122" t="s">
        <v>552</v>
      </c>
      <c r="D508" s="122" t="s">
        <v>138</v>
      </c>
      <c r="E508" s="123" t="s">
        <v>553</v>
      </c>
      <c r="F508" s="206" t="s">
        <v>554</v>
      </c>
      <c r="G508" s="197"/>
      <c r="H508" s="197"/>
      <c r="I508" s="197"/>
      <c r="J508" s="124" t="s">
        <v>163</v>
      </c>
      <c r="K508" s="125">
        <v>8547.9</v>
      </c>
      <c r="L508" s="196">
        <v>0</v>
      </c>
      <c r="M508" s="197"/>
      <c r="N508" s="198">
        <f>ROUND($L$508*$K$508,2)</f>
        <v>0</v>
      </c>
      <c r="O508" s="197"/>
      <c r="P508" s="197"/>
      <c r="Q508" s="197"/>
      <c r="R508" s="23"/>
      <c r="T508" s="126"/>
      <c r="U508" s="29" t="s">
        <v>46</v>
      </c>
      <c r="V508" s="127">
        <v>0.007</v>
      </c>
      <c r="W508" s="127">
        <f>$V$508*$K$508</f>
        <v>59.8353</v>
      </c>
      <c r="X508" s="127">
        <v>0.01826</v>
      </c>
      <c r="Y508" s="127">
        <f>$X$508*$K$508</f>
        <v>156.08465399999997</v>
      </c>
      <c r="Z508" s="127">
        <v>0</v>
      </c>
      <c r="AA508" s="127">
        <f>$Z$508*$K$508</f>
        <v>0</v>
      </c>
      <c r="AB508" s="128"/>
      <c r="AR508" s="6" t="s">
        <v>142</v>
      </c>
      <c r="AT508" s="6" t="s">
        <v>138</v>
      </c>
      <c r="AU508" s="6" t="s">
        <v>96</v>
      </c>
      <c r="AY508" s="6" t="s">
        <v>137</v>
      </c>
      <c r="BE508" s="81">
        <f>IF($U$508="základní",$N$508,0)</f>
        <v>0</v>
      </c>
      <c r="BF508" s="81">
        <f>IF($U$508="snížená",$N$508,0)</f>
        <v>0</v>
      </c>
      <c r="BG508" s="81">
        <f>IF($U$508="zákl. přenesená",$N$508,0)</f>
        <v>0</v>
      </c>
      <c r="BH508" s="81">
        <f>IF($U$508="sníž. přenesená",$N$508,0)</f>
        <v>0</v>
      </c>
      <c r="BI508" s="81">
        <f>IF($U$508="nulová",$N$508,0)</f>
        <v>0</v>
      </c>
      <c r="BJ508" s="6" t="s">
        <v>21</v>
      </c>
      <c r="BK508" s="81">
        <f>ROUND($L$508*$K$508,2)</f>
        <v>0</v>
      </c>
      <c r="BL508" s="6" t="s">
        <v>142</v>
      </c>
    </row>
    <row r="509" spans="2:51" s="6" customFormat="1" ht="15.75" customHeight="1">
      <c r="B509" s="129"/>
      <c r="E509" s="130"/>
      <c r="F509" s="202" t="s">
        <v>555</v>
      </c>
      <c r="G509" s="203"/>
      <c r="H509" s="203"/>
      <c r="I509" s="203"/>
      <c r="K509" s="131">
        <v>8285.9</v>
      </c>
      <c r="R509" s="132"/>
      <c r="T509" s="133"/>
      <c r="AB509" s="134"/>
      <c r="AT509" s="130" t="s">
        <v>144</v>
      </c>
      <c r="AU509" s="130" t="s">
        <v>96</v>
      </c>
      <c r="AV509" s="130" t="s">
        <v>96</v>
      </c>
      <c r="AW509" s="130" t="s">
        <v>103</v>
      </c>
      <c r="AX509" s="130" t="s">
        <v>81</v>
      </c>
      <c r="AY509" s="130" t="s">
        <v>137</v>
      </c>
    </row>
    <row r="510" spans="2:51" s="6" customFormat="1" ht="15.75" customHeight="1">
      <c r="B510" s="129"/>
      <c r="E510" s="130"/>
      <c r="F510" s="202" t="s">
        <v>556</v>
      </c>
      <c r="G510" s="203"/>
      <c r="H510" s="203"/>
      <c r="I510" s="203"/>
      <c r="K510" s="131">
        <v>262</v>
      </c>
      <c r="R510" s="132"/>
      <c r="T510" s="133"/>
      <c r="AB510" s="134"/>
      <c r="AT510" s="130" t="s">
        <v>144</v>
      </c>
      <c r="AU510" s="130" t="s">
        <v>96</v>
      </c>
      <c r="AV510" s="130" t="s">
        <v>96</v>
      </c>
      <c r="AW510" s="130" t="s">
        <v>103</v>
      </c>
      <c r="AX510" s="130" t="s">
        <v>81</v>
      </c>
      <c r="AY510" s="130" t="s">
        <v>137</v>
      </c>
    </row>
    <row r="511" spans="2:51" s="6" customFormat="1" ht="15.75" customHeight="1">
      <c r="B511" s="135"/>
      <c r="E511" s="136"/>
      <c r="F511" s="204" t="s">
        <v>145</v>
      </c>
      <c r="G511" s="205"/>
      <c r="H511" s="205"/>
      <c r="I511" s="205"/>
      <c r="K511" s="137">
        <v>8547.9</v>
      </c>
      <c r="R511" s="138"/>
      <c r="T511" s="139"/>
      <c r="AB511" s="140"/>
      <c r="AT511" s="136" t="s">
        <v>144</v>
      </c>
      <c r="AU511" s="136" t="s">
        <v>96</v>
      </c>
      <c r="AV511" s="136" t="s">
        <v>142</v>
      </c>
      <c r="AW511" s="136" t="s">
        <v>103</v>
      </c>
      <c r="AX511" s="136" t="s">
        <v>21</v>
      </c>
      <c r="AY511" s="136" t="s">
        <v>137</v>
      </c>
    </row>
    <row r="512" spans="2:64" s="6" customFormat="1" ht="27" customHeight="1">
      <c r="B512" s="22"/>
      <c r="C512" s="122" t="s">
        <v>557</v>
      </c>
      <c r="D512" s="122" t="s">
        <v>138</v>
      </c>
      <c r="E512" s="123" t="s">
        <v>558</v>
      </c>
      <c r="F512" s="206" t="s">
        <v>559</v>
      </c>
      <c r="G512" s="197"/>
      <c r="H512" s="197"/>
      <c r="I512" s="197"/>
      <c r="J512" s="124" t="s">
        <v>163</v>
      </c>
      <c r="K512" s="125">
        <v>8547.9</v>
      </c>
      <c r="L512" s="196">
        <v>0</v>
      </c>
      <c r="M512" s="197"/>
      <c r="N512" s="198">
        <f>ROUND($L$512*$K$512,2)</f>
        <v>0</v>
      </c>
      <c r="O512" s="197"/>
      <c r="P512" s="197"/>
      <c r="Q512" s="197"/>
      <c r="R512" s="23"/>
      <c r="T512" s="126"/>
      <c r="U512" s="29" t="s">
        <v>46</v>
      </c>
      <c r="V512" s="127">
        <v>0.008</v>
      </c>
      <c r="W512" s="127">
        <f>$V$512*$K$512</f>
        <v>68.3832</v>
      </c>
      <c r="X512" s="127">
        <v>0.02653</v>
      </c>
      <c r="Y512" s="127">
        <f>$X$512*$K$512</f>
        <v>226.775787</v>
      </c>
      <c r="Z512" s="127">
        <v>0</v>
      </c>
      <c r="AA512" s="127">
        <f>$Z$512*$K$512</f>
        <v>0</v>
      </c>
      <c r="AB512" s="128"/>
      <c r="AR512" s="6" t="s">
        <v>142</v>
      </c>
      <c r="AT512" s="6" t="s">
        <v>138</v>
      </c>
      <c r="AU512" s="6" t="s">
        <v>96</v>
      </c>
      <c r="AY512" s="6" t="s">
        <v>137</v>
      </c>
      <c r="BE512" s="81">
        <f>IF($U$512="základní",$N$512,0)</f>
        <v>0</v>
      </c>
      <c r="BF512" s="81">
        <f>IF($U$512="snížená",$N$512,0)</f>
        <v>0</v>
      </c>
      <c r="BG512" s="81">
        <f>IF($U$512="zákl. přenesená",$N$512,0)</f>
        <v>0</v>
      </c>
      <c r="BH512" s="81">
        <f>IF($U$512="sníž. přenesená",$N$512,0)</f>
        <v>0</v>
      </c>
      <c r="BI512" s="81">
        <f>IF($U$512="nulová",$N$512,0)</f>
        <v>0</v>
      </c>
      <c r="BJ512" s="6" t="s">
        <v>21</v>
      </c>
      <c r="BK512" s="81">
        <f>ROUND($L$512*$K$512,2)</f>
        <v>0</v>
      </c>
      <c r="BL512" s="6" t="s">
        <v>142</v>
      </c>
    </row>
    <row r="513" spans="2:51" s="6" customFormat="1" ht="15.75" customHeight="1">
      <c r="B513" s="129"/>
      <c r="E513" s="130"/>
      <c r="F513" s="202" t="s">
        <v>555</v>
      </c>
      <c r="G513" s="203"/>
      <c r="H513" s="203"/>
      <c r="I513" s="203"/>
      <c r="K513" s="131">
        <v>8285.9</v>
      </c>
      <c r="R513" s="132"/>
      <c r="T513" s="133"/>
      <c r="AB513" s="134"/>
      <c r="AT513" s="130" t="s">
        <v>144</v>
      </c>
      <c r="AU513" s="130" t="s">
        <v>96</v>
      </c>
      <c r="AV513" s="130" t="s">
        <v>96</v>
      </c>
      <c r="AW513" s="130" t="s">
        <v>103</v>
      </c>
      <c r="AX513" s="130" t="s">
        <v>81</v>
      </c>
      <c r="AY513" s="130" t="s">
        <v>137</v>
      </c>
    </row>
    <row r="514" spans="2:51" s="6" customFormat="1" ht="15.75" customHeight="1">
      <c r="B514" s="129"/>
      <c r="E514" s="130"/>
      <c r="F514" s="202" t="s">
        <v>556</v>
      </c>
      <c r="G514" s="203"/>
      <c r="H514" s="203"/>
      <c r="I514" s="203"/>
      <c r="K514" s="131">
        <v>262</v>
      </c>
      <c r="R514" s="132"/>
      <c r="T514" s="133"/>
      <c r="AB514" s="134"/>
      <c r="AT514" s="130" t="s">
        <v>144</v>
      </c>
      <c r="AU514" s="130" t="s">
        <v>96</v>
      </c>
      <c r="AV514" s="130" t="s">
        <v>96</v>
      </c>
      <c r="AW514" s="130" t="s">
        <v>103</v>
      </c>
      <c r="AX514" s="130" t="s">
        <v>81</v>
      </c>
      <c r="AY514" s="130" t="s">
        <v>137</v>
      </c>
    </row>
    <row r="515" spans="2:51" s="6" customFormat="1" ht="15.75" customHeight="1">
      <c r="B515" s="135"/>
      <c r="E515" s="136"/>
      <c r="F515" s="204" t="s">
        <v>145</v>
      </c>
      <c r="G515" s="205"/>
      <c r="H515" s="205"/>
      <c r="I515" s="205"/>
      <c r="K515" s="137">
        <v>8547.9</v>
      </c>
      <c r="R515" s="138"/>
      <c r="T515" s="139"/>
      <c r="AB515" s="140"/>
      <c r="AT515" s="136" t="s">
        <v>144</v>
      </c>
      <c r="AU515" s="136" t="s">
        <v>96</v>
      </c>
      <c r="AV515" s="136" t="s">
        <v>142</v>
      </c>
      <c r="AW515" s="136" t="s">
        <v>103</v>
      </c>
      <c r="AX515" s="136" t="s">
        <v>21</v>
      </c>
      <c r="AY515" s="136" t="s">
        <v>137</v>
      </c>
    </row>
    <row r="516" spans="2:64" s="6" customFormat="1" ht="15.75" customHeight="1">
      <c r="B516" s="22"/>
      <c r="C516" s="122" t="s">
        <v>560</v>
      </c>
      <c r="D516" s="122" t="s">
        <v>138</v>
      </c>
      <c r="E516" s="123" t="s">
        <v>561</v>
      </c>
      <c r="F516" s="206" t="s">
        <v>562</v>
      </c>
      <c r="G516" s="197"/>
      <c r="H516" s="197"/>
      <c r="I516" s="197"/>
      <c r="J516" s="124" t="s">
        <v>163</v>
      </c>
      <c r="K516" s="125">
        <v>8768.5</v>
      </c>
      <c r="L516" s="196">
        <v>0</v>
      </c>
      <c r="M516" s="197"/>
      <c r="N516" s="198">
        <f>ROUND($L$516*$K$516,2)</f>
        <v>0</v>
      </c>
      <c r="O516" s="197"/>
      <c r="P516" s="197"/>
      <c r="Q516" s="197"/>
      <c r="R516" s="23"/>
      <c r="T516" s="126"/>
      <c r="U516" s="29" t="s">
        <v>46</v>
      </c>
      <c r="V516" s="127">
        <v>0.029</v>
      </c>
      <c r="W516" s="127">
        <f>$V$516*$K$516</f>
        <v>254.28650000000002</v>
      </c>
      <c r="X516" s="127">
        <v>0.2288</v>
      </c>
      <c r="Y516" s="127">
        <f>$X$516*$K$516</f>
        <v>2006.2328</v>
      </c>
      <c r="Z516" s="127">
        <v>0</v>
      </c>
      <c r="AA516" s="127">
        <f>$Z$516*$K$516</f>
        <v>0</v>
      </c>
      <c r="AB516" s="128"/>
      <c r="AR516" s="6" t="s">
        <v>142</v>
      </c>
      <c r="AT516" s="6" t="s">
        <v>138</v>
      </c>
      <c r="AU516" s="6" t="s">
        <v>96</v>
      </c>
      <c r="AY516" s="6" t="s">
        <v>137</v>
      </c>
      <c r="BE516" s="81">
        <f>IF($U$516="základní",$N$516,0)</f>
        <v>0</v>
      </c>
      <c r="BF516" s="81">
        <f>IF($U$516="snížená",$N$516,0)</f>
        <v>0</v>
      </c>
      <c r="BG516" s="81">
        <f>IF($U$516="zákl. přenesená",$N$516,0)</f>
        <v>0</v>
      </c>
      <c r="BH516" s="81">
        <f>IF($U$516="sníž. přenesená",$N$516,0)</f>
        <v>0</v>
      </c>
      <c r="BI516" s="81">
        <f>IF($U$516="nulová",$N$516,0)</f>
        <v>0</v>
      </c>
      <c r="BJ516" s="6" t="s">
        <v>21</v>
      </c>
      <c r="BK516" s="81">
        <f>ROUND($L$516*$K$516,2)</f>
        <v>0</v>
      </c>
      <c r="BL516" s="6" t="s">
        <v>142</v>
      </c>
    </row>
    <row r="517" spans="2:51" s="6" customFormat="1" ht="15.75" customHeight="1">
      <c r="B517" s="129"/>
      <c r="E517" s="130"/>
      <c r="F517" s="202" t="s">
        <v>563</v>
      </c>
      <c r="G517" s="203"/>
      <c r="H517" s="203"/>
      <c r="I517" s="203"/>
      <c r="K517" s="131">
        <v>8501</v>
      </c>
      <c r="R517" s="132"/>
      <c r="T517" s="133"/>
      <c r="AB517" s="134"/>
      <c r="AT517" s="130" t="s">
        <v>144</v>
      </c>
      <c r="AU517" s="130" t="s">
        <v>96</v>
      </c>
      <c r="AV517" s="130" t="s">
        <v>96</v>
      </c>
      <c r="AW517" s="130" t="s">
        <v>103</v>
      </c>
      <c r="AX517" s="130" t="s">
        <v>81</v>
      </c>
      <c r="AY517" s="130" t="s">
        <v>137</v>
      </c>
    </row>
    <row r="518" spans="2:51" s="6" customFormat="1" ht="15.75" customHeight="1">
      <c r="B518" s="129"/>
      <c r="E518" s="130"/>
      <c r="F518" s="202" t="s">
        <v>564</v>
      </c>
      <c r="G518" s="203"/>
      <c r="H518" s="203"/>
      <c r="I518" s="203"/>
      <c r="K518" s="131">
        <v>267.5</v>
      </c>
      <c r="R518" s="132"/>
      <c r="T518" s="133"/>
      <c r="AB518" s="134"/>
      <c r="AT518" s="130" t="s">
        <v>144</v>
      </c>
      <c r="AU518" s="130" t="s">
        <v>96</v>
      </c>
      <c r="AV518" s="130" t="s">
        <v>96</v>
      </c>
      <c r="AW518" s="130" t="s">
        <v>103</v>
      </c>
      <c r="AX518" s="130" t="s">
        <v>81</v>
      </c>
      <c r="AY518" s="130" t="s">
        <v>137</v>
      </c>
    </row>
    <row r="519" spans="2:51" s="6" customFormat="1" ht="15.75" customHeight="1">
      <c r="B519" s="135"/>
      <c r="E519" s="136"/>
      <c r="F519" s="204" t="s">
        <v>145</v>
      </c>
      <c r="G519" s="205"/>
      <c r="H519" s="205"/>
      <c r="I519" s="205"/>
      <c r="K519" s="137">
        <v>8768.5</v>
      </c>
      <c r="R519" s="138"/>
      <c r="T519" s="139"/>
      <c r="AB519" s="140"/>
      <c r="AT519" s="136" t="s">
        <v>144</v>
      </c>
      <c r="AU519" s="136" t="s">
        <v>96</v>
      </c>
      <c r="AV519" s="136" t="s">
        <v>142</v>
      </c>
      <c r="AW519" s="136" t="s">
        <v>103</v>
      </c>
      <c r="AX519" s="136" t="s">
        <v>21</v>
      </c>
      <c r="AY519" s="136" t="s">
        <v>137</v>
      </c>
    </row>
    <row r="520" spans="2:64" s="6" customFormat="1" ht="27" customHeight="1">
      <c r="B520" s="22"/>
      <c r="C520" s="122" t="s">
        <v>565</v>
      </c>
      <c r="D520" s="122" t="s">
        <v>138</v>
      </c>
      <c r="E520" s="123" t="s">
        <v>566</v>
      </c>
      <c r="F520" s="206" t="s">
        <v>567</v>
      </c>
      <c r="G520" s="197"/>
      <c r="H520" s="197"/>
      <c r="I520" s="197"/>
      <c r="J520" s="124" t="s">
        <v>163</v>
      </c>
      <c r="K520" s="125">
        <v>840</v>
      </c>
      <c r="L520" s="196">
        <v>0</v>
      </c>
      <c r="M520" s="197"/>
      <c r="N520" s="198">
        <f>ROUND($L$520*$K$520,2)</f>
        <v>0</v>
      </c>
      <c r="O520" s="197"/>
      <c r="P520" s="197"/>
      <c r="Q520" s="197"/>
      <c r="R520" s="23"/>
      <c r="T520" s="126"/>
      <c r="U520" s="29" t="s">
        <v>46</v>
      </c>
      <c r="V520" s="127">
        <v>0.011</v>
      </c>
      <c r="W520" s="127">
        <f>$V$520*$K$520</f>
        <v>9.24</v>
      </c>
      <c r="X520" s="127">
        <v>0.02256</v>
      </c>
      <c r="Y520" s="127">
        <f>$X$520*$K$520</f>
        <v>18.950400000000002</v>
      </c>
      <c r="Z520" s="127">
        <v>0</v>
      </c>
      <c r="AA520" s="127">
        <f>$Z$520*$K$520</f>
        <v>0</v>
      </c>
      <c r="AB520" s="128"/>
      <c r="AR520" s="6" t="s">
        <v>142</v>
      </c>
      <c r="AT520" s="6" t="s">
        <v>138</v>
      </c>
      <c r="AU520" s="6" t="s">
        <v>96</v>
      </c>
      <c r="AY520" s="6" t="s">
        <v>137</v>
      </c>
      <c r="BE520" s="81">
        <f>IF($U$520="základní",$N$520,0)</f>
        <v>0</v>
      </c>
      <c r="BF520" s="81">
        <f>IF($U$520="snížená",$N$520,0)</f>
        <v>0</v>
      </c>
      <c r="BG520" s="81">
        <f>IF($U$520="zákl. přenesená",$N$520,0)</f>
        <v>0</v>
      </c>
      <c r="BH520" s="81">
        <f>IF($U$520="sníž. přenesená",$N$520,0)</f>
        <v>0</v>
      </c>
      <c r="BI520" s="81">
        <f>IF($U$520="nulová",$N$520,0)</f>
        <v>0</v>
      </c>
      <c r="BJ520" s="6" t="s">
        <v>21</v>
      </c>
      <c r="BK520" s="81">
        <f>ROUND($L$520*$K$520,2)</f>
        <v>0</v>
      </c>
      <c r="BL520" s="6" t="s">
        <v>142</v>
      </c>
    </row>
    <row r="521" spans="2:51" s="6" customFormat="1" ht="15.75" customHeight="1">
      <c r="B521" s="129"/>
      <c r="E521" s="130"/>
      <c r="F521" s="202" t="s">
        <v>568</v>
      </c>
      <c r="G521" s="203"/>
      <c r="H521" s="203"/>
      <c r="I521" s="203"/>
      <c r="K521" s="131">
        <v>840</v>
      </c>
      <c r="R521" s="132"/>
      <c r="T521" s="133"/>
      <c r="AB521" s="134"/>
      <c r="AT521" s="130" t="s">
        <v>144</v>
      </c>
      <c r="AU521" s="130" t="s">
        <v>96</v>
      </c>
      <c r="AV521" s="130" t="s">
        <v>96</v>
      </c>
      <c r="AW521" s="130" t="s">
        <v>103</v>
      </c>
      <c r="AX521" s="130" t="s">
        <v>81</v>
      </c>
      <c r="AY521" s="130" t="s">
        <v>137</v>
      </c>
    </row>
    <row r="522" spans="2:51" s="6" customFormat="1" ht="15.75" customHeight="1">
      <c r="B522" s="135"/>
      <c r="E522" s="136"/>
      <c r="F522" s="204" t="s">
        <v>145</v>
      </c>
      <c r="G522" s="205"/>
      <c r="H522" s="205"/>
      <c r="I522" s="205"/>
      <c r="K522" s="137">
        <v>840</v>
      </c>
      <c r="R522" s="138"/>
      <c r="T522" s="139"/>
      <c r="AB522" s="140"/>
      <c r="AT522" s="136" t="s">
        <v>144</v>
      </c>
      <c r="AU522" s="136" t="s">
        <v>96</v>
      </c>
      <c r="AV522" s="136" t="s">
        <v>142</v>
      </c>
      <c r="AW522" s="136" t="s">
        <v>103</v>
      </c>
      <c r="AX522" s="136" t="s">
        <v>21</v>
      </c>
      <c r="AY522" s="136" t="s">
        <v>137</v>
      </c>
    </row>
    <row r="523" spans="2:64" s="6" customFormat="1" ht="27" customHeight="1">
      <c r="B523" s="22"/>
      <c r="C523" s="122" t="s">
        <v>569</v>
      </c>
      <c r="D523" s="122" t="s">
        <v>138</v>
      </c>
      <c r="E523" s="123" t="s">
        <v>570</v>
      </c>
      <c r="F523" s="206" t="s">
        <v>571</v>
      </c>
      <c r="G523" s="197"/>
      <c r="H523" s="197"/>
      <c r="I523" s="197"/>
      <c r="J523" s="124" t="s">
        <v>163</v>
      </c>
      <c r="K523" s="125">
        <v>56</v>
      </c>
      <c r="L523" s="196">
        <v>0</v>
      </c>
      <c r="M523" s="197"/>
      <c r="N523" s="198">
        <f>ROUND($L$523*$K$523,2)</f>
        <v>0</v>
      </c>
      <c r="O523" s="197"/>
      <c r="P523" s="197"/>
      <c r="Q523" s="197"/>
      <c r="R523" s="23"/>
      <c r="T523" s="126"/>
      <c r="U523" s="29" t="s">
        <v>46</v>
      </c>
      <c r="V523" s="127">
        <v>1.508</v>
      </c>
      <c r="W523" s="127">
        <f>$V$523*$K$523</f>
        <v>84.44800000000001</v>
      </c>
      <c r="X523" s="127">
        <v>0.8566</v>
      </c>
      <c r="Y523" s="127">
        <f>$X$523*$K$523</f>
        <v>47.9696</v>
      </c>
      <c r="Z523" s="127">
        <v>0</v>
      </c>
      <c r="AA523" s="127">
        <f>$Z$523*$K$523</f>
        <v>0</v>
      </c>
      <c r="AB523" s="128"/>
      <c r="AR523" s="6" t="s">
        <v>142</v>
      </c>
      <c r="AT523" s="6" t="s">
        <v>138</v>
      </c>
      <c r="AU523" s="6" t="s">
        <v>96</v>
      </c>
      <c r="AY523" s="6" t="s">
        <v>137</v>
      </c>
      <c r="BE523" s="81">
        <f>IF($U$523="základní",$N$523,0)</f>
        <v>0</v>
      </c>
      <c r="BF523" s="81">
        <f>IF($U$523="snížená",$N$523,0)</f>
        <v>0</v>
      </c>
      <c r="BG523" s="81">
        <f>IF($U$523="zákl. přenesená",$N$523,0)</f>
        <v>0</v>
      </c>
      <c r="BH523" s="81">
        <f>IF($U$523="sníž. přenesená",$N$523,0)</f>
        <v>0</v>
      </c>
      <c r="BI523" s="81">
        <f>IF($U$523="nulová",$N$523,0)</f>
        <v>0</v>
      </c>
      <c r="BJ523" s="6" t="s">
        <v>21</v>
      </c>
      <c r="BK523" s="81">
        <f>ROUND($L$523*$K$523,2)</f>
        <v>0</v>
      </c>
      <c r="BL523" s="6" t="s">
        <v>142</v>
      </c>
    </row>
    <row r="524" spans="2:51" s="6" customFormat="1" ht="15.75" customHeight="1">
      <c r="B524" s="129"/>
      <c r="E524" s="130"/>
      <c r="F524" s="202" t="s">
        <v>572</v>
      </c>
      <c r="G524" s="203"/>
      <c r="H524" s="203"/>
      <c r="I524" s="203"/>
      <c r="K524" s="131">
        <v>56</v>
      </c>
      <c r="R524" s="132"/>
      <c r="T524" s="133"/>
      <c r="AB524" s="134"/>
      <c r="AT524" s="130" t="s">
        <v>144</v>
      </c>
      <c r="AU524" s="130" t="s">
        <v>96</v>
      </c>
      <c r="AV524" s="130" t="s">
        <v>96</v>
      </c>
      <c r="AW524" s="130" t="s">
        <v>103</v>
      </c>
      <c r="AX524" s="130" t="s">
        <v>81</v>
      </c>
      <c r="AY524" s="130" t="s">
        <v>137</v>
      </c>
    </row>
    <row r="525" spans="2:51" s="6" customFormat="1" ht="15.75" customHeight="1">
      <c r="B525" s="135"/>
      <c r="E525" s="136"/>
      <c r="F525" s="204" t="s">
        <v>145</v>
      </c>
      <c r="G525" s="205"/>
      <c r="H525" s="205"/>
      <c r="I525" s="205"/>
      <c r="K525" s="137">
        <v>56</v>
      </c>
      <c r="R525" s="138"/>
      <c r="T525" s="139"/>
      <c r="AB525" s="140"/>
      <c r="AT525" s="136" t="s">
        <v>144</v>
      </c>
      <c r="AU525" s="136" t="s">
        <v>96</v>
      </c>
      <c r="AV525" s="136" t="s">
        <v>142</v>
      </c>
      <c r="AW525" s="136" t="s">
        <v>103</v>
      </c>
      <c r="AX525" s="136" t="s">
        <v>21</v>
      </c>
      <c r="AY525" s="136" t="s">
        <v>137</v>
      </c>
    </row>
    <row r="526" spans="2:63" s="112" customFormat="1" ht="30.75" customHeight="1">
      <c r="B526" s="113"/>
      <c r="D526" s="121" t="s">
        <v>109</v>
      </c>
      <c r="N526" s="201">
        <f>$BK$526</f>
        <v>0</v>
      </c>
      <c r="O526" s="200"/>
      <c r="P526" s="200"/>
      <c r="Q526" s="200"/>
      <c r="R526" s="116"/>
      <c r="T526" s="117"/>
      <c r="W526" s="118">
        <f>SUM($W$527:$W$608)</f>
        <v>1448.2551520000004</v>
      </c>
      <c r="Y526" s="118">
        <f>SUM($Y$527:$Y$608)</f>
        <v>456.87618</v>
      </c>
      <c r="AA526" s="118">
        <f>SUM($AA$527:$AA$608)</f>
        <v>161.70430000000002</v>
      </c>
      <c r="AB526" s="119"/>
      <c r="AR526" s="115" t="s">
        <v>21</v>
      </c>
      <c r="AT526" s="115" t="s">
        <v>80</v>
      </c>
      <c r="AU526" s="115" t="s">
        <v>21</v>
      </c>
      <c r="AY526" s="115" t="s">
        <v>137</v>
      </c>
      <c r="BK526" s="120">
        <f>SUM($BK$527:$BK$608)</f>
        <v>0</v>
      </c>
    </row>
    <row r="527" spans="2:64" s="6" customFormat="1" ht="15.75" customHeight="1">
      <c r="B527" s="22"/>
      <c r="C527" s="141" t="s">
        <v>573</v>
      </c>
      <c r="D527" s="141" t="s">
        <v>348</v>
      </c>
      <c r="E527" s="142" t="s">
        <v>574</v>
      </c>
      <c r="F527" s="207" t="s">
        <v>575</v>
      </c>
      <c r="G527" s="208"/>
      <c r="H527" s="208"/>
      <c r="I527" s="208"/>
      <c r="J527" s="143" t="s">
        <v>141</v>
      </c>
      <c r="K527" s="144">
        <v>28</v>
      </c>
      <c r="L527" s="209">
        <v>0</v>
      </c>
      <c r="M527" s="208"/>
      <c r="N527" s="210">
        <f>ROUND($L$527*$K$527,2)</f>
        <v>0</v>
      </c>
      <c r="O527" s="197"/>
      <c r="P527" s="197"/>
      <c r="Q527" s="197"/>
      <c r="R527" s="23"/>
      <c r="T527" s="126"/>
      <c r="U527" s="29" t="s">
        <v>46</v>
      </c>
      <c r="V527" s="127">
        <v>0</v>
      </c>
      <c r="W527" s="127">
        <f>$V$527*$K$527</f>
        <v>0</v>
      </c>
      <c r="X527" s="127">
        <v>0.0135</v>
      </c>
      <c r="Y527" s="127">
        <f>$X$527*$K$527</f>
        <v>0.378</v>
      </c>
      <c r="Z527" s="127">
        <v>0</v>
      </c>
      <c r="AA527" s="127">
        <f>$Z$527*$K$527</f>
        <v>0</v>
      </c>
      <c r="AB527" s="128"/>
      <c r="AR527" s="6" t="s">
        <v>171</v>
      </c>
      <c r="AT527" s="6" t="s">
        <v>348</v>
      </c>
      <c r="AU527" s="6" t="s">
        <v>96</v>
      </c>
      <c r="AY527" s="6" t="s">
        <v>137</v>
      </c>
      <c r="BE527" s="81">
        <f>IF($U$527="základní",$N$527,0)</f>
        <v>0</v>
      </c>
      <c r="BF527" s="81">
        <f>IF($U$527="snížená",$N$527,0)</f>
        <v>0</v>
      </c>
      <c r="BG527" s="81">
        <f>IF($U$527="zákl. přenesená",$N$527,0)</f>
        <v>0</v>
      </c>
      <c r="BH527" s="81">
        <f>IF($U$527="sníž. přenesená",$N$527,0)</f>
        <v>0</v>
      </c>
      <c r="BI527" s="81">
        <f>IF($U$527="nulová",$N$527,0)</f>
        <v>0</v>
      </c>
      <c r="BJ527" s="6" t="s">
        <v>21</v>
      </c>
      <c r="BK527" s="81">
        <f>ROUND($L$527*$K$527,2)</f>
        <v>0</v>
      </c>
      <c r="BL527" s="6" t="s">
        <v>142</v>
      </c>
    </row>
    <row r="528" spans="2:51" s="6" customFormat="1" ht="15.75" customHeight="1">
      <c r="B528" s="129"/>
      <c r="E528" s="130"/>
      <c r="F528" s="202" t="s">
        <v>576</v>
      </c>
      <c r="G528" s="203"/>
      <c r="H528" s="203"/>
      <c r="I528" s="203"/>
      <c r="K528" s="131">
        <v>28</v>
      </c>
      <c r="R528" s="132"/>
      <c r="T528" s="133"/>
      <c r="AB528" s="134"/>
      <c r="AT528" s="130" t="s">
        <v>144</v>
      </c>
      <c r="AU528" s="130" t="s">
        <v>96</v>
      </c>
      <c r="AV528" s="130" t="s">
        <v>96</v>
      </c>
      <c r="AW528" s="130" t="s">
        <v>103</v>
      </c>
      <c r="AX528" s="130" t="s">
        <v>81</v>
      </c>
      <c r="AY528" s="130" t="s">
        <v>137</v>
      </c>
    </row>
    <row r="529" spans="2:51" s="6" customFormat="1" ht="15.75" customHeight="1">
      <c r="B529" s="135"/>
      <c r="E529" s="136"/>
      <c r="F529" s="204" t="s">
        <v>145</v>
      </c>
      <c r="G529" s="205"/>
      <c r="H529" s="205"/>
      <c r="I529" s="205"/>
      <c r="K529" s="137">
        <v>28</v>
      </c>
      <c r="R529" s="138"/>
      <c r="T529" s="139"/>
      <c r="AB529" s="140"/>
      <c r="AT529" s="136" t="s">
        <v>144</v>
      </c>
      <c r="AU529" s="136" t="s">
        <v>96</v>
      </c>
      <c r="AV529" s="136" t="s">
        <v>142</v>
      </c>
      <c r="AW529" s="136" t="s">
        <v>103</v>
      </c>
      <c r="AX529" s="136" t="s">
        <v>21</v>
      </c>
      <c r="AY529" s="136" t="s">
        <v>137</v>
      </c>
    </row>
    <row r="530" spans="2:64" s="6" customFormat="1" ht="27" customHeight="1">
      <c r="B530" s="22"/>
      <c r="C530" s="122" t="s">
        <v>577</v>
      </c>
      <c r="D530" s="122" t="s">
        <v>138</v>
      </c>
      <c r="E530" s="123" t="s">
        <v>578</v>
      </c>
      <c r="F530" s="206" t="s">
        <v>579</v>
      </c>
      <c r="G530" s="197"/>
      <c r="H530" s="197"/>
      <c r="I530" s="197"/>
      <c r="J530" s="124" t="s">
        <v>141</v>
      </c>
      <c r="K530" s="125">
        <v>1</v>
      </c>
      <c r="L530" s="196">
        <v>0</v>
      </c>
      <c r="M530" s="197"/>
      <c r="N530" s="198">
        <f>ROUND($L$530*$K$530,2)</f>
        <v>0</v>
      </c>
      <c r="O530" s="197"/>
      <c r="P530" s="197"/>
      <c r="Q530" s="197"/>
      <c r="R530" s="23"/>
      <c r="T530" s="126"/>
      <c r="U530" s="29" t="s">
        <v>46</v>
      </c>
      <c r="V530" s="127">
        <v>21.214</v>
      </c>
      <c r="W530" s="127">
        <f>$V$530*$K$530</f>
        <v>21.214</v>
      </c>
      <c r="X530" s="127">
        <v>7.00566</v>
      </c>
      <c r="Y530" s="127">
        <f>$X$530*$K$530</f>
        <v>7.00566</v>
      </c>
      <c r="Z530" s="127">
        <v>0</v>
      </c>
      <c r="AA530" s="127">
        <f>$Z$530*$K$530</f>
        <v>0</v>
      </c>
      <c r="AB530" s="128"/>
      <c r="AR530" s="6" t="s">
        <v>142</v>
      </c>
      <c r="AT530" s="6" t="s">
        <v>138</v>
      </c>
      <c r="AU530" s="6" t="s">
        <v>96</v>
      </c>
      <c r="AY530" s="6" t="s">
        <v>137</v>
      </c>
      <c r="BE530" s="81">
        <f>IF($U$530="základní",$N$530,0)</f>
        <v>0</v>
      </c>
      <c r="BF530" s="81">
        <f>IF($U$530="snížená",$N$530,0)</f>
        <v>0</v>
      </c>
      <c r="BG530" s="81">
        <f>IF($U$530="zákl. přenesená",$N$530,0)</f>
        <v>0</v>
      </c>
      <c r="BH530" s="81">
        <f>IF($U$530="sníž. přenesená",$N$530,0)</f>
        <v>0</v>
      </c>
      <c r="BI530" s="81">
        <f>IF($U$530="nulová",$N$530,0)</f>
        <v>0</v>
      </c>
      <c r="BJ530" s="6" t="s">
        <v>21</v>
      </c>
      <c r="BK530" s="81">
        <f>ROUND($L$530*$K$530,2)</f>
        <v>0</v>
      </c>
      <c r="BL530" s="6" t="s">
        <v>142</v>
      </c>
    </row>
    <row r="531" spans="2:51" s="6" customFormat="1" ht="15.75" customHeight="1">
      <c r="B531" s="129"/>
      <c r="E531" s="130"/>
      <c r="F531" s="202" t="s">
        <v>580</v>
      </c>
      <c r="G531" s="203"/>
      <c r="H531" s="203"/>
      <c r="I531" s="203"/>
      <c r="K531" s="131">
        <v>1</v>
      </c>
      <c r="R531" s="132"/>
      <c r="T531" s="133"/>
      <c r="AB531" s="134"/>
      <c r="AT531" s="130" t="s">
        <v>144</v>
      </c>
      <c r="AU531" s="130" t="s">
        <v>96</v>
      </c>
      <c r="AV531" s="130" t="s">
        <v>96</v>
      </c>
      <c r="AW531" s="130" t="s">
        <v>103</v>
      </c>
      <c r="AX531" s="130" t="s">
        <v>81</v>
      </c>
      <c r="AY531" s="130" t="s">
        <v>137</v>
      </c>
    </row>
    <row r="532" spans="2:51" s="6" customFormat="1" ht="15.75" customHeight="1">
      <c r="B532" s="135"/>
      <c r="E532" s="136"/>
      <c r="F532" s="204" t="s">
        <v>145</v>
      </c>
      <c r="G532" s="205"/>
      <c r="H532" s="205"/>
      <c r="I532" s="205"/>
      <c r="K532" s="137">
        <v>1</v>
      </c>
      <c r="R532" s="138"/>
      <c r="T532" s="139"/>
      <c r="AB532" s="140"/>
      <c r="AT532" s="136" t="s">
        <v>144</v>
      </c>
      <c r="AU532" s="136" t="s">
        <v>96</v>
      </c>
      <c r="AV532" s="136" t="s">
        <v>142</v>
      </c>
      <c r="AW532" s="136" t="s">
        <v>103</v>
      </c>
      <c r="AX532" s="136" t="s">
        <v>21</v>
      </c>
      <c r="AY532" s="136" t="s">
        <v>137</v>
      </c>
    </row>
    <row r="533" spans="2:64" s="6" customFormat="1" ht="27" customHeight="1">
      <c r="B533" s="22"/>
      <c r="C533" s="122" t="s">
        <v>581</v>
      </c>
      <c r="D533" s="122" t="s">
        <v>138</v>
      </c>
      <c r="E533" s="123" t="s">
        <v>582</v>
      </c>
      <c r="F533" s="206" t="s">
        <v>583</v>
      </c>
      <c r="G533" s="197"/>
      <c r="H533" s="197"/>
      <c r="I533" s="197"/>
      <c r="J533" s="124" t="s">
        <v>141</v>
      </c>
      <c r="K533" s="125">
        <v>26</v>
      </c>
      <c r="L533" s="196">
        <v>0</v>
      </c>
      <c r="M533" s="197"/>
      <c r="N533" s="198">
        <f>ROUND($L$533*$K$533,2)</f>
        <v>0</v>
      </c>
      <c r="O533" s="197"/>
      <c r="P533" s="197"/>
      <c r="Q533" s="197"/>
      <c r="R533" s="23"/>
      <c r="T533" s="126"/>
      <c r="U533" s="29" t="s">
        <v>46</v>
      </c>
      <c r="V533" s="127">
        <v>37.472</v>
      </c>
      <c r="W533" s="127">
        <f>$V$533*$K$533</f>
        <v>974.272</v>
      </c>
      <c r="X533" s="127">
        <v>16.75142</v>
      </c>
      <c r="Y533" s="127">
        <f>$X$533*$K$533</f>
        <v>435.53692</v>
      </c>
      <c r="Z533" s="127">
        <v>0</v>
      </c>
      <c r="AA533" s="127">
        <f>$Z$533*$K$533</f>
        <v>0</v>
      </c>
      <c r="AB533" s="128"/>
      <c r="AR533" s="6" t="s">
        <v>142</v>
      </c>
      <c r="AT533" s="6" t="s">
        <v>138</v>
      </c>
      <c r="AU533" s="6" t="s">
        <v>96</v>
      </c>
      <c r="AY533" s="6" t="s">
        <v>137</v>
      </c>
      <c r="BE533" s="81">
        <f>IF($U$533="základní",$N$533,0)</f>
        <v>0</v>
      </c>
      <c r="BF533" s="81">
        <f>IF($U$533="snížená",$N$533,0)</f>
        <v>0</v>
      </c>
      <c r="BG533" s="81">
        <f>IF($U$533="zákl. přenesená",$N$533,0)</f>
        <v>0</v>
      </c>
      <c r="BH533" s="81">
        <f>IF($U$533="sníž. přenesená",$N$533,0)</f>
        <v>0</v>
      </c>
      <c r="BI533" s="81">
        <f>IF($U$533="nulová",$N$533,0)</f>
        <v>0</v>
      </c>
      <c r="BJ533" s="6" t="s">
        <v>21</v>
      </c>
      <c r="BK533" s="81">
        <f>ROUND($L$533*$K$533,2)</f>
        <v>0</v>
      </c>
      <c r="BL533" s="6" t="s">
        <v>142</v>
      </c>
    </row>
    <row r="534" spans="2:51" s="6" customFormat="1" ht="15.75" customHeight="1">
      <c r="B534" s="129"/>
      <c r="E534" s="130"/>
      <c r="F534" s="202" t="s">
        <v>584</v>
      </c>
      <c r="G534" s="203"/>
      <c r="H534" s="203"/>
      <c r="I534" s="203"/>
      <c r="K534" s="131">
        <v>2</v>
      </c>
      <c r="R534" s="132"/>
      <c r="T534" s="133"/>
      <c r="AB534" s="134"/>
      <c r="AT534" s="130" t="s">
        <v>144</v>
      </c>
      <c r="AU534" s="130" t="s">
        <v>96</v>
      </c>
      <c r="AV534" s="130" t="s">
        <v>96</v>
      </c>
      <c r="AW534" s="130" t="s">
        <v>103</v>
      </c>
      <c r="AX534" s="130" t="s">
        <v>81</v>
      </c>
      <c r="AY534" s="130" t="s">
        <v>137</v>
      </c>
    </row>
    <row r="535" spans="2:51" s="6" customFormat="1" ht="15.75" customHeight="1">
      <c r="B535" s="129"/>
      <c r="E535" s="130"/>
      <c r="F535" s="202" t="s">
        <v>585</v>
      </c>
      <c r="G535" s="203"/>
      <c r="H535" s="203"/>
      <c r="I535" s="203"/>
      <c r="K535" s="131">
        <v>2</v>
      </c>
      <c r="R535" s="132"/>
      <c r="T535" s="133"/>
      <c r="AB535" s="134"/>
      <c r="AT535" s="130" t="s">
        <v>144</v>
      </c>
      <c r="AU535" s="130" t="s">
        <v>96</v>
      </c>
      <c r="AV535" s="130" t="s">
        <v>96</v>
      </c>
      <c r="AW535" s="130" t="s">
        <v>103</v>
      </c>
      <c r="AX535" s="130" t="s">
        <v>81</v>
      </c>
      <c r="AY535" s="130" t="s">
        <v>137</v>
      </c>
    </row>
    <row r="536" spans="2:51" s="6" customFormat="1" ht="15.75" customHeight="1">
      <c r="B536" s="129"/>
      <c r="E536" s="130"/>
      <c r="F536" s="202" t="s">
        <v>586</v>
      </c>
      <c r="G536" s="203"/>
      <c r="H536" s="203"/>
      <c r="I536" s="203"/>
      <c r="K536" s="131">
        <v>2</v>
      </c>
      <c r="R536" s="132"/>
      <c r="T536" s="133"/>
      <c r="AB536" s="134"/>
      <c r="AT536" s="130" t="s">
        <v>144</v>
      </c>
      <c r="AU536" s="130" t="s">
        <v>96</v>
      </c>
      <c r="AV536" s="130" t="s">
        <v>96</v>
      </c>
      <c r="AW536" s="130" t="s">
        <v>103</v>
      </c>
      <c r="AX536" s="130" t="s">
        <v>81</v>
      </c>
      <c r="AY536" s="130" t="s">
        <v>137</v>
      </c>
    </row>
    <row r="537" spans="2:51" s="6" customFormat="1" ht="15.75" customHeight="1">
      <c r="B537" s="129"/>
      <c r="E537" s="130"/>
      <c r="F537" s="202" t="s">
        <v>587</v>
      </c>
      <c r="G537" s="203"/>
      <c r="H537" s="203"/>
      <c r="I537" s="203"/>
      <c r="K537" s="131">
        <v>2</v>
      </c>
      <c r="R537" s="132"/>
      <c r="T537" s="133"/>
      <c r="AB537" s="134"/>
      <c r="AT537" s="130" t="s">
        <v>144</v>
      </c>
      <c r="AU537" s="130" t="s">
        <v>96</v>
      </c>
      <c r="AV537" s="130" t="s">
        <v>96</v>
      </c>
      <c r="AW537" s="130" t="s">
        <v>103</v>
      </c>
      <c r="AX537" s="130" t="s">
        <v>81</v>
      </c>
      <c r="AY537" s="130" t="s">
        <v>137</v>
      </c>
    </row>
    <row r="538" spans="2:51" s="6" customFormat="1" ht="15.75" customHeight="1">
      <c r="B538" s="129"/>
      <c r="E538" s="130"/>
      <c r="F538" s="202" t="s">
        <v>588</v>
      </c>
      <c r="G538" s="203"/>
      <c r="H538" s="203"/>
      <c r="I538" s="203"/>
      <c r="K538" s="131">
        <v>2</v>
      </c>
      <c r="R538" s="132"/>
      <c r="T538" s="133"/>
      <c r="AB538" s="134"/>
      <c r="AT538" s="130" t="s">
        <v>144</v>
      </c>
      <c r="AU538" s="130" t="s">
        <v>96</v>
      </c>
      <c r="AV538" s="130" t="s">
        <v>96</v>
      </c>
      <c r="AW538" s="130" t="s">
        <v>103</v>
      </c>
      <c r="AX538" s="130" t="s">
        <v>81</v>
      </c>
      <c r="AY538" s="130" t="s">
        <v>137</v>
      </c>
    </row>
    <row r="539" spans="2:51" s="6" customFormat="1" ht="15.75" customHeight="1">
      <c r="B539" s="129"/>
      <c r="E539" s="130"/>
      <c r="F539" s="202" t="s">
        <v>589</v>
      </c>
      <c r="G539" s="203"/>
      <c r="H539" s="203"/>
      <c r="I539" s="203"/>
      <c r="K539" s="131">
        <v>2</v>
      </c>
      <c r="R539" s="132"/>
      <c r="T539" s="133"/>
      <c r="AB539" s="134"/>
      <c r="AT539" s="130" t="s">
        <v>144</v>
      </c>
      <c r="AU539" s="130" t="s">
        <v>96</v>
      </c>
      <c r="AV539" s="130" t="s">
        <v>96</v>
      </c>
      <c r="AW539" s="130" t="s">
        <v>103</v>
      </c>
      <c r="AX539" s="130" t="s">
        <v>81</v>
      </c>
      <c r="AY539" s="130" t="s">
        <v>137</v>
      </c>
    </row>
    <row r="540" spans="2:51" s="6" customFormat="1" ht="15.75" customHeight="1">
      <c r="B540" s="129"/>
      <c r="E540" s="130"/>
      <c r="F540" s="202" t="s">
        <v>590</v>
      </c>
      <c r="G540" s="203"/>
      <c r="H540" s="203"/>
      <c r="I540" s="203"/>
      <c r="K540" s="131">
        <v>2</v>
      </c>
      <c r="R540" s="132"/>
      <c r="T540" s="133"/>
      <c r="AB540" s="134"/>
      <c r="AT540" s="130" t="s">
        <v>144</v>
      </c>
      <c r="AU540" s="130" t="s">
        <v>96</v>
      </c>
      <c r="AV540" s="130" t="s">
        <v>96</v>
      </c>
      <c r="AW540" s="130" t="s">
        <v>103</v>
      </c>
      <c r="AX540" s="130" t="s">
        <v>81</v>
      </c>
      <c r="AY540" s="130" t="s">
        <v>137</v>
      </c>
    </row>
    <row r="541" spans="2:51" s="6" customFormat="1" ht="15.75" customHeight="1">
      <c r="B541" s="129"/>
      <c r="E541" s="130"/>
      <c r="F541" s="202" t="s">
        <v>591</v>
      </c>
      <c r="G541" s="203"/>
      <c r="H541" s="203"/>
      <c r="I541" s="203"/>
      <c r="K541" s="131">
        <v>2</v>
      </c>
      <c r="R541" s="132"/>
      <c r="T541" s="133"/>
      <c r="AB541" s="134"/>
      <c r="AT541" s="130" t="s">
        <v>144</v>
      </c>
      <c r="AU541" s="130" t="s">
        <v>96</v>
      </c>
      <c r="AV541" s="130" t="s">
        <v>96</v>
      </c>
      <c r="AW541" s="130" t="s">
        <v>103</v>
      </c>
      <c r="AX541" s="130" t="s">
        <v>81</v>
      </c>
      <c r="AY541" s="130" t="s">
        <v>137</v>
      </c>
    </row>
    <row r="542" spans="2:51" s="6" customFormat="1" ht="15.75" customHeight="1">
      <c r="B542" s="129"/>
      <c r="E542" s="130"/>
      <c r="F542" s="202" t="s">
        <v>592</v>
      </c>
      <c r="G542" s="203"/>
      <c r="H542" s="203"/>
      <c r="I542" s="203"/>
      <c r="K542" s="131">
        <v>2</v>
      </c>
      <c r="R542" s="132"/>
      <c r="T542" s="133"/>
      <c r="AB542" s="134"/>
      <c r="AT542" s="130" t="s">
        <v>144</v>
      </c>
      <c r="AU542" s="130" t="s">
        <v>96</v>
      </c>
      <c r="AV542" s="130" t="s">
        <v>96</v>
      </c>
      <c r="AW542" s="130" t="s">
        <v>103</v>
      </c>
      <c r="AX542" s="130" t="s">
        <v>81</v>
      </c>
      <c r="AY542" s="130" t="s">
        <v>137</v>
      </c>
    </row>
    <row r="543" spans="2:51" s="6" customFormat="1" ht="15.75" customHeight="1">
      <c r="B543" s="129"/>
      <c r="E543" s="130"/>
      <c r="F543" s="202" t="s">
        <v>593</v>
      </c>
      <c r="G543" s="203"/>
      <c r="H543" s="203"/>
      <c r="I543" s="203"/>
      <c r="K543" s="131">
        <v>2</v>
      </c>
      <c r="R543" s="132"/>
      <c r="T543" s="133"/>
      <c r="AB543" s="134"/>
      <c r="AT543" s="130" t="s">
        <v>144</v>
      </c>
      <c r="AU543" s="130" t="s">
        <v>96</v>
      </c>
      <c r="AV543" s="130" t="s">
        <v>96</v>
      </c>
      <c r="AW543" s="130" t="s">
        <v>103</v>
      </c>
      <c r="AX543" s="130" t="s">
        <v>81</v>
      </c>
      <c r="AY543" s="130" t="s">
        <v>137</v>
      </c>
    </row>
    <row r="544" spans="2:51" s="6" customFormat="1" ht="15.75" customHeight="1">
      <c r="B544" s="129"/>
      <c r="E544" s="130"/>
      <c r="F544" s="202" t="s">
        <v>594</v>
      </c>
      <c r="G544" s="203"/>
      <c r="H544" s="203"/>
      <c r="I544" s="203"/>
      <c r="K544" s="131">
        <v>2</v>
      </c>
      <c r="R544" s="132"/>
      <c r="T544" s="133"/>
      <c r="AB544" s="134"/>
      <c r="AT544" s="130" t="s">
        <v>144</v>
      </c>
      <c r="AU544" s="130" t="s">
        <v>96</v>
      </c>
      <c r="AV544" s="130" t="s">
        <v>96</v>
      </c>
      <c r="AW544" s="130" t="s">
        <v>103</v>
      </c>
      <c r="AX544" s="130" t="s">
        <v>81</v>
      </c>
      <c r="AY544" s="130" t="s">
        <v>137</v>
      </c>
    </row>
    <row r="545" spans="2:51" s="6" customFormat="1" ht="15.75" customHeight="1">
      <c r="B545" s="129"/>
      <c r="E545" s="130"/>
      <c r="F545" s="202" t="s">
        <v>595</v>
      </c>
      <c r="G545" s="203"/>
      <c r="H545" s="203"/>
      <c r="I545" s="203"/>
      <c r="K545" s="131">
        <v>2</v>
      </c>
      <c r="R545" s="132"/>
      <c r="T545" s="133"/>
      <c r="AB545" s="134"/>
      <c r="AT545" s="130" t="s">
        <v>144</v>
      </c>
      <c r="AU545" s="130" t="s">
        <v>96</v>
      </c>
      <c r="AV545" s="130" t="s">
        <v>96</v>
      </c>
      <c r="AW545" s="130" t="s">
        <v>103</v>
      </c>
      <c r="AX545" s="130" t="s">
        <v>81</v>
      </c>
      <c r="AY545" s="130" t="s">
        <v>137</v>
      </c>
    </row>
    <row r="546" spans="2:51" s="6" customFormat="1" ht="15.75" customHeight="1">
      <c r="B546" s="129"/>
      <c r="E546" s="130"/>
      <c r="F546" s="202" t="s">
        <v>596</v>
      </c>
      <c r="G546" s="203"/>
      <c r="H546" s="203"/>
      <c r="I546" s="203"/>
      <c r="K546" s="131">
        <v>2</v>
      </c>
      <c r="R546" s="132"/>
      <c r="T546" s="133"/>
      <c r="AB546" s="134"/>
      <c r="AT546" s="130" t="s">
        <v>144</v>
      </c>
      <c r="AU546" s="130" t="s">
        <v>96</v>
      </c>
      <c r="AV546" s="130" t="s">
        <v>96</v>
      </c>
      <c r="AW546" s="130" t="s">
        <v>103</v>
      </c>
      <c r="AX546" s="130" t="s">
        <v>81</v>
      </c>
      <c r="AY546" s="130" t="s">
        <v>137</v>
      </c>
    </row>
    <row r="547" spans="2:51" s="6" customFormat="1" ht="15.75" customHeight="1">
      <c r="B547" s="135"/>
      <c r="E547" s="136"/>
      <c r="F547" s="204" t="s">
        <v>145</v>
      </c>
      <c r="G547" s="205"/>
      <c r="H547" s="205"/>
      <c r="I547" s="205"/>
      <c r="K547" s="137">
        <v>26</v>
      </c>
      <c r="R547" s="138"/>
      <c r="T547" s="139"/>
      <c r="AB547" s="140"/>
      <c r="AT547" s="136" t="s">
        <v>144</v>
      </c>
      <c r="AU547" s="136" t="s">
        <v>96</v>
      </c>
      <c r="AV547" s="136" t="s">
        <v>142</v>
      </c>
      <c r="AW547" s="136" t="s">
        <v>103</v>
      </c>
      <c r="AX547" s="136" t="s">
        <v>21</v>
      </c>
      <c r="AY547" s="136" t="s">
        <v>137</v>
      </c>
    </row>
    <row r="548" spans="2:64" s="6" customFormat="1" ht="27" customHeight="1">
      <c r="B548" s="22"/>
      <c r="C548" s="122" t="s">
        <v>597</v>
      </c>
      <c r="D548" s="122" t="s">
        <v>138</v>
      </c>
      <c r="E548" s="123" t="s">
        <v>598</v>
      </c>
      <c r="F548" s="206" t="s">
        <v>599</v>
      </c>
      <c r="G548" s="197"/>
      <c r="H548" s="197"/>
      <c r="I548" s="197"/>
      <c r="J548" s="124" t="s">
        <v>415</v>
      </c>
      <c r="K548" s="125">
        <v>128</v>
      </c>
      <c r="L548" s="196">
        <v>0</v>
      </c>
      <c r="M548" s="197"/>
      <c r="N548" s="198">
        <f>ROUND($L$548*$K$548,2)</f>
        <v>0</v>
      </c>
      <c r="O548" s="197"/>
      <c r="P548" s="197"/>
      <c r="Q548" s="197"/>
      <c r="R548" s="23"/>
      <c r="T548" s="126"/>
      <c r="U548" s="29" t="s">
        <v>46</v>
      </c>
      <c r="V548" s="127">
        <v>0.2</v>
      </c>
      <c r="W548" s="127">
        <f>$V$548*$K$548</f>
        <v>25.6</v>
      </c>
      <c r="X548" s="127">
        <v>0</v>
      </c>
      <c r="Y548" s="127">
        <f>$X$548*$K$548</f>
        <v>0</v>
      </c>
      <c r="Z548" s="127">
        <v>0</v>
      </c>
      <c r="AA548" s="127">
        <f>$Z$548*$K$548</f>
        <v>0</v>
      </c>
      <c r="AB548" s="128"/>
      <c r="AR548" s="6" t="s">
        <v>142</v>
      </c>
      <c r="AT548" s="6" t="s">
        <v>138</v>
      </c>
      <c r="AU548" s="6" t="s">
        <v>96</v>
      </c>
      <c r="AY548" s="6" t="s">
        <v>137</v>
      </c>
      <c r="BE548" s="81">
        <f>IF($U$548="základní",$N$548,0)</f>
        <v>0</v>
      </c>
      <c r="BF548" s="81">
        <f>IF($U$548="snížená",$N$548,0)</f>
        <v>0</v>
      </c>
      <c r="BG548" s="81">
        <f>IF($U$548="zákl. přenesená",$N$548,0)</f>
        <v>0</v>
      </c>
      <c r="BH548" s="81">
        <f>IF($U$548="sníž. přenesená",$N$548,0)</f>
        <v>0</v>
      </c>
      <c r="BI548" s="81">
        <f>IF($U$548="nulová",$N$548,0)</f>
        <v>0</v>
      </c>
      <c r="BJ548" s="6" t="s">
        <v>21</v>
      </c>
      <c r="BK548" s="81">
        <f>ROUND($L$548*$K$548,2)</f>
        <v>0</v>
      </c>
      <c r="BL548" s="6" t="s">
        <v>142</v>
      </c>
    </row>
    <row r="549" spans="2:51" s="6" customFormat="1" ht="15.75" customHeight="1">
      <c r="B549" s="129"/>
      <c r="E549" s="130"/>
      <c r="F549" s="202" t="s">
        <v>600</v>
      </c>
      <c r="G549" s="203"/>
      <c r="H549" s="203"/>
      <c r="I549" s="203"/>
      <c r="K549" s="131">
        <v>29</v>
      </c>
      <c r="R549" s="132"/>
      <c r="T549" s="133"/>
      <c r="AB549" s="134"/>
      <c r="AT549" s="130" t="s">
        <v>144</v>
      </c>
      <c r="AU549" s="130" t="s">
        <v>96</v>
      </c>
      <c r="AV549" s="130" t="s">
        <v>96</v>
      </c>
      <c r="AW549" s="130" t="s">
        <v>103</v>
      </c>
      <c r="AX549" s="130" t="s">
        <v>81</v>
      </c>
      <c r="AY549" s="130" t="s">
        <v>137</v>
      </c>
    </row>
    <row r="550" spans="2:51" s="6" customFormat="1" ht="15.75" customHeight="1">
      <c r="B550" s="129"/>
      <c r="E550" s="130"/>
      <c r="F550" s="202" t="s">
        <v>601</v>
      </c>
      <c r="G550" s="203"/>
      <c r="H550" s="203"/>
      <c r="I550" s="203"/>
      <c r="K550" s="131">
        <v>8</v>
      </c>
      <c r="R550" s="132"/>
      <c r="T550" s="133"/>
      <c r="AB550" s="134"/>
      <c r="AT550" s="130" t="s">
        <v>144</v>
      </c>
      <c r="AU550" s="130" t="s">
        <v>96</v>
      </c>
      <c r="AV550" s="130" t="s">
        <v>96</v>
      </c>
      <c r="AW550" s="130" t="s">
        <v>103</v>
      </c>
      <c r="AX550" s="130" t="s">
        <v>81</v>
      </c>
      <c r="AY550" s="130" t="s">
        <v>137</v>
      </c>
    </row>
    <row r="551" spans="2:51" s="6" customFormat="1" ht="15.75" customHeight="1">
      <c r="B551" s="129"/>
      <c r="E551" s="130"/>
      <c r="F551" s="202" t="s">
        <v>602</v>
      </c>
      <c r="G551" s="203"/>
      <c r="H551" s="203"/>
      <c r="I551" s="203"/>
      <c r="K551" s="131">
        <v>7</v>
      </c>
      <c r="R551" s="132"/>
      <c r="T551" s="133"/>
      <c r="AB551" s="134"/>
      <c r="AT551" s="130" t="s">
        <v>144</v>
      </c>
      <c r="AU551" s="130" t="s">
        <v>96</v>
      </c>
      <c r="AV551" s="130" t="s">
        <v>96</v>
      </c>
      <c r="AW551" s="130" t="s">
        <v>103</v>
      </c>
      <c r="AX551" s="130" t="s">
        <v>81</v>
      </c>
      <c r="AY551" s="130" t="s">
        <v>137</v>
      </c>
    </row>
    <row r="552" spans="2:51" s="6" customFormat="1" ht="15.75" customHeight="1">
      <c r="B552" s="129"/>
      <c r="E552" s="130"/>
      <c r="F552" s="202" t="s">
        <v>603</v>
      </c>
      <c r="G552" s="203"/>
      <c r="H552" s="203"/>
      <c r="I552" s="203"/>
      <c r="K552" s="131">
        <v>8</v>
      </c>
      <c r="R552" s="132"/>
      <c r="T552" s="133"/>
      <c r="AB552" s="134"/>
      <c r="AT552" s="130" t="s">
        <v>144</v>
      </c>
      <c r="AU552" s="130" t="s">
        <v>96</v>
      </c>
      <c r="AV552" s="130" t="s">
        <v>96</v>
      </c>
      <c r="AW552" s="130" t="s">
        <v>103</v>
      </c>
      <c r="AX552" s="130" t="s">
        <v>81</v>
      </c>
      <c r="AY552" s="130" t="s">
        <v>137</v>
      </c>
    </row>
    <row r="553" spans="2:51" s="6" customFormat="1" ht="15.75" customHeight="1">
      <c r="B553" s="129"/>
      <c r="E553" s="130"/>
      <c r="F553" s="202" t="s">
        <v>604</v>
      </c>
      <c r="G553" s="203"/>
      <c r="H553" s="203"/>
      <c r="I553" s="203"/>
      <c r="K553" s="131">
        <v>8</v>
      </c>
      <c r="R553" s="132"/>
      <c r="T553" s="133"/>
      <c r="AB553" s="134"/>
      <c r="AT553" s="130" t="s">
        <v>144</v>
      </c>
      <c r="AU553" s="130" t="s">
        <v>96</v>
      </c>
      <c r="AV553" s="130" t="s">
        <v>96</v>
      </c>
      <c r="AW553" s="130" t="s">
        <v>103</v>
      </c>
      <c r="AX553" s="130" t="s">
        <v>81</v>
      </c>
      <c r="AY553" s="130" t="s">
        <v>137</v>
      </c>
    </row>
    <row r="554" spans="2:51" s="6" customFormat="1" ht="15.75" customHeight="1">
      <c r="B554" s="129"/>
      <c r="E554" s="130"/>
      <c r="F554" s="202" t="s">
        <v>605</v>
      </c>
      <c r="G554" s="203"/>
      <c r="H554" s="203"/>
      <c r="I554" s="203"/>
      <c r="K554" s="131">
        <v>7</v>
      </c>
      <c r="R554" s="132"/>
      <c r="T554" s="133"/>
      <c r="AB554" s="134"/>
      <c r="AT554" s="130" t="s">
        <v>144</v>
      </c>
      <c r="AU554" s="130" t="s">
        <v>96</v>
      </c>
      <c r="AV554" s="130" t="s">
        <v>96</v>
      </c>
      <c r="AW554" s="130" t="s">
        <v>103</v>
      </c>
      <c r="AX554" s="130" t="s">
        <v>81</v>
      </c>
      <c r="AY554" s="130" t="s">
        <v>137</v>
      </c>
    </row>
    <row r="555" spans="2:51" s="6" customFormat="1" ht="15.75" customHeight="1">
      <c r="B555" s="129"/>
      <c r="E555" s="130"/>
      <c r="F555" s="202" t="s">
        <v>606</v>
      </c>
      <c r="G555" s="203"/>
      <c r="H555" s="203"/>
      <c r="I555" s="203"/>
      <c r="K555" s="131">
        <v>6</v>
      </c>
      <c r="R555" s="132"/>
      <c r="T555" s="133"/>
      <c r="AB555" s="134"/>
      <c r="AT555" s="130" t="s">
        <v>144</v>
      </c>
      <c r="AU555" s="130" t="s">
        <v>96</v>
      </c>
      <c r="AV555" s="130" t="s">
        <v>96</v>
      </c>
      <c r="AW555" s="130" t="s">
        <v>103</v>
      </c>
      <c r="AX555" s="130" t="s">
        <v>81</v>
      </c>
      <c r="AY555" s="130" t="s">
        <v>137</v>
      </c>
    </row>
    <row r="556" spans="2:51" s="6" customFormat="1" ht="15.75" customHeight="1">
      <c r="B556" s="129"/>
      <c r="E556" s="130"/>
      <c r="F556" s="202" t="s">
        <v>607</v>
      </c>
      <c r="G556" s="203"/>
      <c r="H556" s="203"/>
      <c r="I556" s="203"/>
      <c r="K556" s="131">
        <v>8</v>
      </c>
      <c r="R556" s="132"/>
      <c r="T556" s="133"/>
      <c r="AB556" s="134"/>
      <c r="AT556" s="130" t="s">
        <v>144</v>
      </c>
      <c r="AU556" s="130" t="s">
        <v>96</v>
      </c>
      <c r="AV556" s="130" t="s">
        <v>96</v>
      </c>
      <c r="AW556" s="130" t="s">
        <v>103</v>
      </c>
      <c r="AX556" s="130" t="s">
        <v>81</v>
      </c>
      <c r="AY556" s="130" t="s">
        <v>137</v>
      </c>
    </row>
    <row r="557" spans="2:51" s="6" customFormat="1" ht="15.75" customHeight="1">
      <c r="B557" s="129"/>
      <c r="E557" s="130"/>
      <c r="F557" s="202" t="s">
        <v>608</v>
      </c>
      <c r="G557" s="203"/>
      <c r="H557" s="203"/>
      <c r="I557" s="203"/>
      <c r="K557" s="131">
        <v>8</v>
      </c>
      <c r="R557" s="132"/>
      <c r="T557" s="133"/>
      <c r="AB557" s="134"/>
      <c r="AT557" s="130" t="s">
        <v>144</v>
      </c>
      <c r="AU557" s="130" t="s">
        <v>96</v>
      </c>
      <c r="AV557" s="130" t="s">
        <v>96</v>
      </c>
      <c r="AW557" s="130" t="s">
        <v>103</v>
      </c>
      <c r="AX557" s="130" t="s">
        <v>81</v>
      </c>
      <c r="AY557" s="130" t="s">
        <v>137</v>
      </c>
    </row>
    <row r="558" spans="2:51" s="6" customFormat="1" ht="15.75" customHeight="1">
      <c r="B558" s="129"/>
      <c r="E558" s="130"/>
      <c r="F558" s="202" t="s">
        <v>609</v>
      </c>
      <c r="G558" s="203"/>
      <c r="H558" s="203"/>
      <c r="I558" s="203"/>
      <c r="K558" s="131">
        <v>8</v>
      </c>
      <c r="R558" s="132"/>
      <c r="T558" s="133"/>
      <c r="AB558" s="134"/>
      <c r="AT558" s="130" t="s">
        <v>144</v>
      </c>
      <c r="AU558" s="130" t="s">
        <v>96</v>
      </c>
      <c r="AV558" s="130" t="s">
        <v>96</v>
      </c>
      <c r="AW558" s="130" t="s">
        <v>103</v>
      </c>
      <c r="AX558" s="130" t="s">
        <v>81</v>
      </c>
      <c r="AY558" s="130" t="s">
        <v>137</v>
      </c>
    </row>
    <row r="559" spans="2:51" s="6" customFormat="1" ht="15.75" customHeight="1">
      <c r="B559" s="129"/>
      <c r="E559" s="130"/>
      <c r="F559" s="202" t="s">
        <v>610</v>
      </c>
      <c r="G559" s="203"/>
      <c r="H559" s="203"/>
      <c r="I559" s="203"/>
      <c r="K559" s="131">
        <v>8</v>
      </c>
      <c r="R559" s="132"/>
      <c r="T559" s="133"/>
      <c r="AB559" s="134"/>
      <c r="AT559" s="130" t="s">
        <v>144</v>
      </c>
      <c r="AU559" s="130" t="s">
        <v>96</v>
      </c>
      <c r="AV559" s="130" t="s">
        <v>96</v>
      </c>
      <c r="AW559" s="130" t="s">
        <v>103</v>
      </c>
      <c r="AX559" s="130" t="s">
        <v>81</v>
      </c>
      <c r="AY559" s="130" t="s">
        <v>137</v>
      </c>
    </row>
    <row r="560" spans="2:51" s="6" customFormat="1" ht="15.75" customHeight="1">
      <c r="B560" s="129"/>
      <c r="E560" s="130"/>
      <c r="F560" s="202" t="s">
        <v>611</v>
      </c>
      <c r="G560" s="203"/>
      <c r="H560" s="203"/>
      <c r="I560" s="203"/>
      <c r="K560" s="131">
        <v>8</v>
      </c>
      <c r="R560" s="132"/>
      <c r="T560" s="133"/>
      <c r="AB560" s="134"/>
      <c r="AT560" s="130" t="s">
        <v>144</v>
      </c>
      <c r="AU560" s="130" t="s">
        <v>96</v>
      </c>
      <c r="AV560" s="130" t="s">
        <v>96</v>
      </c>
      <c r="AW560" s="130" t="s">
        <v>103</v>
      </c>
      <c r="AX560" s="130" t="s">
        <v>81</v>
      </c>
      <c r="AY560" s="130" t="s">
        <v>137</v>
      </c>
    </row>
    <row r="561" spans="2:51" s="6" customFormat="1" ht="15.75" customHeight="1">
      <c r="B561" s="129"/>
      <c r="E561" s="130"/>
      <c r="F561" s="202" t="s">
        <v>612</v>
      </c>
      <c r="G561" s="203"/>
      <c r="H561" s="203"/>
      <c r="I561" s="203"/>
      <c r="K561" s="131">
        <v>8</v>
      </c>
      <c r="R561" s="132"/>
      <c r="T561" s="133"/>
      <c r="AB561" s="134"/>
      <c r="AT561" s="130" t="s">
        <v>144</v>
      </c>
      <c r="AU561" s="130" t="s">
        <v>96</v>
      </c>
      <c r="AV561" s="130" t="s">
        <v>96</v>
      </c>
      <c r="AW561" s="130" t="s">
        <v>103</v>
      </c>
      <c r="AX561" s="130" t="s">
        <v>81</v>
      </c>
      <c r="AY561" s="130" t="s">
        <v>137</v>
      </c>
    </row>
    <row r="562" spans="2:51" s="6" customFormat="1" ht="15.75" customHeight="1">
      <c r="B562" s="129"/>
      <c r="E562" s="130"/>
      <c r="F562" s="202" t="s">
        <v>613</v>
      </c>
      <c r="G562" s="203"/>
      <c r="H562" s="203"/>
      <c r="I562" s="203"/>
      <c r="K562" s="131">
        <v>7</v>
      </c>
      <c r="R562" s="132"/>
      <c r="T562" s="133"/>
      <c r="AB562" s="134"/>
      <c r="AT562" s="130" t="s">
        <v>144</v>
      </c>
      <c r="AU562" s="130" t="s">
        <v>96</v>
      </c>
      <c r="AV562" s="130" t="s">
        <v>96</v>
      </c>
      <c r="AW562" s="130" t="s">
        <v>103</v>
      </c>
      <c r="AX562" s="130" t="s">
        <v>81</v>
      </c>
      <c r="AY562" s="130" t="s">
        <v>137</v>
      </c>
    </row>
    <row r="563" spans="2:51" s="6" customFormat="1" ht="15.75" customHeight="1">
      <c r="B563" s="135"/>
      <c r="E563" s="136"/>
      <c r="F563" s="204" t="s">
        <v>145</v>
      </c>
      <c r="G563" s="205"/>
      <c r="H563" s="205"/>
      <c r="I563" s="205"/>
      <c r="K563" s="137">
        <v>128</v>
      </c>
      <c r="R563" s="138"/>
      <c r="T563" s="139"/>
      <c r="AB563" s="140"/>
      <c r="AT563" s="136" t="s">
        <v>144</v>
      </c>
      <c r="AU563" s="136" t="s">
        <v>96</v>
      </c>
      <c r="AV563" s="136" t="s">
        <v>142</v>
      </c>
      <c r="AW563" s="136" t="s">
        <v>103</v>
      </c>
      <c r="AX563" s="136" t="s">
        <v>21</v>
      </c>
      <c r="AY563" s="136" t="s">
        <v>137</v>
      </c>
    </row>
    <row r="564" spans="2:64" s="6" customFormat="1" ht="27" customHeight="1">
      <c r="B564" s="22"/>
      <c r="C564" s="141" t="s">
        <v>614</v>
      </c>
      <c r="D564" s="141" t="s">
        <v>348</v>
      </c>
      <c r="E564" s="142" t="s">
        <v>615</v>
      </c>
      <c r="F564" s="207" t="s">
        <v>616</v>
      </c>
      <c r="G564" s="208"/>
      <c r="H564" s="208"/>
      <c r="I564" s="208"/>
      <c r="J564" s="143" t="s">
        <v>415</v>
      </c>
      <c r="K564" s="144">
        <v>99</v>
      </c>
      <c r="L564" s="209">
        <v>0</v>
      </c>
      <c r="M564" s="208"/>
      <c r="N564" s="210">
        <f>ROUND($L$564*$K$564,2)</f>
        <v>0</v>
      </c>
      <c r="O564" s="197"/>
      <c r="P564" s="197"/>
      <c r="Q564" s="197"/>
      <c r="R564" s="23"/>
      <c r="T564" s="126"/>
      <c r="U564" s="29" t="s">
        <v>46</v>
      </c>
      <c r="V564" s="127">
        <v>0</v>
      </c>
      <c r="W564" s="127">
        <f>$V$564*$K$564</f>
        <v>0</v>
      </c>
      <c r="X564" s="127">
        <v>0.105</v>
      </c>
      <c r="Y564" s="127">
        <f>$X$564*$K$564</f>
        <v>10.395</v>
      </c>
      <c r="Z564" s="127">
        <v>0</v>
      </c>
      <c r="AA564" s="127">
        <f>$Z$564*$K$564</f>
        <v>0</v>
      </c>
      <c r="AB564" s="128"/>
      <c r="AR564" s="6" t="s">
        <v>171</v>
      </c>
      <c r="AT564" s="6" t="s">
        <v>348</v>
      </c>
      <c r="AU564" s="6" t="s">
        <v>96</v>
      </c>
      <c r="AY564" s="6" t="s">
        <v>137</v>
      </c>
      <c r="BE564" s="81">
        <f>IF($U$564="základní",$N$564,0)</f>
        <v>0</v>
      </c>
      <c r="BF564" s="81">
        <f>IF($U$564="snížená",$N$564,0)</f>
        <v>0</v>
      </c>
      <c r="BG564" s="81">
        <f>IF($U$564="zákl. přenesená",$N$564,0)</f>
        <v>0</v>
      </c>
      <c r="BH564" s="81">
        <f>IF($U$564="sníž. přenesená",$N$564,0)</f>
        <v>0</v>
      </c>
      <c r="BI564" s="81">
        <f>IF($U$564="nulová",$N$564,0)</f>
        <v>0</v>
      </c>
      <c r="BJ564" s="6" t="s">
        <v>21</v>
      </c>
      <c r="BK564" s="81">
        <f>ROUND($L$564*$K$564,2)</f>
        <v>0</v>
      </c>
      <c r="BL564" s="6" t="s">
        <v>142</v>
      </c>
    </row>
    <row r="565" spans="2:51" s="6" customFormat="1" ht="15.75" customHeight="1">
      <c r="B565" s="129"/>
      <c r="E565" s="130"/>
      <c r="F565" s="202" t="s">
        <v>601</v>
      </c>
      <c r="G565" s="203"/>
      <c r="H565" s="203"/>
      <c r="I565" s="203"/>
      <c r="K565" s="131">
        <v>8</v>
      </c>
      <c r="R565" s="132"/>
      <c r="T565" s="133"/>
      <c r="AB565" s="134"/>
      <c r="AT565" s="130" t="s">
        <v>144</v>
      </c>
      <c r="AU565" s="130" t="s">
        <v>96</v>
      </c>
      <c r="AV565" s="130" t="s">
        <v>96</v>
      </c>
      <c r="AW565" s="130" t="s">
        <v>103</v>
      </c>
      <c r="AX565" s="130" t="s">
        <v>81</v>
      </c>
      <c r="AY565" s="130" t="s">
        <v>137</v>
      </c>
    </row>
    <row r="566" spans="2:51" s="6" customFormat="1" ht="15.75" customHeight="1">
      <c r="B566" s="129"/>
      <c r="E566" s="130"/>
      <c r="F566" s="202" t="s">
        <v>602</v>
      </c>
      <c r="G566" s="203"/>
      <c r="H566" s="203"/>
      <c r="I566" s="203"/>
      <c r="K566" s="131">
        <v>7</v>
      </c>
      <c r="R566" s="132"/>
      <c r="T566" s="133"/>
      <c r="AB566" s="134"/>
      <c r="AT566" s="130" t="s">
        <v>144</v>
      </c>
      <c r="AU566" s="130" t="s">
        <v>96</v>
      </c>
      <c r="AV566" s="130" t="s">
        <v>96</v>
      </c>
      <c r="AW566" s="130" t="s">
        <v>103</v>
      </c>
      <c r="AX566" s="130" t="s">
        <v>81</v>
      </c>
      <c r="AY566" s="130" t="s">
        <v>137</v>
      </c>
    </row>
    <row r="567" spans="2:51" s="6" customFormat="1" ht="15.75" customHeight="1">
      <c r="B567" s="129"/>
      <c r="E567" s="130"/>
      <c r="F567" s="202" t="s">
        <v>603</v>
      </c>
      <c r="G567" s="203"/>
      <c r="H567" s="203"/>
      <c r="I567" s="203"/>
      <c r="K567" s="131">
        <v>8</v>
      </c>
      <c r="R567" s="132"/>
      <c r="T567" s="133"/>
      <c r="AB567" s="134"/>
      <c r="AT567" s="130" t="s">
        <v>144</v>
      </c>
      <c r="AU567" s="130" t="s">
        <v>96</v>
      </c>
      <c r="AV567" s="130" t="s">
        <v>96</v>
      </c>
      <c r="AW567" s="130" t="s">
        <v>103</v>
      </c>
      <c r="AX567" s="130" t="s">
        <v>81</v>
      </c>
      <c r="AY567" s="130" t="s">
        <v>137</v>
      </c>
    </row>
    <row r="568" spans="2:51" s="6" customFormat="1" ht="15.75" customHeight="1">
      <c r="B568" s="129"/>
      <c r="E568" s="130"/>
      <c r="F568" s="202" t="s">
        <v>604</v>
      </c>
      <c r="G568" s="203"/>
      <c r="H568" s="203"/>
      <c r="I568" s="203"/>
      <c r="K568" s="131">
        <v>8</v>
      </c>
      <c r="R568" s="132"/>
      <c r="T568" s="133"/>
      <c r="AB568" s="134"/>
      <c r="AT568" s="130" t="s">
        <v>144</v>
      </c>
      <c r="AU568" s="130" t="s">
        <v>96</v>
      </c>
      <c r="AV568" s="130" t="s">
        <v>96</v>
      </c>
      <c r="AW568" s="130" t="s">
        <v>103</v>
      </c>
      <c r="AX568" s="130" t="s">
        <v>81</v>
      </c>
      <c r="AY568" s="130" t="s">
        <v>137</v>
      </c>
    </row>
    <row r="569" spans="2:51" s="6" customFormat="1" ht="15.75" customHeight="1">
      <c r="B569" s="129"/>
      <c r="E569" s="130"/>
      <c r="F569" s="202" t="s">
        <v>605</v>
      </c>
      <c r="G569" s="203"/>
      <c r="H569" s="203"/>
      <c r="I569" s="203"/>
      <c r="K569" s="131">
        <v>7</v>
      </c>
      <c r="R569" s="132"/>
      <c r="T569" s="133"/>
      <c r="AB569" s="134"/>
      <c r="AT569" s="130" t="s">
        <v>144</v>
      </c>
      <c r="AU569" s="130" t="s">
        <v>96</v>
      </c>
      <c r="AV569" s="130" t="s">
        <v>96</v>
      </c>
      <c r="AW569" s="130" t="s">
        <v>103</v>
      </c>
      <c r="AX569" s="130" t="s">
        <v>81</v>
      </c>
      <c r="AY569" s="130" t="s">
        <v>137</v>
      </c>
    </row>
    <row r="570" spans="2:51" s="6" customFormat="1" ht="15.75" customHeight="1">
      <c r="B570" s="129"/>
      <c r="E570" s="130"/>
      <c r="F570" s="202" t="s">
        <v>606</v>
      </c>
      <c r="G570" s="203"/>
      <c r="H570" s="203"/>
      <c r="I570" s="203"/>
      <c r="K570" s="131">
        <v>6</v>
      </c>
      <c r="R570" s="132"/>
      <c r="T570" s="133"/>
      <c r="AB570" s="134"/>
      <c r="AT570" s="130" t="s">
        <v>144</v>
      </c>
      <c r="AU570" s="130" t="s">
        <v>96</v>
      </c>
      <c r="AV570" s="130" t="s">
        <v>96</v>
      </c>
      <c r="AW570" s="130" t="s">
        <v>103</v>
      </c>
      <c r="AX570" s="130" t="s">
        <v>81</v>
      </c>
      <c r="AY570" s="130" t="s">
        <v>137</v>
      </c>
    </row>
    <row r="571" spans="2:51" s="6" customFormat="1" ht="15.75" customHeight="1">
      <c r="B571" s="129"/>
      <c r="E571" s="130"/>
      <c r="F571" s="202" t="s">
        <v>607</v>
      </c>
      <c r="G571" s="203"/>
      <c r="H571" s="203"/>
      <c r="I571" s="203"/>
      <c r="K571" s="131">
        <v>8</v>
      </c>
      <c r="R571" s="132"/>
      <c r="T571" s="133"/>
      <c r="AB571" s="134"/>
      <c r="AT571" s="130" t="s">
        <v>144</v>
      </c>
      <c r="AU571" s="130" t="s">
        <v>96</v>
      </c>
      <c r="AV571" s="130" t="s">
        <v>96</v>
      </c>
      <c r="AW571" s="130" t="s">
        <v>103</v>
      </c>
      <c r="AX571" s="130" t="s">
        <v>81</v>
      </c>
      <c r="AY571" s="130" t="s">
        <v>137</v>
      </c>
    </row>
    <row r="572" spans="2:51" s="6" customFormat="1" ht="15.75" customHeight="1">
      <c r="B572" s="129"/>
      <c r="E572" s="130"/>
      <c r="F572" s="202" t="s">
        <v>608</v>
      </c>
      <c r="G572" s="203"/>
      <c r="H572" s="203"/>
      <c r="I572" s="203"/>
      <c r="K572" s="131">
        <v>8</v>
      </c>
      <c r="R572" s="132"/>
      <c r="T572" s="133"/>
      <c r="AB572" s="134"/>
      <c r="AT572" s="130" t="s">
        <v>144</v>
      </c>
      <c r="AU572" s="130" t="s">
        <v>96</v>
      </c>
      <c r="AV572" s="130" t="s">
        <v>96</v>
      </c>
      <c r="AW572" s="130" t="s">
        <v>103</v>
      </c>
      <c r="AX572" s="130" t="s">
        <v>81</v>
      </c>
      <c r="AY572" s="130" t="s">
        <v>137</v>
      </c>
    </row>
    <row r="573" spans="2:51" s="6" customFormat="1" ht="15.75" customHeight="1">
      <c r="B573" s="129"/>
      <c r="E573" s="130"/>
      <c r="F573" s="202" t="s">
        <v>609</v>
      </c>
      <c r="G573" s="203"/>
      <c r="H573" s="203"/>
      <c r="I573" s="203"/>
      <c r="K573" s="131">
        <v>8</v>
      </c>
      <c r="R573" s="132"/>
      <c r="T573" s="133"/>
      <c r="AB573" s="134"/>
      <c r="AT573" s="130" t="s">
        <v>144</v>
      </c>
      <c r="AU573" s="130" t="s">
        <v>96</v>
      </c>
      <c r="AV573" s="130" t="s">
        <v>96</v>
      </c>
      <c r="AW573" s="130" t="s">
        <v>103</v>
      </c>
      <c r="AX573" s="130" t="s">
        <v>81</v>
      </c>
      <c r="AY573" s="130" t="s">
        <v>137</v>
      </c>
    </row>
    <row r="574" spans="2:51" s="6" customFormat="1" ht="15.75" customHeight="1">
      <c r="B574" s="129"/>
      <c r="E574" s="130"/>
      <c r="F574" s="202" t="s">
        <v>610</v>
      </c>
      <c r="G574" s="203"/>
      <c r="H574" s="203"/>
      <c r="I574" s="203"/>
      <c r="K574" s="131">
        <v>8</v>
      </c>
      <c r="R574" s="132"/>
      <c r="T574" s="133"/>
      <c r="AB574" s="134"/>
      <c r="AT574" s="130" t="s">
        <v>144</v>
      </c>
      <c r="AU574" s="130" t="s">
        <v>96</v>
      </c>
      <c r="AV574" s="130" t="s">
        <v>96</v>
      </c>
      <c r="AW574" s="130" t="s">
        <v>103</v>
      </c>
      <c r="AX574" s="130" t="s">
        <v>81</v>
      </c>
      <c r="AY574" s="130" t="s">
        <v>137</v>
      </c>
    </row>
    <row r="575" spans="2:51" s="6" customFormat="1" ht="15.75" customHeight="1">
      <c r="B575" s="129"/>
      <c r="E575" s="130"/>
      <c r="F575" s="202" t="s">
        <v>611</v>
      </c>
      <c r="G575" s="203"/>
      <c r="H575" s="203"/>
      <c r="I575" s="203"/>
      <c r="K575" s="131">
        <v>8</v>
      </c>
      <c r="R575" s="132"/>
      <c r="T575" s="133"/>
      <c r="AB575" s="134"/>
      <c r="AT575" s="130" t="s">
        <v>144</v>
      </c>
      <c r="AU575" s="130" t="s">
        <v>96</v>
      </c>
      <c r="AV575" s="130" t="s">
        <v>96</v>
      </c>
      <c r="AW575" s="130" t="s">
        <v>103</v>
      </c>
      <c r="AX575" s="130" t="s">
        <v>81</v>
      </c>
      <c r="AY575" s="130" t="s">
        <v>137</v>
      </c>
    </row>
    <row r="576" spans="2:51" s="6" customFormat="1" ht="15.75" customHeight="1">
      <c r="B576" s="129"/>
      <c r="E576" s="130"/>
      <c r="F576" s="202" t="s">
        <v>612</v>
      </c>
      <c r="G576" s="203"/>
      <c r="H576" s="203"/>
      <c r="I576" s="203"/>
      <c r="K576" s="131">
        <v>8</v>
      </c>
      <c r="R576" s="132"/>
      <c r="T576" s="133"/>
      <c r="AB576" s="134"/>
      <c r="AT576" s="130" t="s">
        <v>144</v>
      </c>
      <c r="AU576" s="130" t="s">
        <v>96</v>
      </c>
      <c r="AV576" s="130" t="s">
        <v>96</v>
      </c>
      <c r="AW576" s="130" t="s">
        <v>103</v>
      </c>
      <c r="AX576" s="130" t="s">
        <v>81</v>
      </c>
      <c r="AY576" s="130" t="s">
        <v>137</v>
      </c>
    </row>
    <row r="577" spans="2:51" s="6" customFormat="1" ht="15.75" customHeight="1">
      <c r="B577" s="129"/>
      <c r="E577" s="130"/>
      <c r="F577" s="202" t="s">
        <v>613</v>
      </c>
      <c r="G577" s="203"/>
      <c r="H577" s="203"/>
      <c r="I577" s="203"/>
      <c r="K577" s="131">
        <v>7</v>
      </c>
      <c r="R577" s="132"/>
      <c r="T577" s="133"/>
      <c r="AB577" s="134"/>
      <c r="AT577" s="130" t="s">
        <v>144</v>
      </c>
      <c r="AU577" s="130" t="s">
        <v>96</v>
      </c>
      <c r="AV577" s="130" t="s">
        <v>96</v>
      </c>
      <c r="AW577" s="130" t="s">
        <v>103</v>
      </c>
      <c r="AX577" s="130" t="s">
        <v>81</v>
      </c>
      <c r="AY577" s="130" t="s">
        <v>137</v>
      </c>
    </row>
    <row r="578" spans="2:51" s="6" customFormat="1" ht="15.75" customHeight="1">
      <c r="B578" s="135"/>
      <c r="E578" s="136"/>
      <c r="F578" s="204" t="s">
        <v>145</v>
      </c>
      <c r="G578" s="205"/>
      <c r="H578" s="205"/>
      <c r="I578" s="205"/>
      <c r="K578" s="137">
        <v>99</v>
      </c>
      <c r="R578" s="138"/>
      <c r="T578" s="139"/>
      <c r="AB578" s="140"/>
      <c r="AT578" s="136" t="s">
        <v>144</v>
      </c>
      <c r="AU578" s="136" t="s">
        <v>96</v>
      </c>
      <c r="AV578" s="136" t="s">
        <v>142</v>
      </c>
      <c r="AW578" s="136" t="s">
        <v>103</v>
      </c>
      <c r="AX578" s="136" t="s">
        <v>21</v>
      </c>
      <c r="AY578" s="136" t="s">
        <v>137</v>
      </c>
    </row>
    <row r="579" spans="2:64" s="6" customFormat="1" ht="27" customHeight="1">
      <c r="B579" s="22"/>
      <c r="C579" s="122" t="s">
        <v>617</v>
      </c>
      <c r="D579" s="122" t="s">
        <v>138</v>
      </c>
      <c r="E579" s="123" t="s">
        <v>618</v>
      </c>
      <c r="F579" s="206" t="s">
        <v>619</v>
      </c>
      <c r="G579" s="197"/>
      <c r="H579" s="197"/>
      <c r="I579" s="197"/>
      <c r="J579" s="124" t="s">
        <v>415</v>
      </c>
      <c r="K579" s="125">
        <v>624</v>
      </c>
      <c r="L579" s="196">
        <v>0</v>
      </c>
      <c r="M579" s="197"/>
      <c r="N579" s="198">
        <f>ROUND($L$579*$K$579,2)</f>
        <v>0</v>
      </c>
      <c r="O579" s="197"/>
      <c r="P579" s="197"/>
      <c r="Q579" s="197"/>
      <c r="R579" s="23"/>
      <c r="T579" s="126"/>
      <c r="U579" s="29" t="s">
        <v>46</v>
      </c>
      <c r="V579" s="127">
        <v>0.015</v>
      </c>
      <c r="W579" s="127">
        <f>$V$579*$K$579</f>
        <v>9.36</v>
      </c>
      <c r="X579" s="127">
        <v>0</v>
      </c>
      <c r="Y579" s="127">
        <f>$X$579*$K$579</f>
        <v>0</v>
      </c>
      <c r="Z579" s="127">
        <v>0</v>
      </c>
      <c r="AA579" s="127">
        <f>$Z$579*$K$579</f>
        <v>0</v>
      </c>
      <c r="AB579" s="128"/>
      <c r="AR579" s="6" t="s">
        <v>142</v>
      </c>
      <c r="AT579" s="6" t="s">
        <v>138</v>
      </c>
      <c r="AU579" s="6" t="s">
        <v>96</v>
      </c>
      <c r="AY579" s="6" t="s">
        <v>137</v>
      </c>
      <c r="BE579" s="81">
        <f>IF($U$579="základní",$N$579,0)</f>
        <v>0</v>
      </c>
      <c r="BF579" s="81">
        <f>IF($U$579="snížená",$N$579,0)</f>
        <v>0</v>
      </c>
      <c r="BG579" s="81">
        <f>IF($U$579="zákl. přenesená",$N$579,0)</f>
        <v>0</v>
      </c>
      <c r="BH579" s="81">
        <f>IF($U$579="sníž. přenesená",$N$579,0)</f>
        <v>0</v>
      </c>
      <c r="BI579" s="81">
        <f>IF($U$579="nulová",$N$579,0)</f>
        <v>0</v>
      </c>
      <c r="BJ579" s="6" t="s">
        <v>21</v>
      </c>
      <c r="BK579" s="81">
        <f>ROUND($L$579*$K$579,2)</f>
        <v>0</v>
      </c>
      <c r="BL579" s="6" t="s">
        <v>142</v>
      </c>
    </row>
    <row r="580" spans="2:51" s="6" customFormat="1" ht="15.75" customHeight="1">
      <c r="B580" s="129"/>
      <c r="E580" s="130"/>
      <c r="F580" s="202" t="s">
        <v>620</v>
      </c>
      <c r="G580" s="203"/>
      <c r="H580" s="203"/>
      <c r="I580" s="203"/>
      <c r="K580" s="131">
        <v>624</v>
      </c>
      <c r="R580" s="132"/>
      <c r="T580" s="133"/>
      <c r="AB580" s="134"/>
      <c r="AT580" s="130" t="s">
        <v>144</v>
      </c>
      <c r="AU580" s="130" t="s">
        <v>96</v>
      </c>
      <c r="AV580" s="130" t="s">
        <v>96</v>
      </c>
      <c r="AW580" s="130" t="s">
        <v>103</v>
      </c>
      <c r="AX580" s="130" t="s">
        <v>81</v>
      </c>
      <c r="AY580" s="130" t="s">
        <v>137</v>
      </c>
    </row>
    <row r="581" spans="2:51" s="6" customFormat="1" ht="15.75" customHeight="1">
      <c r="B581" s="135"/>
      <c r="E581" s="136"/>
      <c r="F581" s="204" t="s">
        <v>145</v>
      </c>
      <c r="G581" s="205"/>
      <c r="H581" s="205"/>
      <c r="I581" s="205"/>
      <c r="K581" s="137">
        <v>624</v>
      </c>
      <c r="R581" s="138"/>
      <c r="T581" s="139"/>
      <c r="AB581" s="140"/>
      <c r="AT581" s="136" t="s">
        <v>144</v>
      </c>
      <c r="AU581" s="136" t="s">
        <v>96</v>
      </c>
      <c r="AV581" s="136" t="s">
        <v>142</v>
      </c>
      <c r="AW581" s="136" t="s">
        <v>103</v>
      </c>
      <c r="AX581" s="136" t="s">
        <v>21</v>
      </c>
      <c r="AY581" s="136" t="s">
        <v>137</v>
      </c>
    </row>
    <row r="582" spans="2:64" s="6" customFormat="1" ht="27" customHeight="1">
      <c r="B582" s="22"/>
      <c r="C582" s="122" t="s">
        <v>621</v>
      </c>
      <c r="D582" s="122" t="s">
        <v>138</v>
      </c>
      <c r="E582" s="123" t="s">
        <v>622</v>
      </c>
      <c r="F582" s="206" t="s">
        <v>623</v>
      </c>
      <c r="G582" s="197"/>
      <c r="H582" s="197"/>
      <c r="I582" s="197"/>
      <c r="J582" s="124" t="s">
        <v>415</v>
      </c>
      <c r="K582" s="125">
        <v>57</v>
      </c>
      <c r="L582" s="196">
        <v>0</v>
      </c>
      <c r="M582" s="197"/>
      <c r="N582" s="198">
        <f>ROUND($L$582*$K$582,2)</f>
        <v>0</v>
      </c>
      <c r="O582" s="197"/>
      <c r="P582" s="197"/>
      <c r="Q582" s="197"/>
      <c r="R582" s="23"/>
      <c r="T582" s="126"/>
      <c r="U582" s="29" t="s">
        <v>46</v>
      </c>
      <c r="V582" s="127">
        <v>0.018</v>
      </c>
      <c r="W582" s="127">
        <f>$V$582*$K$582</f>
        <v>1.026</v>
      </c>
      <c r="X582" s="127">
        <v>0</v>
      </c>
      <c r="Y582" s="127">
        <f>$X$582*$K$582</f>
        <v>0</v>
      </c>
      <c r="Z582" s="127">
        <v>0</v>
      </c>
      <c r="AA582" s="127">
        <f>$Z$582*$K$582</f>
        <v>0</v>
      </c>
      <c r="AB582" s="128"/>
      <c r="AR582" s="6" t="s">
        <v>142</v>
      </c>
      <c r="AT582" s="6" t="s">
        <v>138</v>
      </c>
      <c r="AU582" s="6" t="s">
        <v>96</v>
      </c>
      <c r="AY582" s="6" t="s">
        <v>137</v>
      </c>
      <c r="BE582" s="81">
        <f>IF($U$582="základní",$N$582,0)</f>
        <v>0</v>
      </c>
      <c r="BF582" s="81">
        <f>IF($U$582="snížená",$N$582,0)</f>
        <v>0</v>
      </c>
      <c r="BG582" s="81">
        <f>IF($U$582="zákl. přenesená",$N$582,0)</f>
        <v>0</v>
      </c>
      <c r="BH582" s="81">
        <f>IF($U$582="sníž. přenesená",$N$582,0)</f>
        <v>0</v>
      </c>
      <c r="BI582" s="81">
        <f>IF($U$582="nulová",$N$582,0)</f>
        <v>0</v>
      </c>
      <c r="BJ582" s="6" t="s">
        <v>21</v>
      </c>
      <c r="BK582" s="81">
        <f>ROUND($L$582*$K$582,2)</f>
        <v>0</v>
      </c>
      <c r="BL582" s="6" t="s">
        <v>142</v>
      </c>
    </row>
    <row r="583" spans="2:51" s="6" customFormat="1" ht="15.75" customHeight="1">
      <c r="B583" s="129"/>
      <c r="E583" s="130"/>
      <c r="F583" s="202" t="s">
        <v>624</v>
      </c>
      <c r="G583" s="203"/>
      <c r="H583" s="203"/>
      <c r="I583" s="203"/>
      <c r="K583" s="131">
        <v>57</v>
      </c>
      <c r="R583" s="132"/>
      <c r="T583" s="133"/>
      <c r="AB583" s="134"/>
      <c r="AT583" s="130" t="s">
        <v>144</v>
      </c>
      <c r="AU583" s="130" t="s">
        <v>96</v>
      </c>
      <c r="AV583" s="130" t="s">
        <v>96</v>
      </c>
      <c r="AW583" s="130" t="s">
        <v>103</v>
      </c>
      <c r="AX583" s="130" t="s">
        <v>81</v>
      </c>
      <c r="AY583" s="130" t="s">
        <v>137</v>
      </c>
    </row>
    <row r="584" spans="2:51" s="6" customFormat="1" ht="15.75" customHeight="1">
      <c r="B584" s="135"/>
      <c r="E584" s="136"/>
      <c r="F584" s="204" t="s">
        <v>145</v>
      </c>
      <c r="G584" s="205"/>
      <c r="H584" s="205"/>
      <c r="I584" s="205"/>
      <c r="K584" s="137">
        <v>57</v>
      </c>
      <c r="R584" s="138"/>
      <c r="T584" s="139"/>
      <c r="AB584" s="140"/>
      <c r="AT584" s="136" t="s">
        <v>144</v>
      </c>
      <c r="AU584" s="136" t="s">
        <v>96</v>
      </c>
      <c r="AV584" s="136" t="s">
        <v>142</v>
      </c>
      <c r="AW584" s="136" t="s">
        <v>103</v>
      </c>
      <c r="AX584" s="136" t="s">
        <v>21</v>
      </c>
      <c r="AY584" s="136" t="s">
        <v>137</v>
      </c>
    </row>
    <row r="585" spans="2:64" s="6" customFormat="1" ht="27" customHeight="1">
      <c r="B585" s="22"/>
      <c r="C585" s="122" t="s">
        <v>625</v>
      </c>
      <c r="D585" s="122" t="s">
        <v>138</v>
      </c>
      <c r="E585" s="123" t="s">
        <v>626</v>
      </c>
      <c r="F585" s="206" t="s">
        <v>627</v>
      </c>
      <c r="G585" s="197"/>
      <c r="H585" s="197"/>
      <c r="I585" s="197"/>
      <c r="J585" s="124" t="s">
        <v>163</v>
      </c>
      <c r="K585" s="125">
        <v>7634.3</v>
      </c>
      <c r="L585" s="196">
        <v>0</v>
      </c>
      <c r="M585" s="197"/>
      <c r="N585" s="198">
        <f>ROUND($L$585*$K$585,2)</f>
        <v>0</v>
      </c>
      <c r="O585" s="197"/>
      <c r="P585" s="197"/>
      <c r="Q585" s="197"/>
      <c r="R585" s="23"/>
      <c r="T585" s="126"/>
      <c r="U585" s="29" t="s">
        <v>46</v>
      </c>
      <c r="V585" s="127">
        <v>0.002</v>
      </c>
      <c r="W585" s="127">
        <f>$V$585*$K$585</f>
        <v>15.268600000000001</v>
      </c>
      <c r="X585" s="127">
        <v>0</v>
      </c>
      <c r="Y585" s="127">
        <f>$X$585*$K$585</f>
        <v>0</v>
      </c>
      <c r="Z585" s="127">
        <v>0</v>
      </c>
      <c r="AA585" s="127">
        <f>$Z$585*$K$585</f>
        <v>0</v>
      </c>
      <c r="AB585" s="128"/>
      <c r="AR585" s="6" t="s">
        <v>142</v>
      </c>
      <c r="AT585" s="6" t="s">
        <v>138</v>
      </c>
      <c r="AU585" s="6" t="s">
        <v>96</v>
      </c>
      <c r="AY585" s="6" t="s">
        <v>137</v>
      </c>
      <c r="BE585" s="81">
        <f>IF($U$585="základní",$N$585,0)</f>
        <v>0</v>
      </c>
      <c r="BF585" s="81">
        <f>IF($U$585="snížená",$N$585,0)</f>
        <v>0</v>
      </c>
      <c r="BG585" s="81">
        <f>IF($U$585="zákl. přenesená",$N$585,0)</f>
        <v>0</v>
      </c>
      <c r="BH585" s="81">
        <f>IF($U$585="sníž. přenesená",$N$585,0)</f>
        <v>0</v>
      </c>
      <c r="BI585" s="81">
        <f>IF($U$585="nulová",$N$585,0)</f>
        <v>0</v>
      </c>
      <c r="BJ585" s="6" t="s">
        <v>21</v>
      </c>
      <c r="BK585" s="81">
        <f>ROUND($L$585*$K$585,2)</f>
        <v>0</v>
      </c>
      <c r="BL585" s="6" t="s">
        <v>142</v>
      </c>
    </row>
    <row r="586" spans="2:51" s="6" customFormat="1" ht="15.75" customHeight="1">
      <c r="B586" s="129"/>
      <c r="E586" s="130"/>
      <c r="F586" s="202" t="s">
        <v>168</v>
      </c>
      <c r="G586" s="203"/>
      <c r="H586" s="203"/>
      <c r="I586" s="203"/>
      <c r="K586" s="131">
        <v>7103.55</v>
      </c>
      <c r="R586" s="132"/>
      <c r="T586" s="133"/>
      <c r="AB586" s="134"/>
      <c r="AT586" s="130" t="s">
        <v>144</v>
      </c>
      <c r="AU586" s="130" t="s">
        <v>96</v>
      </c>
      <c r="AV586" s="130" t="s">
        <v>96</v>
      </c>
      <c r="AW586" s="130" t="s">
        <v>103</v>
      </c>
      <c r="AX586" s="130" t="s">
        <v>81</v>
      </c>
      <c r="AY586" s="130" t="s">
        <v>137</v>
      </c>
    </row>
    <row r="587" spans="2:51" s="6" customFormat="1" ht="15.75" customHeight="1">
      <c r="B587" s="129"/>
      <c r="E587" s="130"/>
      <c r="F587" s="202" t="s">
        <v>169</v>
      </c>
      <c r="G587" s="203"/>
      <c r="H587" s="203"/>
      <c r="I587" s="203"/>
      <c r="K587" s="131">
        <v>260</v>
      </c>
      <c r="R587" s="132"/>
      <c r="T587" s="133"/>
      <c r="AB587" s="134"/>
      <c r="AT587" s="130" t="s">
        <v>144</v>
      </c>
      <c r="AU587" s="130" t="s">
        <v>96</v>
      </c>
      <c r="AV587" s="130" t="s">
        <v>96</v>
      </c>
      <c r="AW587" s="130" t="s">
        <v>103</v>
      </c>
      <c r="AX587" s="130" t="s">
        <v>81</v>
      </c>
      <c r="AY587" s="130" t="s">
        <v>137</v>
      </c>
    </row>
    <row r="588" spans="2:51" s="6" customFormat="1" ht="15.75" customHeight="1">
      <c r="B588" s="129"/>
      <c r="E588" s="130"/>
      <c r="F588" s="202" t="s">
        <v>170</v>
      </c>
      <c r="G588" s="203"/>
      <c r="H588" s="203"/>
      <c r="I588" s="203"/>
      <c r="K588" s="131">
        <v>36</v>
      </c>
      <c r="R588" s="132"/>
      <c r="T588" s="133"/>
      <c r="AB588" s="134"/>
      <c r="AT588" s="130" t="s">
        <v>144</v>
      </c>
      <c r="AU588" s="130" t="s">
        <v>96</v>
      </c>
      <c r="AV588" s="130" t="s">
        <v>96</v>
      </c>
      <c r="AW588" s="130" t="s">
        <v>103</v>
      </c>
      <c r="AX588" s="130" t="s">
        <v>81</v>
      </c>
      <c r="AY588" s="130" t="s">
        <v>137</v>
      </c>
    </row>
    <row r="589" spans="2:51" s="6" customFormat="1" ht="15.75" customHeight="1">
      <c r="B589" s="129"/>
      <c r="E589" s="130"/>
      <c r="F589" s="202" t="s">
        <v>164</v>
      </c>
      <c r="G589" s="203"/>
      <c r="H589" s="203"/>
      <c r="I589" s="203"/>
      <c r="K589" s="131">
        <v>234.75</v>
      </c>
      <c r="R589" s="132"/>
      <c r="T589" s="133"/>
      <c r="AB589" s="134"/>
      <c r="AT589" s="130" t="s">
        <v>144</v>
      </c>
      <c r="AU589" s="130" t="s">
        <v>96</v>
      </c>
      <c r="AV589" s="130" t="s">
        <v>96</v>
      </c>
      <c r="AW589" s="130" t="s">
        <v>103</v>
      </c>
      <c r="AX589" s="130" t="s">
        <v>81</v>
      </c>
      <c r="AY589" s="130" t="s">
        <v>137</v>
      </c>
    </row>
    <row r="590" spans="2:51" s="6" customFormat="1" ht="15.75" customHeight="1">
      <c r="B590" s="135"/>
      <c r="E590" s="136"/>
      <c r="F590" s="204" t="s">
        <v>145</v>
      </c>
      <c r="G590" s="205"/>
      <c r="H590" s="205"/>
      <c r="I590" s="205"/>
      <c r="K590" s="137">
        <v>7634.3</v>
      </c>
      <c r="R590" s="138"/>
      <c r="T590" s="139"/>
      <c r="AB590" s="140"/>
      <c r="AT590" s="136" t="s">
        <v>144</v>
      </c>
      <c r="AU590" s="136" t="s">
        <v>96</v>
      </c>
      <c r="AV590" s="136" t="s">
        <v>142</v>
      </c>
      <c r="AW590" s="136" t="s">
        <v>103</v>
      </c>
      <c r="AX590" s="136" t="s">
        <v>21</v>
      </c>
      <c r="AY590" s="136" t="s">
        <v>137</v>
      </c>
    </row>
    <row r="591" spans="2:64" s="6" customFormat="1" ht="27" customHeight="1">
      <c r="B591" s="22"/>
      <c r="C591" s="122" t="s">
        <v>628</v>
      </c>
      <c r="D591" s="122" t="s">
        <v>138</v>
      </c>
      <c r="E591" s="123" t="s">
        <v>629</v>
      </c>
      <c r="F591" s="206" t="s">
        <v>630</v>
      </c>
      <c r="G591" s="197"/>
      <c r="H591" s="197"/>
      <c r="I591" s="197"/>
      <c r="J591" s="124" t="s">
        <v>141</v>
      </c>
      <c r="K591" s="125">
        <v>7</v>
      </c>
      <c r="L591" s="196">
        <v>0</v>
      </c>
      <c r="M591" s="197"/>
      <c r="N591" s="198">
        <f>ROUND($L$591*$K$591,2)</f>
        <v>0</v>
      </c>
      <c r="O591" s="197"/>
      <c r="P591" s="197"/>
      <c r="Q591" s="197"/>
      <c r="R591" s="23"/>
      <c r="T591" s="126"/>
      <c r="U591" s="29" t="s">
        <v>46</v>
      </c>
      <c r="V591" s="127">
        <v>1.25</v>
      </c>
      <c r="W591" s="127">
        <f>$V$591*$K$591</f>
        <v>8.75</v>
      </c>
      <c r="X591" s="127">
        <v>0.00068</v>
      </c>
      <c r="Y591" s="127">
        <f>$X$591*$K$591</f>
        <v>0.00476</v>
      </c>
      <c r="Z591" s="127">
        <v>0</v>
      </c>
      <c r="AA591" s="127">
        <f>$Z$591*$K$591</f>
        <v>0</v>
      </c>
      <c r="AB591" s="128"/>
      <c r="AR591" s="6" t="s">
        <v>142</v>
      </c>
      <c r="AT591" s="6" t="s">
        <v>138</v>
      </c>
      <c r="AU591" s="6" t="s">
        <v>96</v>
      </c>
      <c r="AY591" s="6" t="s">
        <v>137</v>
      </c>
      <c r="BE591" s="81">
        <f>IF($U$591="základní",$N$591,0)</f>
        <v>0</v>
      </c>
      <c r="BF591" s="81">
        <f>IF($U$591="snížená",$N$591,0)</f>
        <v>0</v>
      </c>
      <c r="BG591" s="81">
        <f>IF($U$591="zákl. přenesená",$N$591,0)</f>
        <v>0</v>
      </c>
      <c r="BH591" s="81">
        <f>IF($U$591="sníž. přenesená",$N$591,0)</f>
        <v>0</v>
      </c>
      <c r="BI591" s="81">
        <f>IF($U$591="nulová",$N$591,0)</f>
        <v>0</v>
      </c>
      <c r="BJ591" s="6" t="s">
        <v>21</v>
      </c>
      <c r="BK591" s="81">
        <f>ROUND($L$591*$K$591,2)</f>
        <v>0</v>
      </c>
      <c r="BL591" s="6" t="s">
        <v>142</v>
      </c>
    </row>
    <row r="592" spans="2:51" s="6" customFormat="1" ht="15.75" customHeight="1">
      <c r="B592" s="129"/>
      <c r="E592" s="130"/>
      <c r="F592" s="202" t="s">
        <v>631</v>
      </c>
      <c r="G592" s="203"/>
      <c r="H592" s="203"/>
      <c r="I592" s="203"/>
      <c r="K592" s="131">
        <v>7</v>
      </c>
      <c r="R592" s="132"/>
      <c r="T592" s="133"/>
      <c r="AB592" s="134"/>
      <c r="AT592" s="130" t="s">
        <v>144</v>
      </c>
      <c r="AU592" s="130" t="s">
        <v>96</v>
      </c>
      <c r="AV592" s="130" t="s">
        <v>96</v>
      </c>
      <c r="AW592" s="130" t="s">
        <v>103</v>
      </c>
      <c r="AX592" s="130" t="s">
        <v>81</v>
      </c>
      <c r="AY592" s="130" t="s">
        <v>137</v>
      </c>
    </row>
    <row r="593" spans="2:51" s="6" customFormat="1" ht="15.75" customHeight="1">
      <c r="B593" s="135"/>
      <c r="E593" s="136"/>
      <c r="F593" s="204" t="s">
        <v>145</v>
      </c>
      <c r="G593" s="205"/>
      <c r="H593" s="205"/>
      <c r="I593" s="205"/>
      <c r="K593" s="137">
        <v>7</v>
      </c>
      <c r="R593" s="138"/>
      <c r="T593" s="139"/>
      <c r="AB593" s="140"/>
      <c r="AT593" s="136" t="s">
        <v>144</v>
      </c>
      <c r="AU593" s="136" t="s">
        <v>96</v>
      </c>
      <c r="AV593" s="136" t="s">
        <v>142</v>
      </c>
      <c r="AW593" s="136" t="s">
        <v>103</v>
      </c>
      <c r="AX593" s="136" t="s">
        <v>21</v>
      </c>
      <c r="AY593" s="136" t="s">
        <v>137</v>
      </c>
    </row>
    <row r="594" spans="2:64" s="6" customFormat="1" ht="15.75" customHeight="1">
      <c r="B594" s="22"/>
      <c r="C594" s="122" t="s">
        <v>632</v>
      </c>
      <c r="D594" s="122" t="s">
        <v>138</v>
      </c>
      <c r="E594" s="123" t="s">
        <v>633</v>
      </c>
      <c r="F594" s="206" t="s">
        <v>634</v>
      </c>
      <c r="G594" s="197"/>
      <c r="H594" s="197"/>
      <c r="I594" s="197"/>
      <c r="J594" s="124" t="s">
        <v>174</v>
      </c>
      <c r="K594" s="125">
        <v>9</v>
      </c>
      <c r="L594" s="196">
        <v>0</v>
      </c>
      <c r="M594" s="197"/>
      <c r="N594" s="198">
        <f>ROUND($L$594*$K$594,2)</f>
        <v>0</v>
      </c>
      <c r="O594" s="197"/>
      <c r="P594" s="197"/>
      <c r="Q594" s="197"/>
      <c r="R594" s="23"/>
      <c r="T594" s="126"/>
      <c r="U594" s="29" t="s">
        <v>46</v>
      </c>
      <c r="V594" s="127">
        <v>1.824</v>
      </c>
      <c r="W594" s="127">
        <f>$V$594*$K$594</f>
        <v>16.416</v>
      </c>
      <c r="X594" s="127">
        <v>0</v>
      </c>
      <c r="Y594" s="127">
        <f>$X$594*$K$594</f>
        <v>0</v>
      </c>
      <c r="Z594" s="127">
        <v>2.5</v>
      </c>
      <c r="AA594" s="127">
        <f>$Z$594*$K$594</f>
        <v>22.5</v>
      </c>
      <c r="AB594" s="128"/>
      <c r="AR594" s="6" t="s">
        <v>142</v>
      </c>
      <c r="AT594" s="6" t="s">
        <v>138</v>
      </c>
      <c r="AU594" s="6" t="s">
        <v>96</v>
      </c>
      <c r="AY594" s="6" t="s">
        <v>137</v>
      </c>
      <c r="BE594" s="81">
        <f>IF($U$594="základní",$N$594,0)</f>
        <v>0</v>
      </c>
      <c r="BF594" s="81">
        <f>IF($U$594="snížená",$N$594,0)</f>
        <v>0</v>
      </c>
      <c r="BG594" s="81">
        <f>IF($U$594="zákl. přenesená",$N$594,0)</f>
        <v>0</v>
      </c>
      <c r="BH594" s="81">
        <f>IF($U$594="sníž. přenesená",$N$594,0)</f>
        <v>0</v>
      </c>
      <c r="BI594" s="81">
        <f>IF($U$594="nulová",$N$594,0)</f>
        <v>0</v>
      </c>
      <c r="BJ594" s="6" t="s">
        <v>21</v>
      </c>
      <c r="BK594" s="81">
        <f>ROUND($L$594*$K$594,2)</f>
        <v>0</v>
      </c>
      <c r="BL594" s="6" t="s">
        <v>142</v>
      </c>
    </row>
    <row r="595" spans="2:51" s="6" customFormat="1" ht="27" customHeight="1">
      <c r="B595" s="129"/>
      <c r="E595" s="130"/>
      <c r="F595" s="202" t="s">
        <v>635</v>
      </c>
      <c r="G595" s="203"/>
      <c r="H595" s="203"/>
      <c r="I595" s="203"/>
      <c r="K595" s="131">
        <v>9</v>
      </c>
      <c r="R595" s="132"/>
      <c r="T595" s="133"/>
      <c r="AB595" s="134"/>
      <c r="AT595" s="130" t="s">
        <v>144</v>
      </c>
      <c r="AU595" s="130" t="s">
        <v>96</v>
      </c>
      <c r="AV595" s="130" t="s">
        <v>96</v>
      </c>
      <c r="AW595" s="130" t="s">
        <v>103</v>
      </c>
      <c r="AX595" s="130" t="s">
        <v>81</v>
      </c>
      <c r="AY595" s="130" t="s">
        <v>137</v>
      </c>
    </row>
    <row r="596" spans="2:51" s="6" customFormat="1" ht="15.75" customHeight="1">
      <c r="B596" s="135"/>
      <c r="E596" s="136"/>
      <c r="F596" s="204" t="s">
        <v>145</v>
      </c>
      <c r="G596" s="205"/>
      <c r="H596" s="205"/>
      <c r="I596" s="205"/>
      <c r="K596" s="137">
        <v>9</v>
      </c>
      <c r="R596" s="138"/>
      <c r="T596" s="139"/>
      <c r="AB596" s="140"/>
      <c r="AT596" s="136" t="s">
        <v>144</v>
      </c>
      <c r="AU596" s="136" t="s">
        <v>96</v>
      </c>
      <c r="AV596" s="136" t="s">
        <v>142</v>
      </c>
      <c r="AW596" s="136" t="s">
        <v>103</v>
      </c>
      <c r="AX596" s="136" t="s">
        <v>21</v>
      </c>
      <c r="AY596" s="136" t="s">
        <v>137</v>
      </c>
    </row>
    <row r="597" spans="2:64" s="6" customFormat="1" ht="15.75" customHeight="1">
      <c r="B597" s="22"/>
      <c r="C597" s="122" t="s">
        <v>636</v>
      </c>
      <c r="D597" s="122" t="s">
        <v>138</v>
      </c>
      <c r="E597" s="123" t="s">
        <v>637</v>
      </c>
      <c r="F597" s="206" t="s">
        <v>638</v>
      </c>
      <c r="G597" s="197"/>
      <c r="H597" s="197"/>
      <c r="I597" s="197"/>
      <c r="J597" s="124" t="s">
        <v>174</v>
      </c>
      <c r="K597" s="125">
        <v>16.642</v>
      </c>
      <c r="L597" s="196">
        <v>0</v>
      </c>
      <c r="M597" s="197"/>
      <c r="N597" s="198">
        <f>ROUND($L$597*$K$597,2)</f>
        <v>0</v>
      </c>
      <c r="O597" s="197"/>
      <c r="P597" s="197"/>
      <c r="Q597" s="197"/>
      <c r="R597" s="23"/>
      <c r="T597" s="126"/>
      <c r="U597" s="29" t="s">
        <v>46</v>
      </c>
      <c r="V597" s="127">
        <v>5.236</v>
      </c>
      <c r="W597" s="127">
        <f>$V$597*$K$597</f>
        <v>87.13751199999999</v>
      </c>
      <c r="X597" s="127">
        <v>0.12</v>
      </c>
      <c r="Y597" s="127">
        <f>$X$597*$K$597</f>
        <v>1.99704</v>
      </c>
      <c r="Z597" s="127">
        <v>2.2</v>
      </c>
      <c r="AA597" s="127">
        <f>$Z$597*$K$597</f>
        <v>36.6124</v>
      </c>
      <c r="AB597" s="128"/>
      <c r="AR597" s="6" t="s">
        <v>142</v>
      </c>
      <c r="AT597" s="6" t="s">
        <v>138</v>
      </c>
      <c r="AU597" s="6" t="s">
        <v>96</v>
      </c>
      <c r="AY597" s="6" t="s">
        <v>137</v>
      </c>
      <c r="BE597" s="81">
        <f>IF($U$597="základní",$N$597,0)</f>
        <v>0</v>
      </c>
      <c r="BF597" s="81">
        <f>IF($U$597="snížená",$N$597,0)</f>
        <v>0</v>
      </c>
      <c r="BG597" s="81">
        <f>IF($U$597="zákl. přenesená",$N$597,0)</f>
        <v>0</v>
      </c>
      <c r="BH597" s="81">
        <f>IF($U$597="sníž. přenesená",$N$597,0)</f>
        <v>0</v>
      </c>
      <c r="BI597" s="81">
        <f>IF($U$597="nulová",$N$597,0)</f>
        <v>0</v>
      </c>
      <c r="BJ597" s="6" t="s">
        <v>21</v>
      </c>
      <c r="BK597" s="81">
        <f>ROUND($L$597*$K$597,2)</f>
        <v>0</v>
      </c>
      <c r="BL597" s="6" t="s">
        <v>142</v>
      </c>
    </row>
    <row r="598" spans="2:51" s="6" customFormat="1" ht="51" customHeight="1">
      <c r="B598" s="129"/>
      <c r="E598" s="130"/>
      <c r="F598" s="202" t="s">
        <v>639</v>
      </c>
      <c r="G598" s="203"/>
      <c r="H598" s="203"/>
      <c r="I598" s="203"/>
      <c r="K598" s="131">
        <v>16.642</v>
      </c>
      <c r="R598" s="132"/>
      <c r="T598" s="133"/>
      <c r="AB598" s="134"/>
      <c r="AT598" s="130" t="s">
        <v>144</v>
      </c>
      <c r="AU598" s="130" t="s">
        <v>96</v>
      </c>
      <c r="AV598" s="130" t="s">
        <v>96</v>
      </c>
      <c r="AW598" s="130" t="s">
        <v>103</v>
      </c>
      <c r="AX598" s="130" t="s">
        <v>81</v>
      </c>
      <c r="AY598" s="130" t="s">
        <v>137</v>
      </c>
    </row>
    <row r="599" spans="2:51" s="6" customFormat="1" ht="15.75" customHeight="1">
      <c r="B599" s="135"/>
      <c r="E599" s="136"/>
      <c r="F599" s="204" t="s">
        <v>145</v>
      </c>
      <c r="G599" s="205"/>
      <c r="H599" s="205"/>
      <c r="I599" s="205"/>
      <c r="K599" s="137">
        <v>16.642</v>
      </c>
      <c r="R599" s="138"/>
      <c r="T599" s="139"/>
      <c r="AB599" s="140"/>
      <c r="AT599" s="136" t="s">
        <v>144</v>
      </c>
      <c r="AU599" s="136" t="s">
        <v>96</v>
      </c>
      <c r="AV599" s="136" t="s">
        <v>142</v>
      </c>
      <c r="AW599" s="136" t="s">
        <v>103</v>
      </c>
      <c r="AX599" s="136" t="s">
        <v>21</v>
      </c>
      <c r="AY599" s="136" t="s">
        <v>137</v>
      </c>
    </row>
    <row r="600" spans="2:64" s="6" customFormat="1" ht="15.75" customHeight="1">
      <c r="B600" s="22"/>
      <c r="C600" s="122" t="s">
        <v>640</v>
      </c>
      <c r="D600" s="122" t="s">
        <v>138</v>
      </c>
      <c r="E600" s="123" t="s">
        <v>641</v>
      </c>
      <c r="F600" s="206" t="s">
        <v>642</v>
      </c>
      <c r="G600" s="197"/>
      <c r="H600" s="197"/>
      <c r="I600" s="197"/>
      <c r="J600" s="124" t="s">
        <v>174</v>
      </c>
      <c r="K600" s="125">
        <v>11.91</v>
      </c>
      <c r="L600" s="196">
        <v>0</v>
      </c>
      <c r="M600" s="197"/>
      <c r="N600" s="198">
        <f>ROUND($L$600*$K$600,2)</f>
        <v>0</v>
      </c>
      <c r="O600" s="197"/>
      <c r="P600" s="197"/>
      <c r="Q600" s="197"/>
      <c r="R600" s="23"/>
      <c r="T600" s="126"/>
      <c r="U600" s="29" t="s">
        <v>46</v>
      </c>
      <c r="V600" s="127">
        <v>2.976</v>
      </c>
      <c r="W600" s="127">
        <f>$V$600*$K$600</f>
        <v>35.444160000000004</v>
      </c>
      <c r="X600" s="127">
        <v>0.12</v>
      </c>
      <c r="Y600" s="127">
        <f>$X$600*$K$600</f>
        <v>1.4292</v>
      </c>
      <c r="Z600" s="127">
        <v>2.49</v>
      </c>
      <c r="AA600" s="127">
        <f>$Z$600*$K$600</f>
        <v>29.655900000000003</v>
      </c>
      <c r="AB600" s="128"/>
      <c r="AR600" s="6" t="s">
        <v>142</v>
      </c>
      <c r="AT600" s="6" t="s">
        <v>138</v>
      </c>
      <c r="AU600" s="6" t="s">
        <v>96</v>
      </c>
      <c r="AY600" s="6" t="s">
        <v>137</v>
      </c>
      <c r="BE600" s="81">
        <f>IF($U$600="základní",$N$600,0)</f>
        <v>0</v>
      </c>
      <c r="BF600" s="81">
        <f>IF($U$600="snížená",$N$600,0)</f>
        <v>0</v>
      </c>
      <c r="BG600" s="81">
        <f>IF($U$600="zákl. přenesená",$N$600,0)</f>
        <v>0</v>
      </c>
      <c r="BH600" s="81">
        <f>IF($U$600="sníž. přenesená",$N$600,0)</f>
        <v>0</v>
      </c>
      <c r="BI600" s="81">
        <f>IF($U$600="nulová",$N$600,0)</f>
        <v>0</v>
      </c>
      <c r="BJ600" s="6" t="s">
        <v>21</v>
      </c>
      <c r="BK600" s="81">
        <f>ROUND($L$600*$K$600,2)</f>
        <v>0</v>
      </c>
      <c r="BL600" s="6" t="s">
        <v>142</v>
      </c>
    </row>
    <row r="601" spans="2:51" s="6" customFormat="1" ht="15.75" customHeight="1">
      <c r="B601" s="129"/>
      <c r="E601" s="130"/>
      <c r="F601" s="202" t="s">
        <v>643</v>
      </c>
      <c r="G601" s="203"/>
      <c r="H601" s="203"/>
      <c r="I601" s="203"/>
      <c r="K601" s="131">
        <v>11.91</v>
      </c>
      <c r="R601" s="132"/>
      <c r="T601" s="133"/>
      <c r="AB601" s="134"/>
      <c r="AT601" s="130" t="s">
        <v>144</v>
      </c>
      <c r="AU601" s="130" t="s">
        <v>96</v>
      </c>
      <c r="AV601" s="130" t="s">
        <v>96</v>
      </c>
      <c r="AW601" s="130" t="s">
        <v>103</v>
      </c>
      <c r="AX601" s="130" t="s">
        <v>81</v>
      </c>
      <c r="AY601" s="130" t="s">
        <v>137</v>
      </c>
    </row>
    <row r="602" spans="2:51" s="6" customFormat="1" ht="15.75" customHeight="1">
      <c r="B602" s="135"/>
      <c r="E602" s="136"/>
      <c r="F602" s="204" t="s">
        <v>145</v>
      </c>
      <c r="G602" s="205"/>
      <c r="H602" s="205"/>
      <c r="I602" s="205"/>
      <c r="K602" s="137">
        <v>11.91</v>
      </c>
      <c r="R602" s="138"/>
      <c r="T602" s="139"/>
      <c r="AB602" s="140"/>
      <c r="AT602" s="136" t="s">
        <v>144</v>
      </c>
      <c r="AU602" s="136" t="s">
        <v>96</v>
      </c>
      <c r="AV602" s="136" t="s">
        <v>142</v>
      </c>
      <c r="AW602" s="136" t="s">
        <v>103</v>
      </c>
      <c r="AX602" s="136" t="s">
        <v>21</v>
      </c>
      <c r="AY602" s="136" t="s">
        <v>137</v>
      </c>
    </row>
    <row r="603" spans="2:64" s="6" customFormat="1" ht="15.75" customHeight="1">
      <c r="B603" s="22"/>
      <c r="C603" s="122" t="s">
        <v>644</v>
      </c>
      <c r="D603" s="122" t="s">
        <v>138</v>
      </c>
      <c r="E603" s="123" t="s">
        <v>645</v>
      </c>
      <c r="F603" s="206" t="s">
        <v>646</v>
      </c>
      <c r="G603" s="197"/>
      <c r="H603" s="197"/>
      <c r="I603" s="197"/>
      <c r="J603" s="124" t="s">
        <v>174</v>
      </c>
      <c r="K603" s="125">
        <v>1.08</v>
      </c>
      <c r="L603" s="196">
        <v>0</v>
      </c>
      <c r="M603" s="197"/>
      <c r="N603" s="198">
        <f>ROUND($L$603*$K$603,2)</f>
        <v>0</v>
      </c>
      <c r="O603" s="197"/>
      <c r="P603" s="197"/>
      <c r="Q603" s="197"/>
      <c r="R603" s="23"/>
      <c r="T603" s="126"/>
      <c r="U603" s="29" t="s">
        <v>46</v>
      </c>
      <c r="V603" s="127">
        <v>5.236</v>
      </c>
      <c r="W603" s="127">
        <f>$V$603*$K$603</f>
        <v>5.65488</v>
      </c>
      <c r="X603" s="127">
        <v>0.12</v>
      </c>
      <c r="Y603" s="127">
        <f>$X$603*$K$603</f>
        <v>0.1296</v>
      </c>
      <c r="Z603" s="127">
        <v>2.2</v>
      </c>
      <c r="AA603" s="127">
        <f>$Z$603*$K$603</f>
        <v>2.3760000000000003</v>
      </c>
      <c r="AB603" s="128"/>
      <c r="AR603" s="6" t="s">
        <v>142</v>
      </c>
      <c r="AT603" s="6" t="s">
        <v>138</v>
      </c>
      <c r="AU603" s="6" t="s">
        <v>96</v>
      </c>
      <c r="AY603" s="6" t="s">
        <v>137</v>
      </c>
      <c r="BE603" s="81">
        <f>IF($U$603="základní",$N$603,0)</f>
        <v>0</v>
      </c>
      <c r="BF603" s="81">
        <f>IF($U$603="snížená",$N$603,0)</f>
        <v>0</v>
      </c>
      <c r="BG603" s="81">
        <f>IF($U$603="zákl. přenesená",$N$603,0)</f>
        <v>0</v>
      </c>
      <c r="BH603" s="81">
        <f>IF($U$603="sníž. přenesená",$N$603,0)</f>
        <v>0</v>
      </c>
      <c r="BI603" s="81">
        <f>IF($U$603="nulová",$N$603,0)</f>
        <v>0</v>
      </c>
      <c r="BJ603" s="6" t="s">
        <v>21</v>
      </c>
      <c r="BK603" s="81">
        <f>ROUND($L$603*$K$603,2)</f>
        <v>0</v>
      </c>
      <c r="BL603" s="6" t="s">
        <v>142</v>
      </c>
    </row>
    <row r="604" spans="2:51" s="6" customFormat="1" ht="15.75" customHeight="1">
      <c r="B604" s="129"/>
      <c r="E604" s="130"/>
      <c r="F604" s="202" t="s">
        <v>647</v>
      </c>
      <c r="G604" s="203"/>
      <c r="H604" s="203"/>
      <c r="I604" s="203"/>
      <c r="K604" s="131">
        <v>1.08</v>
      </c>
      <c r="R604" s="132"/>
      <c r="T604" s="133"/>
      <c r="AB604" s="134"/>
      <c r="AT604" s="130" t="s">
        <v>144</v>
      </c>
      <c r="AU604" s="130" t="s">
        <v>96</v>
      </c>
      <c r="AV604" s="130" t="s">
        <v>96</v>
      </c>
      <c r="AW604" s="130" t="s">
        <v>103</v>
      </c>
      <c r="AX604" s="130" t="s">
        <v>81</v>
      </c>
      <c r="AY604" s="130" t="s">
        <v>137</v>
      </c>
    </row>
    <row r="605" spans="2:51" s="6" customFormat="1" ht="15.75" customHeight="1">
      <c r="B605" s="135"/>
      <c r="E605" s="136"/>
      <c r="F605" s="204" t="s">
        <v>145</v>
      </c>
      <c r="G605" s="205"/>
      <c r="H605" s="205"/>
      <c r="I605" s="205"/>
      <c r="K605" s="137">
        <v>1.08</v>
      </c>
      <c r="R605" s="138"/>
      <c r="T605" s="139"/>
      <c r="AB605" s="140"/>
      <c r="AT605" s="136" t="s">
        <v>144</v>
      </c>
      <c r="AU605" s="136" t="s">
        <v>96</v>
      </c>
      <c r="AV605" s="136" t="s">
        <v>142</v>
      </c>
      <c r="AW605" s="136" t="s">
        <v>103</v>
      </c>
      <c r="AX605" s="136" t="s">
        <v>21</v>
      </c>
      <c r="AY605" s="136" t="s">
        <v>137</v>
      </c>
    </row>
    <row r="606" spans="2:64" s="6" customFormat="1" ht="15.75" customHeight="1">
      <c r="B606" s="22"/>
      <c r="C606" s="122" t="s">
        <v>648</v>
      </c>
      <c r="D606" s="122" t="s">
        <v>138</v>
      </c>
      <c r="E606" s="123" t="s">
        <v>649</v>
      </c>
      <c r="F606" s="206" t="s">
        <v>650</v>
      </c>
      <c r="G606" s="197"/>
      <c r="H606" s="197"/>
      <c r="I606" s="197"/>
      <c r="J606" s="124" t="s">
        <v>415</v>
      </c>
      <c r="K606" s="125">
        <v>72</v>
      </c>
      <c r="L606" s="196">
        <v>0</v>
      </c>
      <c r="M606" s="197"/>
      <c r="N606" s="198">
        <f>ROUND($L$606*$K$606,2)</f>
        <v>0</v>
      </c>
      <c r="O606" s="197"/>
      <c r="P606" s="197"/>
      <c r="Q606" s="197"/>
      <c r="R606" s="23"/>
      <c r="T606" s="126"/>
      <c r="U606" s="29" t="s">
        <v>46</v>
      </c>
      <c r="V606" s="127">
        <v>3.446</v>
      </c>
      <c r="W606" s="127">
        <f>$V$606*$K$606</f>
        <v>248.11200000000002</v>
      </c>
      <c r="X606" s="127">
        <v>0</v>
      </c>
      <c r="Y606" s="127">
        <f>$X$606*$K$606</f>
        <v>0</v>
      </c>
      <c r="Z606" s="127">
        <v>0.98</v>
      </c>
      <c r="AA606" s="127">
        <f>$Z$606*$K$606</f>
        <v>70.56</v>
      </c>
      <c r="AB606" s="128"/>
      <c r="AR606" s="6" t="s">
        <v>142</v>
      </c>
      <c r="AT606" s="6" t="s">
        <v>138</v>
      </c>
      <c r="AU606" s="6" t="s">
        <v>96</v>
      </c>
      <c r="AY606" s="6" t="s">
        <v>137</v>
      </c>
      <c r="BE606" s="81">
        <f>IF($U$606="základní",$N$606,0)</f>
        <v>0</v>
      </c>
      <c r="BF606" s="81">
        <f>IF($U$606="snížená",$N$606,0)</f>
        <v>0</v>
      </c>
      <c r="BG606" s="81">
        <f>IF($U$606="zákl. přenesená",$N$606,0)</f>
        <v>0</v>
      </c>
      <c r="BH606" s="81">
        <f>IF($U$606="sníž. přenesená",$N$606,0)</f>
        <v>0</v>
      </c>
      <c r="BI606" s="81">
        <f>IF($U$606="nulová",$N$606,0)</f>
        <v>0</v>
      </c>
      <c r="BJ606" s="6" t="s">
        <v>21</v>
      </c>
      <c r="BK606" s="81">
        <f>ROUND($L$606*$K$606,2)</f>
        <v>0</v>
      </c>
      <c r="BL606" s="6" t="s">
        <v>142</v>
      </c>
    </row>
    <row r="607" spans="2:51" s="6" customFormat="1" ht="27" customHeight="1">
      <c r="B607" s="129"/>
      <c r="E607" s="130"/>
      <c r="F607" s="202" t="s">
        <v>651</v>
      </c>
      <c r="G607" s="203"/>
      <c r="H607" s="203"/>
      <c r="I607" s="203"/>
      <c r="K607" s="131">
        <v>72</v>
      </c>
      <c r="R607" s="132"/>
      <c r="T607" s="133"/>
      <c r="AB607" s="134"/>
      <c r="AT607" s="130" t="s">
        <v>144</v>
      </c>
      <c r="AU607" s="130" t="s">
        <v>96</v>
      </c>
      <c r="AV607" s="130" t="s">
        <v>96</v>
      </c>
      <c r="AW607" s="130" t="s">
        <v>103</v>
      </c>
      <c r="AX607" s="130" t="s">
        <v>81</v>
      </c>
      <c r="AY607" s="130" t="s">
        <v>137</v>
      </c>
    </row>
    <row r="608" spans="2:51" s="6" customFormat="1" ht="15.75" customHeight="1">
      <c r="B608" s="135"/>
      <c r="E608" s="136"/>
      <c r="F608" s="204" t="s">
        <v>145</v>
      </c>
      <c r="G608" s="205"/>
      <c r="H608" s="205"/>
      <c r="I608" s="205"/>
      <c r="K608" s="137">
        <v>72</v>
      </c>
      <c r="R608" s="138"/>
      <c r="T608" s="139"/>
      <c r="AB608" s="140"/>
      <c r="AT608" s="136" t="s">
        <v>144</v>
      </c>
      <c r="AU608" s="136" t="s">
        <v>96</v>
      </c>
      <c r="AV608" s="136" t="s">
        <v>142</v>
      </c>
      <c r="AW608" s="136" t="s">
        <v>103</v>
      </c>
      <c r="AX608" s="136" t="s">
        <v>21</v>
      </c>
      <c r="AY608" s="136" t="s">
        <v>137</v>
      </c>
    </row>
    <row r="609" spans="2:63" s="112" customFormat="1" ht="30.75" customHeight="1">
      <c r="B609" s="113"/>
      <c r="D609" s="121" t="s">
        <v>110</v>
      </c>
      <c r="N609" s="201">
        <f>$BK$609</f>
        <v>0</v>
      </c>
      <c r="O609" s="200"/>
      <c r="P609" s="200"/>
      <c r="Q609" s="200"/>
      <c r="R609" s="116"/>
      <c r="T609" s="117"/>
      <c r="W609" s="118">
        <f>SUM($W$610:$W$611)</f>
        <v>427.726008</v>
      </c>
      <c r="Y609" s="118">
        <f>SUM($Y$610:$Y$611)</f>
        <v>0</v>
      </c>
      <c r="AA609" s="118">
        <f>SUM($AA$610:$AA$611)</f>
        <v>0</v>
      </c>
      <c r="AB609" s="119"/>
      <c r="AR609" s="115" t="s">
        <v>21</v>
      </c>
      <c r="AT609" s="115" t="s">
        <v>80</v>
      </c>
      <c r="AU609" s="115" t="s">
        <v>21</v>
      </c>
      <c r="AY609" s="115" t="s">
        <v>137</v>
      </c>
      <c r="BK609" s="120">
        <f>SUM($BK$610:$BK$611)</f>
        <v>0</v>
      </c>
    </row>
    <row r="610" spans="2:64" s="6" customFormat="1" ht="39" customHeight="1">
      <c r="B610" s="22"/>
      <c r="C610" s="122" t="s">
        <v>652</v>
      </c>
      <c r="D610" s="122" t="s">
        <v>138</v>
      </c>
      <c r="E610" s="123" t="s">
        <v>653</v>
      </c>
      <c r="F610" s="206" t="s">
        <v>654</v>
      </c>
      <c r="G610" s="197"/>
      <c r="H610" s="197"/>
      <c r="I610" s="197"/>
      <c r="J610" s="124" t="s">
        <v>351</v>
      </c>
      <c r="K610" s="125">
        <v>1980.213</v>
      </c>
      <c r="L610" s="196">
        <v>0</v>
      </c>
      <c r="M610" s="197"/>
      <c r="N610" s="198">
        <f>ROUND($L$610*$K$610,2)</f>
        <v>0</v>
      </c>
      <c r="O610" s="197"/>
      <c r="P610" s="197"/>
      <c r="Q610" s="197"/>
      <c r="R610" s="23"/>
      <c r="T610" s="126"/>
      <c r="U610" s="29" t="s">
        <v>46</v>
      </c>
      <c r="V610" s="127">
        <v>0.08</v>
      </c>
      <c r="W610" s="127">
        <f>$V$610*$K$610</f>
        <v>158.41704000000001</v>
      </c>
      <c r="X610" s="127">
        <v>0</v>
      </c>
      <c r="Y610" s="127">
        <f>$X$610*$K$610</f>
        <v>0</v>
      </c>
      <c r="Z610" s="127">
        <v>0</v>
      </c>
      <c r="AA610" s="127">
        <f>$Z$610*$K$610</f>
        <v>0</v>
      </c>
      <c r="AB610" s="128"/>
      <c r="AR610" s="6" t="s">
        <v>142</v>
      </c>
      <c r="AT610" s="6" t="s">
        <v>138</v>
      </c>
      <c r="AU610" s="6" t="s">
        <v>96</v>
      </c>
      <c r="AY610" s="6" t="s">
        <v>137</v>
      </c>
      <c r="BE610" s="81">
        <f>IF($U$610="základní",$N$610,0)</f>
        <v>0</v>
      </c>
      <c r="BF610" s="81">
        <f>IF($U$610="snížená",$N$610,0)</f>
        <v>0</v>
      </c>
      <c r="BG610" s="81">
        <f>IF($U$610="zákl. přenesená",$N$610,0)</f>
        <v>0</v>
      </c>
      <c r="BH610" s="81">
        <f>IF($U$610="sníž. přenesená",$N$610,0)</f>
        <v>0</v>
      </c>
      <c r="BI610" s="81">
        <f>IF($U$610="nulová",$N$610,0)</f>
        <v>0</v>
      </c>
      <c r="BJ610" s="6" t="s">
        <v>21</v>
      </c>
      <c r="BK610" s="81">
        <f>ROUND($L$610*$K$610,2)</f>
        <v>0</v>
      </c>
      <c r="BL610" s="6" t="s">
        <v>142</v>
      </c>
    </row>
    <row r="611" spans="2:64" s="6" customFormat="1" ht="15.75" customHeight="1">
      <c r="B611" s="22"/>
      <c r="C611" s="122" t="s">
        <v>655</v>
      </c>
      <c r="D611" s="122" t="s">
        <v>138</v>
      </c>
      <c r="E611" s="123" t="s">
        <v>656</v>
      </c>
      <c r="F611" s="206" t="s">
        <v>657</v>
      </c>
      <c r="G611" s="197"/>
      <c r="H611" s="197"/>
      <c r="I611" s="197"/>
      <c r="J611" s="124" t="s">
        <v>351</v>
      </c>
      <c r="K611" s="125">
        <v>1980.213</v>
      </c>
      <c r="L611" s="196">
        <v>0</v>
      </c>
      <c r="M611" s="197"/>
      <c r="N611" s="198">
        <f>ROUND($L$611*$K$611,2)</f>
        <v>0</v>
      </c>
      <c r="O611" s="197"/>
      <c r="P611" s="197"/>
      <c r="Q611" s="197"/>
      <c r="R611" s="23"/>
      <c r="T611" s="126"/>
      <c r="U611" s="29" t="s">
        <v>46</v>
      </c>
      <c r="V611" s="127">
        <v>0.136</v>
      </c>
      <c r="W611" s="127">
        <f>$V$611*$K$611</f>
        <v>269.308968</v>
      </c>
      <c r="X611" s="127">
        <v>0</v>
      </c>
      <c r="Y611" s="127">
        <f>$X$611*$K$611</f>
        <v>0</v>
      </c>
      <c r="Z611" s="127">
        <v>0</v>
      </c>
      <c r="AA611" s="127">
        <f>$Z$611*$K$611</f>
        <v>0</v>
      </c>
      <c r="AB611" s="128"/>
      <c r="AR611" s="6" t="s">
        <v>142</v>
      </c>
      <c r="AT611" s="6" t="s">
        <v>138</v>
      </c>
      <c r="AU611" s="6" t="s">
        <v>96</v>
      </c>
      <c r="AY611" s="6" t="s">
        <v>137</v>
      </c>
      <c r="BE611" s="81">
        <f>IF($U$611="základní",$N$611,0)</f>
        <v>0</v>
      </c>
      <c r="BF611" s="81">
        <f>IF($U$611="snížená",$N$611,0)</f>
        <v>0</v>
      </c>
      <c r="BG611" s="81">
        <f>IF($U$611="zákl. přenesená",$N$611,0)</f>
        <v>0</v>
      </c>
      <c r="BH611" s="81">
        <f>IF($U$611="sníž. přenesená",$N$611,0)</f>
        <v>0</v>
      </c>
      <c r="BI611" s="81">
        <f>IF($U$611="nulová",$N$611,0)</f>
        <v>0</v>
      </c>
      <c r="BJ611" s="6" t="s">
        <v>21</v>
      </c>
      <c r="BK611" s="81">
        <f>ROUND($L$611*$K$611,2)</f>
        <v>0</v>
      </c>
      <c r="BL611" s="6" t="s">
        <v>142</v>
      </c>
    </row>
    <row r="612" spans="2:63" s="6" customFormat="1" ht="51" customHeight="1">
      <c r="B612" s="22"/>
      <c r="D612" s="114" t="s">
        <v>658</v>
      </c>
      <c r="N612" s="192">
        <f>$BK$612</f>
        <v>0</v>
      </c>
      <c r="O612" s="161"/>
      <c r="P612" s="161"/>
      <c r="Q612" s="161"/>
      <c r="R612" s="23"/>
      <c r="T612" s="57"/>
      <c r="AB612" s="58"/>
      <c r="AT612" s="6" t="s">
        <v>80</v>
      </c>
      <c r="AU612" s="6" t="s">
        <v>81</v>
      </c>
      <c r="AY612" s="6" t="s">
        <v>659</v>
      </c>
      <c r="BK612" s="81">
        <f>SUM($BK$613:$BK$617)</f>
        <v>0</v>
      </c>
    </row>
    <row r="613" spans="2:63" s="6" customFormat="1" ht="23.25" customHeight="1">
      <c r="B613" s="22"/>
      <c r="C613" s="145"/>
      <c r="D613" s="145" t="s">
        <v>138</v>
      </c>
      <c r="E613" s="146"/>
      <c r="F613" s="194"/>
      <c r="G613" s="195"/>
      <c r="H613" s="195"/>
      <c r="I613" s="195"/>
      <c r="J613" s="147"/>
      <c r="K613" s="148"/>
      <c r="L613" s="196"/>
      <c r="M613" s="197"/>
      <c r="N613" s="198">
        <f>$BK$613</f>
        <v>0</v>
      </c>
      <c r="O613" s="197"/>
      <c r="P613" s="197"/>
      <c r="Q613" s="197"/>
      <c r="R613" s="23"/>
      <c r="T613" s="126"/>
      <c r="U613" s="149" t="s">
        <v>46</v>
      </c>
      <c r="AB613" s="58"/>
      <c r="AT613" s="6" t="s">
        <v>659</v>
      </c>
      <c r="AU613" s="6" t="s">
        <v>21</v>
      </c>
      <c r="AY613" s="6" t="s">
        <v>659</v>
      </c>
      <c r="BE613" s="81">
        <f>IF($U$613="základní",$N$613,0)</f>
        <v>0</v>
      </c>
      <c r="BF613" s="81">
        <f>IF($U$613="snížená",$N$613,0)</f>
        <v>0</v>
      </c>
      <c r="BG613" s="81">
        <f>IF($U$613="zákl. přenesená",$N$613,0)</f>
        <v>0</v>
      </c>
      <c r="BH613" s="81">
        <f>IF($U$613="sníž. přenesená",$N$613,0)</f>
        <v>0</v>
      </c>
      <c r="BI613" s="81">
        <f>IF($U$613="nulová",$N$613,0)</f>
        <v>0</v>
      </c>
      <c r="BJ613" s="6" t="s">
        <v>21</v>
      </c>
      <c r="BK613" s="81">
        <f>$L$613*$K$613</f>
        <v>0</v>
      </c>
    </row>
    <row r="614" spans="2:63" s="6" customFormat="1" ht="23.25" customHeight="1">
      <c r="B614" s="22"/>
      <c r="C614" s="145"/>
      <c r="D614" s="145" t="s">
        <v>138</v>
      </c>
      <c r="E614" s="146"/>
      <c r="F614" s="194"/>
      <c r="G614" s="195"/>
      <c r="H614" s="195"/>
      <c r="I614" s="195"/>
      <c r="J614" s="147"/>
      <c r="K614" s="148"/>
      <c r="L614" s="196"/>
      <c r="M614" s="197"/>
      <c r="N614" s="198">
        <f>$BK$614</f>
        <v>0</v>
      </c>
      <c r="O614" s="197"/>
      <c r="P614" s="197"/>
      <c r="Q614" s="197"/>
      <c r="R614" s="23"/>
      <c r="T614" s="126"/>
      <c r="U614" s="149" t="s">
        <v>46</v>
      </c>
      <c r="AB614" s="58"/>
      <c r="AT614" s="6" t="s">
        <v>659</v>
      </c>
      <c r="AU614" s="6" t="s">
        <v>21</v>
      </c>
      <c r="AY614" s="6" t="s">
        <v>659</v>
      </c>
      <c r="BE614" s="81">
        <f>IF($U$614="základní",$N$614,0)</f>
        <v>0</v>
      </c>
      <c r="BF614" s="81">
        <f>IF($U$614="snížená",$N$614,0)</f>
        <v>0</v>
      </c>
      <c r="BG614" s="81">
        <f>IF($U$614="zákl. přenesená",$N$614,0)</f>
        <v>0</v>
      </c>
      <c r="BH614" s="81">
        <f>IF($U$614="sníž. přenesená",$N$614,0)</f>
        <v>0</v>
      </c>
      <c r="BI614" s="81">
        <f>IF($U$614="nulová",$N$614,0)</f>
        <v>0</v>
      </c>
      <c r="BJ614" s="6" t="s">
        <v>21</v>
      </c>
      <c r="BK614" s="81">
        <f>$L$614*$K$614</f>
        <v>0</v>
      </c>
    </row>
    <row r="615" spans="2:63" s="6" customFormat="1" ht="23.25" customHeight="1">
      <c r="B615" s="22"/>
      <c r="C615" s="145"/>
      <c r="D615" s="145" t="s">
        <v>138</v>
      </c>
      <c r="E615" s="146"/>
      <c r="F615" s="194"/>
      <c r="G615" s="195"/>
      <c r="H615" s="195"/>
      <c r="I615" s="195"/>
      <c r="J615" s="147"/>
      <c r="K615" s="148"/>
      <c r="L615" s="196"/>
      <c r="M615" s="197"/>
      <c r="N615" s="198">
        <f>$BK$615</f>
        <v>0</v>
      </c>
      <c r="O615" s="197"/>
      <c r="P615" s="197"/>
      <c r="Q615" s="197"/>
      <c r="R615" s="23"/>
      <c r="T615" s="126"/>
      <c r="U615" s="149" t="s">
        <v>46</v>
      </c>
      <c r="AB615" s="58"/>
      <c r="AT615" s="6" t="s">
        <v>659</v>
      </c>
      <c r="AU615" s="6" t="s">
        <v>21</v>
      </c>
      <c r="AY615" s="6" t="s">
        <v>659</v>
      </c>
      <c r="BE615" s="81">
        <f>IF($U$615="základní",$N$615,0)</f>
        <v>0</v>
      </c>
      <c r="BF615" s="81">
        <f>IF($U$615="snížená",$N$615,0)</f>
        <v>0</v>
      </c>
      <c r="BG615" s="81">
        <f>IF($U$615="zákl. přenesená",$N$615,0)</f>
        <v>0</v>
      </c>
      <c r="BH615" s="81">
        <f>IF($U$615="sníž. přenesená",$N$615,0)</f>
        <v>0</v>
      </c>
      <c r="BI615" s="81">
        <f>IF($U$615="nulová",$N$615,0)</f>
        <v>0</v>
      </c>
      <c r="BJ615" s="6" t="s">
        <v>21</v>
      </c>
      <c r="BK615" s="81">
        <f>$L$615*$K$615</f>
        <v>0</v>
      </c>
    </row>
    <row r="616" spans="2:63" s="6" customFormat="1" ht="23.25" customHeight="1">
      <c r="B616" s="22"/>
      <c r="C616" s="145"/>
      <c r="D616" s="145" t="s">
        <v>138</v>
      </c>
      <c r="E616" s="146"/>
      <c r="F616" s="194"/>
      <c r="G616" s="195"/>
      <c r="H616" s="195"/>
      <c r="I616" s="195"/>
      <c r="J616" s="147"/>
      <c r="K616" s="148"/>
      <c r="L616" s="196"/>
      <c r="M616" s="197"/>
      <c r="N616" s="198">
        <f>$BK$616</f>
        <v>0</v>
      </c>
      <c r="O616" s="197"/>
      <c r="P616" s="197"/>
      <c r="Q616" s="197"/>
      <c r="R616" s="23"/>
      <c r="T616" s="126"/>
      <c r="U616" s="149" t="s">
        <v>46</v>
      </c>
      <c r="AB616" s="58"/>
      <c r="AT616" s="6" t="s">
        <v>659</v>
      </c>
      <c r="AU616" s="6" t="s">
        <v>21</v>
      </c>
      <c r="AY616" s="6" t="s">
        <v>659</v>
      </c>
      <c r="BE616" s="81">
        <f>IF($U$616="základní",$N$616,0)</f>
        <v>0</v>
      </c>
      <c r="BF616" s="81">
        <f>IF($U$616="snížená",$N$616,0)</f>
        <v>0</v>
      </c>
      <c r="BG616" s="81">
        <f>IF($U$616="zákl. přenesená",$N$616,0)</f>
        <v>0</v>
      </c>
      <c r="BH616" s="81">
        <f>IF($U$616="sníž. přenesená",$N$616,0)</f>
        <v>0</v>
      </c>
      <c r="BI616" s="81">
        <f>IF($U$616="nulová",$N$616,0)</f>
        <v>0</v>
      </c>
      <c r="BJ616" s="6" t="s">
        <v>21</v>
      </c>
      <c r="BK616" s="81">
        <f>$L$616*$K$616</f>
        <v>0</v>
      </c>
    </row>
    <row r="617" spans="2:63" s="6" customFormat="1" ht="23.25" customHeight="1">
      <c r="B617" s="22"/>
      <c r="C617" s="145"/>
      <c r="D617" s="145" t="s">
        <v>138</v>
      </c>
      <c r="E617" s="146"/>
      <c r="F617" s="194"/>
      <c r="G617" s="195"/>
      <c r="H617" s="195"/>
      <c r="I617" s="195"/>
      <c r="J617" s="147"/>
      <c r="K617" s="148"/>
      <c r="L617" s="196"/>
      <c r="M617" s="197"/>
      <c r="N617" s="198">
        <f>$BK$617</f>
        <v>0</v>
      </c>
      <c r="O617" s="197"/>
      <c r="P617" s="197"/>
      <c r="Q617" s="197"/>
      <c r="R617" s="23"/>
      <c r="T617" s="126"/>
      <c r="U617" s="149" t="s">
        <v>46</v>
      </c>
      <c r="V617" s="41"/>
      <c r="W617" s="41"/>
      <c r="X617" s="41"/>
      <c r="Y617" s="41"/>
      <c r="Z617" s="41"/>
      <c r="AA617" s="41"/>
      <c r="AB617" s="43"/>
      <c r="AT617" s="6" t="s">
        <v>659</v>
      </c>
      <c r="AU617" s="6" t="s">
        <v>21</v>
      </c>
      <c r="AY617" s="6" t="s">
        <v>659</v>
      </c>
      <c r="BE617" s="81">
        <f>IF($U$617="základní",$N$617,0)</f>
        <v>0</v>
      </c>
      <c r="BF617" s="81">
        <f>IF($U$617="snížená",$N$617,0)</f>
        <v>0</v>
      </c>
      <c r="BG617" s="81">
        <f>IF($U$617="zákl. přenesená",$N$617,0)</f>
        <v>0</v>
      </c>
      <c r="BH617" s="81">
        <f>IF($U$617="sníž. přenesená",$N$617,0)</f>
        <v>0</v>
      </c>
      <c r="BI617" s="81">
        <f>IF($U$617="nulová",$N$617,0)</f>
        <v>0</v>
      </c>
      <c r="BJ617" s="6" t="s">
        <v>21</v>
      </c>
      <c r="BK617" s="81">
        <f>$L$617*$K$617</f>
        <v>0</v>
      </c>
    </row>
    <row r="618" spans="2:46" s="6" customFormat="1" ht="7.5" customHeight="1">
      <c r="B618" s="44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6"/>
      <c r="AT618" s="2"/>
    </row>
  </sheetData>
  <sheetProtection/>
  <mergeCells count="719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L326:M326"/>
    <mergeCell ref="N326:Q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L342:M342"/>
    <mergeCell ref="N342:Q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F350:I350"/>
    <mergeCell ref="F351:I351"/>
    <mergeCell ref="L351:M351"/>
    <mergeCell ref="N351:Q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L375:M375"/>
    <mergeCell ref="N375:Q375"/>
    <mergeCell ref="F376:I376"/>
    <mergeCell ref="F377:I377"/>
    <mergeCell ref="F379:I379"/>
    <mergeCell ref="L379:M379"/>
    <mergeCell ref="N379:Q379"/>
    <mergeCell ref="F380:I380"/>
    <mergeCell ref="F381:I381"/>
    <mergeCell ref="F382:I382"/>
    <mergeCell ref="F383:I383"/>
    <mergeCell ref="F384:I384"/>
    <mergeCell ref="L384:M384"/>
    <mergeCell ref="N384:Q384"/>
    <mergeCell ref="F385:I385"/>
    <mergeCell ref="F386:I386"/>
    <mergeCell ref="F387:I387"/>
    <mergeCell ref="F388:I388"/>
    <mergeCell ref="F389:I389"/>
    <mergeCell ref="L389:M389"/>
    <mergeCell ref="N389:Q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L404:M404"/>
    <mergeCell ref="N404:Q404"/>
    <mergeCell ref="F405:I405"/>
    <mergeCell ref="F406:I406"/>
    <mergeCell ref="F408:I408"/>
    <mergeCell ref="L408:M408"/>
    <mergeCell ref="N408:Q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L425:M425"/>
    <mergeCell ref="N425:Q425"/>
    <mergeCell ref="F426:I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5:I445"/>
    <mergeCell ref="L445:M445"/>
    <mergeCell ref="N445:Q445"/>
    <mergeCell ref="F446:I446"/>
    <mergeCell ref="F447:I447"/>
    <mergeCell ref="F448:I448"/>
    <mergeCell ref="F449:I449"/>
    <mergeCell ref="L449:M449"/>
    <mergeCell ref="N449:Q449"/>
    <mergeCell ref="F450:I450"/>
    <mergeCell ref="F451:I451"/>
    <mergeCell ref="F452:I452"/>
    <mergeCell ref="F453:I453"/>
    <mergeCell ref="L453:M453"/>
    <mergeCell ref="N453:Q453"/>
    <mergeCell ref="F454:I454"/>
    <mergeCell ref="F455:I455"/>
    <mergeCell ref="F456:I456"/>
    <mergeCell ref="F457:I457"/>
    <mergeCell ref="F458:I458"/>
    <mergeCell ref="L458:M458"/>
    <mergeCell ref="N458:Q458"/>
    <mergeCell ref="F459:I459"/>
    <mergeCell ref="F460:I460"/>
    <mergeCell ref="F461:I461"/>
    <mergeCell ref="F462:I462"/>
    <mergeCell ref="L462:M462"/>
    <mergeCell ref="N462:Q462"/>
    <mergeCell ref="F463:I463"/>
    <mergeCell ref="F464:I464"/>
    <mergeCell ref="F465:I465"/>
    <mergeCell ref="F466:I466"/>
    <mergeCell ref="L466:M466"/>
    <mergeCell ref="N466:Q466"/>
    <mergeCell ref="F467:I467"/>
    <mergeCell ref="F468:I468"/>
    <mergeCell ref="F469:I469"/>
    <mergeCell ref="L469:M469"/>
    <mergeCell ref="N469:Q469"/>
    <mergeCell ref="F470:I470"/>
    <mergeCell ref="F471:I471"/>
    <mergeCell ref="F472:I472"/>
    <mergeCell ref="L472:M472"/>
    <mergeCell ref="N472:Q472"/>
    <mergeCell ref="F473:I473"/>
    <mergeCell ref="F474:I474"/>
    <mergeCell ref="F475:I475"/>
    <mergeCell ref="L475:M475"/>
    <mergeCell ref="N475:Q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L491:M491"/>
    <mergeCell ref="N491:Q491"/>
    <mergeCell ref="F492:I492"/>
    <mergeCell ref="F493:I493"/>
    <mergeCell ref="F494:I494"/>
    <mergeCell ref="F495:I495"/>
    <mergeCell ref="L495:M495"/>
    <mergeCell ref="N495:Q495"/>
    <mergeCell ref="F496:I496"/>
    <mergeCell ref="F497:I497"/>
    <mergeCell ref="F498:I498"/>
    <mergeCell ref="L498:M498"/>
    <mergeCell ref="N498:Q498"/>
    <mergeCell ref="F499:I499"/>
    <mergeCell ref="F500:I500"/>
    <mergeCell ref="F501:I501"/>
    <mergeCell ref="L501:M501"/>
    <mergeCell ref="N501:Q501"/>
    <mergeCell ref="F502:I502"/>
    <mergeCell ref="F503:I503"/>
    <mergeCell ref="F504:I504"/>
    <mergeCell ref="F505:I505"/>
    <mergeCell ref="L505:M505"/>
    <mergeCell ref="N505:Q505"/>
    <mergeCell ref="F506:I506"/>
    <mergeCell ref="F507:I507"/>
    <mergeCell ref="F508:I508"/>
    <mergeCell ref="L508:M508"/>
    <mergeCell ref="N508:Q508"/>
    <mergeCell ref="F509:I509"/>
    <mergeCell ref="F510:I510"/>
    <mergeCell ref="F511:I511"/>
    <mergeCell ref="F512:I512"/>
    <mergeCell ref="L512:M512"/>
    <mergeCell ref="N512:Q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519:I519"/>
    <mergeCell ref="F520:I520"/>
    <mergeCell ref="L520:M520"/>
    <mergeCell ref="N520:Q520"/>
    <mergeCell ref="F521:I521"/>
    <mergeCell ref="F522:I522"/>
    <mergeCell ref="F523:I523"/>
    <mergeCell ref="L523:M523"/>
    <mergeCell ref="N523:Q523"/>
    <mergeCell ref="F524:I524"/>
    <mergeCell ref="F525:I525"/>
    <mergeCell ref="F527:I527"/>
    <mergeCell ref="L527:M527"/>
    <mergeCell ref="N527:Q527"/>
    <mergeCell ref="F528:I528"/>
    <mergeCell ref="F529:I529"/>
    <mergeCell ref="F530:I530"/>
    <mergeCell ref="L530:M530"/>
    <mergeCell ref="N530:Q530"/>
    <mergeCell ref="F531:I531"/>
    <mergeCell ref="F532:I532"/>
    <mergeCell ref="F533:I533"/>
    <mergeCell ref="L533:M533"/>
    <mergeCell ref="N533:Q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L548:M548"/>
    <mergeCell ref="N548:Q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L564:M564"/>
    <mergeCell ref="N564:Q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L579:M579"/>
    <mergeCell ref="N579:Q579"/>
    <mergeCell ref="F580:I580"/>
    <mergeCell ref="F581:I581"/>
    <mergeCell ref="F582:I582"/>
    <mergeCell ref="L582:M582"/>
    <mergeCell ref="N582:Q582"/>
    <mergeCell ref="F583:I583"/>
    <mergeCell ref="F584:I584"/>
    <mergeCell ref="F585:I585"/>
    <mergeCell ref="L585:M585"/>
    <mergeCell ref="N585:Q585"/>
    <mergeCell ref="F586:I586"/>
    <mergeCell ref="F587:I587"/>
    <mergeCell ref="F588:I588"/>
    <mergeCell ref="F589:I589"/>
    <mergeCell ref="F590:I590"/>
    <mergeCell ref="F591:I591"/>
    <mergeCell ref="L591:M591"/>
    <mergeCell ref="N591:Q591"/>
    <mergeCell ref="F592:I592"/>
    <mergeCell ref="F593:I593"/>
    <mergeCell ref="F594:I594"/>
    <mergeCell ref="L594:M594"/>
    <mergeCell ref="N594:Q594"/>
    <mergeCell ref="F595:I595"/>
    <mergeCell ref="F596:I596"/>
    <mergeCell ref="F597:I597"/>
    <mergeCell ref="L597:M597"/>
    <mergeCell ref="N597:Q597"/>
    <mergeCell ref="F598:I598"/>
    <mergeCell ref="F606:I606"/>
    <mergeCell ref="L606:M606"/>
    <mergeCell ref="N606:Q606"/>
    <mergeCell ref="F599:I599"/>
    <mergeCell ref="F600:I600"/>
    <mergeCell ref="L600:M600"/>
    <mergeCell ref="N600:Q600"/>
    <mergeCell ref="F601:I601"/>
    <mergeCell ref="F602:I602"/>
    <mergeCell ref="N610:Q610"/>
    <mergeCell ref="F611:I611"/>
    <mergeCell ref="L611:M611"/>
    <mergeCell ref="N611:Q611"/>
    <mergeCell ref="N609:Q609"/>
    <mergeCell ref="F603:I603"/>
    <mergeCell ref="L603:M603"/>
    <mergeCell ref="N603:Q603"/>
    <mergeCell ref="F604:I604"/>
    <mergeCell ref="F605:I605"/>
    <mergeCell ref="F616:I616"/>
    <mergeCell ref="L616:M616"/>
    <mergeCell ref="N616:Q616"/>
    <mergeCell ref="F613:I613"/>
    <mergeCell ref="L613:M613"/>
    <mergeCell ref="N613:Q613"/>
    <mergeCell ref="F614:I614"/>
    <mergeCell ref="L614:M614"/>
    <mergeCell ref="N614:Q614"/>
    <mergeCell ref="N407:Q407"/>
    <mergeCell ref="N444:Q444"/>
    <mergeCell ref="N526:Q526"/>
    <mergeCell ref="F615:I615"/>
    <mergeCell ref="L615:M615"/>
    <mergeCell ref="N615:Q615"/>
    <mergeCell ref="F607:I607"/>
    <mergeCell ref="F608:I608"/>
    <mergeCell ref="F610:I610"/>
    <mergeCell ref="L610:M610"/>
    <mergeCell ref="N612:Q612"/>
    <mergeCell ref="H1:K1"/>
    <mergeCell ref="S2:AC2"/>
    <mergeCell ref="F617:I617"/>
    <mergeCell ref="L617:M617"/>
    <mergeCell ref="N617:Q617"/>
    <mergeCell ref="N121:Q121"/>
    <mergeCell ref="N122:Q122"/>
    <mergeCell ref="N123:Q123"/>
    <mergeCell ref="N378:Q378"/>
  </mergeCells>
  <dataValidations count="2">
    <dataValidation type="list" allowBlank="1" showInputMessage="1" showErrorMessage="1" error="Povoleny jsou hodnoty K a M." sqref="D613:D618">
      <formula1>"K,M"</formula1>
    </dataValidation>
    <dataValidation type="list" allowBlank="1" showInputMessage="1" showErrorMessage="1" error="Povoleny jsou hodnoty základní, snížená, zákl. přenesená, sníž. přenesená, nulová." sqref="U613:U61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2016-09-12T05:52:26Z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