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Rekapitulace stavby" sheetId="1" r:id="rId1"/>
    <sheet name="SO01.1 - Stavební část" sheetId="2" r:id="rId2"/>
    <sheet name="SO01.2 - Zdravotně techni..." sheetId="3" r:id="rId3"/>
    <sheet name="ZT-výkaz" sheetId="4" r:id="rId4"/>
    <sheet name="SO01.3 - Ústřední vytápění" sheetId="5" r:id="rId5"/>
    <sheet name="UT-výkaz" sheetId="6" r:id="rId6"/>
    <sheet name="SO01.4 - Elektroinstalace " sheetId="7" r:id="rId7"/>
    <sheet name="EL-výkaz" sheetId="8" r:id="rId8"/>
    <sheet name="SO01.5 - Slaboproudé rozv..." sheetId="9" r:id="rId9"/>
    <sheet name="SLP-výkaz" sheetId="10" r:id="rId10"/>
    <sheet name="SO01.6 - Vzduchotechnika" sheetId="11" r:id="rId11"/>
    <sheet name="VZT-výkaz" sheetId="12" r:id="rId12"/>
    <sheet name="SO01.7 - Elektrická požár..." sheetId="13" r:id="rId13"/>
    <sheet name="EPS-výkaz" sheetId="14" r:id="rId14"/>
    <sheet name="Pokyny pro vyplnění" sheetId="15" r:id="rId15"/>
  </sheets>
  <externalReferences>
    <externalReference r:id="rId18"/>
  </externalReferences>
  <definedNames>
    <definedName name="_xlnm._FilterDatabase" localSheetId="1" hidden="1">'SO01.1 - Stavební část'!$C$106:$K$106</definedName>
    <definedName name="_xlnm._FilterDatabase" localSheetId="2" hidden="1">'SO01.2 - Zdravotně techni...'!$C$83:$K$83</definedName>
    <definedName name="_xlnm._FilterDatabase" localSheetId="4" hidden="1">'SO01.3 - Ústřední vytápění'!$C$83:$K$83</definedName>
    <definedName name="_xlnm._FilterDatabase" localSheetId="6" hidden="1">'SO01.4 - Elektroinstalace '!$C$83:$K$83</definedName>
    <definedName name="_xlnm._FilterDatabase" localSheetId="8" hidden="1">'SO01.5 - Slaboproudé rozv...'!$C$83:$K$83</definedName>
    <definedName name="_xlnm._FilterDatabase" localSheetId="10" hidden="1">'SO01.6 - Vzduchotechnika'!$C$83:$K$83</definedName>
    <definedName name="_xlnm._FilterDatabase" localSheetId="12" hidden="1">'SO01.7 - Elektrická požár...'!$C$83:$K$83</definedName>
    <definedName name="afterdetail_lua_rozpdph">'EPS-výkaz'!#REF!</definedName>
    <definedName name="afterdetail_rozpocty_rkap" localSheetId="13">'EPS-výkaz'!#REF!</definedName>
    <definedName name="afterdetail_rozpocty_rkap">'SLP-výkaz'!#REF!</definedName>
    <definedName name="afterdetail_rozpocty_rozpocty">'EPS-výkaz'!#REF!</definedName>
    <definedName name="beforeafterdetail_rozpocty_rozpocty.Poznamka2.1">'EPS-výkaz'!#REF!</definedName>
    <definedName name="beforebody_rozpocty_rozpocty.Poznamka2">'EPS-výkaz'!#REF!</definedName>
    <definedName name="body_lua_dph">'EPS-výkaz'!#REF!</definedName>
    <definedName name="body_lua_hlavy">'EPS-výkaz'!#REF!</definedName>
    <definedName name="body_lua_rekap">'EPS-výkaz'!#REF!</definedName>
    <definedName name="body_rozpocty_rkap" localSheetId="13">'EPS-výkaz'!#REF!</definedName>
    <definedName name="body_rozpocty_rkap">'SLP-výkaz'!#REF!</definedName>
    <definedName name="body_rozpocty_rozpocty" localSheetId="13">'EPS-výkaz'!#REF!</definedName>
    <definedName name="body_rozpocty_rozpocty">'SLP-výkaz'!#REF!</definedName>
    <definedName name="body_rozpocty_rpolozky" localSheetId="13">'EPS-výkaz'!#REF!</definedName>
    <definedName name="body_rozpocty_rpolozky">'SLP-výkaz'!#REF!</definedName>
    <definedName name="body_rozpocty_rpolozky.Poznamka2" localSheetId="13">'EPS-výkaz'!#REF!</definedName>
    <definedName name="body_rozpocty_rpolozky.Poznamka2">'SLP-výkaz'!#REF!</definedName>
    <definedName name="end_rozpocty_rozpocty" localSheetId="13">'EPS-výkaz'!#REF!</definedName>
    <definedName name="end_rozpocty_rozpocty">'SLP-výkaz'!#REF!</definedName>
    <definedName name="header_rozpocty_rozpocty">'EPS-výkaz'!#REF!</definedName>
    <definedName name="_xlnm.Print_Titles" localSheetId="0">'Rekapitulace stavby'!$49:$49</definedName>
    <definedName name="_xlnm.Print_Titles" localSheetId="1">'SO01.1 - Stavební část'!$106:$106</definedName>
    <definedName name="_xlnm.Print_Titles" localSheetId="2">'SO01.2 - Zdravotně techni...'!$83:$83</definedName>
    <definedName name="_xlnm.Print_Titles" localSheetId="4">'SO01.3 - Ústřední vytápění'!$83:$83</definedName>
    <definedName name="_xlnm.Print_Titles" localSheetId="6">'SO01.4 - Elektroinstalace '!$83:$83</definedName>
    <definedName name="_xlnm.Print_Titles" localSheetId="8">'SO01.5 - Slaboproudé rozv...'!$83:$83</definedName>
    <definedName name="_xlnm.Print_Titles" localSheetId="10">'SO01.6 - Vzduchotechnika'!$83:$83</definedName>
    <definedName name="_xlnm.Print_Titles" localSheetId="12">'SO01.7 - Elektrická požár...'!$83:$83</definedName>
    <definedName name="_xlnm.Print_Titles" localSheetId="3">'ZT-výkaz'!$114:$114</definedName>
    <definedName name="_xlnm.Print_Area" localSheetId="14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stavby'!$C$39:$AQ$60</definedName>
    <definedName name="_xlnm.Print_Area" localSheetId="1">'SO01.1 - Stavební část'!$C$4:$J$38,'SO01.1 - Stavební část'!$C$44:$J$86,'SO01.1 - Stavební část'!$C$92:$K$503</definedName>
    <definedName name="_xlnm.Print_Area" localSheetId="2">'SO01.2 - Zdravotně techni...'!$C$4:$J$38,'SO01.2 - Zdravotně techni...'!$C$44:$J$63,'SO01.2 - Zdravotně techni...'!$C$69:$K$87</definedName>
    <definedName name="_xlnm.Print_Area" localSheetId="4">'SO01.3 - Ústřední vytápění'!$C$4:$J$38,'SO01.3 - Ústřední vytápění'!$C$44:$J$63,'SO01.3 - Ústřední vytápění'!$C$69:$K$87</definedName>
    <definedName name="_xlnm.Print_Area" localSheetId="6">'SO01.4 - Elektroinstalace '!$C$4:$J$38,'SO01.4 - Elektroinstalace '!$C$44:$J$63,'SO01.4 - Elektroinstalace '!$C$69:$K$87</definedName>
    <definedName name="_xlnm.Print_Area" localSheetId="8">'SO01.5 - Slaboproudé rozv...'!$C$4:$J$38,'SO01.5 - Slaboproudé rozv...'!$C$44:$J$63,'SO01.5 - Slaboproudé rozv...'!$C$69:$K$87</definedName>
    <definedName name="_xlnm.Print_Area" localSheetId="10">'SO01.6 - Vzduchotechnika'!$C$4:$J$38,'SO01.6 - Vzduchotechnika'!$C$44:$J$63,'SO01.6 - Vzduchotechnika'!$C$69:$K$87</definedName>
    <definedName name="_xlnm.Print_Area" localSheetId="12">'SO01.7 - Elektrická požár...'!$C$4:$J$38,'SO01.7 - Elektrická požár...'!$C$44:$J$63,'SO01.7 - Elektrická požár...'!$C$69:$K$87</definedName>
    <definedName name="_xlnm.Print_Area" localSheetId="3">'ZT-výkaz'!$C$4:$Q$70,'ZT-výkaz'!$C$76:$Q$98,'ZT-výkaz'!$C$104:$Q$176</definedName>
    <definedName name="partneri_partneri.0">'EPS-výkaz'!#REF!</definedName>
    <definedName name="partneri_partneri.1">'EPS-výkaz'!#REF!</definedName>
    <definedName name="sum_lua_dph">'EPS-výkaz'!#REF!</definedName>
    <definedName name="sum_lua_hlavy">'EPS-výkaz'!#REF!</definedName>
    <definedName name="sum_lua_rekap">'EPS-výkaz'!#REF!</definedName>
    <definedName name="top_lua_dph">'EPS-výkaz'!#REF!</definedName>
    <definedName name="top_lua_hlavy">'EPS-výkaz'!#REF!</definedName>
    <definedName name="top_rozpocty_rkap">'EPS-výkaz'!#REF!</definedName>
  </definedNames>
  <calcPr fullCalcOnLoad="1"/>
</workbook>
</file>

<file path=xl/sharedStrings.xml><?xml version="1.0" encoding="utf-8"?>
<sst xmlns="http://schemas.openxmlformats.org/spreadsheetml/2006/main" count="7356" uniqueCount="1996">
  <si>
    <t>Export VZ</t>
  </si>
  <si>
    <t>List obsahuje:</t>
  </si>
  <si>
    <t>3.0</t>
  </si>
  <si>
    <t>ZAMOK</t>
  </si>
  <si>
    <t>False</t>
  </si>
  <si>
    <t>{8EE8C6DC-6991-459D-8B78-B7346B4645F6}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</si>
  <si>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</si>
  <si>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</si>
  <si>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</si>
  <si>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</si>
  <si>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</si>
  <si>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</si>
  <si>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</si>
  <si>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</si>
  <si>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HRADECKRALOVE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</si>
  <si>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</si>
  <si>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</si>
  <si>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Galerie moderního umění-změna využití bytů na kanceláře</t>
  </si>
  <si>
    <t>0,1</t>
  </si>
  <si>
    <t>KSO:</t>
  </si>
  <si>
    <t>CC-CZ:</t>
  </si>
  <si>
    <t>1</t>
  </si>
  <si>
    <t>Místo:</t>
  </si>
  <si>
    <t>HK-Velké nám. č.p.139-140</t>
  </si>
  <si>
    <t>Datum:</t>
  </si>
  <si>
    <t>24.12.2015</t>
  </si>
  <si>
    <t>10</t>
  </si>
  <si>
    <t>100</t>
  </si>
  <si>
    <t>Zadavatel:</t>
  </si>
  <si>
    <t>IČ:</t>
  </si>
  <si>
    <t>Královéhradecký kraj,Pivovarské nám. 1245</t>
  </si>
  <si>
    <t>DIČ:</t>
  </si>
  <si>
    <t>Uchazeč:</t>
  </si>
  <si>
    <t>Vyplň údaj</t>
  </si>
  <si>
    <t>Projektant:</t>
  </si>
  <si>
    <t>Planning-art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</si>
  <si>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</si>
  <si>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</si>
  <si>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</si>
  <si>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</si>
  <si>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</si>
  <si>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</si>
  <si>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</si>
  <si>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</si>
  <si>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</si>
  <si>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</si>
  <si>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</si>
  <si>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</si>
  <si>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</si>
  <si>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</si>
  <si>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</si>
  <si>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</si>
  <si>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</si>
  <si>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</si>
  <si>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</si>
  <si>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</si>
  <si>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</si>
  <si>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</si>
  <si>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</si>
  <si>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</si>
  <si>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</si>
  <si>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</si>
  <si>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</si>
  <si>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</si>
  <si>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</si>
  <si>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</si>
  <si>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</si>
  <si>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</si>
  <si>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</si>
  <si>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</si>
  <si>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</si>
  <si>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</si>
  <si>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</si>
  <si>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</si>
  <si>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</si>
  <si>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</si>
  <si>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HRADECKRALOVE 1</t>
  </si>
  <si>
    <t>SO-01-Vlastní objekt</t>
  </si>
  <si>
    <t>STA</t>
  </si>
  <si>
    <t>{4CB0DBE8-56EC-4A9C-B297-D5DBA70B5A0B}</t>
  </si>
  <si>
    <t>2</t>
  </si>
  <si>
    <t>SO01.1</t>
  </si>
  <si>
    <t>Stavební část</t>
  </si>
  <si>
    <t>Soupis</t>
  </si>
  <si>
    <t>{F48CE397-E008-4732-A476-38F2537DC4AB}</t>
  </si>
  <si>
    <t>SO01.2</t>
  </si>
  <si>
    <t>Zdravotně technické instalace</t>
  </si>
  <si>
    <t>{7BA247D8-96BE-4F12-AE0C-98D54C4BCD63}</t>
  </si>
  <si>
    <t>SO01.3</t>
  </si>
  <si>
    <t>Ústřední vytápění</t>
  </si>
  <si>
    <t>{E378DB62-AB71-4F40-8A1F-636D6F7BA785}</t>
  </si>
  <si>
    <t>SO01.4</t>
  </si>
  <si>
    <t xml:space="preserve">Elektroinstalace </t>
  </si>
  <si>
    <t>{8AD7E4B1-1873-4154-8321-553386E29DA2}</t>
  </si>
  <si>
    <t>SO01.5</t>
  </si>
  <si>
    <t xml:space="preserve">Slaboproudé rozvody </t>
  </si>
  <si>
    <t>{8EC1523B-586A-40FD-BB87-B1C01601C0E4}</t>
  </si>
  <si>
    <t>SO01.6</t>
  </si>
  <si>
    <t>Vzduchotechnika</t>
  </si>
  <si>
    <t>{F8E93D58-3DB0-4B17-A307-BB3532A84764}</t>
  </si>
  <si>
    <t>SO01.7</t>
  </si>
  <si>
    <t xml:space="preserve">Elektrická požární signalizace </t>
  </si>
  <si>
    <t>{45A7DD17-A868-4B2B-B2FB-4597BBA0A04D}</t>
  </si>
  <si>
    <t>Zpět na list:</t>
  </si>
  <si>
    <t>KRYCÍ LIST SOUPISU</t>
  </si>
  <si>
    <t>Objekt:</t>
  </si>
  <si>
    <t>HRADECKRALOVE 1 - SO-01-Vlastní objekt</t>
  </si>
  <si>
    <t>Soupis:</t>
  </si>
  <si>
    <t>SO01.1 -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</si>
  <si>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</si>
  <si>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</si>
  <si>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</si>
  <si>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</si>
  <si>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</si>
  <si>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</si>
  <si>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</si>
  <si>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</si>
  <si>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</si>
  <si>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</si>
  <si>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</si>
  <si>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</si>
  <si>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</si>
  <si>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</si>
  <si>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714 - Akustická a protiotřesová opatření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</si>
  <si>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</si>
  <si>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</si>
  <si>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</si>
  <si>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</si>
  <si>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</si>
  <si>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773 - Podlahy z litého teraca</t>
  </si>
  <si>
    <t xml:space="preserve">    775 - Podlahy skládané (parkety, vlysy, lamely aj.)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</si>
  <si>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</si>
  <si>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</si>
  <si>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</si>
  <si>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</si>
  <si>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</si>
  <si>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</si>
  <si>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</si>
  <si>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</si>
  <si>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</si>
  <si>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</si>
  <si>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</si>
  <si>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</si>
  <si>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</si>
  <si>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</si>
  <si>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</si>
  <si>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</si>
  <si>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</si>
  <si>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</si>
  <si>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</si>
  <si>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</si>
  <si>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</si>
  <si>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</si>
  <si>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</si>
  <si>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</si>
  <si>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</si>
  <si>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</si>
  <si>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</si>
  <si>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</si>
  <si>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94</t>
  </si>
  <si>
    <t>K</t>
  </si>
  <si>
    <t>310235241</t>
  </si>
  <si>
    <t>Zazdívka otvorů pl do 0,0225 m2 ve zdivu nadzákladovém cihlami pálenými tl do 300 mm</t>
  </si>
  <si>
    <t>kus</t>
  </si>
  <si>
    <t>CS ÚRS 2015 01</t>
  </si>
  <si>
    <t>4</t>
  </si>
  <si>
    <t>-907262412</t>
  </si>
  <si>
    <t>VV</t>
  </si>
  <si>
    <t>"komín VZT"  4</t>
  </si>
  <si>
    <t>95</t>
  </si>
  <si>
    <t>310238411</t>
  </si>
  <si>
    <t>Zazdívka otvorů pl do 1 m2 ve zdivu nadzákladovém cihlami pálenými na MC</t>
  </si>
  <si>
    <t>m3</t>
  </si>
  <si>
    <t>1463200871</t>
  </si>
  <si>
    <t>0,56*1,25*0,6+1,07*1,07*0,2*2+1,22*0,56*0,3*2+0,53*1,37*0,6</t>
  </si>
  <si>
    <t>96</t>
  </si>
  <si>
    <t>310239411</t>
  </si>
  <si>
    <t>Zazdívka otvorů pl do 4 m2 ve zdivu nadzákladovém cihlami pálenými na MC</t>
  </si>
  <si>
    <t>-1484375593</t>
  </si>
  <si>
    <t>1,16*2,19*0,3+0,7*2,1*0,6+1,7*1,5*0,3</t>
  </si>
  <si>
    <t>317234410</t>
  </si>
  <si>
    <t>Vyzdívka mezi nosníky z cihel pálených na MC</t>
  </si>
  <si>
    <t>1628416228</t>
  </si>
  <si>
    <t>1,5*0,45*0,25+1,6*0,45*0,25*2+1,4*0,45*0,25+1,45*0,45*0,25+1,85*0,45*0,25+1,9*0,45*0,25</t>
  </si>
  <si>
    <t>1,4*0,45*0,25+1,45*0,45*0,25+1,65*0,45*0,25*2</t>
  </si>
  <si>
    <t>Součet</t>
  </si>
  <si>
    <t>14</t>
  </si>
  <si>
    <t>317944321</t>
  </si>
  <si>
    <t>Válcované nosníky do č.12 dodatečně osazované do připravených otvorů</t>
  </si>
  <si>
    <t>t</t>
  </si>
  <si>
    <t>1569273295</t>
  </si>
  <si>
    <t>"I č.120"  (4,5*3+1,6*6+1,4*3+1,45*3+1,85*3+1,9*3+1,4*3+1,45*3+1,65*6)*0,0112</t>
  </si>
  <si>
    <t>"L40/40/4"  (1,0*2+1,0*2)*0,00242</t>
  </si>
  <si>
    <t>"L 50/50/5"(1,1*10+1,2*2+1,0*2+1,1*4+1,3*2+1,0*2+1,1*20)*0,00377</t>
  </si>
  <si>
    <t>"L 60/60/6"(0,9+1,0*2+0,9+1,0*2+0,9+1,0*2)*0,00542</t>
  </si>
  <si>
    <t>99</t>
  </si>
  <si>
    <t>572931460</t>
  </si>
  <si>
    <t>"I č.120"  1,8*3*0,0112</t>
  </si>
  <si>
    <t>92</t>
  </si>
  <si>
    <t>317944325</t>
  </si>
  <si>
    <t>Válcované nosníky č.24 a vyšší dodatečně osazované do připravených otvorů</t>
  </si>
  <si>
    <t>-1392290443</t>
  </si>
  <si>
    <t>"I č.260"  0,2514*4</t>
  </si>
  <si>
    <t>13</t>
  </si>
  <si>
    <t>319201321</t>
  </si>
  <si>
    <t>Vyrovnání nerovného povrchu zdiva tl do 30 mm maltou</t>
  </si>
  <si>
    <t>m2</t>
  </si>
  <si>
    <t>1382407568</t>
  </si>
  <si>
    <t>2370,946*0,2</t>
  </si>
  <si>
    <t>106</t>
  </si>
  <si>
    <t>340239212</t>
  </si>
  <si>
    <t>Zazdívka otvorů pl do 4 m2 v příčkách nebo stěnách z cihel tl přes 100 mm</t>
  </si>
  <si>
    <t>-361531955</t>
  </si>
  <si>
    <t>0,905*2,2+1,29*2,2+1,07*1,07*2+1,3*2,1+1,125*2,5+1,29*2,5+0,9*2,1*2+0,94*2,1</t>
  </si>
  <si>
    <t>107</t>
  </si>
  <si>
    <t>342241161</t>
  </si>
  <si>
    <t>Příčky tl 65 mm z cihel plných dl 290 mm pevnosti P 15 na MC</t>
  </si>
  <si>
    <t>69749137</t>
  </si>
  <si>
    <t>"3NP" 2,4*3,65-0,7*2,08</t>
  </si>
  <si>
    <t>108</t>
  </si>
  <si>
    <t>342291121</t>
  </si>
  <si>
    <t>Ukotvení příček k cihelným konstrukcím plochými kotvami</t>
  </si>
  <si>
    <t>m</t>
  </si>
  <si>
    <t>-1317167693</t>
  </si>
  <si>
    <t>109</t>
  </si>
  <si>
    <t>349231811</t>
  </si>
  <si>
    <t>Přizdívka ostění s ozubem z cihel tl do 150 mm</t>
  </si>
  <si>
    <t>1658041982</t>
  </si>
  <si>
    <t>110</t>
  </si>
  <si>
    <t>389381001</t>
  </si>
  <si>
    <t>Dobetonování prefabrikovaných konstrukcí</t>
  </si>
  <si>
    <t>-1109505529</t>
  </si>
  <si>
    <t>"komínové průduchy"   0,15*0,15*2*10</t>
  </si>
  <si>
    <t>Vodorovné konstrukce</t>
  </si>
  <si>
    <t>411321515</t>
  </si>
  <si>
    <t>Stropy deskové ze ŽB tř. C 20/25</t>
  </si>
  <si>
    <t>1626411584</t>
  </si>
  <si>
    <t>"D1"  1,5*1,65*0,1</t>
  </si>
  <si>
    <t>"D2"  0,82*2,1*0,07</t>
  </si>
  <si>
    <t>101</t>
  </si>
  <si>
    <t>411351101</t>
  </si>
  <si>
    <t>Zřízení bednění stropů deskových</t>
  </si>
  <si>
    <t>1800805442</t>
  </si>
  <si>
    <t>0,72*2,1+1,5*1,55</t>
  </si>
  <si>
    <t>102</t>
  </si>
  <si>
    <t>411351102</t>
  </si>
  <si>
    <t>Odstranění bednění stropů deskových</t>
  </si>
  <si>
    <t>728674867</t>
  </si>
  <si>
    <t>103</t>
  </si>
  <si>
    <t>411354171</t>
  </si>
  <si>
    <t>Zřízení podpěrné konstrukce stropů v do 4 m pro zatížení do 5 kPa</t>
  </si>
  <si>
    <t>-764991265</t>
  </si>
  <si>
    <t>104</t>
  </si>
  <si>
    <t>411354172</t>
  </si>
  <si>
    <t>Odstranění podpěrné konstrukce stropů v do 4 m pro zatížení do 5 kPa</t>
  </si>
  <si>
    <t>-1751733690</t>
  </si>
  <si>
    <t>105</t>
  </si>
  <si>
    <t>411361821</t>
  </si>
  <si>
    <t>Výztuž stropů betonářskou ocelí 10 505</t>
  </si>
  <si>
    <t>-21036716</t>
  </si>
  <si>
    <t>0,369*0,12</t>
  </si>
  <si>
    <t>111</t>
  </si>
  <si>
    <t>411386611</t>
  </si>
  <si>
    <t>Zabetonování prostupů v instalačních šachtách ze suchých směsí pl do 0,09 m2 ve stropech</t>
  </si>
  <si>
    <t>-402063227</t>
  </si>
  <si>
    <t>"pro VZT"   6</t>
  </si>
  <si>
    <t>6</t>
  </si>
  <si>
    <t>Úpravy povrchů, podlahy a osazování výplní</t>
  </si>
  <si>
    <t>112</t>
  </si>
  <si>
    <t>611321141</t>
  </si>
  <si>
    <t>Vápenocementová omítka štuková dvouvrstvá vnitřních stropů rovných nanášená ručně</t>
  </si>
  <si>
    <t>400194000</t>
  </si>
  <si>
    <t>"mezipatro" 36,02+1,52+28,14</t>
  </si>
  <si>
    <t>"2NP"   1,53+27,91</t>
  </si>
  <si>
    <t>"3NP" 1,51+28,92+1,5</t>
  </si>
  <si>
    <t>113</t>
  </si>
  <si>
    <t>611321191</t>
  </si>
  <si>
    <t>Příplatek k vápenocementové omítce vnitřních stropů za každých dalších 5 mm tloušťky ručně</t>
  </si>
  <si>
    <t>1612355135</t>
  </si>
  <si>
    <t>115</t>
  </si>
  <si>
    <t>612321141</t>
  </si>
  <si>
    <t>Vápenocementová omítka štuková dvouvrstvá vnitřních stěn nanášená ručně</t>
  </si>
  <si>
    <t>1537921863</t>
  </si>
  <si>
    <t>116</t>
  </si>
  <si>
    <t>612321191</t>
  </si>
  <si>
    <t>Příplatek k vápenocementové omítce vnitřních stěn za každých dalších 5 mm tloušťky ručně</t>
  </si>
  <si>
    <t>789977338</t>
  </si>
  <si>
    <t>114</t>
  </si>
  <si>
    <t>612325423</t>
  </si>
  <si>
    <t>Oprava vnitřní vápenocementové štukové omítky stěn v rozsahu plochy do 50%</t>
  </si>
  <si>
    <t>-885370077</t>
  </si>
  <si>
    <t>117</t>
  </si>
  <si>
    <t>619991011</t>
  </si>
  <si>
    <t>Obalení konstrukcí a prvků fólií přilepenou lepící páskou</t>
  </si>
  <si>
    <t>734148414</t>
  </si>
  <si>
    <t>41</t>
  </si>
  <si>
    <t>631311114</t>
  </si>
  <si>
    <t>Mazanina tl do 80 mm z betonu prostého tř. C 16/20</t>
  </si>
  <si>
    <t>-2134392030</t>
  </si>
  <si>
    <t>"mezipatro-místn. č.07,27,08,23"   (1,52+2,2+1,63+3,81+4,36+7,84)*0,06</t>
  </si>
  <si>
    <t>"2NP-místn. č.222,217,215,216"(1,53+2,19+3,68+18,62)*0,06</t>
  </si>
  <si>
    <t>"3NP-místn. č.317,313,309"  ( 3,52+4,68+7,93+1,51+13,62)*0,06</t>
  </si>
  <si>
    <t>44</t>
  </si>
  <si>
    <t>16</t>
  </si>
  <si>
    <t>502427655</t>
  </si>
  <si>
    <t>"3NP-místn. č.311,334,338"(2,19+1,5+4,23)*0,055</t>
  </si>
  <si>
    <t>42</t>
  </si>
  <si>
    <t>631319171</t>
  </si>
  <si>
    <t>Příplatek k mazanině tl do 80 mm za stržení povrchu spodní vrstvy před vložením výztuže</t>
  </si>
  <si>
    <t>1362359720</t>
  </si>
  <si>
    <t>45</t>
  </si>
  <si>
    <t>350209612</t>
  </si>
  <si>
    <t>43</t>
  </si>
  <si>
    <t>631362021</t>
  </si>
  <si>
    <t>Výztuž mazanin svařovanými sítěmi Kari</t>
  </si>
  <si>
    <t>1105787387</t>
  </si>
  <si>
    <t>(78,65+7,93)*0,0031*1,25</t>
  </si>
  <si>
    <t>48</t>
  </si>
  <si>
    <t>632441225</t>
  </si>
  <si>
    <t>Potěr anhydritový samonivelační tl do 50 mm C30 litý</t>
  </si>
  <si>
    <t>1463637669</t>
  </si>
  <si>
    <t>"mezipatro-místn. č.05,09-11,14,15,20,21,25,26,06,22" 36,02+16,04+19,25+17,31+21,29+12,18</t>
  </si>
  <si>
    <t>23,29+19,7+15,42+18,64+18,57+17,29</t>
  </si>
  <si>
    <t>"2NP-místn. č.214,222" 18,62+13,92</t>
  </si>
  <si>
    <t>"3NP- 312,,332"    23,26+21,43</t>
  </si>
  <si>
    <t>46</t>
  </si>
  <si>
    <t>632481213</t>
  </si>
  <si>
    <t>Separační vrstva z PE fólie</t>
  </si>
  <si>
    <t>-1779894393</t>
  </si>
  <si>
    <t>78,65+7,93</t>
  </si>
  <si>
    <t>47</t>
  </si>
  <si>
    <t>634111113</t>
  </si>
  <si>
    <t>Obvodová dilatace pružnou těsnicí páskou v 80 mm mezi stěnou a mazaninou</t>
  </si>
  <si>
    <t>187167171</t>
  </si>
  <si>
    <t>86,58*1,15</t>
  </si>
  <si>
    <t>126</t>
  </si>
  <si>
    <t>95290111</t>
  </si>
  <si>
    <t xml:space="preserve">D+M PHP s hasící schopností 21A práškový vč. osazení </t>
  </si>
  <si>
    <t>ks</t>
  </si>
  <si>
    <t>1865662877</t>
  </si>
  <si>
    <t>9</t>
  </si>
  <si>
    <t>Ostatní konstrukce a práce, bourání</t>
  </si>
  <si>
    <t>24</t>
  </si>
  <si>
    <t>635221118</t>
  </si>
  <si>
    <t xml:space="preserve">Rozprostření a urovnání povrchu násypu pod vrstvy podlah </t>
  </si>
  <si>
    <t>-820778455</t>
  </si>
  <si>
    <t>467,863+78,65</t>
  </si>
  <si>
    <t>119</t>
  </si>
  <si>
    <t>949101111</t>
  </si>
  <si>
    <t>Lešení pomocné pro objekty pozemních staveb s lešeňovou podlahou v do 1,9 m zatížení do 150 kg/m2</t>
  </si>
  <si>
    <t>1471197042</t>
  </si>
  <si>
    <t>118</t>
  </si>
  <si>
    <t>952901111</t>
  </si>
  <si>
    <t>Vyčištění budov bytové a občanské výstavby při výšce podlaží do 4 m</t>
  </si>
  <si>
    <t>-1740034148</t>
  </si>
  <si>
    <t>"mezipatro"  36,02+16,04+1,52+2,2+19,25+17,31+21,29+13,84+28,14+12,18+23,29+19,7+15,42+18,64+1,63</t>
  </si>
  <si>
    <t>18,57+17,29+3,81+4,36+7,84</t>
  </si>
  <si>
    <t>"2NP" 13,92+1,53+2,19+3,68+4,68+7,93+59,13+26,23+18,62+17,83+20,53+59,17</t>
  </si>
  <si>
    <t>"3NP" 3,52+4,68+7,93+2,19+23,26+1,51+22,35+17,2+28,92+13,62+17,93+26,09+18,4+18,79</t>
  </si>
  <si>
    <t>20,59+18,7+21,43+1,5+17,41+22,21+22,07+4,23</t>
  </si>
  <si>
    <t>127</t>
  </si>
  <si>
    <t>953961115</t>
  </si>
  <si>
    <t>Kotvy chemickým tmelem M 20 hl 170 mm do betonu, ŽB nebo kamene s vyvrtáním otvoru</t>
  </si>
  <si>
    <t>-1710204352</t>
  </si>
  <si>
    <t>962031132</t>
  </si>
  <si>
    <t>Bourání příček z cihel pálených na MVC tl do 100 mm</t>
  </si>
  <si>
    <t>1054460899</t>
  </si>
  <si>
    <t>"mezipatro" 1,45*2,5*2+1,53*2,5+2,125*3,1+1,605*3,1+1,75*3,1-0,8*1,97*2-0,7*2,1*2</t>
  </si>
  <si>
    <t>1,74*3,1+2,26*2,95*0,65*1,97*2</t>
  </si>
  <si>
    <t>"2NP" 1,23*2,48+1,48*3,7+1,275*3,7+4,23*3,7+1,97*3,7+4,575*3,7+2,9*3,7+1,55*2,57</t>
  </si>
  <si>
    <t>1,31*3,7+3,24*3,7+1,125*2,13-0,6*1,97*3-0,9*1,97-0,8*1,97*2+5,0*3,7</t>
  </si>
  <si>
    <t>"3NP" 3,0*3,7+2,1*3,7+1,77*3,7+1,8*3,7+1,12*2,35+1,56*3,7+1,48*3,7+4,2*3,7+3,7*3,7</t>
  </si>
  <si>
    <t>1,515*2,52+1,235*3,7-0,7*1,97*4</t>
  </si>
  <si>
    <t>962031133</t>
  </si>
  <si>
    <t>Bourání příček z cihel pálených na MVC tl do 150 mm</t>
  </si>
  <si>
    <t>644731961</t>
  </si>
  <si>
    <t>"mezipatro"  2,125*3,1+5,2*3,1+3,595*3,1-0,9*2,16-0,7*2,1</t>
  </si>
  <si>
    <t>"2NP" 1,765*3,7-0,8*1,97+1,735*3,7-1,29*2,39+4,0*3,7-0,9*2,1+1,03*2,1+3,8*3,7+1,575*2,52</t>
  </si>
  <si>
    <t>"3NP" 3,8*3,7-0,8*1,97+4,9*3,7-0,6*1,97*2+2,145*3,7+1,56*3,7+3,8*3,7+1,53*2,52+1,53*2,1</t>
  </si>
  <si>
    <t>-0,8*1,97+1,035*2,25+0,46*2,25+1,74*3,7+1,755*3,7-0,7*1,97-0,8*1,97</t>
  </si>
  <si>
    <t>89</t>
  </si>
  <si>
    <t>2086566890</t>
  </si>
  <si>
    <t>"2NP" 5,48*3,7*2-0,8*1,97*2+5,495*3,7*2-0,8*1,97</t>
  </si>
  <si>
    <t>90</t>
  </si>
  <si>
    <t>962052314</t>
  </si>
  <si>
    <t>Bourání pilířů ze ŽB</t>
  </si>
  <si>
    <t>1476905915</t>
  </si>
  <si>
    <t>0,3*0,3*3,7*2</t>
  </si>
  <si>
    <t>91</t>
  </si>
  <si>
    <t>962084121</t>
  </si>
  <si>
    <t>Bourání příček deskových sádrových typu rabicka tl do 50 mm-asfaltokorek</t>
  </si>
  <si>
    <t>958430292</t>
  </si>
  <si>
    <t>"2NP" 5,48*3,7*2-0,8*1,97*2</t>
  </si>
  <si>
    <t>965042141</t>
  </si>
  <si>
    <t>Bourání podkladů pod dlažby nebo mazanin betonových nebo z litého asfaltu tl do 100 mm pl přes 4 m2</t>
  </si>
  <si>
    <t>1250418771</t>
  </si>
  <si>
    <t>"mezipatro"  (36,34+11,79+1,52+6,41+19,25*4+4,6+1,73+4,08+5,17+13,92+19,36+15,63)*0,07</t>
  </si>
  <si>
    <t>(11,96+1,63+2,13+18,57+17,46+17,22)*0,07</t>
  </si>
  <si>
    <t>"2NP"(3,81+1,28+1,43+3,34)*0,08</t>
  </si>
  <si>
    <t>"3NP" (5,75+1,42+4,48+1,73+4,44+2,24+13,15+1,29+6,88)*0,08</t>
  </si>
  <si>
    <t>965081213</t>
  </si>
  <si>
    <t>Bourání podlah z dlaždic keramických nebo xylolitových tl do 10 mm plochy přes 1 m2</t>
  </si>
  <si>
    <t>2128637480</t>
  </si>
  <si>
    <t>"mezipodesta-místn. č.06-08,16,17,22-24"  11,79+1,52+6,41+1,73+4,08+11,96+1,63+2,13</t>
  </si>
  <si>
    <t>"2NP-místn. č.225,226,229,232"   3,81+1,28+1,43+3,34</t>
  </si>
  <si>
    <t>"3NP-místn. č.311,313,325-327,334,338"    5,75+1,42+1,73+4,44+2,24+1,29+6,88</t>
  </si>
  <si>
    <t>8</t>
  </si>
  <si>
    <t>965081323</t>
  </si>
  <si>
    <t>Bourání podlah z dlaždic betonových, teracových nebo čedičových tl do 25 mm plochy přes 1 m2</t>
  </si>
  <si>
    <t>1269651007</t>
  </si>
  <si>
    <t>"3NPmístn. č.324,332"  4,48+13,15</t>
  </si>
  <si>
    <t>128</t>
  </si>
  <si>
    <t>968062354</t>
  </si>
  <si>
    <t>Vybourání dřevěných rámů oken dvojitých včetně křídel pl do 1 m2</t>
  </si>
  <si>
    <t>-894656333</t>
  </si>
  <si>
    <t>0,56*1,25*3</t>
  </si>
  <si>
    <t>129</t>
  </si>
  <si>
    <t>968062455</t>
  </si>
  <si>
    <t>Vybourání dřevěných dveřních zárubní pl do 2 m2</t>
  </si>
  <si>
    <t>1866738526</t>
  </si>
  <si>
    <t>0,8*1,97*27</t>
  </si>
  <si>
    <t>167</t>
  </si>
  <si>
    <t>972054241</t>
  </si>
  <si>
    <t>Vybourání otvorů v ŽB stropech nebo klenbách pl do 0,09 m2 tl do 150 mm</t>
  </si>
  <si>
    <t>797848026</t>
  </si>
  <si>
    <t>"pro VZD"  6</t>
  </si>
  <si>
    <t>88</t>
  </si>
  <si>
    <t>973031151</t>
  </si>
  <si>
    <t>Vysekání výklenků ve zdivu cihelném na MV nebo MVC pl přes 0,25 m2</t>
  </si>
  <si>
    <t>-1007904831</t>
  </si>
  <si>
    <t>"pro hydrant"  0,7*0,7*0,25*3</t>
  </si>
  <si>
    <t>132</t>
  </si>
  <si>
    <t>973031842</t>
  </si>
  <si>
    <t>Vysekání kapes ve zdivu cihelném na MC pro zavázání příček tl do 100 mm</t>
  </si>
  <si>
    <t>-601638389</t>
  </si>
  <si>
    <t>3,4*3</t>
  </si>
  <si>
    <t>974031664</t>
  </si>
  <si>
    <t>Vysekání rýh ve zdivu cihelném pro vtahování nosníků hl do 150 mm v do 150 mm</t>
  </si>
  <si>
    <t>1503396889</t>
  </si>
  <si>
    <t>1,0*2+1,1*10+1,2*2+0,9+1,0*2+1,0*2+1,1*4+1,3*2+0,9+1,0*2+1,0*2+1,0*2+1,1*20+0,9+1,0*2</t>
  </si>
  <si>
    <t>17</t>
  </si>
  <si>
    <t>974031666</t>
  </si>
  <si>
    <t>Vysekání rýh ve zdivu cihelném pro vtahování nosníků hl do 150 mm v do 250 mm</t>
  </si>
  <si>
    <t>952514288</t>
  </si>
  <si>
    <t>1,5*3+1,6*6+1,4*3+1,45*3+1,85*3+1,9*3+1,4*3+1,45*3+1,65*6</t>
  </si>
  <si>
    <t>12</t>
  </si>
  <si>
    <t>978013161</t>
  </si>
  <si>
    <t>Otlučení vnitřní vápenné nebo vápenocementové omítky stěn stěn v rozsahu do 50 %</t>
  </si>
  <si>
    <t>1520782244</t>
  </si>
  <si>
    <t>"mezipatro" (36,34+19,25*4+4,6+1,73+4,08+5,17+13,92+19,36+15,63+18,57+17,46+17,22)*3,2</t>
  </si>
  <si>
    <t>"2NP"(16,84+22,28+17,87+17,3+26,14+5,09+12,72+1,18+3,81+1,28+3,49+1,43+12,55)*3,4</t>
  </si>
  <si>
    <t>(4,97+3,34+18,83+20,56*2)*3,4</t>
  </si>
  <si>
    <t>"3NP"(8,66+7,84+22,55+17,2+4,62+17,93+25,95+12,69+1,84+3,48+1,44+4,48+1,73)*3,4</t>
  </si>
  <si>
    <t>(4,44+2,24+12,9+18,79+20,58+18,7+17,41+22,07*2)*3,4</t>
  </si>
  <si>
    <t>11</t>
  </si>
  <si>
    <t>978013191</t>
  </si>
  <si>
    <t>Otlučení vnitřní vápenné nebo vápenocementové omítky stěn stěn v rozsahu do 100 %</t>
  </si>
  <si>
    <t>1799398176</t>
  </si>
  <si>
    <t>"mezipatro"(11,79+1,52+6,41+9,76+4,3+11,96+1,63+2,13)*3,2</t>
  </si>
  <si>
    <t>"2NP" (13,92+1,53+19,86+27,91)*3,4</t>
  </si>
  <si>
    <t>"3NP" (5,75+13,73+1,42+28,92+13,15+0,59+1,29+6,88)*3,4</t>
  </si>
  <si>
    <t>125</t>
  </si>
  <si>
    <t>978059541</t>
  </si>
  <si>
    <t>Odsekání a odebrání obkladů stěn z vnitřních obkládaček plochy přes 1 m2</t>
  </si>
  <si>
    <t>-1126067404</t>
  </si>
  <si>
    <t>"mezipatro"  6,41*1,6+1,73*1,8+4,08*1,8+5,17*0,3+1,63*1,5+2,13*1,5</t>
  </si>
  <si>
    <t>"2NP" 3,81*1,5+1,43*1,4</t>
  </si>
  <si>
    <t>"3NP" 5,75*1,5+1,42*1,4+1,73*1,4+4,44*1,5+1,29*1,3+6,88*1,5</t>
  </si>
  <si>
    <t>997</t>
  </si>
  <si>
    <t>Přesun sutě</t>
  </si>
  <si>
    <t>121</t>
  </si>
  <si>
    <t>997013113</t>
  </si>
  <si>
    <t>Vnitrostaveništní doprava suti a vybouraných hmot pro budovy v do 12 m s použitím mechanizace</t>
  </si>
  <si>
    <t>-1563128951</t>
  </si>
  <si>
    <t>122</t>
  </si>
  <si>
    <t>997013501</t>
  </si>
  <si>
    <t>Odvoz suti a vybouraných hmot na skládku nebo meziskládku do 1 km se složením</t>
  </si>
  <si>
    <t>-1560331502</t>
  </si>
  <si>
    <t>123</t>
  </si>
  <si>
    <t>997013509</t>
  </si>
  <si>
    <t>Příplatek k odvozu suti a vybouraných hmot na skládku ZKD 1 km přes 1 km</t>
  </si>
  <si>
    <t>-533106818</t>
  </si>
  <si>
    <t>256,567*9</t>
  </si>
  <si>
    <t>124</t>
  </si>
  <si>
    <t>997013831</t>
  </si>
  <si>
    <t>Poplatek za uložení stavebního směsného odpadu na skládce (skládkovné)</t>
  </si>
  <si>
    <t>-1397445941</t>
  </si>
  <si>
    <t>998</t>
  </si>
  <si>
    <t>Přesun hmot</t>
  </si>
  <si>
    <t>120</t>
  </si>
  <si>
    <t>998012023</t>
  </si>
  <si>
    <t>Přesun hmot pro budovy monolitické v do 24 m</t>
  </si>
  <si>
    <t>-912948350</t>
  </si>
  <si>
    <t>PSV</t>
  </si>
  <si>
    <t>Práce a dodávky PSV</t>
  </si>
  <si>
    <t>711</t>
  </si>
  <si>
    <t>Izolace proti vodě, vlhkosti a plynům</t>
  </si>
  <si>
    <t>152</t>
  </si>
  <si>
    <t>711493112</t>
  </si>
  <si>
    <t>Izolace proti podpovrchové a tlakové vodě vodorovná SCHOMBURG těsnicí stěrkou AQUAFIN-1K</t>
  </si>
  <si>
    <t>1000943062</t>
  </si>
  <si>
    <t>3,81*1,3+4,36*1,3+7,84*1,3+1,53*1,3+3,68*1,3+4,68*1,3+7,93*1,3+3,52*1,3+4,68*1,3+7,93*1,3</t>
  </si>
  <si>
    <t>1,5*1,3+4,23*1,3</t>
  </si>
  <si>
    <t>153</t>
  </si>
  <si>
    <t>998711202</t>
  </si>
  <si>
    <t>Přesun hmot procentní pro izolace proti vodě, vlhkosti a plynům v objektech v do 12 m</t>
  </si>
  <si>
    <t>%</t>
  </si>
  <si>
    <t>459614592</t>
  </si>
  <si>
    <t>714</t>
  </si>
  <si>
    <t>Akustická a protiotřesová opatření</t>
  </si>
  <si>
    <t>168</t>
  </si>
  <si>
    <t>714123002</t>
  </si>
  <si>
    <t>Montáž akustických stěnových obkladů z demontovatelných panelů na skrytý rošt</t>
  </si>
  <si>
    <t>-581127539</t>
  </si>
  <si>
    <t>"místn. č.218"(4,1+5,4+1,2+5,5)*3,3</t>
  </si>
  <si>
    <t>"č.224"   (4,0+4,6+2,5)*3,3</t>
  </si>
  <si>
    <t>"č.233"(8,6+5,5+7,5+3,6)*3,3</t>
  </si>
  <si>
    <t>169</t>
  </si>
  <si>
    <t>M</t>
  </si>
  <si>
    <t>590362030</t>
  </si>
  <si>
    <t>panel akustický na př.  Modus bílá S T24, NE, bílá 190, 1200x1200x50mm</t>
  </si>
  <si>
    <t>32</t>
  </si>
  <si>
    <t>-63557907</t>
  </si>
  <si>
    <t>173,25*1,05 'Přepočtené koeficientem množství</t>
  </si>
  <si>
    <t>762</t>
  </si>
  <si>
    <t>Konstrukce tesařské</t>
  </si>
  <si>
    <t>20</t>
  </si>
  <si>
    <t>762511224</t>
  </si>
  <si>
    <t>Podlahové kce podkladové z desek OSB tl 18 mm nebroušených na pero a drážku lepených</t>
  </si>
  <si>
    <t>-1358777226</t>
  </si>
  <si>
    <t>762511226</t>
  </si>
  <si>
    <t>Podlahové kce podkladové z desek OSB tl 22 mm nebroušených na pero a drážku lepených</t>
  </si>
  <si>
    <t>231217536</t>
  </si>
  <si>
    <t>25</t>
  </si>
  <si>
    <t>762526110</t>
  </si>
  <si>
    <t>Položení polštáře pod podlahy při osové vzdálenosti 65 cm</t>
  </si>
  <si>
    <t>242326993</t>
  </si>
  <si>
    <t>26</t>
  </si>
  <si>
    <t>605120010</t>
  </si>
  <si>
    <t>řezivo jehličnaté hranol jakost I do 120 cm2</t>
  </si>
  <si>
    <t>-849350891</t>
  </si>
  <si>
    <t>39</t>
  </si>
  <si>
    <t>762591120</t>
  </si>
  <si>
    <t xml:space="preserve">Ochrana schodiště a podlah z litého teraca před mechanickým poškozením </t>
  </si>
  <si>
    <t>198496541</t>
  </si>
  <si>
    <t>188,3+101,0</t>
  </si>
  <si>
    <t>762811811</t>
  </si>
  <si>
    <t>Demontáž záklopů stropů z hrubých prken tl do 32 mm</t>
  </si>
  <si>
    <t>-274496682</t>
  </si>
  <si>
    <t>"2NP" 13,92+1,53+19,86+16,84+22,28+17,87+17,3+26,14+5,09+12,72+1,18+3,49+12,55+4,97</t>
  </si>
  <si>
    <t>18,83+20,56+20,56</t>
  </si>
  <si>
    <t>"3NP" 8,66+7,84+13,73+22,55+17,2+4,62+17,93+25,95+12,69+1,84+3,48+1,44+12,9+18,79</t>
  </si>
  <si>
    <t>20,58+18,7+0,59+17,41+22,07+22,07</t>
  </si>
  <si>
    <t>151</t>
  </si>
  <si>
    <t>998762202</t>
  </si>
  <si>
    <t>Přesun hmot procentní pro kce tesařské v objektech v do 12 m</t>
  </si>
  <si>
    <t>1481598691</t>
  </si>
  <si>
    <t>763</t>
  </si>
  <si>
    <t>Konstrukce suché výstavby</t>
  </si>
  <si>
    <t>141</t>
  </si>
  <si>
    <t>763111313</t>
  </si>
  <si>
    <t>SDK příčka tl 100 mm profil CW+UW 75 desky 1xA 12,5 bez TI EI 15 Rw</t>
  </si>
  <si>
    <t>-1684937369</t>
  </si>
  <si>
    <t>"2NP" 3,645*3,65-0,8*2,1</t>
  </si>
  <si>
    <t>"3NP" 3,75*3,65</t>
  </si>
  <si>
    <t>142</t>
  </si>
  <si>
    <t>763111316</t>
  </si>
  <si>
    <t>SDK příčka tl 125 mm profil CW+UW 100 desky 1xA 12,5 TI 80 mm EI 30 Rw 48 dB</t>
  </si>
  <si>
    <t>1877082883</t>
  </si>
  <si>
    <t>"mezipatro"  (5,865+3,84)*3,05-0,8*2,1*2</t>
  </si>
  <si>
    <t>"2NP"(5,15+4,85)*3,65-0,8*2,1*2</t>
  </si>
  <si>
    <t>"3NP"( 5,225+0,1+4,77)*3,65-0,8*2,1*2</t>
  </si>
  <si>
    <t>139</t>
  </si>
  <si>
    <t>763111333</t>
  </si>
  <si>
    <t>SDK příčka tl 100 mm profil CW+UW 75 desky 1xH2 12,5 TI 60 mm EI 30 Rw 45 dB</t>
  </si>
  <si>
    <t>-757107714</t>
  </si>
  <si>
    <t>"mezipatro"(3,0+1,17)*3,05+1,755*3,05-0,9*2,1-0,7*2,1*2</t>
  </si>
  <si>
    <t>"2NP" (3,0+1,055)*3,65+0,6*3,65+1,76*3,65-0,9*2,1</t>
  </si>
  <si>
    <t>"3NP" (3,0+1,055+1,76)*3,65-0,7*2,05*2-0,9*2,1+1,74*3,65-0,8*2,1+1,8*3,65-0,8*2,05+2,0*3,65</t>
  </si>
  <si>
    <t>140</t>
  </si>
  <si>
    <t>763111335</t>
  </si>
  <si>
    <t>SDK příčka tl 125 mm profil CW+UW 75 desky 1xH2 12,5 bez TI EI 15 Rw 41 DB</t>
  </si>
  <si>
    <t>1082056378</t>
  </si>
  <si>
    <t>"3NP" 3,3*3,65-0,7*2,05</t>
  </si>
  <si>
    <t>149</t>
  </si>
  <si>
    <t>763111717</t>
  </si>
  <si>
    <t>SDK příčka základní penetrační nátěr</t>
  </si>
  <si>
    <t>-336457287</t>
  </si>
  <si>
    <t>25,312*2+92,867*2+68,132*2+10,61*2+18,63*2+8,622</t>
  </si>
  <si>
    <t>143</t>
  </si>
  <si>
    <t>763113349</t>
  </si>
  <si>
    <t>SDK příčka instalační tl 320 mm zdvojený profil CW+UW 100 desky 2xH2 12,5 TI 80 mm EI 60 55 dB</t>
  </si>
  <si>
    <t>736711366</t>
  </si>
  <si>
    <t>1,8*3,05+1,8*3,65*2</t>
  </si>
  <si>
    <t>144</t>
  </si>
  <si>
    <t>763121415</t>
  </si>
  <si>
    <t>SDK stěna předsazená tl 112,5 mm profil CW+UW 100 deska 1xA 12,5 TI EI 15</t>
  </si>
  <si>
    <t>-1162930278</t>
  </si>
  <si>
    <t>(0,2+0,25)*5,36+0,2*3*(3,05+3,65*2)</t>
  </si>
  <si>
    <t>145</t>
  </si>
  <si>
    <t>763131411</t>
  </si>
  <si>
    <t>SDK podhled desky 1xA 12,5 bez TI dvouvrstvá spodní kce profil CD+UD</t>
  </si>
  <si>
    <t>293183627</t>
  </si>
  <si>
    <t>"mezipatro" 19,25+17,31+21,29+12,18+23,29+19,7+15,42+18,57+17,29</t>
  </si>
  <si>
    <t>"2NP" 59,13+26,23+17,83+20,53+59,17</t>
  </si>
  <si>
    <t>"3NP" 22,35+17,2+17,93+26,09+18,4+20,7+18,79+20,59+18,7+17,41+22,21+22,07</t>
  </si>
  <si>
    <t>150</t>
  </si>
  <si>
    <t>763131714</t>
  </si>
  <si>
    <t>SDK podhled základní penetrační nátěr</t>
  </si>
  <si>
    <t>1287634878</t>
  </si>
  <si>
    <t>146</t>
  </si>
  <si>
    <t>763431021</t>
  </si>
  <si>
    <t>Montáž minerálního podhledu s nevyjímatelnými panely vel. do 0,36m2 na zavěšený skrytý rošt vč. dodávky  s úpravou do vlhka</t>
  </si>
  <si>
    <t>1028597872</t>
  </si>
  <si>
    <t>"mezipatro"  16,04+2,2+13,84+18,64+1,63</t>
  </si>
  <si>
    <t>"2NP"3,68+4,68+7,93+18,62</t>
  </si>
  <si>
    <t>"3NP" 3,52+4,68+7,93+2,19+23,26+13,62+21,43+4,23</t>
  </si>
  <si>
    <t>154</t>
  </si>
  <si>
    <t>998763402</t>
  </si>
  <si>
    <t>Přesun hmot procentní pro sádrokartonové konstrukce v objektech v do 12 m</t>
  </si>
  <si>
    <t>223343408</t>
  </si>
  <si>
    <t>766</t>
  </si>
  <si>
    <t>Konstrukce truhlářské</t>
  </si>
  <si>
    <t>51</t>
  </si>
  <si>
    <t>766001</t>
  </si>
  <si>
    <t xml:space="preserve">D+M dveře vnitřní dřevěné otočné 2kř. do obložkové zárubně vč. kování 1160/2600mm </t>
  </si>
  <si>
    <t>361578844</t>
  </si>
  <si>
    <t>"schema Dn01"    3</t>
  </si>
  <si>
    <t>53</t>
  </si>
  <si>
    <t>766002</t>
  </si>
  <si>
    <t xml:space="preserve">dtto,avšak s pož. odolností EI 30 DP3-C </t>
  </si>
  <si>
    <t>2069259172</t>
  </si>
  <si>
    <t>54</t>
  </si>
  <si>
    <t>766003</t>
  </si>
  <si>
    <t xml:space="preserve">Přirážka na elektromotorický zámek Abloy </t>
  </si>
  <si>
    <t>1210377439</t>
  </si>
  <si>
    <t>56</t>
  </si>
  <si>
    <t>766004</t>
  </si>
  <si>
    <t>Montáž a osazení původních dveří s přemístěním do tesařské zárubně vč. repase s dubovým prahem  vel. 900/2190mm</t>
  </si>
  <si>
    <t>244038035</t>
  </si>
  <si>
    <t>58</t>
  </si>
  <si>
    <t>766005</t>
  </si>
  <si>
    <t xml:space="preserve">D+M dveře vnitřní dřevěné plné otočné do obložkové zárubně vč. kování nerez 1000/2100mm </t>
  </si>
  <si>
    <t>842467957</t>
  </si>
  <si>
    <t>59</t>
  </si>
  <si>
    <t>766006</t>
  </si>
  <si>
    <t xml:space="preserve">D+M dveře vnitřní dřevěné plné otočné do obložkové zárubně vč. kování nerez  700-800/2100mm </t>
  </si>
  <si>
    <t>-1071741762</t>
  </si>
  <si>
    <t>"schema Dn05-Dn09"  28</t>
  </si>
  <si>
    <t>62</t>
  </si>
  <si>
    <t>766007</t>
  </si>
  <si>
    <t xml:space="preserve">D+M plastové shrnovací dveře bílé do otvoru 900/2100mm provedení dýha s přechodovou lištou nerez </t>
  </si>
  <si>
    <t>204231807</t>
  </si>
  <si>
    <t>63</t>
  </si>
  <si>
    <t>766008</t>
  </si>
  <si>
    <t xml:space="preserve">D+M dveře vnitřní dřevěné plné otočné dýhované do obložkové zárubně vč. nerez kování 700/2100mm </t>
  </si>
  <si>
    <t>1189813658</t>
  </si>
  <si>
    <t>64</t>
  </si>
  <si>
    <t>766009</t>
  </si>
  <si>
    <t xml:space="preserve">Montáž a osazení dveří stáv. přemístěných 1kř. 700/2080mm  s repasí vč. prahu </t>
  </si>
  <si>
    <t>125536437</t>
  </si>
  <si>
    <t>"schema Dh13,Dh14"   2</t>
  </si>
  <si>
    <t>65</t>
  </si>
  <si>
    <t>766010</t>
  </si>
  <si>
    <t xml:space="preserve">Repase stáv. dveří vnitřních dřevěných 1290/2390mm </t>
  </si>
  <si>
    <t>-1970140000</t>
  </si>
  <si>
    <t>"schema Dh15"   4</t>
  </si>
  <si>
    <t>66</t>
  </si>
  <si>
    <t>766011</t>
  </si>
  <si>
    <t xml:space="preserve">dtto,avšak rozměr 900/2190mm </t>
  </si>
  <si>
    <t>-1736935661</t>
  </si>
  <si>
    <t>"schema Dh16"   3</t>
  </si>
  <si>
    <t>67</t>
  </si>
  <si>
    <t>766012</t>
  </si>
  <si>
    <t xml:space="preserve">dtto,avšak rozměr 700/2090mm </t>
  </si>
  <si>
    <t>1452139044</t>
  </si>
  <si>
    <t>"schema Dh17,Dh18"   3</t>
  </si>
  <si>
    <t>68</t>
  </si>
  <si>
    <t>766013</t>
  </si>
  <si>
    <t xml:space="preserve">D+M sanitární sestava vč. dveří deska DTD s oboustranným laminem hrany ABS kování nerez </t>
  </si>
  <si>
    <t>-1872988171</t>
  </si>
  <si>
    <t>"schema Ds19-Ds22"   3,19*2,1+4,68*2,1+4,92*2,1*2+3,34*2,1*2</t>
  </si>
  <si>
    <t>69</t>
  </si>
  <si>
    <t>766014</t>
  </si>
  <si>
    <t xml:space="preserve">D+M sestava kuchyňské linky s dolními a horními skříňkami vč. nerez dřezu  a chladničky délka 1750mm </t>
  </si>
  <si>
    <t>-228585951</t>
  </si>
  <si>
    <t>"schema Ds23"   3</t>
  </si>
  <si>
    <t>70</t>
  </si>
  <si>
    <t>766015</t>
  </si>
  <si>
    <t xml:space="preserve">Repase původního madla hlavního schodiště </t>
  </si>
  <si>
    <t>bm</t>
  </si>
  <si>
    <t>-2098137107</t>
  </si>
  <si>
    <t>"schema Do24"   50,0</t>
  </si>
  <si>
    <t>71</t>
  </si>
  <si>
    <t>766016</t>
  </si>
  <si>
    <t xml:space="preserve">D+M okenních parapetů vnitřních v provedení melemin tl.24mm se zaoblenou hranou hl. do 350mm </t>
  </si>
  <si>
    <t>-868692871</t>
  </si>
  <si>
    <t>"schema Do25"   14,0</t>
  </si>
  <si>
    <t>81</t>
  </si>
  <si>
    <t>766017</t>
  </si>
  <si>
    <t xml:space="preserve">D+M kuchyňská linka délky 1350mm se spodními a horními skříňkami </t>
  </si>
  <si>
    <t>659199951</t>
  </si>
  <si>
    <t>"schema Od06"   1</t>
  </si>
  <si>
    <t>130</t>
  </si>
  <si>
    <t>766691911</t>
  </si>
  <si>
    <t>Vyvěšení nebo zavěšení dřevěných křídel oken pl do 1,5 m2</t>
  </si>
  <si>
    <t>1832874545</t>
  </si>
  <si>
    <t>131</t>
  </si>
  <si>
    <t>766691914</t>
  </si>
  <si>
    <t>Vyvěšení nebo zavěšení dřevěných křídel dveří pl do 2 m2</t>
  </si>
  <si>
    <t>-1860914417</t>
  </si>
  <si>
    <t>155</t>
  </si>
  <si>
    <t>998766202</t>
  </si>
  <si>
    <t>Přesun hmot procentní pro konstrukce truhlářské v objektech v do 12 m</t>
  </si>
  <si>
    <t>-1965716461</t>
  </si>
  <si>
    <t>767</t>
  </si>
  <si>
    <t>Konstrukce zámečnické</t>
  </si>
  <si>
    <t>72</t>
  </si>
  <si>
    <t>767001</t>
  </si>
  <si>
    <t xml:space="preserve">Oprava a údržba původního zábradlí schodiště výška 1000mm vč. povrchové úpravy </t>
  </si>
  <si>
    <t>-1711942622</t>
  </si>
  <si>
    <t>"schema Za01"   50,0</t>
  </si>
  <si>
    <t>73</t>
  </si>
  <si>
    <t>767002</t>
  </si>
  <si>
    <t xml:space="preserve">Repase krytů ÚT </t>
  </si>
  <si>
    <t>1987410682</t>
  </si>
  <si>
    <t>"schema Zt02"   3</t>
  </si>
  <si>
    <t>75</t>
  </si>
  <si>
    <t>767003</t>
  </si>
  <si>
    <t xml:space="preserve">D+M instalační šachty elektro v podlaze-400/300/100mm nerez vč. krycího plechu </t>
  </si>
  <si>
    <t>kg</t>
  </si>
  <si>
    <t>201781773</t>
  </si>
  <si>
    <t>77</t>
  </si>
  <si>
    <t>767004</t>
  </si>
  <si>
    <t xml:space="preserve">D+M nerez madlo pře okna z nerez trubek DN 50mm </t>
  </si>
  <si>
    <t>435389497</t>
  </si>
  <si>
    <t>78</t>
  </si>
  <si>
    <t>767005</t>
  </si>
  <si>
    <t xml:space="preserve">D+M přechodové podlahové lišty nerezové v místě dveří </t>
  </si>
  <si>
    <t>-1625872465</t>
  </si>
  <si>
    <t>"schema Zp05"   57,0</t>
  </si>
  <si>
    <t>79</t>
  </si>
  <si>
    <t>767006</t>
  </si>
  <si>
    <t xml:space="preserve">D+M zatemňovací roleta se 100% zatemněním se schránkou a lištami  povrch bílý komaxit s elektr. ovládáním </t>
  </si>
  <si>
    <t>1321882316</t>
  </si>
  <si>
    <t>"schema Or01,Or04,Or05"   2,1*2,4+2,1*2,7*2+2,5*3,4</t>
  </si>
  <si>
    <t>80</t>
  </si>
  <si>
    <t>767007</t>
  </si>
  <si>
    <t>dtto,avšak s ne 100% zatemněním</t>
  </si>
  <si>
    <t>707002474</t>
  </si>
  <si>
    <t>"schema Or 02,Or 03"   2,1*2,7*3+2,5*2,5</t>
  </si>
  <si>
    <t>82</t>
  </si>
  <si>
    <t>767008</t>
  </si>
  <si>
    <t xml:space="preserve">D+M segmentová roleta u kuchyňské linky v plechové schránce 1350/2250mm </t>
  </si>
  <si>
    <t>ls</t>
  </si>
  <si>
    <t>482291834</t>
  </si>
  <si>
    <t>"schema Od07"   1</t>
  </si>
  <si>
    <t>83</t>
  </si>
  <si>
    <t>767009</t>
  </si>
  <si>
    <t xml:space="preserve">Vybavení WC a úklid. komor </t>
  </si>
  <si>
    <t>kpl</t>
  </si>
  <si>
    <t>740680077</t>
  </si>
  <si>
    <t>84</t>
  </si>
  <si>
    <t>767010</t>
  </si>
  <si>
    <t xml:space="preserve">D+M skříňka kovová pro umístění dvoudřezu ve fotokomoře 1300/850/600mm </t>
  </si>
  <si>
    <t>-1217618915</t>
  </si>
  <si>
    <t>"schema Od08"   1</t>
  </si>
  <si>
    <t>85</t>
  </si>
  <si>
    <t>767011</t>
  </si>
  <si>
    <t xml:space="preserve">D+M sestava prvků invalidního WC vč. zrcadla </t>
  </si>
  <si>
    <t>-2110431419</t>
  </si>
  <si>
    <t>98</t>
  </si>
  <si>
    <t>767012</t>
  </si>
  <si>
    <t xml:space="preserve">D+M objímka OB1 vč. nátěru </t>
  </si>
  <si>
    <t>1709748978</t>
  </si>
  <si>
    <t>305,0+230,0+420,0</t>
  </si>
  <si>
    <t>767996801</t>
  </si>
  <si>
    <t>Demontáž atypických zámečnických konstrukcí rozebráním hmotnosti jednotlivých dílů do 50 kg</t>
  </si>
  <si>
    <t>1927230026</t>
  </si>
  <si>
    <t>156</t>
  </si>
  <si>
    <t>998767202</t>
  </si>
  <si>
    <t>Přesun hmot procentní pro zámečnické konstrukce v objektech v do 12 m</t>
  </si>
  <si>
    <t>997899491</t>
  </si>
  <si>
    <t>771</t>
  </si>
  <si>
    <t>Podlahy z dlaždic</t>
  </si>
  <si>
    <t>34</t>
  </si>
  <si>
    <t>771574113</t>
  </si>
  <si>
    <t>Montáž podlah keramických režných hladkých lepených flexibilním lepidlem do 12 ks/m2 vč. soklíků</t>
  </si>
  <si>
    <t>-264683570</t>
  </si>
  <si>
    <t>"mezipatro-místn. č.08,23,27"    2,2+1,63+3,81+4,36+7,84</t>
  </si>
  <si>
    <t>"2NP-místn. č.217,215,216"   1,53+2,19+3,68</t>
  </si>
  <si>
    <t>"3NP-místn. č.309,311,334,338"  3,52+4,68+7,93+2,19+1,5+4,23</t>
  </si>
  <si>
    <t>35</t>
  </si>
  <si>
    <t>597614330</t>
  </si>
  <si>
    <t>dlaždice keramické slinuté neglazované mrazuvzdorné na př.  TAURUS Granit Tunis S 29,8 x 29,8 x 0,9 cm</t>
  </si>
  <si>
    <t>-2008176619</t>
  </si>
  <si>
    <t>51,29*1,1 'Přepočtené koeficientem množství</t>
  </si>
  <si>
    <t>37</t>
  </si>
  <si>
    <t>771579196</t>
  </si>
  <si>
    <t>Příplatek k montáž podlah keramických za spárování tmelem dvousložkovým</t>
  </si>
  <si>
    <t>-323901000</t>
  </si>
  <si>
    <t>36</t>
  </si>
  <si>
    <t>771591111</t>
  </si>
  <si>
    <t>Podlahy penetrace podkladu</t>
  </si>
  <si>
    <t>1229760769</t>
  </si>
  <si>
    <t>157</t>
  </si>
  <si>
    <t>998771202</t>
  </si>
  <si>
    <t>Přesun hmot procentní pro podlahy z dlaždic v objektech v do 12 m</t>
  </si>
  <si>
    <t>-1493258893</t>
  </si>
  <si>
    <t>773</t>
  </si>
  <si>
    <t>Podlahy z litého teraca</t>
  </si>
  <si>
    <t>40</t>
  </si>
  <si>
    <t>773001</t>
  </si>
  <si>
    <t xml:space="preserve">Očištění kamenného schodiště případné vady opraveny </t>
  </si>
  <si>
    <t>242846011</t>
  </si>
  <si>
    <t>38</t>
  </si>
  <si>
    <t>773500910</t>
  </si>
  <si>
    <t>Opravy podlah z litého teraca tl do 30 mm pásů šířky do 150 mm</t>
  </si>
  <si>
    <t>-877089464</t>
  </si>
  <si>
    <t>(28,14+18,64+27,91+23,26+28,92+21,43+40,0)*0,15</t>
  </si>
  <si>
    <t>158</t>
  </si>
  <si>
    <t>998773202</t>
  </si>
  <si>
    <t>Přesun hmot procentní pro podlahy teracové lité v objektech v do 12 m</t>
  </si>
  <si>
    <t>-793771528</t>
  </si>
  <si>
    <t>775</t>
  </si>
  <si>
    <t>Podlahy skládané (parkety, vlysy, lamely aj.)</t>
  </si>
  <si>
    <t>19</t>
  </si>
  <si>
    <t>775511411</t>
  </si>
  <si>
    <t xml:space="preserve">Podlahy z vlysů lepených, tl do 22 mm, š do 50 mm, dl do 300 mm, dub I s olištováním </t>
  </si>
  <si>
    <t>-146538677</t>
  </si>
  <si>
    <t>"mezipatro-místn. č.05,09-11,14,15,20,21,25,26"  (36,02+19,25+17,31+21,29+12,18+23,29)*1,1</t>
  </si>
  <si>
    <t>(19,7+15,42+18,57+17,29)*1,1</t>
  </si>
  <si>
    <t>5</t>
  </si>
  <si>
    <t>775511800</t>
  </si>
  <si>
    <t>Demontáž podlah vlysových lepených s lištami lepenými</t>
  </si>
  <si>
    <t>-807170668</t>
  </si>
  <si>
    <t>"mezipatro-místn. č.M05,M09-M12,M15,M18-21"  36,34+19,25*4</t>
  </si>
  <si>
    <t>"2NP-místn. č.219-222"  17,87+17,3+26,14+5,09</t>
  </si>
  <si>
    <t>"3NP-místn. č.314,315,318,319,329-331,335-337"  22,55+17,2+17,93+25,95+18,79+20,58+18,7</t>
  </si>
  <si>
    <t>17,41+22,07+22,07</t>
  </si>
  <si>
    <t>18</t>
  </si>
  <si>
    <t>775514411</t>
  </si>
  <si>
    <t xml:space="preserve">Podlahy z vlysů přibíjených, tl do 22 mm, š do 50 mm, dl do 300 mm, dub I vč. olištování </t>
  </si>
  <si>
    <t>-527047476</t>
  </si>
  <si>
    <t>"2NP-místn. č.218,221,223,224,233"  (59,13+26,23+17,83+20,53+59,17)*1,1</t>
  </si>
  <si>
    <t>"3NP-místn. č.314,315,318-320,324,329-331,335-337"  (22,35+17,2+17,93+26,09+18,4)*1,1</t>
  </si>
  <si>
    <t>(20,7+18,79+20,59+18,7+17,41+22,21+22,07)*1,1</t>
  </si>
  <si>
    <t>775541811</t>
  </si>
  <si>
    <t>Demontáž podlah plovoucích laminátových lepených do suti</t>
  </si>
  <si>
    <t>845000270</t>
  </si>
  <si>
    <t>"mezipatro-M05"   36,34</t>
  </si>
  <si>
    <t>"2N-místn. č.223"   12,72</t>
  </si>
  <si>
    <t>49</t>
  </si>
  <si>
    <t>775591191</t>
  </si>
  <si>
    <t>Montáž podložky vyrovnávací a tlumící pro plovoucí podlahy</t>
  </si>
  <si>
    <t>1956166018</t>
  </si>
  <si>
    <t>50</t>
  </si>
  <si>
    <t>611553510</t>
  </si>
  <si>
    <t>podložka (Mirelon) pěnová 3 mm</t>
  </si>
  <si>
    <t>1406365924</t>
  </si>
  <si>
    <t>22</t>
  </si>
  <si>
    <t>775591319</t>
  </si>
  <si>
    <t>Podlahy dřevěné, celkové lakování</t>
  </si>
  <si>
    <t>1267198162</t>
  </si>
  <si>
    <t>467,863++220,352</t>
  </si>
  <si>
    <t>23</t>
  </si>
  <si>
    <t>775591411</t>
  </si>
  <si>
    <t>Podlahy dřevěné, nátěr olejem a voskování</t>
  </si>
  <si>
    <t>833652112</t>
  </si>
  <si>
    <t>159</t>
  </si>
  <si>
    <t>998775202</t>
  </si>
  <si>
    <t>Přesun hmot procentní pro podlahy dřevěné v objektech v do 12 m</t>
  </si>
  <si>
    <t>1530670784</t>
  </si>
  <si>
    <t>776</t>
  </si>
  <si>
    <t>Podlahy povlakové</t>
  </si>
  <si>
    <t>776001</t>
  </si>
  <si>
    <t xml:space="preserve">Dodávka homogenní kaučukové podlahy tl.3mm </t>
  </si>
  <si>
    <t>-1607173495</t>
  </si>
  <si>
    <t>33</t>
  </si>
  <si>
    <t>776002</t>
  </si>
  <si>
    <t xml:space="preserve">dtto,avšak s elektr. vodivostí </t>
  </si>
  <si>
    <t>1115304907</t>
  </si>
  <si>
    <t>27</t>
  </si>
  <si>
    <t>776521100</t>
  </si>
  <si>
    <t xml:space="preserve">Lepení pásů povlakových podlah plastových vč. soklíků a dilatačních lišt </t>
  </si>
  <si>
    <t>264714549</t>
  </si>
  <si>
    <t>"2NP-místn. č.222,214"  (13,92+18,62)*1,15</t>
  </si>
  <si>
    <t>"3NP-místn. č.317"  13,62*1,15</t>
  </si>
  <si>
    <t>28</t>
  </si>
  <si>
    <t>776521230</t>
  </si>
  <si>
    <t xml:space="preserve">Lepení čtverců povlakových podlah plastových elektrostaticky vodivých vč. soklíků </t>
  </si>
  <si>
    <t>537220337</t>
  </si>
  <si>
    <t>"místn. č.07,313"    (1,52+1,51)*1,15</t>
  </si>
  <si>
    <t>29</t>
  </si>
  <si>
    <t>776525115</t>
  </si>
  <si>
    <t>Spoj podlah z plastů svařováním za studena</t>
  </si>
  <si>
    <t>1116813151</t>
  </si>
  <si>
    <t>(53,084+3,485)*0,7</t>
  </si>
  <si>
    <t>7</t>
  </si>
  <si>
    <t>776551830</t>
  </si>
  <si>
    <t>Demontáž povlakových podlah volně položených vč. soklíků</t>
  </si>
  <si>
    <t>-1017256444</t>
  </si>
  <si>
    <t>"mezipatro-místn. č.15,18-21,25-27"  4,6+5,17+13,92+19,36+15,63+18,57+17,46+17,22</t>
  </si>
  <si>
    <t>"2NP-místn. č.214-218,224,228,230,231,233-235"  13,92+1,53+19,86+16,84+22,28+1,18+3,49</t>
  </si>
  <si>
    <t>12,55+4,97+18,83+20,56+20,56</t>
  </si>
  <si>
    <t>"3NP-místn. č.309,310,317,320-323,328,333"  8,66+7,84+13,73+4,62+12,69+1,84+3,48+1,44</t>
  </si>
  <si>
    <t>12,9+0,59</t>
  </si>
  <si>
    <t>30</t>
  </si>
  <si>
    <t>776590150</t>
  </si>
  <si>
    <t>Úprava podkladu nášlapných ploch penetrací</t>
  </si>
  <si>
    <t>-538395420</t>
  </si>
  <si>
    <t>53,084+3,485</t>
  </si>
  <si>
    <t>31</t>
  </si>
  <si>
    <t>776990111</t>
  </si>
  <si>
    <t>Vyrovnání podkladu samonivelační stěrkou tl 3 mm pevnosti 15 Mpa</t>
  </si>
  <si>
    <t>1083087955</t>
  </si>
  <si>
    <t>160</t>
  </si>
  <si>
    <t>998776202</t>
  </si>
  <si>
    <t>Přesun hmot procentní pro podlahy povlakové v objektech v do 12 m</t>
  </si>
  <si>
    <t>1869174354</t>
  </si>
  <si>
    <t>781</t>
  </si>
  <si>
    <t>Dokončovací práce - obklady</t>
  </si>
  <si>
    <t>133</t>
  </si>
  <si>
    <t>781414111</t>
  </si>
  <si>
    <t>Montáž obkladaček vnitřních pravoúhlých pórovinových do 22 ks/m2 lepených flexibilním lepidlem</t>
  </si>
  <si>
    <t>-142288216</t>
  </si>
  <si>
    <t>"mezipatro-místn. č.08"  (1,765+0,6*2)*0,6</t>
  </si>
  <si>
    <t>"č.23"(  0,365+0,3+1,795+1,2)*1,95-0,7*1,95</t>
  </si>
  <si>
    <t>"č.27"(3,3*2+1,17*2)*1,95-0,7*1,95*2-0,9*1,95</t>
  </si>
  <si>
    <t>"č.27a" (2,5*2+1,74*2)*1,95-0,7*1,95</t>
  </si>
  <si>
    <t>"č.27b" (3,0+2,5)*2*1,95-0,7*1,95</t>
  </si>
  <si>
    <t>"2NP-místn. č.215"(2,145+0,3*2+1,5*2)*1,5-0,71*1,5</t>
  </si>
  <si>
    <t>"č.216"(1,75+0,6*2)*0,6</t>
  </si>
  <si>
    <t>"č.217"(1,055*2+3,4*2)*1,95-0,7*1,95*2</t>
  </si>
  <si>
    <t>"č.217a"(2,6+1,85)*2*1,95-0,7*1,95</t>
  </si>
  <si>
    <t>"č.217b"(3,02+2,5)*2*1,95-0,7*1,95</t>
  </si>
  <si>
    <t>"3NP-místn. č.309"(3,4+1,055)*2*1,95-0,7*1,95*3</t>
  </si>
  <si>
    <t>"č.309a"(2,8+1,85)*2*1,95-0,7*1,95</t>
  </si>
  <si>
    <t>"č.309b"  (30+2,6)*2*1,95-0,7*1,95</t>
  </si>
  <si>
    <t>"č.311"(1,75+0,6*2)*0,6</t>
  </si>
  <si>
    <t>"č.334"(2,4+0,3+1,915+1,2)*1,5-0,7*1,5</t>
  </si>
  <si>
    <t>"č.338" 9,0*1,95+0,8*1,95</t>
  </si>
  <si>
    <t>134</t>
  </si>
  <si>
    <t>597610280</t>
  </si>
  <si>
    <t>obkládačky keramické RAKO - koupelny LINEA (barevné) 25 x 33 x 0,7 cm I. j.</t>
  </si>
  <si>
    <t>-1755889541</t>
  </si>
  <si>
    <t>300,254*1,1 'Přepočtené koeficientem množství</t>
  </si>
  <si>
    <t>135</t>
  </si>
  <si>
    <t>781419195</t>
  </si>
  <si>
    <t>Příplatek k montáži obkladů vnitřních pórovinových za spárování bílým cementem</t>
  </si>
  <si>
    <t>1707985144</t>
  </si>
  <si>
    <t>136</t>
  </si>
  <si>
    <t>781419197</t>
  </si>
  <si>
    <t>Příplatek k montáži obkladů vnitřních pórovinových za spárování silikonem</t>
  </si>
  <si>
    <t>-820928164</t>
  </si>
  <si>
    <t>86</t>
  </si>
  <si>
    <t>781491011</t>
  </si>
  <si>
    <t>Montáž zrcadel plochy do 1 m2 lepených silikonovým tmelem na podkladní omítku</t>
  </si>
  <si>
    <t>1951956545</t>
  </si>
  <si>
    <t>0,5*0,6*6</t>
  </si>
  <si>
    <t>87</t>
  </si>
  <si>
    <t>634651220</t>
  </si>
  <si>
    <t>zrcadlo nemontované čiré tl. 3 mm, max. rozměr 3210 x 2250 mm</t>
  </si>
  <si>
    <t>1931982511</t>
  </si>
  <si>
    <t>1,8*1,1 'Přepočtené koeficientem množství</t>
  </si>
  <si>
    <t>137</t>
  </si>
  <si>
    <t>781494511</t>
  </si>
  <si>
    <t>Plastové profily ukončovací lepené flexibilním lepidlem</t>
  </si>
  <si>
    <t>-318258518</t>
  </si>
  <si>
    <t>138</t>
  </si>
  <si>
    <t>781495111</t>
  </si>
  <si>
    <t>Penetrace podkladu vnitřních obkladů</t>
  </si>
  <si>
    <t>777015497</t>
  </si>
  <si>
    <t>161</t>
  </si>
  <si>
    <t>998781202</t>
  </si>
  <si>
    <t>Přesun hmot procentní pro obklady keramické v objektech v do 12 m</t>
  </si>
  <si>
    <t>-11443679</t>
  </si>
  <si>
    <t>784</t>
  </si>
  <si>
    <t>Dokončovací práce - malby a tapety</t>
  </si>
  <si>
    <t>170</t>
  </si>
  <si>
    <t>784001</t>
  </si>
  <si>
    <t>Přirážka na barevnou malbu stropů a stěn v místn. č.218,233</t>
  </si>
  <si>
    <t>-1444738297</t>
  </si>
  <si>
    <t>59,0+59,0+20,0</t>
  </si>
  <si>
    <t>147</t>
  </si>
  <si>
    <t>784181101</t>
  </si>
  <si>
    <t>Základní akrylátová jednonásobná penetrace podkladu v místnostech výšky do 3,80m</t>
  </si>
  <si>
    <t>-1903881454</t>
  </si>
  <si>
    <t>127,05+617,23+2370,946+25,312*2+92,867*2+68,132*2+10,61*2+18,83*2+8,622+589,63</t>
  </si>
  <si>
    <t>168,12</t>
  </si>
  <si>
    <t>148</t>
  </si>
  <si>
    <t>784311011</t>
  </si>
  <si>
    <t>Dvojnásobné bílé malby  dle knihy standardů  v místnostech výšky do 3,80 m</t>
  </si>
  <si>
    <t>-1069136409</t>
  </si>
  <si>
    <t>4313,1</t>
  </si>
  <si>
    <t>HZS</t>
  </si>
  <si>
    <t>Hodinové zúčtovací sazby</t>
  </si>
  <si>
    <t>93</t>
  </si>
  <si>
    <t>HZS1302</t>
  </si>
  <si>
    <t xml:space="preserve">Hodinová zúčtovací sazba zedník specialista-stavební výpomocné práce pro ZTI,VZD,EI a ÚT </t>
  </si>
  <si>
    <t>hod</t>
  </si>
  <si>
    <t>512</t>
  </si>
  <si>
    <t>-1225339139</t>
  </si>
  <si>
    <t>VRN</t>
  </si>
  <si>
    <t>Vedlejší rozpočtové náklady</t>
  </si>
  <si>
    <t>VRN1</t>
  </si>
  <si>
    <t>Průzkumné, geodetické a projektové práce</t>
  </si>
  <si>
    <t>162</t>
  </si>
  <si>
    <t>013002000</t>
  </si>
  <si>
    <t>Projektové práce-dokumentace skutečného provedení</t>
  </si>
  <si>
    <t>soubor</t>
  </si>
  <si>
    <t>1024</t>
  </si>
  <si>
    <t>-1468457317</t>
  </si>
  <si>
    <t>VRN3</t>
  </si>
  <si>
    <t>Zařízení staveniště</t>
  </si>
  <si>
    <t>163</t>
  </si>
  <si>
    <t>032002000</t>
  </si>
  <si>
    <t>Vybavení staveniště-mobilní WC,kancelář,sklady,zdvihací mechanizmy</t>
  </si>
  <si>
    <t>-1027832221</t>
  </si>
  <si>
    <t>164</t>
  </si>
  <si>
    <t>033002000</t>
  </si>
  <si>
    <t>Připojení staveniště na inženýrské sítě-voda,elektro</t>
  </si>
  <si>
    <t xml:space="preserve">soubor </t>
  </si>
  <si>
    <t>1245901091</t>
  </si>
  <si>
    <t>165</t>
  </si>
  <si>
    <t>039002000</t>
  </si>
  <si>
    <t>Zrušení zařízení staveniště</t>
  </si>
  <si>
    <t>-109279398</t>
  </si>
  <si>
    <t>VRN4</t>
  </si>
  <si>
    <t>Inženýrská činnost</t>
  </si>
  <si>
    <t>166</t>
  </si>
  <si>
    <t>043002000</t>
  </si>
  <si>
    <t>Zkoušky a ostatní měření</t>
  </si>
  <si>
    <t>1726504961</t>
  </si>
  <si>
    <t>SO01.2 - Zdravotně technické instalace</t>
  </si>
  <si>
    <t xml:space="preserve">    721 - Zdravotechnika - vnitřní kanalizace</t>
  </si>
  <si>
    <t>721</t>
  </si>
  <si>
    <t>Zdravotechnika - vnitřní kanalizace</t>
  </si>
  <si>
    <t>721001</t>
  </si>
  <si>
    <t xml:space="preserve">D+M rozvody vody a kanalizace vč. zařizovacích předmětů </t>
  </si>
  <si>
    <t>194151901</t>
  </si>
  <si>
    <t>SO01.3 - Ústřední vytápění</t>
  </si>
  <si>
    <t xml:space="preserve">    731 - Ústřední vytápění - kotelny</t>
  </si>
  <si>
    <t>731</t>
  </si>
  <si>
    <t>Ústřední vytápění - kotelny</t>
  </si>
  <si>
    <t>731001</t>
  </si>
  <si>
    <t>ÚT-rozvody,armatury,vytápěcí tělesa,nátěry</t>
  </si>
  <si>
    <t>-1959902046</t>
  </si>
  <si>
    <t xml:space="preserve">SO01.4 - Elektroinstalace </t>
  </si>
  <si>
    <t>M - Práce a dodávky M</t>
  </si>
  <si>
    <t xml:space="preserve">    21-M - Elektromontáže</t>
  </si>
  <si>
    <t>Práce a dodávky M</t>
  </si>
  <si>
    <t>21-M</t>
  </si>
  <si>
    <t>Elektromontáže</t>
  </si>
  <si>
    <t>210001</t>
  </si>
  <si>
    <t xml:space="preserve">D+M rozvody elektro vč. svítidel </t>
  </si>
  <si>
    <t>1427990982</t>
  </si>
  <si>
    <t xml:space="preserve">SO01.5 - Slaboproudé rozvody </t>
  </si>
  <si>
    <t xml:space="preserve">    21-M - Slaboproudé rozvody </t>
  </si>
  <si>
    <t>D+M SLP</t>
  </si>
  <si>
    <t>-1013188419</t>
  </si>
  <si>
    <t>SO01.6 - Vzduchotechnika</t>
  </si>
  <si>
    <t xml:space="preserve">    24-M - Montáže vzduchotechnických zařízení</t>
  </si>
  <si>
    <t>24-M</t>
  </si>
  <si>
    <t>Montáže vzduchotechnických zařízení</t>
  </si>
  <si>
    <t>240001</t>
  </si>
  <si>
    <t xml:space="preserve">D+M rozvody VZD </t>
  </si>
  <si>
    <t>-1794621564</t>
  </si>
  <si>
    <t xml:space="preserve">SO01.7 - Elektrická požární signalizace </t>
  </si>
  <si>
    <t>D+M rozvody EPS</t>
  </si>
  <si>
    <t>1983464801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</si>
  <si>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</si>
  <si>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</si>
  <si>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</si>
  <si>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</si>
  <si>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</si>
  <si>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</si>
  <si>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</si>
  <si>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</si>
  <si>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</si>
  <si>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</si>
  <si>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</si>
  <si>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</si>
  <si>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</si>
  <si>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</si>
  <si>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</si>
  <si>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</si>
  <si>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</si>
  <si>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</si>
  <si>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</si>
  <si>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</si>
  <si>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</si>
  <si>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</si>
  <si>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</si>
  <si>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</si>
  <si>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</si>
  <si>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</si>
  <si>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</si>
  <si>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</si>
  <si>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</si>
  <si>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</si>
  <si>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</si>
  <si>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</si>
  <si>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</si>
  <si>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</si>
  <si>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</si>
  <si>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</si>
  <si>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</si>
  <si>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</si>
  <si>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</si>
  <si>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</si>
  <si>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</si>
  <si>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</si>
  <si>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</si>
  <si>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</si>
  <si>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</si>
  <si>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</si>
  <si>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</si>
  <si>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</si>
  <si>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</si>
  <si>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</si>
  <si>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</si>
  <si>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</si>
  <si>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</si>
  <si>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</si>
  <si>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</si>
  <si>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</si>
  <si>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</si>
  <si>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</si>
  <si>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</si>
  <si>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</si>
  <si>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</si>
  <si>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</si>
  <si>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</si>
  <si>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</si>
  <si>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</si>
  <si>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</si>
  <si>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</si>
  <si>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</si>
  <si>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</si>
  <si>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</si>
  <si>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</si>
  <si>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</si>
  <si>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</si>
  <si>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</si>
  <si>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</si>
  <si>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</si>
  <si>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</si>
  <si>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</si>
  <si>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</si>
  <si>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</si>
  <si>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</si>
  <si>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</si>
  <si>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</si>
  <si>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</si>
  <si>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</si>
  <si>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</si>
  <si>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</si>
  <si>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</si>
  <si>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</si>
  <si>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</si>
  <si>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</si>
  <si>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</si>
  <si>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</si>
  <si>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</si>
  <si>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</si>
  <si>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</si>
  <si>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</si>
  <si>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</si>
  <si>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</si>
  <si>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</si>
  <si>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</si>
  <si>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</si>
  <si>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</si>
  <si>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</si>
  <si>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</si>
  <si>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</si>
  <si>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</si>
  <si>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</si>
  <si>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</si>
  <si>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</si>
  <si>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</si>
  <si>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</si>
  <si>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</si>
  <si>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</si>
  <si>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</si>
  <si>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</si>
  <si>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</si>
  <si>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</si>
  <si>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</si>
  <si>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</si>
  <si>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</si>
  <si>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</si>
  <si>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</si>
  <si>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</si>
  <si>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</si>
  <si>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</si>
  <si>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</si>
  <si>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</si>
  <si>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</si>
  <si>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</si>
  <si>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</si>
  <si>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</si>
  <si>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</si>
  <si>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</si>
  <si>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</si>
  <si>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</si>
  <si>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</si>
  <si>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</si>
  <si>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</si>
  <si>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</si>
  <si>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</si>
  <si>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</si>
  <si>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</si>
  <si>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</si>
  <si>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</si>
  <si>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</si>
  <si>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</si>
  <si>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</si>
  <si>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</si>
  <si>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</si>
  <si>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</si>
  <si>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</si>
  <si>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</si>
  <si>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</si>
  <si>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</si>
  <si>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</si>
  <si>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</si>
  <si>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</si>
  <si>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</si>
  <si>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</si>
  <si>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</si>
  <si>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</si>
  <si>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</si>
  <si>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</si>
  <si>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</si>
  <si>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</si>
  <si>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</si>
  <si>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</si>
  <si>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</si>
  <si>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</si>
  <si>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</si>
  <si>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</si>
  <si>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</si>
  <si>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</si>
  <si>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</si>
  <si>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</si>
  <si>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</si>
  <si>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</si>
  <si>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</si>
  <si>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</si>
  <si>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</si>
  <si>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</si>
  <si>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-1651137593</t>
  </si>
  <si>
    <t>Přesun hmot tonážní pro instalační prefabrikáty v objektech v do 12 m</t>
  </si>
  <si>
    <t>998726112</t>
  </si>
  <si>
    <t>55</t>
  </si>
  <si>
    <t>1855864174</t>
  </si>
  <si>
    <t>Instalační předstěna - klozet závěsný v 1120 mm s ovládáním zepředu do lehkých stěn s kovovou kcí</t>
  </si>
  <si>
    <t>726131041</t>
  </si>
  <si>
    <t xml:space="preserve">    726 - Zdravotechnika - předstěnové instalace</t>
  </si>
  <si>
    <t>94680465</t>
  </si>
  <si>
    <t>Přesun hmot tonážní pro zařizovací předměty v objektech v do 12 m</t>
  </si>
  <si>
    <t>998725102</t>
  </si>
  <si>
    <t>133974114</t>
  </si>
  <si>
    <t>Baterie nástěnné pákové pro výlevku</t>
  </si>
  <si>
    <t>725841311</t>
  </si>
  <si>
    <t>52</t>
  </si>
  <si>
    <t>-194959512</t>
  </si>
  <si>
    <t>baterie umyvadlová nástěnná páková s otoč.ram.,s prodlouž.pákou 150mm chrom</t>
  </si>
  <si>
    <t>551456110</t>
  </si>
  <si>
    <t>459109567</t>
  </si>
  <si>
    <t>Montáž baterie umyvadlové nástěnné pákové a klasické ostatní typ</t>
  </si>
  <si>
    <t>725829121</t>
  </si>
  <si>
    <t>1248773959</t>
  </si>
  <si>
    <t>Baterie umyvadlové stojánkové pákové bez výpusti</t>
  </si>
  <si>
    <t>725822611</t>
  </si>
  <si>
    <t>1106567835</t>
  </si>
  <si>
    <t>Baterie dřezové stojánkové pákové s otáčivým kulatým ústím a délkou ramínka 265 mm</t>
  </si>
  <si>
    <t>725821326</t>
  </si>
  <si>
    <t>-1744860254</t>
  </si>
  <si>
    <t>ohřívač vody elektrický s rychloohřevem EO 20 l</t>
  </si>
  <si>
    <t>541322340</t>
  </si>
  <si>
    <t>-91885745</t>
  </si>
  <si>
    <t>ohřívač vody elektrický tlakový, 10l 2kW pod umyvadlo, vč. Bezpečnostní armatury</t>
  </si>
  <si>
    <t>541322240</t>
  </si>
  <si>
    <t>-366621968</t>
  </si>
  <si>
    <t>ohřívač vody elektrický tlakový, 10l 2kW nad umyvadlo, vč. Bezpečnostní armatury</t>
  </si>
  <si>
    <t>541322280</t>
  </si>
  <si>
    <t>-749248135</t>
  </si>
  <si>
    <t>Montáž ohřívačů zásobníkových závěsných tlakových do 15 litrů</t>
  </si>
  <si>
    <t>725539201</t>
  </si>
  <si>
    <t>-1511562558</t>
  </si>
  <si>
    <t>Výlevka bez výtokových armatur keramická se sklopnou plastovou mřížkou 425 mm</t>
  </si>
  <si>
    <t>725331111</t>
  </si>
  <si>
    <t>-1076219763</t>
  </si>
  <si>
    <t>Umyvadlo keramické zdravotní připevněné na stěnu šrouby bílé 640 mm</t>
  </si>
  <si>
    <t>725211681</t>
  </si>
  <si>
    <t>1880343585</t>
  </si>
  <si>
    <t>Umyvadlo keramické připevněné na stěnu šrouby bílé se sloupem na sifon 500 mm</t>
  </si>
  <si>
    <t>725211621</t>
  </si>
  <si>
    <t>-426371862</t>
  </si>
  <si>
    <t>Pisoárový záchodek automatický s radarovým senzorem</t>
  </si>
  <si>
    <t>725121525</t>
  </si>
  <si>
    <t>-102129663</t>
  </si>
  <si>
    <t>Kombi klozeti s hlubokým splachováním zvýšený odpad svislý</t>
  </si>
  <si>
    <t>725112173</t>
  </si>
  <si>
    <t>-1072714577</t>
  </si>
  <si>
    <t>Klozet keramický závěsný na nosné stěny s hlubokým splachováním odpad vodorovný</t>
  </si>
  <si>
    <t>725112021</t>
  </si>
  <si>
    <t>2006567025</t>
  </si>
  <si>
    <t>Demontáž zařizovacích předmětů vč. baterií</t>
  </si>
  <si>
    <t>725110811</t>
  </si>
  <si>
    <t xml:space="preserve">    725 - Zdravotechnika - zařizovací předměty</t>
  </si>
  <si>
    <t>1789905635</t>
  </si>
  <si>
    <t>Demontáž plynového potrubí a zařízení v bytových jednotkách + zaslepení</t>
  </si>
  <si>
    <t>723120804</t>
  </si>
  <si>
    <t xml:space="preserve">    723 - Zdravotechnika - vnitřní plynovod</t>
  </si>
  <si>
    <t>1705541652</t>
  </si>
  <si>
    <t>Přesun hmot tonážní tonážní pro vnitřní vodovod v objektech v do 12 m</t>
  </si>
  <si>
    <t>998722102</t>
  </si>
  <si>
    <t>1583087568</t>
  </si>
  <si>
    <t>Proplach a dezinfekce vodovodního potrubí do DN 80</t>
  </si>
  <si>
    <t>722290234</t>
  </si>
  <si>
    <t>-1533334372</t>
  </si>
  <si>
    <t>Zkouška těsnosti vodovodního potrubí závitového do DN 50</t>
  </si>
  <si>
    <t>722290226</t>
  </si>
  <si>
    <t>2096953836</t>
  </si>
  <si>
    <t>Stavební přípomoce (sekání drážek, zához, začištění,...)</t>
  </si>
  <si>
    <t>x-004</t>
  </si>
  <si>
    <t>1176871325</t>
  </si>
  <si>
    <t>Protipožární ucpávky vodovodního potrubí</t>
  </si>
  <si>
    <t>x-003</t>
  </si>
  <si>
    <t>-684226950</t>
  </si>
  <si>
    <t>Vodoměr závitový vícevtokový mokroběžný do 100 °C G 3/4 x 190 mm Qn 1,5 m3/s horizontální</t>
  </si>
  <si>
    <t>722263211</t>
  </si>
  <si>
    <t>1994225968</t>
  </si>
  <si>
    <t>Hydrantový systém s tvarově stálou hadicí D 25 x 20 m celoplechový</t>
  </si>
  <si>
    <t>722250132</t>
  </si>
  <si>
    <t>1643834286</t>
  </si>
  <si>
    <t>Kohout kulový přímý G 3/4 PN 42 do 185°C vnitřní závit</t>
  </si>
  <si>
    <t>722232044</t>
  </si>
  <si>
    <t>-1034961728</t>
  </si>
  <si>
    <t>Ventil zpětný G 1 1/4 PN 10 do 110°C se dvěma závity</t>
  </si>
  <si>
    <t>722231075</t>
  </si>
  <si>
    <t>1935859794</t>
  </si>
  <si>
    <t>pár</t>
  </si>
  <si>
    <t>Nástěnka pro baterii G 1/2 s jedním závitem</t>
  </si>
  <si>
    <t>722220121</t>
  </si>
  <si>
    <t>111876072</t>
  </si>
  <si>
    <t>Nástěnka pro výtokový ventil G 1/2 s jedním závitem</t>
  </si>
  <si>
    <t>722220111</t>
  </si>
  <si>
    <t>-1829482509</t>
  </si>
  <si>
    <t>Vyvedení a upevnění výpustku do DN 25</t>
  </si>
  <si>
    <t>722190401</t>
  </si>
  <si>
    <t>-828302164</t>
  </si>
  <si>
    <t>Ochrana vodovodního potrubí přilepenými tepelně izolačními trubicemi z PE tl do 10 mm DN do 42 mm</t>
  </si>
  <si>
    <t>722181222</t>
  </si>
  <si>
    <t>-2012776702</t>
  </si>
  <si>
    <t>Ochrana vodovodního potrubí přilepenými tepelně izolačními trubicemi z PE tl do 10 mm DN do 22 mm</t>
  </si>
  <si>
    <t>722181221</t>
  </si>
  <si>
    <t>914769055</t>
  </si>
  <si>
    <t>Potrubí vodovodní plastové PPR svar polyfuze PN 16 D 40 x 5,5 mm</t>
  </si>
  <si>
    <t>722174005</t>
  </si>
  <si>
    <t>-613825155</t>
  </si>
  <si>
    <t>Potrubí vodovodní plastové PPR svar polyfuze PN 16 D 32 x 4,4 mm</t>
  </si>
  <si>
    <t>722174004</t>
  </si>
  <si>
    <t>1489502626</t>
  </si>
  <si>
    <t>Potrubí vodovodní plastové PPR svar polyfuze PN 16 D 25 x 3,5 mm</t>
  </si>
  <si>
    <t>722174003</t>
  </si>
  <si>
    <t>-247626624</t>
  </si>
  <si>
    <t>Potrubí vodovodní plastové PPR svar polyfuze PN 16 D 20 x 2,8 mm</t>
  </si>
  <si>
    <t>722174002</t>
  </si>
  <si>
    <t>1309011868</t>
  </si>
  <si>
    <t>Demontáž potrubí do DN 25 vč. armatur a zařízení + zaslepení</t>
  </si>
  <si>
    <t>722130801</t>
  </si>
  <si>
    <t xml:space="preserve">    722 - Zdravotechnika - vnitřní vodovod</t>
  </si>
  <si>
    <t>-1512964723</t>
  </si>
  <si>
    <t>Přesun hmot tonážní pro vnitřní kanalizace v objektech v do 12 m</t>
  </si>
  <si>
    <t>998721102</t>
  </si>
  <si>
    <t>-1093467750</t>
  </si>
  <si>
    <t>Zkouška těsnosti potrubí kanalizace vodou do DN 125</t>
  </si>
  <si>
    <t>721290111</t>
  </si>
  <si>
    <t>300965293</t>
  </si>
  <si>
    <t>Stavební přípomoce (sekání drážek, zához, začištění...)</t>
  </si>
  <si>
    <t>x-002</t>
  </si>
  <si>
    <t>-1672977632</t>
  </si>
  <si>
    <t>Protipožární ucpávky kanalizačního potubí</t>
  </si>
  <si>
    <t>x-001</t>
  </si>
  <si>
    <t>1122503145</t>
  </si>
  <si>
    <t>Zápachová uzávěrka HL 21</t>
  </si>
  <si>
    <t>1897281073</t>
  </si>
  <si>
    <t>Přivzdušňovací ventil venkovní odpadních potrubí DN 110</t>
  </si>
  <si>
    <t>721274103</t>
  </si>
  <si>
    <t>1109012378</t>
  </si>
  <si>
    <t>Vyvedení a upevnění odpadních výpustek DN 100</t>
  </si>
  <si>
    <t>721194109</t>
  </si>
  <si>
    <t>-711530341</t>
  </si>
  <si>
    <t>Vyvedení a upevnění odpadních výpustek DN 50</t>
  </si>
  <si>
    <t>721194105</t>
  </si>
  <si>
    <t>734310488</t>
  </si>
  <si>
    <t>Vyvedení a upevnění odpadních výpustek DN 40</t>
  </si>
  <si>
    <t>721194104</t>
  </si>
  <si>
    <t>-532762986</t>
  </si>
  <si>
    <t>Potrubí kanalizační z PP připojovací systém HT DN 100</t>
  </si>
  <si>
    <t>721174045</t>
  </si>
  <si>
    <t>1045306375</t>
  </si>
  <si>
    <t>Potrubí kanalizační z PP připojovací systém HT DN 50</t>
  </si>
  <si>
    <t>721174043</t>
  </si>
  <si>
    <t>-729092354</t>
  </si>
  <si>
    <t>Potrubí kanalizační z PP odpadní systém HT DN 125</t>
  </si>
  <si>
    <t>721174026</t>
  </si>
  <si>
    <t>2110173993</t>
  </si>
  <si>
    <t>Potrubí kanalizační z PP odpadní systém HT DN 100</t>
  </si>
  <si>
    <t>721174025</t>
  </si>
  <si>
    <t>2009905084</t>
  </si>
  <si>
    <t>Potrubí kanalizační z PP svodné systém HT DN 100</t>
  </si>
  <si>
    <t>721174005</t>
  </si>
  <si>
    <t>1584026662</t>
  </si>
  <si>
    <t>Potrubí z PP vsazení odbočky do hrdla DN 110</t>
  </si>
  <si>
    <t>721171905</t>
  </si>
  <si>
    <t>1988430262</t>
  </si>
  <si>
    <t>Demontáž kanalizačního potrubí v bytových jednotkách + zaslepení</t>
  </si>
  <si>
    <t>721171803</t>
  </si>
  <si>
    <t>Náklady z rozpočtu</t>
  </si>
  <si>
    <t>Zpracovatel:</t>
  </si>
  <si>
    <t>Zhotovitel:</t>
  </si>
  <si>
    <t>Objednavatel:</t>
  </si>
  <si>
    <t>VÝKAZ VÝMĚR</t>
  </si>
  <si>
    <t>Celkové náklady za stavbu 1) + 2)</t>
  </si>
  <si>
    <t>2) Ostatní náklady</t>
  </si>
  <si>
    <t>1) Náklady z rozpočtu</t>
  </si>
  <si>
    <t>Kód - Popis</t>
  </si>
  <si>
    <t>REKAPITULACE ROZPOČTU</t>
  </si>
  <si>
    <t>Razítko</t>
  </si>
  <si>
    <t>Datum a podpis:</t>
  </si>
  <si>
    <t>Zhotovitel</t>
  </si>
  <si>
    <t>Objednavatel</t>
  </si>
  <si>
    <t>Zpracovatel</t>
  </si>
  <si>
    <t>ze</t>
  </si>
  <si>
    <t>Michal Sčebel</t>
  </si>
  <si>
    <t>VPK Maurer</t>
  </si>
  <si>
    <t>Hradec Králové</t>
  </si>
  <si>
    <t>JKSO:</t>
  </si>
  <si>
    <t>D.1.4.e - Zařízení zdravotně technických instalací</t>
  </si>
  <si>
    <t>KRYCÍ LIST ROZPOČTU</t>
  </si>
  <si>
    <t>{6079BDC4-6977-4114-A6C6-B3BAE30F9247}</t>
  </si>
  <si>
    <t>&gt;&gt;  skryté sloupce  &lt;&lt;</t>
  </si>
  <si>
    <t>optimalizováno pro tisk sestav ve formátu A4 - na výšku</t>
  </si>
  <si>
    <t>3) Rozpočet</t>
  </si>
  <si>
    <t>2) Rekapitulace rozpočtu</t>
  </si>
  <si>
    <t>1) Krycí list rozpočtu</t>
  </si>
  <si>
    <t>Celkem</t>
  </si>
  <si>
    <t>Ostatní Celkem</t>
  </si>
  <si>
    <t/>
  </si>
  <si>
    <t>O01</t>
  </si>
  <si>
    <t>nhod</t>
  </si>
  <si>
    <t>Topná zkouška</t>
  </si>
  <si>
    <t>Práce a dodávky Ostatní</t>
  </si>
  <si>
    <t>PSV Celkem</t>
  </si>
  <si>
    <t>Dokončovací práce - nátěry</t>
  </si>
  <si>
    <t>783</t>
  </si>
  <si>
    <t>Nátěr syntetický litin radiátorů DÜFA L 1x antikoro, 2x email</t>
  </si>
  <si>
    <t>783325172</t>
  </si>
  <si>
    <t>Ústřední topení, vytápěcí tělesa</t>
  </si>
  <si>
    <t>735</t>
  </si>
  <si>
    <t xml:space="preserve">%    </t>
  </si>
  <si>
    <t>Otop těleso přesun hmot výška -24</t>
  </si>
  <si>
    <t>998735203</t>
  </si>
  <si>
    <t>Montáž otopných těles Korádo Radik VK včetně zavěšení</t>
  </si>
  <si>
    <t>735291911a</t>
  </si>
  <si>
    <t>Otopná tělesa Korado Radik VK typ 22VKv/š 500/700 mm</t>
  </si>
  <si>
    <t>735151554</t>
  </si>
  <si>
    <t>Otopná tělesa Korado Radik VK typ 22VK v/š 300/2300 mm</t>
  </si>
  <si>
    <t>735151524</t>
  </si>
  <si>
    <t>Otopná tělesa Korado Radik VK typ 22VK v/š 300/2000 mm</t>
  </si>
  <si>
    <t>735151523</t>
  </si>
  <si>
    <t>Zpětná montáž registr</t>
  </si>
  <si>
    <t>735291911</t>
  </si>
  <si>
    <t>Zpětná montáž otopných těles článkových litinových</t>
  </si>
  <si>
    <t>735192911</t>
  </si>
  <si>
    <t>Vyčištění otopných těles litinových proplachem vodou</t>
  </si>
  <si>
    <t>735191904</t>
  </si>
  <si>
    <t>Vyzkoušení otopných těles litinových po opravě tlakem</t>
  </si>
  <si>
    <t>735191902</t>
  </si>
  <si>
    <t>Tlakové zkoušky otopných těles litinových článkových vodou</t>
  </si>
  <si>
    <t>735118110</t>
  </si>
  <si>
    <t>Vyregulování ventilů a kohoutů s termostatickým ovládáním</t>
  </si>
  <si>
    <t>735000912</t>
  </si>
  <si>
    <t>Demontáž konzol a držáků do odpadu</t>
  </si>
  <si>
    <t>735291800</t>
  </si>
  <si>
    <t>Demontáž registr hladký DN 65 do 3 m čtyřpramenný</t>
  </si>
  <si>
    <t>735221824</t>
  </si>
  <si>
    <t>Demontáž otopných těles litinových člankových</t>
  </si>
  <si>
    <t>735111810</t>
  </si>
  <si>
    <t>Napuštění vody do otopných těles</t>
  </si>
  <si>
    <t>735191910</t>
  </si>
  <si>
    <t>Vypuštění vody z otopných těles</t>
  </si>
  <si>
    <t>735191909</t>
  </si>
  <si>
    <t>Ústřední topení, armatury</t>
  </si>
  <si>
    <t>734</t>
  </si>
  <si>
    <t>Armatury přípl zvětšen přesun-1000m</t>
  </si>
  <si>
    <t>998734294</t>
  </si>
  <si>
    <t>Armatury přesun hmot výška -24m</t>
  </si>
  <si>
    <t>998734203</t>
  </si>
  <si>
    <t>Zpětná montáž šroubení do G 1</t>
  </si>
  <si>
    <t>734291932</t>
  </si>
  <si>
    <t>Zpětná montáž regulačních ventilů a kohoutů do G 1</t>
  </si>
  <si>
    <t>734291912</t>
  </si>
  <si>
    <t>Výměna těsnění u šroubení armatur závitových do G 1</t>
  </si>
  <si>
    <t>734290911</t>
  </si>
  <si>
    <t>Šroubení přímé  dvojité G 1/2</t>
  </si>
  <si>
    <t>734261214</t>
  </si>
  <si>
    <t>Šroubení přímé G 1/2 oprava</t>
  </si>
  <si>
    <t>734261213</t>
  </si>
  <si>
    <t>Termostatická hlavice</t>
  </si>
  <si>
    <t>734222613a</t>
  </si>
  <si>
    <t>Ventil termostatický s hlavicí ovládání s kapilárou G 1/2 přímý</t>
  </si>
  <si>
    <t>734222612</t>
  </si>
  <si>
    <t>Montáž armatura 2 závity G 1/2</t>
  </si>
  <si>
    <t>734209113</t>
  </si>
  <si>
    <t>Demontáž armatur 2 závity do G 1</t>
  </si>
  <si>
    <t>734200822</t>
  </si>
  <si>
    <t>Ústřední topení, rozvodné potrubí</t>
  </si>
  <si>
    <t>733</t>
  </si>
  <si>
    <t>Potrubí připl zvětšený přesun-1000m</t>
  </si>
  <si>
    <t>998733294</t>
  </si>
  <si>
    <t>Potrubí přesun hmot výška -24</t>
  </si>
  <si>
    <t>998733203</t>
  </si>
  <si>
    <t>Potrubí ocelové závitové bezešvé zesílené kotelny DN 15</t>
  </si>
  <si>
    <t>733111213</t>
  </si>
  <si>
    <t>Demontáž potrubí z trubek závitových do DN 32</t>
  </si>
  <si>
    <t>733110806</t>
  </si>
  <si>
    <t>HSV Celkem</t>
  </si>
  <si>
    <t>Ostatní konstrukce a práce-bourání</t>
  </si>
  <si>
    <t>Sek rýh zdi (stavební přípomoc)</t>
  </si>
  <si>
    <t>974031154</t>
  </si>
  <si>
    <t>013</t>
  </si>
  <si>
    <t>Cena jednotková</t>
  </si>
  <si>
    <t>Množství celkem</t>
  </si>
  <si>
    <t>Zkrácený popis</t>
  </si>
  <si>
    <t>KCN</t>
  </si>
  <si>
    <t>P.Č.</t>
  </si>
  <si>
    <t xml:space="preserve">JKSO : </t>
  </si>
  <si>
    <t>DROBNÉ ODCHYLKY 2015</t>
  </si>
  <si>
    <t xml:space="preserve">Objekt : </t>
  </si>
  <si>
    <t>14.12.2015</t>
  </si>
  <si>
    <t xml:space="preserve">Datum : </t>
  </si>
  <si>
    <t>Galerie moderního umění Hradec Králové - změna využití bytů</t>
  </si>
  <si>
    <t xml:space="preserve">Stavba : </t>
  </si>
  <si>
    <t>Zadání</t>
  </si>
  <si>
    <t>G. Revize elektrického zařízení</t>
  </si>
  <si>
    <t>Protipožární ucpávka</t>
  </si>
  <si>
    <t xml:space="preserve">Vrtání otvorů do délky 600 mm do stěn a stropu  </t>
  </si>
  <si>
    <t>Koordinace s ostatními profesemi a jednání na ČEZ Distribuce, a. s.</t>
  </si>
  <si>
    <t xml:space="preserve">hod </t>
  </si>
  <si>
    <t>Demontáže stávající elektrické instalace</t>
  </si>
  <si>
    <t>Vybourání a odstranění stávajících rozvaděčů RE1, RE2, R1, RM, R2 a R3</t>
  </si>
  <si>
    <t xml:space="preserve">m </t>
  </si>
  <si>
    <t>Sekání drážek pro kabely  vč. opravy omítek celkem za objekt</t>
  </si>
  <si>
    <t>Návaznost nové el. instalace na stávající</t>
  </si>
  <si>
    <t>Zaměření stávajícího stavu elektrické instalace</t>
  </si>
  <si>
    <t>Vybourání průchodu mezi patry</t>
  </si>
  <si>
    <t>obnovení zámkové dlažby vč. písku a drti</t>
  </si>
  <si>
    <t xml:space="preserve">Odstranění  žulové dlažby, výkop a zához drážky 35x70cm </t>
  </si>
  <si>
    <t>Počet</t>
  </si>
  <si>
    <t>Jed.</t>
  </si>
  <si>
    <t>E. HZS A STAVEBNÍ PRÁCE</t>
  </si>
  <si>
    <t>Tyčový zamnič -zaražení a připojení</t>
  </si>
  <si>
    <t>Uzemňovací vedení v zemi pásek FeZn30x4mm vč. svorek</t>
  </si>
  <si>
    <t>ukončení vodičů do 70 mm2</t>
  </si>
  <si>
    <t>ukončení vodičů do 25 mm2</t>
  </si>
  <si>
    <t>ukončení vodičů do 2,5 mm2</t>
  </si>
  <si>
    <t>CY35 pod omítkou</t>
  </si>
  <si>
    <t>CY6 pod omítkou</t>
  </si>
  <si>
    <t>CY4 pod omítkou a v kabelových kanálech</t>
  </si>
  <si>
    <t>CYKY 3x70+50 pod omítkou</t>
  </si>
  <si>
    <t>CYKY 5x25-J pod omítkou</t>
  </si>
  <si>
    <t>CYKY 5x16-J pod omítkou</t>
  </si>
  <si>
    <t>CYKY 5x10-J pod omítkou</t>
  </si>
  <si>
    <t>CYKY 5x6-J pod omítkou</t>
  </si>
  <si>
    <t>CYKY 3x2,5-J pod omítkou, nad podhledy a v kabelovém kanále</t>
  </si>
  <si>
    <t>CYKY 5x1,5-J pod omítkou a nad podhledy</t>
  </si>
  <si>
    <t>CYKY 4x1,5-O pod omítkou a nad podhledy</t>
  </si>
  <si>
    <t>CYKY 3x1,5-J pod omítkou a nad podhledy</t>
  </si>
  <si>
    <t>Montáž kabelů, jejich ukončení a uzemňovacího vedení</t>
  </si>
  <si>
    <t>uzemňovací svorka</t>
  </si>
  <si>
    <t>kabelová krabíce komkplet vč. víka, rámu</t>
  </si>
  <si>
    <t>rámu, 3xkrabic po  3 modulech 9 pozic</t>
  </si>
  <si>
    <t xml:space="preserve">kabelová krabíce komplet vč. víka, 
</t>
  </si>
  <si>
    <t>kovový kabelový kanál hl. 28m, š. 170mm  dvoukomorový</t>
  </si>
  <si>
    <t>žlab kabelový drátěný DZ 150x60 vč. spojovacího a upevňovacího materiálu</t>
  </si>
  <si>
    <t>multifunkční relé ELKO SMRT zpoždění při odpadu</t>
  </si>
  <si>
    <t>rozvodka KU68-1903</t>
  </si>
  <si>
    <t xml:space="preserve">krabice KU68-1901 </t>
  </si>
  <si>
    <t>ovladač žaluziový jednopólový 1/0+1/0 s blokováním komplet</t>
  </si>
  <si>
    <t xml:space="preserve">dvou zásuvka 230/16A na povrch pro průběžnou montáž IP44 </t>
  </si>
  <si>
    <t>zásuvka 230V/16A zapuštěná- počítačová hnědá s přepěťovou ochranou</t>
  </si>
  <si>
    <t>zásuvka 230V/16A zapuštěná- počítačová hnědá</t>
  </si>
  <si>
    <t>zásuvka 230V/16A  zapuštěná- bílá</t>
  </si>
  <si>
    <t>tlačítkový ovladač se signálkou komplet</t>
  </si>
  <si>
    <t>sériový přepínač zapuštěný komplet</t>
  </si>
  <si>
    <t xml:space="preserve">vypínač 1 pólový zapuštěný komplet </t>
  </si>
  <si>
    <t>přepínač střídavý komplet</t>
  </si>
  <si>
    <t>pohybové čidlo 180 st.dosah 6m</t>
  </si>
  <si>
    <t>Montáž přístrojů a úložného materiálu</t>
  </si>
  <si>
    <t>rozvaděč RM, R2, R3, R2.1</t>
  </si>
  <si>
    <t>Rozvaděče RE1, RE2, R1, RM.1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</si>
  <si>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Calibri"/>
        <family val="2"/>
      </rPr>
      <t>Montáž svítidel + jejich zapojení</t>
    </r>
  </si>
  <si>
    <t>Montáž rozvaděče, svítidla</t>
  </si>
  <si>
    <t>D. MONTÁŽNÍ PRÁCE</t>
  </si>
  <si>
    <t>Rozvaděče R2.1</t>
  </si>
  <si>
    <t>Rozvaděč RM.1</t>
  </si>
  <si>
    <t>Rozvaděč R3</t>
  </si>
  <si>
    <t>Rozvaděč R2</t>
  </si>
  <si>
    <t>Rozvaděč RM</t>
  </si>
  <si>
    <t>Rozvaděč R1</t>
  </si>
  <si>
    <t>Rozvaděč RE2</t>
  </si>
  <si>
    <t>Rozvaděče RE1</t>
  </si>
  <si>
    <t xml:space="preserve">C. DODÁVKA </t>
  </si>
  <si>
    <t>Doprava svítidel a recyklace</t>
  </si>
  <si>
    <t>N3p-Normalux vestavný rámeček</t>
  </si>
  <si>
    <t>98253622</t>
  </si>
  <si>
    <t>N3-Normalux Extraplana LED 1hod.</t>
  </si>
  <si>
    <t>98253621</t>
  </si>
  <si>
    <t>N1-Normalux Extraplana LED 1hod.</t>
  </si>
  <si>
    <t>HNz-Světelný zdroj 26W</t>
  </si>
  <si>
    <t>98023926</t>
  </si>
  <si>
    <t>HN-Přisazené stropní / nástěnné svítidlo 2x26W, NO 1hod.</t>
  </si>
  <si>
    <t>98800226</t>
  </si>
  <si>
    <t>Hz-Světelný zdroj 26W</t>
  </si>
  <si>
    <t>H-Přisazené stropní / nástěnné svítidlo 2x26W</t>
  </si>
  <si>
    <t>98849226</t>
  </si>
  <si>
    <t>GNp-Nouzový invertér kit</t>
  </si>
  <si>
    <t>GNz-Accessories, Leuchtstofflampen, T16 54W CW G5</t>
  </si>
  <si>
    <t>FQ54/840</t>
  </si>
  <si>
    <t xml:space="preserve">GN-Zářivkové stropní/závěsné svítidlo 1x28/54W/EVG, Al DIF </t>
  </si>
  <si>
    <t>9871564-154</t>
  </si>
  <si>
    <t>Gz-Accessories, Leuchtstofflampen, T16 54W CW G5</t>
  </si>
  <si>
    <t xml:space="preserve">G-Zářivkové stropní/závěsné svítidlo 1x28/54W/EVG, Al DIF </t>
  </si>
  <si>
    <t>Fz-Accessories, Leuchtstofflampen, T16 49W CW G5</t>
  </si>
  <si>
    <t>FQ49/840</t>
  </si>
  <si>
    <t>F-Zářivkové stropní/závěsné svítidlo 2x49W/EVG, Al  D/I</t>
  </si>
  <si>
    <t>9871568-249</t>
  </si>
  <si>
    <t>Ez-Accessories, Leuchtstofflampen, T16 35W CW G5</t>
  </si>
  <si>
    <t>FH35/840</t>
  </si>
  <si>
    <t>E-Zářivkové stropní/závěsné svítidlo 2x35W/EVG, Al  D/I</t>
  </si>
  <si>
    <t>9871568-235</t>
  </si>
  <si>
    <t>Dp-Accessories, LED-TREIBER, 115x34x19mm 500mA const. 3-24V DC1-12W</t>
  </si>
  <si>
    <t>D-Recessed Spotlights, INVADER-1 LED EBL, LED 10,5W 4000K / 500mA / 1140lm /CRI 80</t>
  </si>
  <si>
    <t>22114-0350</t>
  </si>
  <si>
    <t>CNp-Nouzový invertér kit</t>
  </si>
  <si>
    <t>CNz-Accessories, Leuchtstofflampen, T16 54W CW G5</t>
  </si>
  <si>
    <t xml:space="preserve">CN-Zářivkové stropní/závěsné svítidlo 2x54W/EVG, Al DIF </t>
  </si>
  <si>
    <t>9871564-254</t>
  </si>
  <si>
    <t>Cz-Accessories, Leuchtstofflampen, T16 54W CW G5</t>
  </si>
  <si>
    <t xml:space="preserve">C-Zářivkové stropní/závěsné svítidlo 2x54W/EVG, Al DIF </t>
  </si>
  <si>
    <t>Bz-Accessories, Leuchtstofflampen, T16 49W CW G5</t>
  </si>
  <si>
    <t xml:space="preserve">B-Zářivkové stropní/závěsné svítidlo 2x49W/EVG, Al </t>
  </si>
  <si>
    <t>9871563-249</t>
  </si>
  <si>
    <t>Az-Accessories, Leuchtstofflampen, T16 35W CW G5</t>
  </si>
  <si>
    <t xml:space="preserve">A-Zářivkové stropní/závěsné svítidlo 2x35W/EVG, Al </t>
  </si>
  <si>
    <t>9871563-235</t>
  </si>
  <si>
    <t>B. SVÍTIDLA</t>
  </si>
  <si>
    <t>Svorky hromosvodové</t>
  </si>
  <si>
    <t>Zemnící tyč FeZn 2 m</t>
  </si>
  <si>
    <t>Pásek FeZn 30x4 mm</t>
  </si>
  <si>
    <t>Uzemňovací materiál</t>
  </si>
  <si>
    <t>CY35mm2</t>
  </si>
  <si>
    <t>CY6mm2</t>
  </si>
  <si>
    <t>CY4mm2</t>
  </si>
  <si>
    <t>CYKY 3x70+50</t>
  </si>
  <si>
    <t>CYKY 5x25-J</t>
  </si>
  <si>
    <t>CYKY 5x16-J</t>
  </si>
  <si>
    <t>CYKY 5x10-J</t>
  </si>
  <si>
    <t>CYKY 5x6-J</t>
  </si>
  <si>
    <t>CYKY 5x1,5-J</t>
  </si>
  <si>
    <t>CYKY 4x1,5-O</t>
  </si>
  <si>
    <t>CYKY 3x2,5-J</t>
  </si>
  <si>
    <t>CYKY 3x1,5-J</t>
  </si>
  <si>
    <t xml:space="preserve">Kabely </t>
  </si>
  <si>
    <t>Uzemňovací svorky</t>
  </si>
  <si>
    <t>Kanál PIKI 28x170 S1</t>
  </si>
  <si>
    <t>Krycí deska KPV0</t>
  </si>
  <si>
    <t>Krycí deska KPV 3x3</t>
  </si>
  <si>
    <t>Příčka PKPP</t>
  </si>
  <si>
    <t>Záslepka ZPV</t>
  </si>
  <si>
    <t>Přístrojová krabice KPP</t>
  </si>
  <si>
    <t>Víko slepé čtvercové SVC</t>
  </si>
  <si>
    <t>Víko se závěsy čtvercové VPC</t>
  </si>
  <si>
    <t>Rámeček vyrovnávací ZR 30 nebo 40</t>
  </si>
  <si>
    <t>Box do podlahy typ PANDORA 28</t>
  </si>
  <si>
    <t>Úložný kabelový systém do podlahy ve standardu KOPOS Kolín</t>
  </si>
  <si>
    <t>svorka KSV</t>
  </si>
  <si>
    <t>žlab kabel. drátěný DZ 150x60 vč. spoj. a upev. materiálu</t>
  </si>
  <si>
    <t>krabice přístrojová KP 67x67 KA do násobných rámečků</t>
  </si>
  <si>
    <t>krabice odbočná V100E s víčkem</t>
  </si>
  <si>
    <t xml:space="preserve">krabice přístrojová KPR68KA </t>
  </si>
  <si>
    <t>rámeřek čtyřnásobný</t>
  </si>
  <si>
    <t>rámeček trojnásobný</t>
  </si>
  <si>
    <t>rámeček dvounásobný</t>
  </si>
  <si>
    <t>rámeček jednonásobný</t>
  </si>
  <si>
    <t>ovladač žaluziový jednopólový 1/0+1/0 s blokováním</t>
  </si>
  <si>
    <t>zásuvka 230V/16A zapuštěná hnědá s přepěťovou ochranou</t>
  </si>
  <si>
    <t>zásuvka 230V/16A zapuštěná pro počítače hnědá</t>
  </si>
  <si>
    <t>tlačítkový ovladač se signálkou zapuštěný</t>
  </si>
  <si>
    <t>sériový přepínač zapuštěný</t>
  </si>
  <si>
    <t>vypínač 1 pólový zapuštěný</t>
  </si>
  <si>
    <t>přepínač střídavý zapuštěný</t>
  </si>
  <si>
    <t>Nosný instalační materiál</t>
  </si>
  <si>
    <t>A. MONTÁŽNÍ MATERIÁL</t>
  </si>
  <si>
    <t>investorem a zástupcem projektanta stavby</t>
  </si>
  <si>
    <t xml:space="preserve">parametry a nesmí být horší kvality. Případné změny musí být odsouhlaseny </t>
  </si>
  <si>
    <t xml:space="preserve">díla použít. Skutečně dodané typy materiálů musí dodržet předepsané technické </t>
  </si>
  <si>
    <t>a kvality. V žádném případě se nejedná o materiály, které musí dodavatel na realizaci</t>
  </si>
  <si>
    <t>V rozpočtu uvedené typy materiálů představují standard z hladiska parametrů</t>
  </si>
  <si>
    <t>GALERIE HRADEC KRÁLOVÉ, ZMĚNA VYUŽITÍ BYTŮ - ELEKTRICKÁ INSTALACE</t>
  </si>
  <si>
    <t>Průraz stropem</t>
  </si>
  <si>
    <t>460 680025/S1</t>
  </si>
  <si>
    <t>Průraz zdivem z tvrdě pál.cih.,stř.tvrd.kamene,tl.45cm</t>
  </si>
  <si>
    <t>460 680033</t>
  </si>
  <si>
    <t>Průraz zdivem z betonu, z tvrdého kamene,tloušťka 30cm</t>
  </si>
  <si>
    <t>460 680042</t>
  </si>
  <si>
    <t>Průraz zdivem, cihlová zeď, tloušťka 30 cm</t>
  </si>
  <si>
    <t>460 680022</t>
  </si>
  <si>
    <t>Průraz zdivem, cihlová zeď, tloušťka 15 cm</t>
  </si>
  <si>
    <t>460 680021</t>
  </si>
  <si>
    <t>Popis položky</t>
  </si>
  <si>
    <t>Číslo položky</t>
  </si>
  <si>
    <t>No.</t>
  </si>
  <si>
    <t>Zemní práce dle ceníku C46M</t>
  </si>
  <si>
    <t>Značení trasy vedení</t>
  </si>
  <si>
    <t>PC002940</t>
  </si>
  <si>
    <t>h</t>
  </si>
  <si>
    <t>Zednické přípomoci</t>
  </si>
  <si>
    <t>PC230750</t>
  </si>
  <si>
    <t>Montáž kabelového žlabu</t>
  </si>
  <si>
    <t>PC234390</t>
  </si>
  <si>
    <t>PC233430</t>
  </si>
  <si>
    <t>Parapetní kanál</t>
  </si>
  <si>
    <t>PC015520</t>
  </si>
  <si>
    <t>Programování ústředny</t>
  </si>
  <si>
    <t>PC005820</t>
  </si>
  <si>
    <t>Montáž GSM komunikátoru</t>
  </si>
  <si>
    <t>PC231250</t>
  </si>
  <si>
    <t>Montáž akumulátoru</t>
  </si>
  <si>
    <t>PC008180</t>
  </si>
  <si>
    <t>Montáž skř. rozváděče 12 - 18U</t>
  </si>
  <si>
    <t>PC002820</t>
  </si>
  <si>
    <t>Montáž datového kabelu  UTP 4*2 v trubce, liště</t>
  </si>
  <si>
    <t>PC002870</t>
  </si>
  <si>
    <t>Měření trasy + protokol</t>
  </si>
  <si>
    <t>PC002970</t>
  </si>
  <si>
    <t>Montáž 1 vývodu RJ 45</t>
  </si>
  <si>
    <t>PC002960</t>
  </si>
  <si>
    <t>Montáž účastnické zásuvky</t>
  </si>
  <si>
    <t>PC002950</t>
  </si>
  <si>
    <t>PATCH Panelu</t>
  </si>
  <si>
    <t>PC002850</t>
  </si>
  <si>
    <t>Montáže ostatní</t>
  </si>
  <si>
    <t>Elektroinstalační lišta L 40</t>
  </si>
  <si>
    <t>220 301022</t>
  </si>
  <si>
    <t>Montáž magnetického spínače</t>
  </si>
  <si>
    <t>220 321742</t>
  </si>
  <si>
    <t>Montáž PIR čidla</t>
  </si>
  <si>
    <t>220 321751/S1</t>
  </si>
  <si>
    <t>Montáž ovládací klávesnice</t>
  </si>
  <si>
    <t>220 321713/S1</t>
  </si>
  <si>
    <t>Montáž ústředny EZS</t>
  </si>
  <si>
    <t>220 321703/S2</t>
  </si>
  <si>
    <t>Montáž houkačky membránové CE 1</t>
  </si>
  <si>
    <t>220 320216</t>
  </si>
  <si>
    <t>Elektroinstalační lišta L 20</t>
  </si>
  <si>
    <t>220 301021</t>
  </si>
  <si>
    <t>Osazení hmoždinky 8 mm cihla</t>
  </si>
  <si>
    <t>220 261622</t>
  </si>
  <si>
    <t>Krabice KO 125 pod omítku vč. vysekání lůžka</t>
  </si>
  <si>
    <t>220 260027</t>
  </si>
  <si>
    <t>Trubka Kopex pod omítkou 48 mm</t>
  </si>
  <si>
    <t>220 260535</t>
  </si>
  <si>
    <t>Trubka PVC pod omítkou 36 mm</t>
  </si>
  <si>
    <t>220 260554</t>
  </si>
  <si>
    <t>Trubka PVC  pod omítkou 29 mm</t>
  </si>
  <si>
    <t>220 260553</t>
  </si>
  <si>
    <t>Trubka PVC  pod omítkou 23 mm</t>
  </si>
  <si>
    <t>220 260552</t>
  </si>
  <si>
    <t>Trubka PVC  pod omítkou 16 mm</t>
  </si>
  <si>
    <t>220 260551</t>
  </si>
  <si>
    <t>Montáže dle ceníku C22M</t>
  </si>
  <si>
    <t>rky typ FASTON, rozměry 151 x 65 x 94 mm (š x v x h).</t>
  </si>
  <si>
    <t>Kapacita 7 Ah, nominální napětí 12 Vss, hmotnost 2,5 kg, svo</t>
  </si>
  <si>
    <t>PBQ1270</t>
  </si>
  <si>
    <t>ro sběrnici RS485, počet vodičů 2, průřez vodičů 0,22 mm2, průměr kabelu 4,7 mm, balení 305 m, lanko, jednotlivé vodiče jsou barevně odlišeny.</t>
  </si>
  <si>
    <t>Datový kabel s krouceným párem vodičů doporučený k použití p</t>
  </si>
  <si>
    <t>KABEL9501</t>
  </si>
  <si>
    <t>a LCD klávesnicí MK7</t>
  </si>
  <si>
    <t>ústředna v plastovém krytu s komunikátorem</t>
  </si>
  <si>
    <t>PC231660</t>
  </si>
  <si>
    <t>nejsou v dodávce) může mít detektor dlouhý dosah 24m nebo záclonu 12m.</t>
  </si>
  <si>
    <t>PIR detektor, dosah vějíř 11m. Při použití výměnných čoček (</t>
  </si>
  <si>
    <t>PARADOXPRO+</t>
  </si>
  <si>
    <t>oubovací svorky, počet svorek 24 + 1, ochranný kontakt NC, barva bílá, rozměry 116 x 116 x 32 mm.</t>
  </si>
  <si>
    <t>Plastová nízká propojovací krabice pro povrchovou montáž, šr</t>
  </si>
  <si>
    <t>J24</t>
  </si>
  <si>
    <t>ikace GPRS, odesílání info o aktivaci vstupů, dálkové ovládání výstupních relé prozvoněním, vestavěný GSM modul, možnost o rozšíření o radiový modul GD-04R pro příjem bezdrátových periferií OASIS, možnost rozšíření o DTMF modul GD-04D pro ovládání relé kódy. Bez SIM karty. Rozměry bez antény 110 x 76 x 33 mm (v x š x h).</t>
  </si>
  <si>
    <t>GSM komunikátor, 4 vstupy + dvě výstupní relé 230V/5A, komun</t>
  </si>
  <si>
    <t>adi.009010</t>
  </si>
  <si>
    <t>ěry 67 x 15 x 13 mm, pracovní mezera max. 15 mm, barva bílá, typ NO, pro použití v aplikacích měření a regulace.</t>
  </si>
  <si>
    <t>Magnetický kontakt se svorkovnicí bez sabotážní smyčky, rozm</t>
  </si>
  <si>
    <t>MC2302NO</t>
  </si>
  <si>
    <t>mi piezoměniči, napájení 6 - 15 Vss / odběr 190 mA, akustický výkon 111 dB / 1m, barva slonová kost, rozměry 105 x 105 x 45 mm (v x š x h).</t>
  </si>
  <si>
    <t>Vnitřní nezálohovaná piezoelektrická plastová siréna se čtyř</t>
  </si>
  <si>
    <t>SB4</t>
  </si>
  <si>
    <t>Dodávka  EZS</t>
  </si>
  <si>
    <t>Lišta vkládací LV 60 * 40</t>
  </si>
  <si>
    <t>PC001530</t>
  </si>
  <si>
    <t>Krabice s víčkem KO 125</t>
  </si>
  <si>
    <t>PC002070</t>
  </si>
  <si>
    <t>Parapetní kanál PK 110/70</t>
  </si>
  <si>
    <t>PK 110/70</t>
  </si>
  <si>
    <t>Trubka MONOFLEX # 48 1448/1  ohebná nárazuvzdor.</t>
  </si>
  <si>
    <t>PC001750</t>
  </si>
  <si>
    <t>Lišta vkládací LV 40 * 15</t>
  </si>
  <si>
    <t>PC001510</t>
  </si>
  <si>
    <t>Kabel stíněný LAM 6X 0.8 2*0.8+4*0.4</t>
  </si>
  <si>
    <t>PC001050</t>
  </si>
  <si>
    <t>Kabel stíněný JYTY 2*1</t>
  </si>
  <si>
    <t>PC000470</t>
  </si>
  <si>
    <t>Vodič AY 2.5 protahovací</t>
  </si>
  <si>
    <t>PC001220</t>
  </si>
  <si>
    <t>Trubka PVC tuha # 23  1523 (3m)</t>
  </si>
  <si>
    <t>PC007500</t>
  </si>
  <si>
    <t>Zdroj 12V ss/1A na lištu</t>
  </si>
  <si>
    <t>PC007110</t>
  </si>
  <si>
    <t>Lišta vkládací LV 18 * 13</t>
  </si>
  <si>
    <t>PC001490</t>
  </si>
  <si>
    <t>Šňůra CYH 2*1</t>
  </si>
  <si>
    <t>PC000760</t>
  </si>
  <si>
    <t>Hmoždinka  HM 8</t>
  </si>
  <si>
    <t>PC002200</t>
  </si>
  <si>
    <t>ka</t>
  </si>
  <si>
    <t>Protipožární ucpávková pěna INTUMEX MW</t>
  </si>
  <si>
    <t>PC009100</t>
  </si>
  <si>
    <t>Štítek označovací PVC</t>
  </si>
  <si>
    <t>PC001360</t>
  </si>
  <si>
    <t>Trubka KOPEX # 48 3348</t>
  </si>
  <si>
    <t>PC001870</t>
  </si>
  <si>
    <t>Trubka MONOFLEX # 36 1436/1  ohebná nárazuvzdor.</t>
  </si>
  <si>
    <t>PC001740</t>
  </si>
  <si>
    <t>Trubka MONOFLEX # 29 1429/1  ohebná nárazuvzdor.</t>
  </si>
  <si>
    <t>PC001730</t>
  </si>
  <si>
    <t>Trubka MONOFLEX # 23 1423/1  ohebná nárazuvzdor.</t>
  </si>
  <si>
    <t>PC001720</t>
  </si>
  <si>
    <t>Trubka MONOFLEX # 16 1416/1  ohebná nárazuvzdor.</t>
  </si>
  <si>
    <t>PC001710</t>
  </si>
  <si>
    <t>Dodávka ostatních zařízení a materiálu</t>
  </si>
  <si>
    <t>ITP- P RAL9016  čelo žlabu</t>
  </si>
  <si>
    <t>lex-001435</t>
  </si>
  <si>
    <t>ITP-F80 P RAL9016   / přední víko velké pro ITP, L=2,5m</t>
  </si>
  <si>
    <t>ITP-U100 52mm RAL9016   / profil parapetního kanálu, L=2,5m</t>
  </si>
  <si>
    <t>lex-001415</t>
  </si>
  <si>
    <t>Instalační krabice s vložkou. Typ P1</t>
  </si>
  <si>
    <t>lex-003330</t>
  </si>
  <si>
    <t>Záslepný panel s vyvazovačem kabelů, 1U</t>
  </si>
  <si>
    <t>lex-000890</t>
  </si>
  <si>
    <t>Nástěnný rozvaděč 12U, H:400 mm</t>
  </si>
  <si>
    <t>lex-000835</t>
  </si>
  <si>
    <t>Nástěnný rozvaděč 18U, H:500 mm</t>
  </si>
  <si>
    <t>lex-000845</t>
  </si>
  <si>
    <t>UTP connector cat.6 568A/568B</t>
  </si>
  <si>
    <t>lex-000175</t>
  </si>
  <si>
    <t>Silový rozvaděč se spínačem, 8x zásuvka, 1U do 19" rozvaděče</t>
  </si>
  <si>
    <t>lex-000910</t>
  </si>
  <si>
    <t>Zámek na klíč č. 333, BASIC dveře</t>
  </si>
  <si>
    <t>lex-000875</t>
  </si>
  <si>
    <t>Patchpanel 48 ports 2U, 2. generation</t>
  </si>
  <si>
    <t>lex-000225</t>
  </si>
  <si>
    <t>Datová zásuvka  - 1 konektor kat 6 UTP, 1 montážní r</t>
  </si>
  <si>
    <t>lex-001200</t>
  </si>
  <si>
    <t>Datová zásuvka  - 2 konektory kat 6 UTP, 2 montážní</t>
  </si>
  <si>
    <t>lex-001205</t>
  </si>
  <si>
    <t>UTP Cat. 6  4x2x24 AWG, LSOH Box 305m</t>
  </si>
  <si>
    <t>lex-001050</t>
  </si>
  <si>
    <t>PATCHCORD  CAT.6 UTP, 0.5m</t>
  </si>
  <si>
    <t>lex-000015</t>
  </si>
  <si>
    <t>Dodávka SKS</t>
  </si>
  <si>
    <t>PP Slaboproudé rozvody  (EZS,  SKS- DTEl, TEL)</t>
  </si>
  <si>
    <t>Galerie MU HK  (SKS, EZS,)</t>
  </si>
  <si>
    <t>z45044</t>
  </si>
  <si>
    <t>Zakázkové číslo:</t>
  </si>
  <si>
    <t>RZ45213</t>
  </si>
  <si>
    <t>Nabídka číslo:</t>
  </si>
  <si>
    <t>VZT celkem bez DPH</t>
  </si>
  <si>
    <t>montáž</t>
  </si>
  <si>
    <t>Dodávka</t>
  </si>
  <si>
    <t>REKAPITULACE NÁKLADŮ - VZDUCHOTECHNIKA</t>
  </si>
  <si>
    <t>Stavební přípomoce</t>
  </si>
  <si>
    <t>Protipožární ucpávky</t>
  </si>
  <si>
    <t>Drobný a pomocný materiál</t>
  </si>
  <si>
    <t>tepelná izolace tl. 40mm s Al polepem</t>
  </si>
  <si>
    <t>Výdech nad střechu do větrací tvarovky</t>
  </si>
  <si>
    <t>Spiro potrubí pozink D160/60% tvarovek</t>
  </si>
  <si>
    <t>Spiro potrubí pozink D125/40% tvarovek</t>
  </si>
  <si>
    <t>Potrubí SPIRO</t>
  </si>
  <si>
    <t>Talířový ventil DAVBR125</t>
  </si>
  <si>
    <t>Zpětná klapka RSKT 160</t>
  </si>
  <si>
    <t>Spona VBM160</t>
  </si>
  <si>
    <t>Ventilátor  TD500/160</t>
  </si>
  <si>
    <t>1.1.</t>
  </si>
  <si>
    <t>Zařízení č.1 - větrání WC v mezaninu,  2.NP a 3.NP</t>
  </si>
  <si>
    <t>celková</t>
  </si>
  <si>
    <t>jednot.</t>
  </si>
  <si>
    <t>jedn.</t>
  </si>
  <si>
    <t>cena</t>
  </si>
  <si>
    <t xml:space="preserve">     cena</t>
  </si>
  <si>
    <t>Měrná</t>
  </si>
  <si>
    <t>Poč.</t>
  </si>
  <si>
    <t>Popis elementů</t>
  </si>
  <si>
    <t>Pozice</t>
  </si>
  <si>
    <t>Akce: Galerie moderního umění HK - změna využití bytů - drobné odchylky</t>
  </si>
  <si>
    <t>Specifikace</t>
  </si>
  <si>
    <t>Tel.:777042156</t>
  </si>
  <si>
    <t>503 46  Třebechovice pod Orebem</t>
  </si>
  <si>
    <t>Štěnkov 42</t>
  </si>
  <si>
    <t>THUN  PROJEKT</t>
  </si>
  <si>
    <t>Ing. Thun Josef</t>
  </si>
  <si>
    <t>Oživení a uvedení hlásiče do provozu</t>
  </si>
  <si>
    <t>Úprava programu ústředny EPS</t>
  </si>
  <si>
    <t>Montáž příchytky, včetně kotvy</t>
  </si>
  <si>
    <t>Montáž trubky ohebné pod omítku</t>
  </si>
  <si>
    <t>Montáž kabelu</t>
  </si>
  <si>
    <t>Montáž propojovací krabice EPS</t>
  </si>
  <si>
    <t>Montáž zdroje EPS</t>
  </si>
  <si>
    <t>Montáž sirén, včetně adresného modulu</t>
  </si>
  <si>
    <t>Montáž prvků EPS (hlásiče a akční člen)</t>
  </si>
  <si>
    <t>Jedn. cena</t>
  </si>
  <si>
    <t>Montáž zařízení EPS</t>
  </si>
  <si>
    <t>úhrn</t>
  </si>
  <si>
    <t>Drobný spotřební materiál</t>
  </si>
  <si>
    <t>Krabice propojovací s pož. odolností</t>
  </si>
  <si>
    <t>Trubka PVC ohebná mech. odolnost 750nm, pr.25</t>
  </si>
  <si>
    <t>Příchytka pro kabel, včetně uchycení</t>
  </si>
  <si>
    <t>Oranžový stíněný kabel 2x2x0,8, B2caS1D0</t>
  </si>
  <si>
    <t>Hnědý stíněný kabel 4x2x0,8 PH120-R B2caS1D0</t>
  </si>
  <si>
    <t>Spínaný zálohovaný zdroj v krytu 27,6V/2A, CPD certifikát, AKU 2x17Ah</t>
  </si>
  <si>
    <t>Dvoutónová nezálohovaná červená polarizovaná plastová siréna, napájení 9 až 28Vs</t>
  </si>
  <si>
    <t>Adresovatelný modul pro sirénu,maják,sirénu s majákem</t>
  </si>
  <si>
    <t>Člen akční</t>
  </si>
  <si>
    <t>Hlásič tlačítkový adresovat.</t>
  </si>
  <si>
    <t>Patice hlásiče intraktiv.</t>
  </si>
  <si>
    <t>Hlásič tepelný adresovatelný</t>
  </si>
  <si>
    <t>Hlásič kouře optický interaktivní</t>
  </si>
  <si>
    <t>Dodávka zařízení EPS</t>
  </si>
  <si>
    <t>Rozpočet</t>
  </si>
  <si>
    <t>Dne:</t>
  </si>
  <si>
    <t>Richard Chýlek</t>
  </si>
  <si>
    <t>Zpracoval:</t>
  </si>
  <si>
    <t>Platnost rozpočtu je 3 měsíce od data vypracování</t>
  </si>
  <si>
    <t>Celkem s DPH</t>
  </si>
  <si>
    <t>DPH celkem</t>
  </si>
  <si>
    <t>Základní sazba DPH - 21%</t>
  </si>
  <si>
    <t>Daň z přidané hodnoty</t>
  </si>
  <si>
    <t>Celkem bez DPH</t>
  </si>
  <si>
    <t>Revize</t>
  </si>
  <si>
    <t>Náklady kontrolní činnosti - revize a jiné</t>
  </si>
  <si>
    <t>HLAVA XI.</t>
  </si>
  <si>
    <t>8 hod. á 360 Kč/hod.</t>
  </si>
  <si>
    <t>Zkušební provoz</t>
  </si>
  <si>
    <t>ze základu 150416 Kč</t>
  </si>
  <si>
    <t>Mimostav. doprava 3.6% z dodávky</t>
  </si>
  <si>
    <t>100 km á 9.5 Kč/km.</t>
  </si>
  <si>
    <t>Dopravné</t>
  </si>
  <si>
    <t>Doplňkové náklady, materiál rezerva</t>
  </si>
  <si>
    <t>Montáže</t>
  </si>
  <si>
    <t>Dodávky</t>
  </si>
  <si>
    <t>Základní rozpočtové náklady</t>
  </si>
  <si>
    <t>HLAVA III.</t>
  </si>
  <si>
    <t>Zpracování projektové dokumentace-skut.stav</t>
  </si>
  <si>
    <t>Projektové a průzkumné práce</t>
  </si>
  <si>
    <t>HLAVA I.</t>
  </si>
  <si>
    <t>Rekapitulace rozpočtu</t>
  </si>
  <si>
    <t>email:</t>
  </si>
  <si>
    <t>hk@astorkomplex.cz</t>
  </si>
  <si>
    <t>fax:</t>
  </si>
  <si>
    <t>tel:</t>
  </si>
  <si>
    <t>Skalice</t>
  </si>
  <si>
    <t>500 11</t>
  </si>
  <si>
    <t>Skalička 49</t>
  </si>
  <si>
    <t>V Mlejnku 611</t>
  </si>
  <si>
    <t>PLANNING ART s.r.o.</t>
  </si>
  <si>
    <t>RZ12347</t>
  </si>
  <si>
    <t>Rozpočet č:</t>
  </si>
  <si>
    <t>Projekční rozpočet EPS</t>
  </si>
  <si>
    <t>Galerie moderního umění HK-změna využití bytů</t>
  </si>
  <si>
    <t>PRO0067</t>
  </si>
  <si>
    <t>Zakázkové č: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</si>
</sst>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0"/>
    <numFmt numFmtId="170" formatCode="#"/>
    <numFmt numFmtId="171" formatCode="#,##0.00\ &quot;Kč&quot;"/>
    <numFmt numFmtId="172" formatCode="_-* #,##0\ &quot;Kč&quot;_-;\-* #,##0\ &quot;Kč&quot;_-;_-* &quot;-&quot;??\ &quot;Kč&quot;_-;_-@_-"/>
    <numFmt numFmtId="173" formatCode="#,##0\ &quot;Kč&quot;"/>
  </numFmts>
  <fonts count="12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b/>
      <sz val="10"/>
      <color indexed="63"/>
      <name val="Trebuchet MS"/>
      <family val="0"/>
    </font>
    <font>
      <sz val="10"/>
      <color indexed="63"/>
      <name val="Trebuchet MS"/>
      <family val="0"/>
    </font>
    <font>
      <sz val="10"/>
      <name val="Arial CE"/>
      <family val="0"/>
    </font>
    <font>
      <sz val="10"/>
      <name val="Arial"/>
      <family val="0"/>
    </font>
    <font>
      <b/>
      <sz val="8"/>
      <name val="Arial CE"/>
      <family val="0"/>
    </font>
    <font>
      <b/>
      <u val="single"/>
      <sz val="8"/>
      <color indexed="10"/>
      <name val="Arial CE"/>
      <family val="0"/>
    </font>
    <font>
      <b/>
      <u val="single"/>
      <sz val="8"/>
      <name val="Arial CE"/>
      <family val="0"/>
    </font>
    <font>
      <b/>
      <sz val="8"/>
      <color indexed="20"/>
      <name val="Arial CE"/>
      <family val="0"/>
    </font>
    <font>
      <b/>
      <sz val="7"/>
      <name val="Arial CE"/>
      <family val="0"/>
    </font>
    <font>
      <b/>
      <sz val="7"/>
      <color indexed="1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4"/>
      <color indexed="10"/>
      <name val="Arial CE"/>
      <family val="0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9"/>
      <name val="Arial CE"/>
      <family val="2"/>
    </font>
    <font>
      <sz val="10"/>
      <name val="Times New Roman CE"/>
      <family val="1"/>
    </font>
    <font>
      <b/>
      <i/>
      <sz val="12"/>
      <name val="Arial CE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b/>
      <sz val="10"/>
      <name val="Arial CE"/>
      <family val="0"/>
    </font>
    <font>
      <b/>
      <sz val="12"/>
      <name val="Verdana"/>
      <family val="2"/>
    </font>
    <font>
      <b/>
      <u val="single"/>
      <sz val="10"/>
      <name val="Verdana"/>
      <family val="2"/>
    </font>
    <font>
      <b/>
      <sz val="14"/>
      <name val="Verdana"/>
      <family val="2"/>
    </font>
    <font>
      <sz val="10"/>
      <color indexed="9"/>
      <name val="Arial CE"/>
      <family val="0"/>
    </font>
    <font>
      <b/>
      <sz val="12"/>
      <color indexed="9"/>
      <name val="Arial CE"/>
      <family val="0"/>
    </font>
    <font>
      <i/>
      <sz val="9"/>
      <color indexed="9"/>
      <name val="Arial CE"/>
      <family val="2"/>
    </font>
    <font>
      <i/>
      <sz val="10"/>
      <name val="Arial CE"/>
      <family val="0"/>
    </font>
    <font>
      <b/>
      <sz val="14"/>
      <name val="Arial CE"/>
      <family val="2"/>
    </font>
    <font>
      <b/>
      <i/>
      <sz val="12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20" borderId="0" applyNumberFormat="0" applyBorder="0" applyAlignment="0" applyProtection="0"/>
    <xf numFmtId="0" fontId="101" fillId="21" borderId="2" applyNumberFormat="0" applyAlignment="0" applyProtection="0"/>
    <xf numFmtId="44" fontId="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36" fillId="0" borderId="0">
      <alignment/>
      <protection/>
    </xf>
    <xf numFmtId="0" fontId="9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7" fillId="0" borderId="7" applyNumberFormat="0" applyFill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8" applyNumberFormat="0" applyAlignment="0" applyProtection="0"/>
    <xf numFmtId="0" fontId="111" fillId="26" borderId="8" applyNumberFormat="0" applyAlignment="0" applyProtection="0"/>
    <xf numFmtId="0" fontId="112" fillId="26" borderId="9" applyNumberFormat="0" applyAlignment="0" applyProtection="0"/>
    <xf numFmtId="0" fontId="113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65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0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164" fontId="23" fillId="0" borderId="30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31" xfId="0" applyNumberFormat="1" applyFont="1" applyBorder="1" applyAlignment="1" applyProtection="1">
      <alignment horizontal="right" vertical="center"/>
      <protection/>
    </xf>
    <xf numFmtId="164" fontId="23" fillId="0" borderId="32" xfId="0" applyNumberFormat="1" applyFont="1" applyBorder="1" applyAlignment="1" applyProtection="1">
      <alignment horizontal="right" vertical="center"/>
      <protection/>
    </xf>
    <xf numFmtId="167" fontId="23" fillId="0" borderId="32" xfId="0" applyNumberFormat="1" applyFont="1" applyBorder="1" applyAlignment="1" applyProtection="1">
      <alignment horizontal="right" vertical="center"/>
      <protection/>
    </xf>
    <xf numFmtId="164" fontId="23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13" xfId="0" applyFont="1" applyBorder="1" applyAlignment="1">
      <alignment horizontal="left" vertical="center"/>
    </xf>
    <xf numFmtId="0" fontId="28" fillId="0" borderId="30" xfId="0" applyFont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29" fillId="0" borderId="0" xfId="0" applyFont="1" applyAlignment="1" applyProtection="1">
      <alignment horizontal="lef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168" fontId="0" fillId="34" borderId="36" xfId="0" applyNumberFormat="1" applyFont="1" applyFill="1" applyBorder="1" applyAlignment="1">
      <alignment horizontal="right" vertical="center"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horizontal="left" vertical="center"/>
    </xf>
    <xf numFmtId="0" fontId="99" fillId="33" borderId="0" xfId="36" applyFill="1" applyAlignment="1">
      <alignment horizontal="left" vertical="top"/>
    </xf>
    <xf numFmtId="0" fontId="11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11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115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0" fillId="0" borderId="43" xfId="0" applyBorder="1" applyAlignment="1">
      <alignment vertical="top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7" fontId="11" fillId="0" borderId="33" xfId="0" applyNumberFormat="1" applyFont="1" applyBorder="1" applyAlignment="1">
      <alignment horizontal="right" vertical="center"/>
    </xf>
    <xf numFmtId="167" fontId="11" fillId="0" borderId="32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168" fontId="0" fillId="0" borderId="36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/>
    </xf>
    <xf numFmtId="167" fontId="11" fillId="0" borderId="24" xfId="0" applyNumberFormat="1" applyFont="1" applyBorder="1" applyAlignment="1">
      <alignment horizontal="right" vertical="center"/>
    </xf>
    <xf numFmtId="167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167" fontId="27" fillId="0" borderId="24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0" fontId="27" fillId="0" borderId="30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2" fillId="0" borderId="0" xfId="0" applyFont="1" applyAlignment="1">
      <alignment horizontal="left"/>
    </xf>
    <xf numFmtId="168" fontId="31" fillId="0" borderId="36" xfId="0" applyNumberFormat="1" applyFont="1" applyBorder="1" applyAlignment="1">
      <alignment horizontal="right" vertical="center"/>
    </xf>
    <xf numFmtId="0" fontId="31" fillId="0" borderId="36" xfId="0" applyFont="1" applyBorder="1" applyAlignment="1">
      <alignment horizontal="center" vertical="center" wrapText="1"/>
    </xf>
    <xf numFmtId="49" fontId="31" fillId="0" borderId="36" xfId="0" applyNumberFormat="1" applyFont="1" applyBorder="1" applyAlignment="1">
      <alignment horizontal="left" vertical="center" wrapText="1"/>
    </xf>
    <xf numFmtId="0" fontId="31" fillId="0" borderId="36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167" fontId="25" fillId="0" borderId="23" xfId="0" applyNumberFormat="1" applyFont="1" applyBorder="1" applyAlignment="1">
      <alignment horizontal="right"/>
    </xf>
    <xf numFmtId="167" fontId="25" fillId="0" borderId="22" xfId="0" applyNumberFormat="1" applyFont="1" applyBorder="1" applyAlignment="1">
      <alignment horizontal="right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33" fillId="0" borderId="29" xfId="0" applyFont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0" fontId="9" fillId="35" borderId="17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3" borderId="0" xfId="0" applyFont="1" applyFill="1" applyAlignment="1" applyProtection="1">
      <alignment horizontal="left" vertical="top"/>
      <protection/>
    </xf>
    <xf numFmtId="0" fontId="36" fillId="0" borderId="0" xfId="49">
      <alignment/>
      <protection/>
    </xf>
    <xf numFmtId="0" fontId="37" fillId="36" borderId="45" xfId="49" applyNumberFormat="1" applyFont="1" applyFill="1" applyBorder="1" applyAlignment="1" applyProtection="1">
      <alignment/>
      <protection/>
    </xf>
    <xf numFmtId="0" fontId="37" fillId="0" borderId="0" xfId="49" applyNumberFormat="1" applyFont="1" applyFill="1" applyAlignment="1" applyProtection="1">
      <alignment/>
      <protection/>
    </xf>
    <xf numFmtId="169" fontId="37" fillId="0" borderId="0" xfId="49" applyNumberFormat="1" applyFont="1" applyFill="1" applyAlignment="1" applyProtection="1">
      <alignment/>
      <protection/>
    </xf>
    <xf numFmtId="170" fontId="37" fillId="0" borderId="0" xfId="49" applyNumberFormat="1" applyFont="1" applyFill="1" applyAlignment="1" applyProtection="1">
      <alignment/>
      <protection/>
    </xf>
    <xf numFmtId="170" fontId="38" fillId="0" borderId="0" xfId="49" applyNumberFormat="1" applyFont="1" applyFill="1" applyAlignment="1" applyProtection="1">
      <alignment/>
      <protection/>
    </xf>
    <xf numFmtId="170" fontId="39" fillId="0" borderId="0" xfId="49" applyNumberFormat="1" applyFont="1" applyFill="1" applyAlignment="1" applyProtection="1">
      <alignment/>
      <protection/>
    </xf>
    <xf numFmtId="0" fontId="37" fillId="36" borderId="45" xfId="49" applyNumberFormat="1" applyFont="1" applyFill="1" applyBorder="1" applyAlignment="1" applyProtection="1">
      <alignment vertical="top"/>
      <protection/>
    </xf>
    <xf numFmtId="0" fontId="37" fillId="0" borderId="0" xfId="49" applyNumberFormat="1" applyFont="1" applyFill="1" applyAlignment="1" applyProtection="1">
      <alignment vertical="top"/>
      <protection/>
    </xf>
    <xf numFmtId="169" fontId="37" fillId="0" borderId="0" xfId="49" applyNumberFormat="1" applyFont="1" applyFill="1" applyAlignment="1" applyProtection="1">
      <alignment vertical="top"/>
      <protection/>
    </xf>
    <xf numFmtId="170" fontId="37" fillId="0" borderId="0" xfId="49" applyNumberFormat="1" applyFont="1" applyFill="1" applyAlignment="1" applyProtection="1">
      <alignment vertical="top"/>
      <protection/>
    </xf>
    <xf numFmtId="170" fontId="40" fillId="0" borderId="0" xfId="49" applyNumberFormat="1" applyFont="1" applyFill="1" applyAlignment="1" applyProtection="1">
      <alignment vertical="top"/>
      <protection/>
    </xf>
    <xf numFmtId="0" fontId="41" fillId="36" borderId="45" xfId="49" applyNumberFormat="1" applyFont="1" applyFill="1" applyBorder="1" applyAlignment="1" applyProtection="1">
      <alignment vertical="center"/>
      <protection/>
    </xf>
    <xf numFmtId="0" fontId="41" fillId="0" borderId="0" xfId="49" applyNumberFormat="1" applyFont="1" applyFill="1" applyAlignment="1" applyProtection="1">
      <alignment vertical="center"/>
      <protection/>
    </xf>
    <xf numFmtId="169" fontId="41" fillId="0" borderId="0" xfId="49" applyNumberFormat="1" applyFont="1" applyFill="1" applyAlignment="1" applyProtection="1">
      <alignment vertical="center"/>
      <protection/>
    </xf>
    <xf numFmtId="170" fontId="41" fillId="0" borderId="0" xfId="49" applyNumberFormat="1" applyFont="1" applyFill="1" applyAlignment="1" applyProtection="1">
      <alignment vertical="center"/>
      <protection/>
    </xf>
    <xf numFmtId="170" fontId="42" fillId="0" borderId="0" xfId="49" applyNumberFormat="1" applyFont="1" applyFill="1" applyAlignment="1" applyProtection="1">
      <alignment vertical="center"/>
      <protection/>
    </xf>
    <xf numFmtId="0" fontId="43" fillId="0" borderId="46" xfId="49" applyNumberFormat="1" applyFont="1" applyFill="1" applyBorder="1" applyAlignment="1" applyProtection="1">
      <alignment vertical="center"/>
      <protection/>
    </xf>
    <xf numFmtId="0" fontId="43" fillId="0" borderId="47" xfId="49" applyNumberFormat="1" applyFont="1" applyFill="1" applyBorder="1" applyAlignment="1" applyProtection="1">
      <alignment vertical="center"/>
      <protection/>
    </xf>
    <xf numFmtId="169" fontId="43" fillId="0" borderId="47" xfId="49" applyNumberFormat="1" applyFont="1" applyFill="1" applyBorder="1" applyAlignment="1" applyProtection="1">
      <alignment vertical="center"/>
      <protection/>
    </xf>
    <xf numFmtId="170" fontId="43" fillId="0" borderId="47" xfId="49" applyNumberFormat="1" applyFont="1" applyFill="1" applyBorder="1" applyAlignment="1" applyProtection="1">
      <alignment horizontal="center" vertical="center"/>
      <protection/>
    </xf>
    <xf numFmtId="170" fontId="43" fillId="0" borderId="47" xfId="49" applyNumberFormat="1" applyFont="1" applyFill="1" applyBorder="1" applyAlignment="1" applyProtection="1">
      <alignment vertical="center" wrapText="1"/>
      <protection/>
    </xf>
    <xf numFmtId="170" fontId="43" fillId="0" borderId="47" xfId="49" applyNumberFormat="1" applyFont="1" applyFill="1" applyBorder="1" applyAlignment="1" applyProtection="1">
      <alignment vertical="center"/>
      <protection/>
    </xf>
    <xf numFmtId="170" fontId="43" fillId="0" borderId="48" xfId="49" applyNumberFormat="1" applyFont="1" applyFill="1" applyBorder="1" applyAlignment="1" applyProtection="1">
      <alignment vertical="center"/>
      <protection/>
    </xf>
    <xf numFmtId="0" fontId="41" fillId="0" borderId="0" xfId="49" applyNumberFormat="1" applyFont="1" applyFill="1" applyAlignment="1" applyProtection="1">
      <alignment horizontal="left" vertical="center"/>
      <protection/>
    </xf>
    <xf numFmtId="169" fontId="41" fillId="0" borderId="0" xfId="49" applyNumberFormat="1" applyFont="1" applyFill="1" applyAlignment="1" applyProtection="1">
      <alignment horizontal="left" vertical="center"/>
      <protection/>
    </xf>
    <xf numFmtId="170" fontId="41" fillId="0" borderId="0" xfId="49" applyNumberFormat="1" applyFont="1" applyFill="1" applyAlignment="1" applyProtection="1">
      <alignment horizontal="left" vertical="center"/>
      <protection/>
    </xf>
    <xf numFmtId="170" fontId="40" fillId="0" borderId="0" xfId="49" applyNumberFormat="1" applyFont="1" applyFill="1" applyAlignment="1" applyProtection="1">
      <alignment/>
      <protection/>
    </xf>
    <xf numFmtId="0" fontId="43" fillId="34" borderId="0" xfId="49" applyNumberFormat="1" applyFont="1" applyFill="1" applyAlignment="1" applyProtection="1">
      <alignment horizontal="center" wrapText="1"/>
      <protection/>
    </xf>
    <xf numFmtId="0" fontId="43" fillId="37" borderId="46" xfId="49" applyNumberFormat="1" applyFont="1" applyFill="1" applyBorder="1" applyAlignment="1" applyProtection="1">
      <alignment horizontal="center" vertical="center" wrapText="1"/>
      <protection/>
    </xf>
    <xf numFmtId="0" fontId="43" fillId="37" borderId="47" xfId="49" applyNumberFormat="1" applyFont="1" applyFill="1" applyBorder="1" applyAlignment="1" applyProtection="1">
      <alignment horizontal="center" vertical="center" wrapText="1"/>
      <protection/>
    </xf>
    <xf numFmtId="0" fontId="43" fillId="37" borderId="48" xfId="49" applyNumberFormat="1" applyFont="1" applyFill="1" applyBorder="1" applyAlignment="1" applyProtection="1">
      <alignment horizontal="center" vertical="center" wrapText="1"/>
      <protection/>
    </xf>
    <xf numFmtId="0" fontId="35" fillId="34" borderId="0" xfId="49" applyNumberFormat="1" applyFont="1" applyFill="1" applyAlignment="1" applyProtection="1">
      <alignment/>
      <protection/>
    </xf>
    <xf numFmtId="0" fontId="43" fillId="34" borderId="0" xfId="49" applyNumberFormat="1" applyFont="1" applyFill="1" applyAlignment="1" applyProtection="1">
      <alignment/>
      <protection/>
    </xf>
    <xf numFmtId="0" fontId="44" fillId="34" borderId="0" xfId="49" applyNumberFormat="1" applyFont="1" applyFill="1" applyAlignment="1" applyProtection="1">
      <alignment/>
      <protection/>
    </xf>
    <xf numFmtId="0" fontId="44" fillId="34" borderId="0" xfId="49" applyNumberFormat="1" applyFont="1" applyFill="1" applyAlignment="1" applyProtection="1">
      <alignment horizontal="right"/>
      <protection/>
    </xf>
    <xf numFmtId="0" fontId="45" fillId="34" borderId="0" xfId="49" applyNumberFormat="1" applyFont="1" applyFill="1" applyAlignment="1" applyProtection="1">
      <alignment/>
      <protection/>
    </xf>
    <xf numFmtId="0" fontId="46" fillId="34" borderId="0" xfId="49" applyNumberFormat="1" applyFont="1" applyFill="1" applyAlignment="1" applyProtection="1">
      <alignment/>
      <protection/>
    </xf>
    <xf numFmtId="0" fontId="47" fillId="34" borderId="0" xfId="49" applyNumberFormat="1" applyFont="1" applyFill="1" applyAlignment="1" applyProtection="1">
      <alignment vertical="center"/>
      <protection/>
    </xf>
    <xf numFmtId="0" fontId="96" fillId="0" borderId="0" xfId="50">
      <alignment/>
      <protection/>
    </xf>
    <xf numFmtId="2" fontId="96" fillId="0" borderId="0" xfId="50" applyNumberFormat="1" applyAlignment="1" applyProtection="1">
      <alignment horizontal="right"/>
      <protection locked="0"/>
    </xf>
    <xf numFmtId="2" fontId="96" fillId="0" borderId="0" xfId="50" applyNumberFormat="1" applyAlignment="1" applyProtection="1">
      <alignment horizontal="left"/>
      <protection locked="0"/>
    </xf>
    <xf numFmtId="0" fontId="96" fillId="0" borderId="0" xfId="50" applyAlignment="1" applyProtection="1">
      <alignment horizontal="left"/>
      <protection locked="0"/>
    </xf>
    <xf numFmtId="0" fontId="96" fillId="0" borderId="0" xfId="50" applyBorder="1">
      <alignment/>
      <protection/>
    </xf>
    <xf numFmtId="2" fontId="116" fillId="0" borderId="0" xfId="50" applyNumberFormat="1" applyFont="1" applyAlignment="1" applyProtection="1">
      <alignment horizontal="right"/>
      <protection locked="0"/>
    </xf>
    <xf numFmtId="2" fontId="116" fillId="0" borderId="0" xfId="50" applyNumberFormat="1" applyFont="1" applyAlignment="1" applyProtection="1">
      <alignment horizontal="left"/>
      <protection locked="0"/>
    </xf>
    <xf numFmtId="0" fontId="116" fillId="0" borderId="0" xfId="50" applyFont="1" applyAlignment="1" applyProtection="1">
      <alignment horizontal="left"/>
      <protection locked="0"/>
    </xf>
    <xf numFmtId="2" fontId="98" fillId="0" borderId="0" xfId="50" applyNumberFormat="1" applyFont="1" applyBorder="1" applyAlignment="1" applyProtection="1">
      <alignment horizontal="right"/>
      <protection locked="0"/>
    </xf>
    <xf numFmtId="2" fontId="98" fillId="0" borderId="0" xfId="50" applyNumberFormat="1" applyFont="1" applyBorder="1" applyAlignment="1" applyProtection="1">
      <alignment horizontal="left"/>
      <protection locked="0"/>
    </xf>
    <xf numFmtId="0" fontId="98" fillId="0" borderId="0" xfId="50" applyFont="1" applyBorder="1" applyAlignment="1" applyProtection="1">
      <alignment horizontal="left"/>
      <protection locked="0"/>
    </xf>
    <xf numFmtId="2" fontId="96" fillId="0" borderId="0" xfId="50" applyNumberFormat="1" applyFont="1" applyAlignment="1" applyProtection="1">
      <alignment horizontal="right"/>
      <protection locked="0"/>
    </xf>
    <xf numFmtId="0" fontId="96" fillId="0" borderId="0" xfId="50" applyFont="1" applyAlignment="1" applyProtection="1">
      <alignment horizontal="left"/>
      <protection locked="0"/>
    </xf>
    <xf numFmtId="0" fontId="96" fillId="0" borderId="0" xfId="50" applyBorder="1" applyAlignment="1" applyProtection="1">
      <alignment horizontal="left"/>
      <protection locked="0"/>
    </xf>
    <xf numFmtId="2" fontId="117" fillId="0" borderId="0" xfId="50" applyNumberFormat="1" applyFont="1" applyAlignment="1" applyProtection="1">
      <alignment horizontal="right"/>
      <protection locked="0"/>
    </xf>
    <xf numFmtId="0" fontId="117" fillId="0" borderId="0" xfId="50" applyFont="1" applyAlignment="1" applyProtection="1">
      <alignment horizontal="left"/>
      <protection locked="0"/>
    </xf>
    <xf numFmtId="2" fontId="98" fillId="0" borderId="43" xfId="50" applyNumberFormat="1" applyFont="1" applyBorder="1" applyAlignment="1" applyProtection="1">
      <alignment horizontal="right"/>
      <protection locked="0"/>
    </xf>
    <xf numFmtId="0" fontId="98" fillId="0" borderId="43" xfId="50" applyFont="1" applyBorder="1" applyAlignment="1" applyProtection="1">
      <alignment horizontal="left"/>
      <protection locked="0"/>
    </xf>
    <xf numFmtId="0" fontId="118" fillId="0" borderId="43" xfId="50" applyFont="1" applyBorder="1" applyAlignment="1" applyProtection="1">
      <alignment horizontal="left"/>
      <protection locked="0"/>
    </xf>
    <xf numFmtId="2" fontId="96" fillId="0" borderId="0" xfId="50" applyNumberFormat="1" applyBorder="1">
      <alignment/>
      <protection/>
    </xf>
    <xf numFmtId="2" fontId="96" fillId="0" borderId="0" xfId="50" applyNumberFormat="1" applyBorder="1" applyAlignment="1" applyProtection="1">
      <alignment horizontal="right"/>
      <protection locked="0"/>
    </xf>
    <xf numFmtId="2" fontId="96" fillId="0" borderId="0" xfId="50" applyNumberFormat="1" applyBorder="1" applyAlignment="1" applyProtection="1">
      <alignment horizontal="left"/>
      <protection locked="0"/>
    </xf>
    <xf numFmtId="0" fontId="98" fillId="0" borderId="0" xfId="50" applyFont="1" applyBorder="1" applyAlignment="1" applyProtection="1">
      <alignment horizontal="left" wrapText="1"/>
      <protection locked="0"/>
    </xf>
    <xf numFmtId="2" fontId="96" fillId="0" borderId="0" xfId="50" applyNumberFormat="1" applyBorder="1" applyAlignment="1">
      <alignment horizontal="right"/>
      <protection/>
    </xf>
    <xf numFmtId="2" fontId="96" fillId="0" borderId="0" xfId="50" applyNumberFormat="1">
      <alignment/>
      <protection/>
    </xf>
    <xf numFmtId="2" fontId="96" fillId="0" borderId="0" xfId="50" applyNumberFormat="1" applyAlignment="1">
      <alignment horizontal="right"/>
      <protection/>
    </xf>
    <xf numFmtId="0" fontId="96" fillId="0" borderId="0" xfId="50" applyFill="1" applyAlignment="1" applyProtection="1">
      <alignment horizontal="left"/>
      <protection locked="0"/>
    </xf>
    <xf numFmtId="2" fontId="96" fillId="0" borderId="0" xfId="50" applyNumberFormat="1" applyFill="1">
      <alignment/>
      <protection/>
    </xf>
    <xf numFmtId="2" fontId="96" fillId="0" borderId="0" xfId="50" applyNumberFormat="1" applyFill="1" applyAlignment="1">
      <alignment horizontal="right"/>
      <protection/>
    </xf>
    <xf numFmtId="2" fontId="116" fillId="0" borderId="0" xfId="50" applyNumberFormat="1" applyFont="1" applyFill="1" applyAlignment="1" applyProtection="1">
      <alignment horizontal="right"/>
      <protection locked="0"/>
    </xf>
    <xf numFmtId="2" fontId="116" fillId="0" borderId="0" xfId="50" applyNumberFormat="1" applyFont="1" applyFill="1" applyAlignment="1" applyProtection="1">
      <alignment horizontal="left"/>
      <protection locked="0"/>
    </xf>
    <xf numFmtId="0" fontId="98" fillId="0" borderId="43" xfId="50" applyFont="1" applyBorder="1" applyAlignment="1" applyProtection="1">
      <alignment horizontal="left" wrapText="1"/>
      <protection locked="0"/>
    </xf>
    <xf numFmtId="0" fontId="96" fillId="0" borderId="0" xfId="50" applyAlignment="1" applyProtection="1">
      <alignment horizontal="left" wrapText="1"/>
      <protection locked="0"/>
    </xf>
    <xf numFmtId="0" fontId="96" fillId="0" borderId="0" xfId="50" applyAlignment="1" applyProtection="1">
      <alignment horizontal="right" wrapText="1"/>
      <protection locked="0"/>
    </xf>
    <xf numFmtId="2" fontId="96" fillId="0" borderId="0" xfId="50" applyNumberFormat="1" applyFill="1" applyAlignment="1" applyProtection="1">
      <alignment horizontal="right"/>
      <protection locked="0"/>
    </xf>
    <xf numFmtId="2" fontId="96" fillId="0" borderId="0" xfId="50" applyNumberFormat="1" applyFill="1" applyAlignment="1" applyProtection="1">
      <alignment horizontal="left"/>
      <protection locked="0"/>
    </xf>
    <xf numFmtId="0" fontId="48" fillId="0" borderId="0" xfId="50" applyFont="1" applyAlignment="1" applyProtection="1">
      <alignment horizontal="left"/>
      <protection locked="0"/>
    </xf>
    <xf numFmtId="2" fontId="96" fillId="0" borderId="43" xfId="50" applyNumberFormat="1" applyFont="1" applyBorder="1" applyAlignment="1" applyProtection="1">
      <alignment horizontal="right"/>
      <protection locked="0"/>
    </xf>
    <xf numFmtId="0" fontId="96" fillId="0" borderId="43" xfId="50" applyFont="1" applyBorder="1" applyAlignment="1" applyProtection="1">
      <alignment horizontal="left"/>
      <protection locked="0"/>
    </xf>
    <xf numFmtId="0" fontId="118" fillId="0" borderId="0" xfId="50" applyFont="1" applyBorder="1" applyAlignment="1" applyProtection="1">
      <alignment horizontal="left"/>
      <protection locked="0"/>
    </xf>
    <xf numFmtId="49" fontId="36" fillId="0" borderId="0" xfId="50" applyNumberFormat="1" applyFont="1" applyBorder="1" applyAlignment="1">
      <alignment horizontal="left" vertical="center" wrapText="1"/>
      <protection/>
    </xf>
    <xf numFmtId="49" fontId="96" fillId="0" borderId="0" xfId="50" applyNumberFormat="1" applyFont="1" applyBorder="1" applyAlignment="1">
      <alignment horizontal="left" vertical="center" wrapText="1"/>
      <protection/>
    </xf>
    <xf numFmtId="0" fontId="36" fillId="0" borderId="0" xfId="50" applyFont="1" applyBorder="1" applyAlignment="1">
      <alignment horizontal="left" vertical="center"/>
      <protection/>
    </xf>
    <xf numFmtId="0" fontId="96" fillId="0" borderId="0" xfId="50" applyBorder="1" applyAlignment="1">
      <alignment horizontal="left" vertical="center"/>
      <protection/>
    </xf>
    <xf numFmtId="49" fontId="96" fillId="0" borderId="0" xfId="50" applyNumberFormat="1" applyFill="1" applyBorder="1" applyAlignment="1">
      <alignment horizontal="left" vertical="center" wrapText="1"/>
      <protection/>
    </xf>
    <xf numFmtId="2" fontId="96" fillId="0" borderId="0" xfId="50" applyNumberFormat="1" applyFont="1" applyBorder="1" applyAlignment="1" applyProtection="1">
      <alignment horizontal="right"/>
      <protection locked="0"/>
    </xf>
    <xf numFmtId="2" fontId="96" fillId="0" borderId="0" xfId="40" applyNumberFormat="1" applyFont="1" applyFill="1" applyBorder="1" applyAlignment="1">
      <alignment/>
    </xf>
    <xf numFmtId="2" fontId="116" fillId="0" borderId="0" xfId="50" applyNumberFormat="1" applyFont="1" applyBorder="1" applyAlignment="1" applyProtection="1">
      <alignment horizontal="left"/>
      <protection locked="0"/>
    </xf>
    <xf numFmtId="0" fontId="96" fillId="0" borderId="0" xfId="50" applyFont="1" applyBorder="1" applyAlignment="1" applyProtection="1">
      <alignment horizontal="left"/>
      <protection locked="0"/>
    </xf>
    <xf numFmtId="2" fontId="116" fillId="0" borderId="0" xfId="50" applyNumberFormat="1" applyFont="1" applyBorder="1" applyAlignment="1" applyProtection="1">
      <alignment horizontal="right"/>
      <protection locked="0"/>
    </xf>
    <xf numFmtId="0" fontId="116" fillId="0" borderId="0" xfId="50" applyFont="1" applyBorder="1" applyAlignment="1" applyProtection="1">
      <alignment horizontal="left"/>
      <protection locked="0"/>
    </xf>
    <xf numFmtId="0" fontId="116" fillId="0" borderId="0" xfId="50" applyFont="1" applyFill="1" applyAlignment="1" applyProtection="1">
      <alignment horizontal="left"/>
      <protection locked="0"/>
    </xf>
    <xf numFmtId="0" fontId="119" fillId="0" borderId="43" xfId="50" applyFont="1" applyBorder="1" applyAlignment="1" applyProtection="1">
      <alignment horizontal="left"/>
      <protection locked="0"/>
    </xf>
    <xf numFmtId="2" fontId="96" fillId="0" borderId="0" xfId="50" applyNumberFormat="1" applyFont="1" applyBorder="1" applyAlignment="1" applyProtection="1">
      <alignment horizontal="left"/>
      <protection locked="0"/>
    </xf>
    <xf numFmtId="0" fontId="120" fillId="0" borderId="0" xfId="50" applyFont="1" applyAlignment="1" applyProtection="1">
      <alignment horizontal="left"/>
      <protection locked="0"/>
    </xf>
    <xf numFmtId="0" fontId="35" fillId="0" borderId="0" xfId="51">
      <alignment/>
      <protection/>
    </xf>
    <xf numFmtId="171" fontId="50" fillId="0" borderId="0" xfId="51" applyNumberFormat="1" applyFont="1" applyFill="1" applyBorder="1">
      <alignment/>
      <protection/>
    </xf>
    <xf numFmtId="0" fontId="51" fillId="0" borderId="0" xfId="51" applyNumberFormat="1" applyFont="1" applyBorder="1">
      <alignment/>
      <protection/>
    </xf>
    <xf numFmtId="0" fontId="50" fillId="0" borderId="0" xfId="51" applyFont="1" applyBorder="1">
      <alignment/>
      <protection/>
    </xf>
    <xf numFmtId="0" fontId="35" fillId="0" borderId="0" xfId="51" applyNumberFormat="1" applyBorder="1">
      <alignment/>
      <protection/>
    </xf>
    <xf numFmtId="0" fontId="46" fillId="0" borderId="0" xfId="51" applyFont="1" applyBorder="1">
      <alignment/>
      <protection/>
    </xf>
    <xf numFmtId="0" fontId="46" fillId="0" borderId="0" xfId="51" applyFont="1" applyBorder="1" applyAlignment="1">
      <alignment horizontal="right"/>
      <protection/>
    </xf>
    <xf numFmtId="0" fontId="35" fillId="0" borderId="0" xfId="51" applyBorder="1">
      <alignment/>
      <protection/>
    </xf>
    <xf numFmtId="0" fontId="46" fillId="0" borderId="43" xfId="51" applyFont="1" applyBorder="1" applyAlignment="1">
      <alignment horizontal="left"/>
      <protection/>
    </xf>
    <xf numFmtId="0" fontId="46" fillId="0" borderId="43" xfId="51" applyFont="1" applyBorder="1" applyAlignment="1">
      <alignment horizontal="right"/>
      <protection/>
    </xf>
    <xf numFmtId="0" fontId="35" fillId="0" borderId="43" xfId="51" applyBorder="1">
      <alignment/>
      <protection/>
    </xf>
    <xf numFmtId="0" fontId="46" fillId="0" borderId="43" xfId="51" applyFont="1" applyBorder="1">
      <alignment/>
      <protection/>
    </xf>
    <xf numFmtId="0" fontId="35" fillId="35" borderId="0" xfId="51" applyFill="1" applyBorder="1">
      <alignment/>
      <protection/>
    </xf>
    <xf numFmtId="0" fontId="52" fillId="35" borderId="0" xfId="51" applyFont="1" applyFill="1" applyBorder="1">
      <alignment/>
      <protection/>
    </xf>
    <xf numFmtId="0" fontId="54" fillId="0" borderId="0" xfId="51" applyFont="1" applyAlignment="1">
      <alignment horizontal="left"/>
      <protection/>
    </xf>
    <xf numFmtId="49" fontId="35" fillId="0" borderId="0" xfId="51" applyNumberFormat="1">
      <alignment/>
      <protection/>
    </xf>
    <xf numFmtId="0" fontId="35" fillId="0" borderId="0" xfId="51" applyAlignment="1">
      <alignment horizontal="right"/>
      <protection/>
    </xf>
    <xf numFmtId="0" fontId="35" fillId="0" borderId="0" xfId="51" applyAlignment="1">
      <alignment horizontal="center"/>
      <protection/>
    </xf>
    <xf numFmtId="172" fontId="0" fillId="0" borderId="0" xfId="41" applyNumberFormat="1" applyFont="1" applyAlignment="1">
      <alignment/>
    </xf>
    <xf numFmtId="172" fontId="56" fillId="33" borderId="0" xfId="51" applyNumberFormat="1" applyFont="1" applyFill="1">
      <alignment/>
      <protection/>
    </xf>
    <xf numFmtId="0" fontId="57" fillId="33" borderId="0" xfId="51" applyFont="1" applyFill="1">
      <alignment/>
      <protection/>
    </xf>
    <xf numFmtId="0" fontId="56" fillId="33" borderId="0" xfId="51" applyFont="1" applyFill="1">
      <alignment/>
      <protection/>
    </xf>
    <xf numFmtId="0" fontId="35" fillId="33" borderId="0" xfId="51" applyFill="1">
      <alignment/>
      <protection/>
    </xf>
    <xf numFmtId="172" fontId="56" fillId="0" borderId="49" xfId="41" applyNumberFormat="1" applyFont="1" applyBorder="1" applyAlignment="1">
      <alignment/>
    </xf>
    <xf numFmtId="0" fontId="57" fillId="0" borderId="49" xfId="51" applyFont="1" applyBorder="1">
      <alignment/>
      <protection/>
    </xf>
    <xf numFmtId="0" fontId="56" fillId="0" borderId="49" xfId="51" applyFont="1" applyBorder="1">
      <alignment/>
      <protection/>
    </xf>
    <xf numFmtId="172" fontId="56" fillId="0" borderId="0" xfId="41" applyNumberFormat="1" applyFont="1" applyAlignment="1">
      <alignment/>
    </xf>
    <xf numFmtId="172" fontId="57" fillId="0" borderId="0" xfId="41" applyNumberFormat="1" applyFont="1" applyAlignment="1">
      <alignment/>
    </xf>
    <xf numFmtId="0" fontId="57" fillId="0" borderId="0" xfId="51" applyFont="1">
      <alignment/>
      <protection/>
    </xf>
    <xf numFmtId="0" fontId="56" fillId="0" borderId="0" xfId="51" applyFont="1">
      <alignment/>
      <protection/>
    </xf>
    <xf numFmtId="0" fontId="58" fillId="0" borderId="0" xfId="51" applyFont="1">
      <alignment/>
      <protection/>
    </xf>
    <xf numFmtId="0" fontId="59" fillId="0" borderId="0" xfId="51" applyFont="1">
      <alignment/>
      <protection/>
    </xf>
    <xf numFmtId="0" fontId="60" fillId="0" borderId="0" xfId="51" applyFont="1">
      <alignment/>
      <protection/>
    </xf>
    <xf numFmtId="172" fontId="58" fillId="0" borderId="0" xfId="41" applyNumberFormat="1" applyFont="1" applyAlignment="1">
      <alignment/>
    </xf>
    <xf numFmtId="0" fontId="58" fillId="0" borderId="0" xfId="51" applyFont="1" applyAlignment="1">
      <alignment horizontal="center"/>
      <protection/>
    </xf>
    <xf numFmtId="0" fontId="58" fillId="0" borderId="0" xfId="51" applyFont="1" applyBorder="1">
      <alignment/>
      <protection/>
    </xf>
    <xf numFmtId="0" fontId="61" fillId="0" borderId="0" xfId="51" applyFont="1">
      <alignment/>
      <protection/>
    </xf>
    <xf numFmtId="0" fontId="58" fillId="0" borderId="0" xfId="51" applyFont="1" applyBorder="1" applyAlignment="1">
      <alignment horizontal="center"/>
      <protection/>
    </xf>
    <xf numFmtId="172" fontId="58" fillId="0" borderId="0" xfId="41" applyNumberFormat="1" applyFont="1" applyAlignment="1">
      <alignment/>
    </xf>
    <xf numFmtId="0" fontId="35" fillId="0" borderId="0" xfId="51" applyFont="1">
      <alignment/>
      <protection/>
    </xf>
    <xf numFmtId="172" fontId="58" fillId="0" borderId="0" xfId="41" applyNumberFormat="1" applyFont="1" applyAlignment="1">
      <alignment horizontal="center"/>
    </xf>
    <xf numFmtId="0" fontId="59" fillId="0" borderId="0" xfId="51" applyFont="1" applyAlignment="1">
      <alignment horizontal="left"/>
      <protection/>
    </xf>
    <xf numFmtId="0" fontId="58" fillId="0" borderId="0" xfId="51" applyFont="1" applyBorder="1" applyAlignment="1">
      <alignment horizontal="left"/>
      <protection/>
    </xf>
    <xf numFmtId="49" fontId="58" fillId="0" borderId="0" xfId="51" applyNumberFormat="1" applyFont="1" applyAlignment="1">
      <alignment horizontal="center"/>
      <protection/>
    </xf>
    <xf numFmtId="0" fontId="35" fillId="0" borderId="0" xfId="51" applyFill="1">
      <alignment/>
      <protection/>
    </xf>
    <xf numFmtId="0" fontId="50" fillId="35" borderId="50" xfId="51" applyFont="1" applyFill="1" applyBorder="1" applyAlignment="1">
      <alignment horizontal="center"/>
      <protection/>
    </xf>
    <xf numFmtId="0" fontId="50" fillId="35" borderId="49" xfId="51" applyFont="1" applyFill="1" applyBorder="1" applyAlignment="1">
      <alignment horizontal="center"/>
      <protection/>
    </xf>
    <xf numFmtId="0" fontId="50" fillId="35" borderId="49" xfId="51" applyFont="1" applyFill="1" applyBorder="1">
      <alignment/>
      <protection/>
    </xf>
    <xf numFmtId="0" fontId="50" fillId="35" borderId="51" xfId="51" applyFont="1" applyFill="1" applyBorder="1" applyAlignment="1">
      <alignment horizontal="center"/>
      <protection/>
    </xf>
    <xf numFmtId="0" fontId="50" fillId="35" borderId="52" xfId="51" applyFont="1" applyFill="1" applyBorder="1" applyAlignment="1">
      <alignment horizontal="center"/>
      <protection/>
    </xf>
    <xf numFmtId="0" fontId="50" fillId="35" borderId="53" xfId="51" applyFont="1" applyFill="1" applyBorder="1">
      <alignment/>
      <protection/>
    </xf>
    <xf numFmtId="0" fontId="50" fillId="35" borderId="53" xfId="51" applyFont="1" applyFill="1" applyBorder="1" applyAlignment="1">
      <alignment horizontal="center"/>
      <protection/>
    </xf>
    <xf numFmtId="0" fontId="50" fillId="35" borderId="54" xfId="51" applyFont="1" applyFill="1" applyBorder="1" applyAlignment="1">
      <alignment horizontal="center"/>
      <protection/>
    </xf>
    <xf numFmtId="0" fontId="52" fillId="0" borderId="0" xfId="51" applyFont="1">
      <alignment/>
      <protection/>
    </xf>
    <xf numFmtId="0" fontId="62" fillId="0" borderId="0" xfId="51" applyFont="1" applyAlignment="1">
      <alignment horizontal="center"/>
      <protection/>
    </xf>
    <xf numFmtId="0" fontId="62" fillId="0" borderId="0" xfId="51" applyFont="1">
      <alignment/>
      <protection/>
    </xf>
    <xf numFmtId="0" fontId="63" fillId="0" borderId="0" xfId="51" applyFont="1">
      <alignment/>
      <protection/>
    </xf>
    <xf numFmtId="0" fontId="52" fillId="0" borderId="0" xfId="51" applyFont="1" applyAlignment="1">
      <alignment horizontal="left"/>
      <protection/>
    </xf>
    <xf numFmtId="0" fontId="52" fillId="0" borderId="0" xfId="51" applyFont="1" applyAlignment="1">
      <alignment horizontal="center"/>
      <protection/>
    </xf>
    <xf numFmtId="0" fontId="64" fillId="0" borderId="0" xfId="51" applyFont="1" applyAlignment="1">
      <alignment horizontal="center"/>
      <protection/>
    </xf>
    <xf numFmtId="0" fontId="61" fillId="0" borderId="0" xfId="51" applyFont="1">
      <alignment/>
      <protection/>
    </xf>
    <xf numFmtId="0" fontId="35" fillId="0" borderId="0" xfId="52">
      <alignment/>
      <protection/>
    </xf>
    <xf numFmtId="171" fontId="50" fillId="35" borderId="38" xfId="52" applyNumberFormat="1" applyFont="1" applyFill="1" applyBorder="1" applyAlignment="1">
      <alignment vertical="center" wrapText="1"/>
      <protection/>
    </xf>
    <xf numFmtId="0" fontId="51" fillId="0" borderId="38" xfId="52" applyNumberFormat="1" applyFont="1" applyBorder="1" applyAlignment="1">
      <alignment vertical="center" wrapText="1"/>
      <protection/>
    </xf>
    <xf numFmtId="0" fontId="50" fillId="0" borderId="38" xfId="52" applyFont="1" applyBorder="1" applyAlignment="1">
      <alignment vertical="center" wrapText="1"/>
      <protection/>
    </xf>
    <xf numFmtId="0" fontId="35" fillId="0" borderId="38" xfId="52" applyNumberFormat="1" applyBorder="1">
      <alignment/>
      <protection/>
    </xf>
    <xf numFmtId="171" fontId="46" fillId="0" borderId="0" xfId="52" applyNumberFormat="1" applyFont="1" applyAlignment="1">
      <alignment vertical="center" wrapText="1"/>
      <protection/>
    </xf>
    <xf numFmtId="0" fontId="46" fillId="0" borderId="0" xfId="52" applyFont="1" applyAlignment="1">
      <alignment vertical="center" wrapText="1"/>
      <protection/>
    </xf>
    <xf numFmtId="49" fontId="46" fillId="0" borderId="0" xfId="52" applyNumberFormat="1" applyFont="1" applyAlignment="1">
      <alignment horizontal="left"/>
      <protection/>
    </xf>
    <xf numFmtId="0" fontId="46" fillId="0" borderId="43" xfId="52" applyFont="1" applyBorder="1" applyAlignment="1">
      <alignment vertical="center" wrapText="1"/>
      <protection/>
    </xf>
    <xf numFmtId="0" fontId="46" fillId="0" borderId="43" xfId="52" applyFont="1" applyBorder="1">
      <alignment/>
      <protection/>
    </xf>
    <xf numFmtId="0" fontId="35" fillId="35" borderId="0" xfId="52" applyFill="1" applyAlignment="1">
      <alignment vertical="center" wrapText="1"/>
      <protection/>
    </xf>
    <xf numFmtId="0" fontId="52" fillId="35" borderId="0" xfId="52" applyFont="1" applyFill="1" applyAlignment="1">
      <alignment vertical="center" wrapText="1"/>
      <protection/>
    </xf>
    <xf numFmtId="0" fontId="35" fillId="35" borderId="0" xfId="52" applyFill="1">
      <alignment/>
      <protection/>
    </xf>
    <xf numFmtId="0" fontId="35" fillId="0" borderId="0" xfId="52" applyAlignment="1">
      <alignment vertical="center" wrapText="1"/>
      <protection/>
    </xf>
    <xf numFmtId="0" fontId="46" fillId="0" borderId="43" xfId="52" applyFont="1" applyBorder="1" applyAlignment="1">
      <alignment horizontal="right"/>
      <protection/>
    </xf>
    <xf numFmtId="0" fontId="46" fillId="0" borderId="43" xfId="52" applyFont="1" applyBorder="1" applyAlignment="1">
      <alignment horizontal="center"/>
      <protection/>
    </xf>
    <xf numFmtId="0" fontId="52" fillId="35" borderId="0" xfId="52" applyFont="1" applyFill="1">
      <alignment/>
      <protection/>
    </xf>
    <xf numFmtId="0" fontId="65" fillId="38" borderId="0" xfId="52" applyFont="1" applyFill="1">
      <alignment/>
      <protection/>
    </xf>
    <xf numFmtId="0" fontId="66" fillId="38" borderId="0" xfId="52" applyFont="1" applyFill="1">
      <alignment/>
      <protection/>
    </xf>
    <xf numFmtId="171" fontId="50" fillId="0" borderId="0" xfId="52" applyNumberFormat="1" applyFont="1" applyBorder="1" applyAlignment="1">
      <alignment horizontal="right"/>
      <protection/>
    </xf>
    <xf numFmtId="0" fontId="35" fillId="0" borderId="0" xfId="52" applyBorder="1">
      <alignment/>
      <protection/>
    </xf>
    <xf numFmtId="0" fontId="50" fillId="0" borderId="0" xfId="52" applyFont="1" applyBorder="1">
      <alignment/>
      <protection/>
    </xf>
    <xf numFmtId="14" fontId="53" fillId="0" borderId="0" xfId="52" applyNumberFormat="1" applyFont="1">
      <alignment/>
      <protection/>
    </xf>
    <xf numFmtId="0" fontId="53" fillId="0" borderId="0" xfId="52" applyFont="1" applyAlignment="1">
      <alignment horizontal="right"/>
      <protection/>
    </xf>
    <xf numFmtId="0" fontId="53" fillId="0" borderId="0" xfId="52" applyFont="1">
      <alignment/>
      <protection/>
    </xf>
    <xf numFmtId="0" fontId="67" fillId="0" borderId="0" xfId="52" applyFont="1" applyFill="1">
      <alignment/>
      <protection/>
    </xf>
    <xf numFmtId="0" fontId="53" fillId="0" borderId="0" xfId="52" applyFont="1" applyFill="1">
      <alignment/>
      <protection/>
    </xf>
    <xf numFmtId="0" fontId="68" fillId="0" borderId="0" xfId="52" applyFont="1">
      <alignment/>
      <protection/>
    </xf>
    <xf numFmtId="173" fontId="50" fillId="0" borderId="55" xfId="52" applyNumberFormat="1" applyFont="1" applyBorder="1" applyAlignment="1">
      <alignment horizontal="right"/>
      <protection/>
    </xf>
    <xf numFmtId="0" fontId="35" fillId="0" borderId="55" xfId="52" applyBorder="1">
      <alignment/>
      <protection/>
    </xf>
    <xf numFmtId="0" fontId="50" fillId="0" borderId="55" xfId="52" applyFont="1" applyBorder="1">
      <alignment/>
      <protection/>
    </xf>
    <xf numFmtId="171" fontId="50" fillId="0" borderId="38" xfId="52" applyNumberFormat="1" applyFont="1" applyBorder="1" applyAlignment="1">
      <alignment horizontal="right"/>
      <protection/>
    </xf>
    <xf numFmtId="0" fontId="35" fillId="0" borderId="38" xfId="52" applyBorder="1">
      <alignment/>
      <protection/>
    </xf>
    <xf numFmtId="0" fontId="50" fillId="0" borderId="38" xfId="52" applyFont="1" applyBorder="1">
      <alignment/>
      <protection/>
    </xf>
    <xf numFmtId="171" fontId="35" fillId="0" borderId="0" xfId="52" applyNumberFormat="1" applyFont="1" applyAlignment="1">
      <alignment horizontal="right"/>
      <protection/>
    </xf>
    <xf numFmtId="173" fontId="35" fillId="0" borderId="0" xfId="52" applyNumberFormat="1" applyAlignment="1">
      <alignment horizontal="right"/>
      <protection/>
    </xf>
    <xf numFmtId="0" fontId="35" fillId="0" borderId="0" xfId="52" applyAlignment="1">
      <alignment horizontal="right"/>
      <protection/>
    </xf>
    <xf numFmtId="0" fontId="35" fillId="0" borderId="43" xfId="52" applyBorder="1">
      <alignment/>
      <protection/>
    </xf>
    <xf numFmtId="0" fontId="50" fillId="0" borderId="43" xfId="52" applyFont="1" applyBorder="1">
      <alignment/>
      <protection/>
    </xf>
    <xf numFmtId="173" fontId="50" fillId="0" borderId="49" xfId="52" applyNumberFormat="1" applyFont="1" applyBorder="1" applyAlignment="1">
      <alignment horizontal="right"/>
      <protection/>
    </xf>
    <xf numFmtId="0" fontId="35" fillId="0" borderId="49" xfId="52" applyBorder="1">
      <alignment/>
      <protection/>
    </xf>
    <xf numFmtId="0" fontId="50" fillId="0" borderId="49" xfId="52" applyFont="1" applyBorder="1">
      <alignment/>
      <protection/>
    </xf>
    <xf numFmtId="171" fontId="50" fillId="0" borderId="55" xfId="52" applyNumberFormat="1" applyFont="1" applyBorder="1" applyAlignment="1">
      <alignment horizontal="right"/>
      <protection/>
    </xf>
    <xf numFmtId="171" fontId="35" fillId="0" borderId="0" xfId="52" applyNumberFormat="1" applyAlignment="1">
      <alignment horizontal="right"/>
      <protection/>
    </xf>
    <xf numFmtId="0" fontId="35" fillId="0" borderId="0" xfId="52" applyFill="1">
      <alignment/>
      <protection/>
    </xf>
    <xf numFmtId="0" fontId="51" fillId="0" borderId="0" xfId="52" applyFont="1" applyFill="1">
      <alignment/>
      <protection/>
    </xf>
    <xf numFmtId="0" fontId="65" fillId="38" borderId="43" xfId="52" applyFont="1" applyFill="1" applyBorder="1">
      <alignment/>
      <protection/>
    </xf>
    <xf numFmtId="0" fontId="66" fillId="38" borderId="43" xfId="52" applyFont="1" applyFill="1" applyBorder="1">
      <alignment/>
      <protection/>
    </xf>
    <xf numFmtId="0" fontId="35" fillId="0" borderId="0" xfId="52" applyAlignment="1">
      <alignment horizontal="centerContinuous"/>
      <protection/>
    </xf>
    <xf numFmtId="0" fontId="35" fillId="0" borderId="0" xfId="52" applyFont="1" applyAlignment="1">
      <alignment horizontal="centerContinuous"/>
      <protection/>
    </xf>
    <xf numFmtId="0" fontId="44" fillId="0" borderId="0" xfId="52" applyFont="1" applyAlignment="1">
      <alignment horizontal="centerContinuous"/>
      <protection/>
    </xf>
    <xf numFmtId="0" fontId="35" fillId="0" borderId="0" xfId="52" applyAlignment="1">
      <alignment horizontal="left"/>
      <protection/>
    </xf>
    <xf numFmtId="0" fontId="69" fillId="0" borderId="0" xfId="52" applyFont="1" applyAlignment="1">
      <alignment horizontal="left"/>
      <protection/>
    </xf>
    <xf numFmtId="0" fontId="61" fillId="0" borderId="0" xfId="52" applyFont="1" applyAlignment="1">
      <alignment horizontal="left"/>
      <protection/>
    </xf>
    <xf numFmtId="0" fontId="61" fillId="0" borderId="0" xfId="52" applyFont="1" applyAlignment="1">
      <alignment horizontal="right"/>
      <protection/>
    </xf>
    <xf numFmtId="49" fontId="35" fillId="0" borderId="0" xfId="52" applyNumberFormat="1" applyAlignment="1">
      <alignment horizontal="left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horizontal="left" vertical="top"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115" fillId="33" borderId="0" xfId="36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0" fontId="4" fillId="35" borderId="0" xfId="0" applyFont="1" applyFill="1" applyAlignment="1">
      <alignment horizontal="center" vertical="center"/>
    </xf>
    <xf numFmtId="164" fontId="22" fillId="0" borderId="0" xfId="0" applyNumberFormat="1" applyFont="1" applyAlignment="1">
      <alignment horizontal="right"/>
    </xf>
    <xf numFmtId="0" fontId="2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4" fontId="14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115" fillId="33" borderId="0" xfId="36" applyFont="1" applyFill="1" applyAlignment="1" applyProtection="1">
      <alignment horizontal="center" vertical="center"/>
      <protection/>
    </xf>
    <xf numFmtId="0" fontId="0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164" fontId="0" fillId="0" borderId="36" xfId="0" applyNumberFormat="1" applyFont="1" applyBorder="1" applyAlignment="1">
      <alignment horizontal="right" vertical="center"/>
    </xf>
    <xf numFmtId="0" fontId="31" fillId="0" borderId="36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/>
    </xf>
    <xf numFmtId="164" fontId="31" fillId="0" borderId="36" xfId="0" applyNumberFormat="1" applyFont="1" applyBorder="1" applyAlignment="1">
      <alignment horizontal="right" vertical="center"/>
    </xf>
    <xf numFmtId="0" fontId="7" fillId="35" borderId="27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164" fontId="24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164" fontId="22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8" xfId="0" applyFill="1" applyBorder="1" applyAlignment="1">
      <alignment horizontal="left" vertical="center"/>
    </xf>
    <xf numFmtId="0" fontId="0" fillId="35" borderId="25" xfId="0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2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55" fillId="37" borderId="38" xfId="51" applyFont="1" applyFill="1" applyBorder="1" applyAlignment="1">
      <alignment horizontal="center"/>
      <protection/>
    </xf>
    <xf numFmtId="0" fontId="53" fillId="0" borderId="0" xfId="51" applyFont="1" applyAlignment="1">
      <alignment horizontal="left"/>
      <protection/>
    </xf>
    <xf numFmtId="0" fontId="55" fillId="37" borderId="43" xfId="51" applyFont="1" applyFill="1" applyBorder="1" applyAlignment="1">
      <alignment horizontal="center"/>
      <protection/>
    </xf>
    <xf numFmtId="0" fontId="70" fillId="39" borderId="38" xfId="52" applyFont="1" applyFill="1" applyBorder="1" applyAlignment="1">
      <alignment horizontal="center"/>
      <protection/>
    </xf>
    <xf numFmtId="0" fontId="70" fillId="39" borderId="43" xfId="52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2" xfId="40"/>
    <cellStyle name="měny 3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62A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BE0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AB3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102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C4C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9DA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A6B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D06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500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62A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9525</xdr:rowOff>
    </xdr:from>
    <xdr:to>
      <xdr:col>1</xdr:col>
      <xdr:colOff>638175</xdr:colOff>
      <xdr:row>7</xdr:row>
      <xdr:rowOff>219075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1428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BE0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AB3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102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C4C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9DA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A6B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CD06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500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6\AppData\Local\Microsoft\Windows\Temporary%20Internet%20Files\Content.Outlook\V8URYMB9\ZT-09-VV-ZL01-1601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</sheetNames>
    <sheetDataSet>
      <sheetData sheetId="0">
        <row r="6">
          <cell r="K6" t="str">
            <v>Galerie moderního umění - změna využití bytů II. - drobné odchylky oproti původní schválené PD zpracované v 04/2014 </v>
          </cell>
        </row>
        <row r="8">
          <cell r="AN8">
            <v>42359</v>
          </cell>
        </row>
        <row r="11">
          <cell r="E11" t="str">
            <v> </v>
          </cell>
        </row>
        <row r="14">
          <cell r="E1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zoomScalePageLayoutView="0" workbookViewId="0" topLeftCell="A1">
      <pane ySplit="1" topLeftCell="A31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3" t="s">
        <v>0</v>
      </c>
      <c r="B1" s="204"/>
      <c r="C1" s="204"/>
      <c r="D1" s="205" t="s">
        <v>1</v>
      </c>
      <c r="E1" s="204"/>
      <c r="F1" s="204"/>
      <c r="G1" s="204"/>
      <c r="H1" s="204"/>
      <c r="I1" s="204"/>
      <c r="J1" s="204"/>
      <c r="K1" s="206" t="s">
        <v>1071</v>
      </c>
      <c r="L1" s="206"/>
      <c r="M1" s="206"/>
      <c r="N1" s="206"/>
      <c r="O1" s="206"/>
      <c r="P1" s="206"/>
      <c r="Q1" s="206"/>
      <c r="R1" s="206"/>
      <c r="S1" s="206"/>
      <c r="T1" s="204"/>
      <c r="U1" s="204"/>
      <c r="V1" s="204"/>
      <c r="W1" s="206" t="s">
        <v>1072</v>
      </c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19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597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564" t="s">
        <v>14</v>
      </c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  <c r="AG5" s="565"/>
      <c r="AH5" s="565"/>
      <c r="AI5" s="565"/>
      <c r="AJ5" s="565"/>
      <c r="AK5" s="565"/>
      <c r="AL5" s="565"/>
      <c r="AM5" s="565"/>
      <c r="AN5" s="565"/>
      <c r="AO5" s="565"/>
      <c r="AP5" s="11"/>
      <c r="AQ5" s="13"/>
      <c r="BE5" s="560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566" t="s">
        <v>17</v>
      </c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5"/>
      <c r="AM6" s="565"/>
      <c r="AN6" s="565"/>
      <c r="AO6" s="565"/>
      <c r="AP6" s="11"/>
      <c r="AQ6" s="13"/>
      <c r="BE6" s="561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561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561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561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561"/>
      <c r="BS10" s="6" t="s">
        <v>18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/>
      <c r="AO11" s="11"/>
      <c r="AP11" s="11"/>
      <c r="AQ11" s="13"/>
      <c r="BE11" s="561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561"/>
      <c r="BS12" s="6" t="s">
        <v>18</v>
      </c>
    </row>
    <row r="13" spans="2:71" s="2" customFormat="1" ht="15" customHeight="1">
      <c r="B13" s="10"/>
      <c r="C13" s="11"/>
      <c r="D13" s="19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33</v>
      </c>
      <c r="AO13" s="11"/>
      <c r="AP13" s="11"/>
      <c r="AQ13" s="13"/>
      <c r="BE13" s="561"/>
      <c r="BS13" s="6" t="s">
        <v>18</v>
      </c>
    </row>
    <row r="14" spans="2:71" s="2" customFormat="1" ht="15.75" customHeight="1">
      <c r="B14" s="10"/>
      <c r="C14" s="11"/>
      <c r="D14" s="11"/>
      <c r="E14" s="567" t="s">
        <v>33</v>
      </c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5"/>
      <c r="Z14" s="565"/>
      <c r="AA14" s="565"/>
      <c r="AB14" s="565"/>
      <c r="AC14" s="565"/>
      <c r="AD14" s="565"/>
      <c r="AE14" s="565"/>
      <c r="AF14" s="565"/>
      <c r="AG14" s="565"/>
      <c r="AH14" s="565"/>
      <c r="AI14" s="565"/>
      <c r="AJ14" s="565"/>
      <c r="AK14" s="19" t="s">
        <v>31</v>
      </c>
      <c r="AL14" s="11"/>
      <c r="AM14" s="11"/>
      <c r="AN14" s="21" t="s">
        <v>33</v>
      </c>
      <c r="AO14" s="11"/>
      <c r="AP14" s="11"/>
      <c r="AQ14" s="13"/>
      <c r="BE14" s="561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561"/>
      <c r="BS15" s="6" t="s">
        <v>4</v>
      </c>
    </row>
    <row r="16" spans="2:71" s="2" customFormat="1" ht="15" customHeight="1">
      <c r="B16" s="10"/>
      <c r="C16" s="11"/>
      <c r="D16" s="19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561"/>
      <c r="BS16" s="6" t="s">
        <v>4</v>
      </c>
    </row>
    <row r="17" spans="2:71" s="2" customFormat="1" ht="19.5" customHeight="1">
      <c r="B17" s="10"/>
      <c r="C17" s="11"/>
      <c r="D17" s="11"/>
      <c r="E17" s="17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561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561"/>
      <c r="BS18" s="6" t="s">
        <v>6</v>
      </c>
    </row>
    <row r="19" spans="2:71" s="2" customFormat="1" ht="15" customHeight="1">
      <c r="B19" s="10"/>
      <c r="C19" s="11"/>
      <c r="D19" s="19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561"/>
      <c r="BS19" s="6" t="s">
        <v>6</v>
      </c>
    </row>
    <row r="20" spans="2:71" s="2" customFormat="1" ht="15.75" customHeight="1">
      <c r="B20" s="10"/>
      <c r="C20" s="11"/>
      <c r="D20" s="11"/>
      <c r="E20" s="568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5"/>
      <c r="AE20" s="565"/>
      <c r="AF20" s="565"/>
      <c r="AG20" s="565"/>
      <c r="AH20" s="565"/>
      <c r="AI20" s="565"/>
      <c r="AJ20" s="565"/>
      <c r="AK20" s="565"/>
      <c r="AL20" s="565"/>
      <c r="AM20" s="565"/>
      <c r="AN20" s="565"/>
      <c r="AO20" s="11"/>
      <c r="AP20" s="11"/>
      <c r="AQ20" s="13"/>
      <c r="BE20" s="561"/>
      <c r="BS20" s="6" t="s">
        <v>36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561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561"/>
    </row>
    <row r="23" spans="2:57" s="6" customFormat="1" ht="27" customHeight="1">
      <c r="B23" s="23"/>
      <c r="C23" s="24"/>
      <c r="D23" s="25" t="s">
        <v>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569">
        <f>ROUND($AG$51,2)</f>
        <v>0</v>
      </c>
      <c r="AL23" s="570"/>
      <c r="AM23" s="570"/>
      <c r="AN23" s="570"/>
      <c r="AO23" s="570"/>
      <c r="AP23" s="24"/>
      <c r="AQ23" s="27"/>
      <c r="BE23" s="562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562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571" t="s">
        <v>39</v>
      </c>
      <c r="M25" s="572"/>
      <c r="N25" s="572"/>
      <c r="O25" s="572"/>
      <c r="P25" s="24"/>
      <c r="Q25" s="24"/>
      <c r="R25" s="24"/>
      <c r="S25" s="24"/>
      <c r="T25" s="24"/>
      <c r="U25" s="24"/>
      <c r="V25" s="24"/>
      <c r="W25" s="571" t="s">
        <v>40</v>
      </c>
      <c r="X25" s="572"/>
      <c r="Y25" s="572"/>
      <c r="Z25" s="572"/>
      <c r="AA25" s="572"/>
      <c r="AB25" s="572"/>
      <c r="AC25" s="572"/>
      <c r="AD25" s="572"/>
      <c r="AE25" s="572"/>
      <c r="AF25" s="24"/>
      <c r="AG25" s="24"/>
      <c r="AH25" s="24"/>
      <c r="AI25" s="24"/>
      <c r="AJ25" s="24"/>
      <c r="AK25" s="571" t="s">
        <v>41</v>
      </c>
      <c r="AL25" s="572"/>
      <c r="AM25" s="572"/>
      <c r="AN25" s="572"/>
      <c r="AO25" s="572"/>
      <c r="AP25" s="24"/>
      <c r="AQ25" s="27"/>
      <c r="BE25" s="562"/>
    </row>
    <row r="26" spans="2:57" s="6" customFormat="1" ht="15" customHeight="1">
      <c r="B26" s="29"/>
      <c r="C26" s="30"/>
      <c r="D26" s="30" t="s">
        <v>42</v>
      </c>
      <c r="E26" s="30"/>
      <c r="F26" s="30" t="s">
        <v>43</v>
      </c>
      <c r="G26" s="30"/>
      <c r="H26" s="30"/>
      <c r="I26" s="30"/>
      <c r="J26" s="30"/>
      <c r="K26" s="30"/>
      <c r="L26" s="573">
        <v>0.21</v>
      </c>
      <c r="M26" s="574"/>
      <c r="N26" s="574"/>
      <c r="O26" s="574"/>
      <c r="P26" s="30"/>
      <c r="Q26" s="30"/>
      <c r="R26" s="30"/>
      <c r="S26" s="30"/>
      <c r="T26" s="30"/>
      <c r="U26" s="30"/>
      <c r="V26" s="30"/>
      <c r="W26" s="575">
        <f>ROUND($AZ$51,2)</f>
        <v>0</v>
      </c>
      <c r="X26" s="574"/>
      <c r="Y26" s="574"/>
      <c r="Z26" s="574"/>
      <c r="AA26" s="574"/>
      <c r="AB26" s="574"/>
      <c r="AC26" s="574"/>
      <c r="AD26" s="574"/>
      <c r="AE26" s="574"/>
      <c r="AF26" s="30"/>
      <c r="AG26" s="30"/>
      <c r="AH26" s="30"/>
      <c r="AI26" s="30"/>
      <c r="AJ26" s="30"/>
      <c r="AK26" s="575">
        <f>ROUND($AV$51,2)</f>
        <v>0</v>
      </c>
      <c r="AL26" s="574"/>
      <c r="AM26" s="574"/>
      <c r="AN26" s="574"/>
      <c r="AO26" s="574"/>
      <c r="AP26" s="30"/>
      <c r="AQ26" s="31"/>
      <c r="BE26" s="563"/>
    </row>
    <row r="27" spans="2:57" s="6" customFormat="1" ht="15" customHeight="1">
      <c r="B27" s="29"/>
      <c r="C27" s="30"/>
      <c r="D27" s="30"/>
      <c r="E27" s="30"/>
      <c r="F27" s="30" t="s">
        <v>44</v>
      </c>
      <c r="G27" s="30"/>
      <c r="H27" s="30"/>
      <c r="I27" s="30"/>
      <c r="J27" s="30"/>
      <c r="K27" s="30"/>
      <c r="L27" s="573">
        <v>0.15</v>
      </c>
      <c r="M27" s="574"/>
      <c r="N27" s="574"/>
      <c r="O27" s="574"/>
      <c r="P27" s="30"/>
      <c r="Q27" s="30"/>
      <c r="R27" s="30"/>
      <c r="S27" s="30"/>
      <c r="T27" s="30"/>
      <c r="U27" s="30"/>
      <c r="V27" s="30"/>
      <c r="W27" s="575">
        <f>ROUND($BA$51,2)</f>
        <v>0</v>
      </c>
      <c r="X27" s="574"/>
      <c r="Y27" s="574"/>
      <c r="Z27" s="574"/>
      <c r="AA27" s="574"/>
      <c r="AB27" s="574"/>
      <c r="AC27" s="574"/>
      <c r="AD27" s="574"/>
      <c r="AE27" s="574"/>
      <c r="AF27" s="30"/>
      <c r="AG27" s="30"/>
      <c r="AH27" s="30"/>
      <c r="AI27" s="30"/>
      <c r="AJ27" s="30"/>
      <c r="AK27" s="575">
        <f>ROUND($AW$51,2)</f>
        <v>0</v>
      </c>
      <c r="AL27" s="574"/>
      <c r="AM27" s="574"/>
      <c r="AN27" s="574"/>
      <c r="AO27" s="574"/>
      <c r="AP27" s="30"/>
      <c r="AQ27" s="31"/>
      <c r="BE27" s="563"/>
    </row>
    <row r="28" spans="2:57" s="6" customFormat="1" ht="15" customHeight="1" hidden="1">
      <c r="B28" s="29"/>
      <c r="C28" s="30"/>
      <c r="D28" s="30"/>
      <c r="E28" s="30"/>
      <c r="F28" s="30" t="s">
        <v>45</v>
      </c>
      <c r="G28" s="30"/>
      <c r="H28" s="30"/>
      <c r="I28" s="30"/>
      <c r="J28" s="30"/>
      <c r="K28" s="30"/>
      <c r="L28" s="573">
        <v>0.21</v>
      </c>
      <c r="M28" s="574"/>
      <c r="N28" s="574"/>
      <c r="O28" s="574"/>
      <c r="P28" s="30"/>
      <c r="Q28" s="30"/>
      <c r="R28" s="30"/>
      <c r="S28" s="30"/>
      <c r="T28" s="30"/>
      <c r="U28" s="30"/>
      <c r="V28" s="30"/>
      <c r="W28" s="575">
        <f>ROUND($BB$51,2)</f>
        <v>0</v>
      </c>
      <c r="X28" s="574"/>
      <c r="Y28" s="574"/>
      <c r="Z28" s="574"/>
      <c r="AA28" s="574"/>
      <c r="AB28" s="574"/>
      <c r="AC28" s="574"/>
      <c r="AD28" s="574"/>
      <c r="AE28" s="574"/>
      <c r="AF28" s="30"/>
      <c r="AG28" s="30"/>
      <c r="AH28" s="30"/>
      <c r="AI28" s="30"/>
      <c r="AJ28" s="30"/>
      <c r="AK28" s="575">
        <v>0</v>
      </c>
      <c r="AL28" s="574"/>
      <c r="AM28" s="574"/>
      <c r="AN28" s="574"/>
      <c r="AO28" s="574"/>
      <c r="AP28" s="30"/>
      <c r="AQ28" s="31"/>
      <c r="BE28" s="563"/>
    </row>
    <row r="29" spans="2:57" s="6" customFormat="1" ht="15" customHeight="1" hidden="1">
      <c r="B29" s="29"/>
      <c r="C29" s="30"/>
      <c r="D29" s="30"/>
      <c r="E29" s="30"/>
      <c r="F29" s="30" t="s">
        <v>46</v>
      </c>
      <c r="G29" s="30"/>
      <c r="H29" s="30"/>
      <c r="I29" s="30"/>
      <c r="J29" s="30"/>
      <c r="K29" s="30"/>
      <c r="L29" s="573">
        <v>0.15</v>
      </c>
      <c r="M29" s="574"/>
      <c r="N29" s="574"/>
      <c r="O29" s="574"/>
      <c r="P29" s="30"/>
      <c r="Q29" s="30"/>
      <c r="R29" s="30"/>
      <c r="S29" s="30"/>
      <c r="T29" s="30"/>
      <c r="U29" s="30"/>
      <c r="V29" s="30"/>
      <c r="W29" s="575">
        <f>ROUND($BC$51,2)</f>
        <v>0</v>
      </c>
      <c r="X29" s="574"/>
      <c r="Y29" s="574"/>
      <c r="Z29" s="574"/>
      <c r="AA29" s="574"/>
      <c r="AB29" s="574"/>
      <c r="AC29" s="574"/>
      <c r="AD29" s="574"/>
      <c r="AE29" s="574"/>
      <c r="AF29" s="30"/>
      <c r="AG29" s="30"/>
      <c r="AH29" s="30"/>
      <c r="AI29" s="30"/>
      <c r="AJ29" s="30"/>
      <c r="AK29" s="575">
        <v>0</v>
      </c>
      <c r="AL29" s="574"/>
      <c r="AM29" s="574"/>
      <c r="AN29" s="574"/>
      <c r="AO29" s="574"/>
      <c r="AP29" s="30"/>
      <c r="AQ29" s="31"/>
      <c r="BE29" s="563"/>
    </row>
    <row r="30" spans="2:57" s="6" customFormat="1" ht="15" customHeight="1" hidden="1">
      <c r="B30" s="29"/>
      <c r="C30" s="30"/>
      <c r="D30" s="30"/>
      <c r="E30" s="30"/>
      <c r="F30" s="30" t="s">
        <v>47</v>
      </c>
      <c r="G30" s="30"/>
      <c r="H30" s="30"/>
      <c r="I30" s="30"/>
      <c r="J30" s="30"/>
      <c r="K30" s="30"/>
      <c r="L30" s="573">
        <v>0</v>
      </c>
      <c r="M30" s="574"/>
      <c r="N30" s="574"/>
      <c r="O30" s="574"/>
      <c r="P30" s="30"/>
      <c r="Q30" s="30"/>
      <c r="R30" s="30"/>
      <c r="S30" s="30"/>
      <c r="T30" s="30"/>
      <c r="U30" s="30"/>
      <c r="V30" s="30"/>
      <c r="W30" s="575">
        <f>ROUND($BD$51,2)</f>
        <v>0</v>
      </c>
      <c r="X30" s="574"/>
      <c r="Y30" s="574"/>
      <c r="Z30" s="574"/>
      <c r="AA30" s="574"/>
      <c r="AB30" s="574"/>
      <c r="AC30" s="574"/>
      <c r="AD30" s="574"/>
      <c r="AE30" s="574"/>
      <c r="AF30" s="30"/>
      <c r="AG30" s="30"/>
      <c r="AH30" s="30"/>
      <c r="AI30" s="30"/>
      <c r="AJ30" s="30"/>
      <c r="AK30" s="575">
        <v>0</v>
      </c>
      <c r="AL30" s="574"/>
      <c r="AM30" s="574"/>
      <c r="AN30" s="574"/>
      <c r="AO30" s="574"/>
      <c r="AP30" s="30"/>
      <c r="AQ30" s="31"/>
      <c r="BE30" s="563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562"/>
    </row>
    <row r="32" spans="2:57" s="6" customFormat="1" ht="27" customHeight="1">
      <c r="B32" s="23"/>
      <c r="C32" s="32"/>
      <c r="D32" s="33" t="s">
        <v>48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49</v>
      </c>
      <c r="U32" s="34"/>
      <c r="V32" s="34"/>
      <c r="W32" s="34"/>
      <c r="X32" s="576" t="s">
        <v>50</v>
      </c>
      <c r="Y32" s="577"/>
      <c r="Z32" s="577"/>
      <c r="AA32" s="577"/>
      <c r="AB32" s="577"/>
      <c r="AC32" s="34"/>
      <c r="AD32" s="34"/>
      <c r="AE32" s="34"/>
      <c r="AF32" s="34"/>
      <c r="AG32" s="34"/>
      <c r="AH32" s="34"/>
      <c r="AI32" s="34"/>
      <c r="AJ32" s="34"/>
      <c r="AK32" s="578">
        <f>SUM($AK$23:$AK$30)</f>
        <v>0</v>
      </c>
      <c r="AL32" s="577"/>
      <c r="AM32" s="577"/>
      <c r="AN32" s="577"/>
      <c r="AO32" s="579"/>
      <c r="AP32" s="32"/>
      <c r="AQ32" s="37"/>
      <c r="BE32" s="562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HRADECKRALOVE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580" t="str">
        <f>$K$6</f>
        <v>Galerie moderního umění-změna využití bytů na kanceláře</v>
      </c>
      <c r="M42" s="581"/>
      <c r="N42" s="581"/>
      <c r="O42" s="581"/>
      <c r="P42" s="581"/>
      <c r="Q42" s="581"/>
      <c r="R42" s="581"/>
      <c r="S42" s="581"/>
      <c r="T42" s="581"/>
      <c r="U42" s="581"/>
      <c r="V42" s="581"/>
      <c r="W42" s="581"/>
      <c r="X42" s="581"/>
      <c r="Y42" s="581"/>
      <c r="Z42" s="581"/>
      <c r="AA42" s="581"/>
      <c r="AB42" s="581"/>
      <c r="AC42" s="581"/>
      <c r="AD42" s="581"/>
      <c r="AE42" s="581"/>
      <c r="AF42" s="581"/>
      <c r="AG42" s="581"/>
      <c r="AH42" s="581"/>
      <c r="AI42" s="581"/>
      <c r="AJ42" s="581"/>
      <c r="AK42" s="581"/>
      <c r="AL42" s="581"/>
      <c r="AM42" s="581"/>
      <c r="AN42" s="581"/>
      <c r="AO42" s="581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HK-Velké nám. č.p.139-140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582" t="str">
        <f>IF($AN$8="","",$AN$8)</f>
        <v>24.12.2015</v>
      </c>
      <c r="AN44" s="572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Královéhradecký kraj,Pivovarské nám. 1245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34</v>
      </c>
      <c r="AJ46" s="24"/>
      <c r="AK46" s="24"/>
      <c r="AL46" s="24"/>
      <c r="AM46" s="564" t="str">
        <f>IF($E$17="","",$E$17)</f>
        <v>Planning-art s.r.o.</v>
      </c>
      <c r="AN46" s="572"/>
      <c r="AO46" s="572"/>
      <c r="AP46" s="572"/>
      <c r="AQ46" s="24"/>
      <c r="AR46" s="43"/>
      <c r="AS46" s="583" t="s">
        <v>52</v>
      </c>
      <c r="AT46" s="584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32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585"/>
      <c r="AT47" s="562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586"/>
      <c r="AT48" s="572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7" s="6" customFormat="1" ht="30" customHeight="1">
      <c r="B49" s="23"/>
      <c r="C49" s="589" t="s">
        <v>53</v>
      </c>
      <c r="D49" s="577"/>
      <c r="E49" s="577"/>
      <c r="F49" s="577"/>
      <c r="G49" s="577"/>
      <c r="H49" s="34"/>
      <c r="I49" s="590" t="s">
        <v>54</v>
      </c>
      <c r="J49" s="577"/>
      <c r="K49" s="577"/>
      <c r="L49" s="577"/>
      <c r="M49" s="577"/>
      <c r="N49" s="577"/>
      <c r="O49" s="577"/>
      <c r="P49" s="577"/>
      <c r="Q49" s="577"/>
      <c r="R49" s="577"/>
      <c r="S49" s="577"/>
      <c r="T49" s="577"/>
      <c r="U49" s="577"/>
      <c r="V49" s="577"/>
      <c r="W49" s="577"/>
      <c r="X49" s="577"/>
      <c r="Y49" s="577"/>
      <c r="Z49" s="577"/>
      <c r="AA49" s="577"/>
      <c r="AB49" s="577"/>
      <c r="AC49" s="577"/>
      <c r="AD49" s="577"/>
      <c r="AE49" s="577"/>
      <c r="AF49" s="577"/>
      <c r="AG49" s="591" t="s">
        <v>55</v>
      </c>
      <c r="AH49" s="577"/>
      <c r="AI49" s="577"/>
      <c r="AJ49" s="577"/>
      <c r="AK49" s="577"/>
      <c r="AL49" s="577"/>
      <c r="AM49" s="577"/>
      <c r="AN49" s="590" t="s">
        <v>56</v>
      </c>
      <c r="AO49" s="577"/>
      <c r="AP49" s="577"/>
      <c r="AQ49" s="57" t="s">
        <v>57</v>
      </c>
      <c r="AR49" s="43"/>
      <c r="AS49" s="58" t="s">
        <v>58</v>
      </c>
      <c r="AT49" s="59" t="s">
        <v>59</v>
      </c>
      <c r="AU49" s="59" t="s">
        <v>60</v>
      </c>
      <c r="AV49" s="59" t="s">
        <v>61</v>
      </c>
      <c r="AW49" s="59" t="s">
        <v>62</v>
      </c>
      <c r="AX49" s="59" t="s">
        <v>63</v>
      </c>
      <c r="AY49" s="59" t="s">
        <v>64</v>
      </c>
      <c r="AZ49" s="59" t="s">
        <v>65</v>
      </c>
      <c r="BA49" s="59" t="s">
        <v>66</v>
      </c>
      <c r="BB49" s="59" t="s">
        <v>67</v>
      </c>
      <c r="BC49" s="59" t="s">
        <v>68</v>
      </c>
      <c r="BD49" s="60" t="s">
        <v>69</v>
      </c>
      <c r="BE49" s="61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76" s="47" customFormat="1" ht="33" customHeight="1">
      <c r="B51" s="48"/>
      <c r="C51" s="65" t="s">
        <v>70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598">
        <f>ROUND($AG$52,2)</f>
        <v>0</v>
      </c>
      <c r="AH51" s="599"/>
      <c r="AI51" s="599"/>
      <c r="AJ51" s="599"/>
      <c r="AK51" s="599"/>
      <c r="AL51" s="599"/>
      <c r="AM51" s="599"/>
      <c r="AN51" s="598">
        <f>SUM($AG$51,$AT$51)</f>
        <v>0</v>
      </c>
      <c r="AO51" s="599"/>
      <c r="AP51" s="599"/>
      <c r="AQ51" s="67"/>
      <c r="AR51" s="50"/>
      <c r="AS51" s="68">
        <f>ROUND($AS$52,2)</f>
        <v>0</v>
      </c>
      <c r="AT51" s="69">
        <f>ROUND(SUM($AV$51:$AW$51),2)</f>
        <v>0</v>
      </c>
      <c r="AU51" s="70">
        <f>ROUND($AU$52,5)</f>
        <v>0</v>
      </c>
      <c r="AV51" s="69">
        <f>ROUND($AZ$51*$L$26,2)</f>
        <v>0</v>
      </c>
      <c r="AW51" s="69">
        <f>ROUND($BA$51*$L$27,2)</f>
        <v>0</v>
      </c>
      <c r="AX51" s="69">
        <f>ROUND($BB$51*$L$26,2)</f>
        <v>0</v>
      </c>
      <c r="AY51" s="69">
        <f>ROUND($BC$51*$L$27,2)</f>
        <v>0</v>
      </c>
      <c r="AZ51" s="69">
        <f>ROUND($AZ$52,2)</f>
        <v>0</v>
      </c>
      <c r="BA51" s="69">
        <f>ROUND($BA$52,2)</f>
        <v>0</v>
      </c>
      <c r="BB51" s="69">
        <f>ROUND($BB$52,2)</f>
        <v>0</v>
      </c>
      <c r="BC51" s="69">
        <f>ROUND($BC$52,2)</f>
        <v>0</v>
      </c>
      <c r="BD51" s="71">
        <f>ROUND($BD$52,2)</f>
        <v>0</v>
      </c>
      <c r="BS51" s="47" t="s">
        <v>71</v>
      </c>
      <c r="BT51" s="47" t="s">
        <v>72</v>
      </c>
      <c r="BU51" s="72" t="s">
        <v>73</v>
      </c>
      <c r="BV51" s="47" t="s">
        <v>74</v>
      </c>
      <c r="BW51" s="47" t="s">
        <v>5</v>
      </c>
      <c r="BX51" s="47" t="s">
        <v>75</v>
      </c>
    </row>
    <row r="52" spans="2:91" s="73" customFormat="1" ht="28.5" customHeight="1">
      <c r="B52" s="74"/>
      <c r="C52" s="75"/>
      <c r="D52" s="594" t="s">
        <v>76</v>
      </c>
      <c r="E52" s="595"/>
      <c r="F52" s="595"/>
      <c r="G52" s="595"/>
      <c r="H52" s="595"/>
      <c r="I52" s="75"/>
      <c r="J52" s="594" t="s">
        <v>77</v>
      </c>
      <c r="K52" s="595"/>
      <c r="L52" s="595"/>
      <c r="M52" s="595"/>
      <c r="N52" s="595"/>
      <c r="O52" s="595"/>
      <c r="P52" s="595"/>
      <c r="Q52" s="595"/>
      <c r="R52" s="595"/>
      <c r="S52" s="595"/>
      <c r="T52" s="595"/>
      <c r="U52" s="595"/>
      <c r="V52" s="595"/>
      <c r="W52" s="595"/>
      <c r="X52" s="595"/>
      <c r="Y52" s="595"/>
      <c r="Z52" s="595"/>
      <c r="AA52" s="595"/>
      <c r="AB52" s="595"/>
      <c r="AC52" s="595"/>
      <c r="AD52" s="595"/>
      <c r="AE52" s="595"/>
      <c r="AF52" s="595"/>
      <c r="AG52" s="592">
        <f>ROUND(SUM($AG$53:$AG$59),2)</f>
        <v>0</v>
      </c>
      <c r="AH52" s="593"/>
      <c r="AI52" s="593"/>
      <c r="AJ52" s="593"/>
      <c r="AK52" s="593"/>
      <c r="AL52" s="593"/>
      <c r="AM52" s="593"/>
      <c r="AN52" s="592">
        <f>SUM($AG$52,$AT$52)</f>
        <v>0</v>
      </c>
      <c r="AO52" s="593"/>
      <c r="AP52" s="593"/>
      <c r="AQ52" s="76" t="s">
        <v>78</v>
      </c>
      <c r="AR52" s="77"/>
      <c r="AS52" s="78">
        <f>ROUND(SUM($AS$53:$AS$59),2)</f>
        <v>0</v>
      </c>
      <c r="AT52" s="79">
        <f>ROUND(SUM($AV$52:$AW$52),2)</f>
        <v>0</v>
      </c>
      <c r="AU52" s="80">
        <f>ROUND(SUM($AU$53:$AU$59),5)</f>
        <v>0</v>
      </c>
      <c r="AV52" s="79">
        <f>ROUND($AZ$52*$L$26,2)</f>
        <v>0</v>
      </c>
      <c r="AW52" s="79">
        <f>ROUND($BA$52*$L$27,2)</f>
        <v>0</v>
      </c>
      <c r="AX52" s="79">
        <f>ROUND($BB$52*$L$26,2)</f>
        <v>0</v>
      </c>
      <c r="AY52" s="79">
        <f>ROUND($BC$52*$L$27,2)</f>
        <v>0</v>
      </c>
      <c r="AZ52" s="79">
        <f>ROUND(SUM($AZ$53:$AZ$59),2)</f>
        <v>0</v>
      </c>
      <c r="BA52" s="79">
        <f>ROUND(SUM($BA$53:$BA$59),2)</f>
        <v>0</v>
      </c>
      <c r="BB52" s="79">
        <f>ROUND(SUM($BB$53:$BB$59),2)</f>
        <v>0</v>
      </c>
      <c r="BC52" s="79">
        <f>ROUND(SUM($BC$53:$BC$59),2)</f>
        <v>0</v>
      </c>
      <c r="BD52" s="81">
        <f>ROUND(SUM($BD$53:$BD$59),2)</f>
        <v>0</v>
      </c>
      <c r="BS52" s="73" t="s">
        <v>71</v>
      </c>
      <c r="BT52" s="73" t="s">
        <v>21</v>
      </c>
      <c r="BU52" s="73" t="s">
        <v>73</v>
      </c>
      <c r="BV52" s="73" t="s">
        <v>74</v>
      </c>
      <c r="BW52" s="73" t="s">
        <v>79</v>
      </c>
      <c r="BX52" s="73" t="s">
        <v>5</v>
      </c>
      <c r="CM52" s="73" t="s">
        <v>80</v>
      </c>
    </row>
    <row r="53" spans="1:76" s="82" customFormat="1" ht="23.25" customHeight="1">
      <c r="A53" s="199" t="s">
        <v>1073</v>
      </c>
      <c r="B53" s="83"/>
      <c r="C53" s="84"/>
      <c r="D53" s="84"/>
      <c r="E53" s="587" t="s">
        <v>81</v>
      </c>
      <c r="F53" s="588"/>
      <c r="G53" s="588"/>
      <c r="H53" s="588"/>
      <c r="I53" s="588"/>
      <c r="J53" s="84"/>
      <c r="K53" s="587" t="s">
        <v>82</v>
      </c>
      <c r="L53" s="588"/>
      <c r="M53" s="588"/>
      <c r="N53" s="588"/>
      <c r="O53" s="588"/>
      <c r="P53" s="588"/>
      <c r="Q53" s="588"/>
      <c r="R53" s="588"/>
      <c r="S53" s="588"/>
      <c r="T53" s="588"/>
      <c r="U53" s="588"/>
      <c r="V53" s="588"/>
      <c r="W53" s="588"/>
      <c r="X53" s="588"/>
      <c r="Y53" s="588"/>
      <c r="Z53" s="588"/>
      <c r="AA53" s="588"/>
      <c r="AB53" s="588"/>
      <c r="AC53" s="588"/>
      <c r="AD53" s="588"/>
      <c r="AE53" s="588"/>
      <c r="AF53" s="588"/>
      <c r="AG53" s="596">
        <f>'SO01.1 - Stavební část'!$J$29</f>
        <v>0</v>
      </c>
      <c r="AH53" s="588"/>
      <c r="AI53" s="588"/>
      <c r="AJ53" s="588"/>
      <c r="AK53" s="588"/>
      <c r="AL53" s="588"/>
      <c r="AM53" s="588"/>
      <c r="AN53" s="596">
        <f>SUM($AG$53,$AT$53)</f>
        <v>0</v>
      </c>
      <c r="AO53" s="588"/>
      <c r="AP53" s="588"/>
      <c r="AQ53" s="85" t="s">
        <v>83</v>
      </c>
      <c r="AR53" s="86"/>
      <c r="AS53" s="87">
        <v>0</v>
      </c>
      <c r="AT53" s="88">
        <f>ROUND(SUM($AV$53:$AW$53),2)</f>
        <v>0</v>
      </c>
      <c r="AU53" s="89">
        <f>'SO01.1 - Stavební část'!$P$107</f>
        <v>0</v>
      </c>
      <c r="AV53" s="88">
        <f>'SO01.1 - Stavební část'!$J$32</f>
        <v>0</v>
      </c>
      <c r="AW53" s="88">
        <f>'SO01.1 - Stavební část'!$J$33</f>
        <v>0</v>
      </c>
      <c r="AX53" s="88">
        <f>'SO01.1 - Stavební část'!$J$34</f>
        <v>0</v>
      </c>
      <c r="AY53" s="88">
        <f>'SO01.1 - Stavební část'!$J$35</f>
        <v>0</v>
      </c>
      <c r="AZ53" s="88">
        <f>'SO01.1 - Stavební část'!$F$32</f>
        <v>0</v>
      </c>
      <c r="BA53" s="88">
        <f>'SO01.1 - Stavební část'!$F$33</f>
        <v>0</v>
      </c>
      <c r="BB53" s="88">
        <f>'SO01.1 - Stavební část'!$F$34</f>
        <v>0</v>
      </c>
      <c r="BC53" s="88">
        <f>'SO01.1 - Stavební část'!$F$35</f>
        <v>0</v>
      </c>
      <c r="BD53" s="90">
        <f>'SO01.1 - Stavební část'!$F$36</f>
        <v>0</v>
      </c>
      <c r="BT53" s="82" t="s">
        <v>80</v>
      </c>
      <c r="BV53" s="82" t="s">
        <v>74</v>
      </c>
      <c r="BW53" s="82" t="s">
        <v>84</v>
      </c>
      <c r="BX53" s="82" t="s">
        <v>79</v>
      </c>
    </row>
    <row r="54" spans="1:76" s="82" customFormat="1" ht="23.25" customHeight="1">
      <c r="A54" s="199" t="s">
        <v>1073</v>
      </c>
      <c r="B54" s="83"/>
      <c r="C54" s="84"/>
      <c r="D54" s="84"/>
      <c r="E54" s="587" t="s">
        <v>85</v>
      </c>
      <c r="F54" s="588"/>
      <c r="G54" s="588"/>
      <c r="H54" s="588"/>
      <c r="I54" s="588"/>
      <c r="J54" s="84"/>
      <c r="K54" s="587" t="s">
        <v>86</v>
      </c>
      <c r="L54" s="588"/>
      <c r="M54" s="588"/>
      <c r="N54" s="588"/>
      <c r="O54" s="588"/>
      <c r="P54" s="588"/>
      <c r="Q54" s="588"/>
      <c r="R54" s="588"/>
      <c r="S54" s="588"/>
      <c r="T54" s="588"/>
      <c r="U54" s="588"/>
      <c r="V54" s="588"/>
      <c r="W54" s="588"/>
      <c r="X54" s="588"/>
      <c r="Y54" s="588"/>
      <c r="Z54" s="588"/>
      <c r="AA54" s="588"/>
      <c r="AB54" s="588"/>
      <c r="AC54" s="588"/>
      <c r="AD54" s="588"/>
      <c r="AE54" s="588"/>
      <c r="AF54" s="588"/>
      <c r="AG54" s="596">
        <f>'SO01.2 - Zdravotně techni...'!$J$29</f>
        <v>0</v>
      </c>
      <c r="AH54" s="588"/>
      <c r="AI54" s="588"/>
      <c r="AJ54" s="588"/>
      <c r="AK54" s="588"/>
      <c r="AL54" s="588"/>
      <c r="AM54" s="588"/>
      <c r="AN54" s="596">
        <f>SUM($AG$54,$AT$54)</f>
        <v>0</v>
      </c>
      <c r="AO54" s="588"/>
      <c r="AP54" s="588"/>
      <c r="AQ54" s="85" t="s">
        <v>83</v>
      </c>
      <c r="AR54" s="86"/>
      <c r="AS54" s="87">
        <v>0</v>
      </c>
      <c r="AT54" s="88">
        <f>ROUND(SUM($AV$54:$AW$54),2)</f>
        <v>0</v>
      </c>
      <c r="AU54" s="89">
        <f>'SO01.2 - Zdravotně techni...'!$P$84</f>
        <v>0</v>
      </c>
      <c r="AV54" s="88">
        <f>'SO01.2 - Zdravotně techni...'!$J$32</f>
        <v>0</v>
      </c>
      <c r="AW54" s="88">
        <f>'SO01.2 - Zdravotně techni...'!$J$33</f>
        <v>0</v>
      </c>
      <c r="AX54" s="88">
        <f>'SO01.2 - Zdravotně techni...'!$J$34</f>
        <v>0</v>
      </c>
      <c r="AY54" s="88">
        <f>'SO01.2 - Zdravotně techni...'!$J$35</f>
        <v>0</v>
      </c>
      <c r="AZ54" s="88">
        <f>'SO01.2 - Zdravotně techni...'!$F$32</f>
        <v>0</v>
      </c>
      <c r="BA54" s="88">
        <f>'SO01.2 - Zdravotně techni...'!$F$33</f>
        <v>0</v>
      </c>
      <c r="BB54" s="88">
        <f>'SO01.2 - Zdravotně techni...'!$F$34</f>
        <v>0</v>
      </c>
      <c r="BC54" s="88">
        <f>'SO01.2 - Zdravotně techni...'!$F$35</f>
        <v>0</v>
      </c>
      <c r="BD54" s="90">
        <f>'SO01.2 - Zdravotně techni...'!$F$36</f>
        <v>0</v>
      </c>
      <c r="BT54" s="82" t="s">
        <v>80</v>
      </c>
      <c r="BV54" s="82" t="s">
        <v>74</v>
      </c>
      <c r="BW54" s="82" t="s">
        <v>87</v>
      </c>
      <c r="BX54" s="82" t="s">
        <v>79</v>
      </c>
    </row>
    <row r="55" spans="1:76" s="82" customFormat="1" ht="23.25" customHeight="1">
      <c r="A55" s="199" t="s">
        <v>1073</v>
      </c>
      <c r="B55" s="83"/>
      <c r="C55" s="84"/>
      <c r="D55" s="84"/>
      <c r="E55" s="587" t="s">
        <v>88</v>
      </c>
      <c r="F55" s="588"/>
      <c r="G55" s="588"/>
      <c r="H55" s="588"/>
      <c r="I55" s="588"/>
      <c r="J55" s="84"/>
      <c r="K55" s="587" t="s">
        <v>89</v>
      </c>
      <c r="L55" s="588"/>
      <c r="M55" s="588"/>
      <c r="N55" s="588"/>
      <c r="O55" s="588"/>
      <c r="P55" s="588"/>
      <c r="Q55" s="588"/>
      <c r="R55" s="588"/>
      <c r="S55" s="588"/>
      <c r="T55" s="588"/>
      <c r="U55" s="588"/>
      <c r="V55" s="588"/>
      <c r="W55" s="588"/>
      <c r="X55" s="588"/>
      <c r="Y55" s="588"/>
      <c r="Z55" s="588"/>
      <c r="AA55" s="588"/>
      <c r="AB55" s="588"/>
      <c r="AC55" s="588"/>
      <c r="AD55" s="588"/>
      <c r="AE55" s="588"/>
      <c r="AF55" s="588"/>
      <c r="AG55" s="596">
        <f>'SO01.3 - Ústřední vytápění'!$J$29</f>
        <v>0</v>
      </c>
      <c r="AH55" s="588"/>
      <c r="AI55" s="588"/>
      <c r="AJ55" s="588"/>
      <c r="AK55" s="588"/>
      <c r="AL55" s="588"/>
      <c r="AM55" s="588"/>
      <c r="AN55" s="596">
        <f>SUM($AG$55,$AT$55)</f>
        <v>0</v>
      </c>
      <c r="AO55" s="588"/>
      <c r="AP55" s="588"/>
      <c r="AQ55" s="85" t="s">
        <v>83</v>
      </c>
      <c r="AR55" s="86"/>
      <c r="AS55" s="87">
        <v>0</v>
      </c>
      <c r="AT55" s="88">
        <f>ROUND(SUM($AV$55:$AW$55),2)</f>
        <v>0</v>
      </c>
      <c r="AU55" s="89">
        <f>'SO01.3 - Ústřední vytápění'!$P$84</f>
        <v>0</v>
      </c>
      <c r="AV55" s="88">
        <f>'SO01.3 - Ústřední vytápění'!$J$32</f>
        <v>0</v>
      </c>
      <c r="AW55" s="88">
        <f>'SO01.3 - Ústřední vytápění'!$J$33</f>
        <v>0</v>
      </c>
      <c r="AX55" s="88">
        <f>'SO01.3 - Ústřední vytápění'!$J$34</f>
        <v>0</v>
      </c>
      <c r="AY55" s="88">
        <f>'SO01.3 - Ústřední vytápění'!$J$35</f>
        <v>0</v>
      </c>
      <c r="AZ55" s="88">
        <f>'SO01.3 - Ústřední vytápění'!$F$32</f>
        <v>0</v>
      </c>
      <c r="BA55" s="88">
        <f>'SO01.3 - Ústřední vytápění'!$F$33</f>
        <v>0</v>
      </c>
      <c r="BB55" s="88">
        <f>'SO01.3 - Ústřední vytápění'!$F$34</f>
        <v>0</v>
      </c>
      <c r="BC55" s="88">
        <f>'SO01.3 - Ústřední vytápění'!$F$35</f>
        <v>0</v>
      </c>
      <c r="BD55" s="90">
        <f>'SO01.3 - Ústřední vytápění'!$F$36</f>
        <v>0</v>
      </c>
      <c r="BT55" s="82" t="s">
        <v>80</v>
      </c>
      <c r="BV55" s="82" t="s">
        <v>74</v>
      </c>
      <c r="BW55" s="82" t="s">
        <v>90</v>
      </c>
      <c r="BX55" s="82" t="s">
        <v>79</v>
      </c>
    </row>
    <row r="56" spans="1:76" s="82" customFormat="1" ht="23.25" customHeight="1">
      <c r="A56" s="199" t="s">
        <v>1073</v>
      </c>
      <c r="B56" s="83"/>
      <c r="C56" s="84"/>
      <c r="D56" s="84"/>
      <c r="E56" s="587" t="s">
        <v>91</v>
      </c>
      <c r="F56" s="588"/>
      <c r="G56" s="588"/>
      <c r="H56" s="588"/>
      <c r="I56" s="588"/>
      <c r="J56" s="84"/>
      <c r="K56" s="587" t="s">
        <v>92</v>
      </c>
      <c r="L56" s="588"/>
      <c r="M56" s="588"/>
      <c r="N56" s="588"/>
      <c r="O56" s="588"/>
      <c r="P56" s="588"/>
      <c r="Q56" s="588"/>
      <c r="R56" s="588"/>
      <c r="S56" s="588"/>
      <c r="T56" s="588"/>
      <c r="U56" s="588"/>
      <c r="V56" s="588"/>
      <c r="W56" s="588"/>
      <c r="X56" s="588"/>
      <c r="Y56" s="588"/>
      <c r="Z56" s="588"/>
      <c r="AA56" s="588"/>
      <c r="AB56" s="588"/>
      <c r="AC56" s="588"/>
      <c r="AD56" s="588"/>
      <c r="AE56" s="588"/>
      <c r="AF56" s="588"/>
      <c r="AG56" s="596">
        <f>'SO01.4 - Elektroinstalace '!$J$29</f>
        <v>0</v>
      </c>
      <c r="AH56" s="588"/>
      <c r="AI56" s="588"/>
      <c r="AJ56" s="588"/>
      <c r="AK56" s="588"/>
      <c r="AL56" s="588"/>
      <c r="AM56" s="588"/>
      <c r="AN56" s="596">
        <f>SUM($AG$56,$AT$56)</f>
        <v>0</v>
      </c>
      <c r="AO56" s="588"/>
      <c r="AP56" s="588"/>
      <c r="AQ56" s="85" t="s">
        <v>83</v>
      </c>
      <c r="AR56" s="86"/>
      <c r="AS56" s="87">
        <v>0</v>
      </c>
      <c r="AT56" s="88">
        <f>ROUND(SUM($AV$56:$AW$56),2)</f>
        <v>0</v>
      </c>
      <c r="AU56" s="89">
        <f>'SO01.4 - Elektroinstalace '!$P$84</f>
        <v>0</v>
      </c>
      <c r="AV56" s="88">
        <f>'SO01.4 - Elektroinstalace '!$J$32</f>
        <v>0</v>
      </c>
      <c r="AW56" s="88">
        <f>'SO01.4 - Elektroinstalace '!$J$33</f>
        <v>0</v>
      </c>
      <c r="AX56" s="88">
        <f>'SO01.4 - Elektroinstalace '!$J$34</f>
        <v>0</v>
      </c>
      <c r="AY56" s="88">
        <f>'SO01.4 - Elektroinstalace '!$J$35</f>
        <v>0</v>
      </c>
      <c r="AZ56" s="88">
        <f>'SO01.4 - Elektroinstalace '!$F$32</f>
        <v>0</v>
      </c>
      <c r="BA56" s="88">
        <f>'SO01.4 - Elektroinstalace '!$F$33</f>
        <v>0</v>
      </c>
      <c r="BB56" s="88">
        <f>'SO01.4 - Elektroinstalace '!$F$34</f>
        <v>0</v>
      </c>
      <c r="BC56" s="88">
        <f>'SO01.4 - Elektroinstalace '!$F$35</f>
        <v>0</v>
      </c>
      <c r="BD56" s="90">
        <f>'SO01.4 - Elektroinstalace '!$F$36</f>
        <v>0</v>
      </c>
      <c r="BT56" s="82" t="s">
        <v>80</v>
      </c>
      <c r="BV56" s="82" t="s">
        <v>74</v>
      </c>
      <c r="BW56" s="82" t="s">
        <v>93</v>
      </c>
      <c r="BX56" s="82" t="s">
        <v>79</v>
      </c>
    </row>
    <row r="57" spans="1:76" s="82" customFormat="1" ht="23.25" customHeight="1">
      <c r="A57" s="199" t="s">
        <v>1073</v>
      </c>
      <c r="B57" s="83"/>
      <c r="C57" s="84"/>
      <c r="D57" s="84"/>
      <c r="E57" s="587" t="s">
        <v>94</v>
      </c>
      <c r="F57" s="588"/>
      <c r="G57" s="588"/>
      <c r="H57" s="588"/>
      <c r="I57" s="588"/>
      <c r="J57" s="84"/>
      <c r="K57" s="587" t="s">
        <v>95</v>
      </c>
      <c r="L57" s="588"/>
      <c r="M57" s="588"/>
      <c r="N57" s="588"/>
      <c r="O57" s="588"/>
      <c r="P57" s="588"/>
      <c r="Q57" s="588"/>
      <c r="R57" s="588"/>
      <c r="S57" s="588"/>
      <c r="T57" s="588"/>
      <c r="U57" s="588"/>
      <c r="V57" s="588"/>
      <c r="W57" s="588"/>
      <c r="X57" s="588"/>
      <c r="Y57" s="588"/>
      <c r="Z57" s="588"/>
      <c r="AA57" s="588"/>
      <c r="AB57" s="588"/>
      <c r="AC57" s="588"/>
      <c r="AD57" s="588"/>
      <c r="AE57" s="588"/>
      <c r="AF57" s="588"/>
      <c r="AG57" s="596">
        <f>'SO01.5 - Slaboproudé rozv...'!$J$29</f>
        <v>0</v>
      </c>
      <c r="AH57" s="588"/>
      <c r="AI57" s="588"/>
      <c r="AJ57" s="588"/>
      <c r="AK57" s="588"/>
      <c r="AL57" s="588"/>
      <c r="AM57" s="588"/>
      <c r="AN57" s="596">
        <f>SUM($AG$57,$AT$57)</f>
        <v>0</v>
      </c>
      <c r="AO57" s="588"/>
      <c r="AP57" s="588"/>
      <c r="AQ57" s="85" t="s">
        <v>83</v>
      </c>
      <c r="AR57" s="86"/>
      <c r="AS57" s="87">
        <v>0</v>
      </c>
      <c r="AT57" s="88">
        <f>ROUND(SUM($AV$57:$AW$57),2)</f>
        <v>0</v>
      </c>
      <c r="AU57" s="89">
        <f>'SO01.5 - Slaboproudé rozv...'!$P$84</f>
        <v>0</v>
      </c>
      <c r="AV57" s="88">
        <f>'SO01.5 - Slaboproudé rozv...'!$J$32</f>
        <v>0</v>
      </c>
      <c r="AW57" s="88">
        <f>'SO01.5 - Slaboproudé rozv...'!$J$33</f>
        <v>0</v>
      </c>
      <c r="AX57" s="88">
        <f>'SO01.5 - Slaboproudé rozv...'!$J$34</f>
        <v>0</v>
      </c>
      <c r="AY57" s="88">
        <f>'SO01.5 - Slaboproudé rozv...'!$J$35</f>
        <v>0</v>
      </c>
      <c r="AZ57" s="88">
        <f>'SO01.5 - Slaboproudé rozv...'!$F$32</f>
        <v>0</v>
      </c>
      <c r="BA57" s="88">
        <f>'SO01.5 - Slaboproudé rozv...'!$F$33</f>
        <v>0</v>
      </c>
      <c r="BB57" s="88">
        <f>'SO01.5 - Slaboproudé rozv...'!$F$34</f>
        <v>0</v>
      </c>
      <c r="BC57" s="88">
        <f>'SO01.5 - Slaboproudé rozv...'!$F$35</f>
        <v>0</v>
      </c>
      <c r="BD57" s="90">
        <f>'SO01.5 - Slaboproudé rozv...'!$F$36</f>
        <v>0</v>
      </c>
      <c r="BT57" s="82" t="s">
        <v>80</v>
      </c>
      <c r="BV57" s="82" t="s">
        <v>74</v>
      </c>
      <c r="BW57" s="82" t="s">
        <v>96</v>
      </c>
      <c r="BX57" s="82" t="s">
        <v>79</v>
      </c>
    </row>
    <row r="58" spans="1:76" s="82" customFormat="1" ht="23.25" customHeight="1">
      <c r="A58" s="199" t="s">
        <v>1073</v>
      </c>
      <c r="B58" s="83"/>
      <c r="C58" s="84"/>
      <c r="D58" s="84"/>
      <c r="E58" s="587" t="s">
        <v>97</v>
      </c>
      <c r="F58" s="588"/>
      <c r="G58" s="588"/>
      <c r="H58" s="588"/>
      <c r="I58" s="588"/>
      <c r="J58" s="84"/>
      <c r="K58" s="587" t="s">
        <v>98</v>
      </c>
      <c r="L58" s="588"/>
      <c r="M58" s="588"/>
      <c r="N58" s="588"/>
      <c r="O58" s="588"/>
      <c r="P58" s="588"/>
      <c r="Q58" s="588"/>
      <c r="R58" s="588"/>
      <c r="S58" s="588"/>
      <c r="T58" s="588"/>
      <c r="U58" s="588"/>
      <c r="V58" s="588"/>
      <c r="W58" s="588"/>
      <c r="X58" s="588"/>
      <c r="Y58" s="588"/>
      <c r="Z58" s="588"/>
      <c r="AA58" s="588"/>
      <c r="AB58" s="588"/>
      <c r="AC58" s="588"/>
      <c r="AD58" s="588"/>
      <c r="AE58" s="588"/>
      <c r="AF58" s="588"/>
      <c r="AG58" s="596">
        <f>'SO01.6 - Vzduchotechnika'!$J$29</f>
        <v>0</v>
      </c>
      <c r="AH58" s="588"/>
      <c r="AI58" s="588"/>
      <c r="AJ58" s="588"/>
      <c r="AK58" s="588"/>
      <c r="AL58" s="588"/>
      <c r="AM58" s="588"/>
      <c r="AN58" s="596">
        <f>SUM($AG$58,$AT$58)</f>
        <v>0</v>
      </c>
      <c r="AO58" s="588"/>
      <c r="AP58" s="588"/>
      <c r="AQ58" s="85" t="s">
        <v>83</v>
      </c>
      <c r="AR58" s="86"/>
      <c r="AS58" s="87">
        <v>0</v>
      </c>
      <c r="AT58" s="88">
        <f>ROUND(SUM($AV$58:$AW$58),2)</f>
        <v>0</v>
      </c>
      <c r="AU58" s="89">
        <f>'SO01.6 - Vzduchotechnika'!$P$84</f>
        <v>0</v>
      </c>
      <c r="AV58" s="88">
        <f>'SO01.6 - Vzduchotechnika'!$J$32</f>
        <v>0</v>
      </c>
      <c r="AW58" s="88">
        <f>'SO01.6 - Vzduchotechnika'!$J$33</f>
        <v>0</v>
      </c>
      <c r="AX58" s="88">
        <f>'SO01.6 - Vzduchotechnika'!$J$34</f>
        <v>0</v>
      </c>
      <c r="AY58" s="88">
        <f>'SO01.6 - Vzduchotechnika'!$J$35</f>
        <v>0</v>
      </c>
      <c r="AZ58" s="88">
        <f>'SO01.6 - Vzduchotechnika'!$F$32</f>
        <v>0</v>
      </c>
      <c r="BA58" s="88">
        <f>'SO01.6 - Vzduchotechnika'!$F$33</f>
        <v>0</v>
      </c>
      <c r="BB58" s="88">
        <f>'SO01.6 - Vzduchotechnika'!$F$34</f>
        <v>0</v>
      </c>
      <c r="BC58" s="88">
        <f>'SO01.6 - Vzduchotechnika'!$F$35</f>
        <v>0</v>
      </c>
      <c r="BD58" s="90">
        <f>'SO01.6 - Vzduchotechnika'!$F$36</f>
        <v>0</v>
      </c>
      <c r="BT58" s="82" t="s">
        <v>80</v>
      </c>
      <c r="BV58" s="82" t="s">
        <v>74</v>
      </c>
      <c r="BW58" s="82" t="s">
        <v>99</v>
      </c>
      <c r="BX58" s="82" t="s">
        <v>79</v>
      </c>
    </row>
    <row r="59" spans="1:76" s="82" customFormat="1" ht="23.25" customHeight="1">
      <c r="A59" s="199" t="s">
        <v>1073</v>
      </c>
      <c r="B59" s="83"/>
      <c r="C59" s="84"/>
      <c r="D59" s="84"/>
      <c r="E59" s="587" t="s">
        <v>100</v>
      </c>
      <c r="F59" s="588"/>
      <c r="G59" s="588"/>
      <c r="H59" s="588"/>
      <c r="I59" s="588"/>
      <c r="J59" s="84"/>
      <c r="K59" s="587" t="s">
        <v>101</v>
      </c>
      <c r="L59" s="588"/>
      <c r="M59" s="588"/>
      <c r="N59" s="588"/>
      <c r="O59" s="588"/>
      <c r="P59" s="588"/>
      <c r="Q59" s="588"/>
      <c r="R59" s="588"/>
      <c r="S59" s="588"/>
      <c r="T59" s="588"/>
      <c r="U59" s="588"/>
      <c r="V59" s="588"/>
      <c r="W59" s="588"/>
      <c r="X59" s="588"/>
      <c r="Y59" s="588"/>
      <c r="Z59" s="588"/>
      <c r="AA59" s="588"/>
      <c r="AB59" s="588"/>
      <c r="AC59" s="588"/>
      <c r="AD59" s="588"/>
      <c r="AE59" s="588"/>
      <c r="AF59" s="588"/>
      <c r="AG59" s="596">
        <f>'SO01.7 - Elektrická požár...'!$J$29</f>
        <v>0</v>
      </c>
      <c r="AH59" s="588"/>
      <c r="AI59" s="588"/>
      <c r="AJ59" s="588"/>
      <c r="AK59" s="588"/>
      <c r="AL59" s="588"/>
      <c r="AM59" s="588"/>
      <c r="AN59" s="596">
        <f>SUM($AG$59,$AT$59)</f>
        <v>0</v>
      </c>
      <c r="AO59" s="588"/>
      <c r="AP59" s="588"/>
      <c r="AQ59" s="85" t="s">
        <v>83</v>
      </c>
      <c r="AR59" s="86"/>
      <c r="AS59" s="91">
        <v>0</v>
      </c>
      <c r="AT59" s="92">
        <f>ROUND(SUM($AV$59:$AW$59),2)</f>
        <v>0</v>
      </c>
      <c r="AU59" s="93">
        <f>'SO01.7 - Elektrická požár...'!$P$84</f>
        <v>0</v>
      </c>
      <c r="AV59" s="92">
        <f>'SO01.7 - Elektrická požár...'!$J$32</f>
        <v>0</v>
      </c>
      <c r="AW59" s="92">
        <f>'SO01.7 - Elektrická požár...'!$J$33</f>
        <v>0</v>
      </c>
      <c r="AX59" s="92">
        <f>'SO01.7 - Elektrická požár...'!$J$34</f>
        <v>0</v>
      </c>
      <c r="AY59" s="92">
        <f>'SO01.7 - Elektrická požár...'!$J$35</f>
        <v>0</v>
      </c>
      <c r="AZ59" s="92">
        <f>'SO01.7 - Elektrická požár...'!$F$32</f>
        <v>0</v>
      </c>
      <c r="BA59" s="92">
        <f>'SO01.7 - Elektrická požár...'!$F$33</f>
        <v>0</v>
      </c>
      <c r="BB59" s="92">
        <f>'SO01.7 - Elektrická požár...'!$F$34</f>
        <v>0</v>
      </c>
      <c r="BC59" s="92">
        <f>'SO01.7 - Elektrická požár...'!$F$35</f>
        <v>0</v>
      </c>
      <c r="BD59" s="94">
        <f>'SO01.7 - Elektrická požár...'!$F$36</f>
        <v>0</v>
      </c>
      <c r="BT59" s="82" t="s">
        <v>80</v>
      </c>
      <c r="BV59" s="82" t="s">
        <v>74</v>
      </c>
      <c r="BW59" s="82" t="s">
        <v>102</v>
      </c>
      <c r="BX59" s="82" t="s">
        <v>79</v>
      </c>
    </row>
    <row r="60" spans="2:44" s="6" customFormat="1" ht="30.75" customHeight="1"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43"/>
    </row>
    <row r="61" spans="2:44" s="6" customFormat="1" ht="7.5" customHeight="1"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3"/>
    </row>
  </sheetData>
  <sheetProtection password="CC35" sheet="1" objects="1" scenarios="1" formatColumns="0" formatRows="0" sort="0" autoFilter="0"/>
  <mergeCells count="69">
    <mergeCell ref="AR2:BE2"/>
    <mergeCell ref="AN59:AP59"/>
    <mergeCell ref="AG59:AM59"/>
    <mergeCell ref="E59:I59"/>
    <mergeCell ref="K59:AF59"/>
    <mergeCell ref="AG51:AM51"/>
    <mergeCell ref="AN51:AP51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01.1 - Stavební část'!C2" tooltip="SO01.1 - Stavební část" display="/"/>
    <hyperlink ref="A54" location="'SO01.2 - Zdravotně techni...'!C2" tooltip="SO01.2 - Zdravotně techni..." display="/"/>
    <hyperlink ref="A55" location="'SO01.3 - Ústřední vytápění'!C2" tooltip="SO01.3 - Ústřední vytápění" display="/"/>
    <hyperlink ref="A56" location="'SO01.4 - Elektroinstalace '!C2" tooltip="SO01.4 - Elektroinstalace " display="/"/>
    <hyperlink ref="A57" location="'SO01.5 - Slaboproudé rozv...'!C2" tooltip="SO01.5 - Slaboproudé rozv..." display="/"/>
    <hyperlink ref="A58" location="'SO01.6 - Vzduchotechnika'!C2" tooltip="SO01.6 - Vzduchotechnika" display="/"/>
    <hyperlink ref="A59" location="'SO01.7 - Elektrická požár...'!C2" tooltip="SO01.7 - Elektrická požár...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07"/>
  <sheetViews>
    <sheetView zoomScalePageLayoutView="0" workbookViewId="0" topLeftCell="A10">
      <selection activeCell="A1" sqref="A1"/>
    </sheetView>
  </sheetViews>
  <sheetFormatPr defaultColWidth="9.16015625" defaultRowHeight="13.5"/>
  <cols>
    <col min="1" max="1" width="4.66015625" style="443" customWidth="1"/>
    <col min="2" max="2" width="14.33203125" style="443" customWidth="1"/>
    <col min="3" max="3" width="56.5" style="443" customWidth="1"/>
    <col min="4" max="4" width="9" style="443" customWidth="1"/>
    <col min="5" max="5" width="5.5" style="443" customWidth="1"/>
    <col min="6" max="6" width="14" style="443" customWidth="1"/>
    <col min="7" max="7" width="21" style="443" customWidth="1"/>
    <col min="8" max="8" width="4.5" style="443" customWidth="1"/>
    <col min="9" max="16384" width="9.16015625" style="443" customWidth="1"/>
  </cols>
  <sheetData>
    <row r="2" spans="1:7" ht="12.75">
      <c r="A2" s="443" t="s">
        <v>1891</v>
      </c>
      <c r="C2" s="443" t="s">
        <v>1890</v>
      </c>
      <c r="F2" s="459" t="s">
        <v>1889</v>
      </c>
      <c r="G2" s="458" t="s">
        <v>1888</v>
      </c>
    </row>
    <row r="3" spans="1:7" ht="15">
      <c r="A3" s="640" t="s">
        <v>1887</v>
      </c>
      <c r="B3" s="640"/>
      <c r="C3" s="640"/>
      <c r="D3" s="640"/>
      <c r="E3" s="640"/>
      <c r="F3" s="640"/>
      <c r="G3" s="640"/>
    </row>
    <row r="4" spans="1:7" ht="15">
      <c r="A4" s="642" t="s">
        <v>1886</v>
      </c>
      <c r="B4" s="642"/>
      <c r="C4" s="642"/>
      <c r="D4" s="642"/>
      <c r="E4" s="642"/>
      <c r="F4" s="642"/>
      <c r="G4" s="642"/>
    </row>
    <row r="6" spans="1:7" ht="15.75">
      <c r="A6" s="455"/>
      <c r="B6" s="455"/>
      <c r="C6" s="456" t="s">
        <v>1885</v>
      </c>
      <c r="D6" s="455"/>
      <c r="E6" s="455"/>
      <c r="F6" s="455"/>
      <c r="G6" s="455"/>
    </row>
    <row r="7" spans="1:7" ht="12.75">
      <c r="A7" s="454" t="s">
        <v>1729</v>
      </c>
      <c r="B7" s="454" t="s">
        <v>1728</v>
      </c>
      <c r="C7" s="454" t="s">
        <v>1727</v>
      </c>
      <c r="D7" s="453"/>
      <c r="E7" s="453"/>
      <c r="F7" s="452" t="s">
        <v>1565</v>
      </c>
      <c r="G7" s="451" t="s">
        <v>142</v>
      </c>
    </row>
    <row r="8" spans="1:7" ht="12.75">
      <c r="A8" s="448">
        <v>1</v>
      </c>
      <c r="B8" s="448" t="s">
        <v>1884</v>
      </c>
      <c r="C8" s="448" t="s">
        <v>1883</v>
      </c>
      <c r="D8" s="450"/>
      <c r="E8" s="450"/>
      <c r="F8" s="449">
        <v>30</v>
      </c>
      <c r="G8" s="448" t="s">
        <v>338</v>
      </c>
    </row>
    <row r="9" spans="1:7" ht="12.75">
      <c r="A9" s="448">
        <v>2</v>
      </c>
      <c r="B9" s="448" t="s">
        <v>1882</v>
      </c>
      <c r="C9" s="448" t="s">
        <v>1881</v>
      </c>
      <c r="D9" s="450"/>
      <c r="E9" s="450"/>
      <c r="F9" s="449">
        <v>10845</v>
      </c>
      <c r="G9" s="448" t="s">
        <v>222</v>
      </c>
    </row>
    <row r="10" spans="1:7" ht="12.75">
      <c r="A10" s="448">
        <v>3</v>
      </c>
      <c r="B10" s="448" t="s">
        <v>1880</v>
      </c>
      <c r="C10" s="448" t="s">
        <v>1879</v>
      </c>
      <c r="D10" s="450"/>
      <c r="E10" s="450"/>
      <c r="F10" s="449">
        <v>105</v>
      </c>
      <c r="G10" s="448" t="s">
        <v>338</v>
      </c>
    </row>
    <row r="11" spans="1:7" ht="12.75">
      <c r="A11" s="448">
        <v>4</v>
      </c>
      <c r="B11" s="448" t="s">
        <v>1878</v>
      </c>
      <c r="C11" s="448" t="s">
        <v>1877</v>
      </c>
      <c r="D11" s="450"/>
      <c r="E11" s="450"/>
      <c r="F11" s="449">
        <v>3</v>
      </c>
      <c r="G11" s="448" t="s">
        <v>338</v>
      </c>
    </row>
    <row r="12" spans="1:7" ht="12.75">
      <c r="A12" s="448">
        <v>5</v>
      </c>
      <c r="B12" s="448" t="s">
        <v>1876</v>
      </c>
      <c r="C12" s="448" t="s">
        <v>1875</v>
      </c>
      <c r="D12" s="450"/>
      <c r="E12" s="450"/>
      <c r="F12" s="449">
        <v>6</v>
      </c>
      <c r="G12" s="448" t="s">
        <v>338</v>
      </c>
    </row>
    <row r="13" spans="1:7" ht="12.75">
      <c r="A13" s="448">
        <v>6</v>
      </c>
      <c r="B13" s="448" t="s">
        <v>1874</v>
      </c>
      <c r="C13" s="448" t="s">
        <v>1873</v>
      </c>
      <c r="D13" s="450"/>
      <c r="E13" s="450"/>
      <c r="F13" s="449">
        <v>3</v>
      </c>
      <c r="G13" s="448" t="s">
        <v>338</v>
      </c>
    </row>
    <row r="14" spans="1:7" ht="12.75">
      <c r="A14" s="448">
        <v>7</v>
      </c>
      <c r="B14" s="448" t="s">
        <v>1872</v>
      </c>
      <c r="C14" s="448" t="s">
        <v>1871</v>
      </c>
      <c r="D14" s="450"/>
      <c r="E14" s="450"/>
      <c r="F14" s="449">
        <v>3</v>
      </c>
      <c r="G14" s="448" t="s">
        <v>338</v>
      </c>
    </row>
    <row r="15" spans="1:7" ht="12.75">
      <c r="A15" s="448">
        <v>8</v>
      </c>
      <c r="B15" s="448" t="s">
        <v>1870</v>
      </c>
      <c r="C15" s="448" t="s">
        <v>1869</v>
      </c>
      <c r="D15" s="450"/>
      <c r="E15" s="450"/>
      <c r="F15" s="449">
        <v>436</v>
      </c>
      <c r="G15" s="448" t="s">
        <v>338</v>
      </c>
    </row>
    <row r="16" spans="1:7" ht="12.75">
      <c r="A16" s="448">
        <v>9</v>
      </c>
      <c r="B16" s="448" t="s">
        <v>1868</v>
      </c>
      <c r="C16" s="448" t="s">
        <v>1867</v>
      </c>
      <c r="D16" s="450"/>
      <c r="E16" s="450"/>
      <c r="F16" s="449">
        <v>1</v>
      </c>
      <c r="G16" s="448" t="s">
        <v>338</v>
      </c>
    </row>
    <row r="17" spans="1:7" ht="12.75">
      <c r="A17" s="448">
        <v>10</v>
      </c>
      <c r="B17" s="448" t="s">
        <v>1866</v>
      </c>
      <c r="C17" s="448" t="s">
        <v>1865</v>
      </c>
      <c r="D17" s="450"/>
      <c r="E17" s="450"/>
      <c r="F17" s="449">
        <v>2</v>
      </c>
      <c r="G17" s="448" t="s">
        <v>338</v>
      </c>
    </row>
    <row r="18" spans="1:7" ht="12.75">
      <c r="A18" s="448">
        <v>11</v>
      </c>
      <c r="B18" s="448" t="s">
        <v>1864</v>
      </c>
      <c r="C18" s="448" t="s">
        <v>1863</v>
      </c>
      <c r="D18" s="450"/>
      <c r="E18" s="450"/>
      <c r="F18" s="449">
        <v>3</v>
      </c>
      <c r="G18" s="448" t="s">
        <v>338</v>
      </c>
    </row>
    <row r="19" spans="1:7" ht="12.75">
      <c r="A19" s="448">
        <v>12</v>
      </c>
      <c r="B19" s="448" t="s">
        <v>1862</v>
      </c>
      <c r="C19" s="448" t="s">
        <v>1861</v>
      </c>
      <c r="D19" s="450"/>
      <c r="E19" s="450"/>
      <c r="F19" s="449">
        <v>107</v>
      </c>
      <c r="G19" s="448" t="s">
        <v>338</v>
      </c>
    </row>
    <row r="20" spans="1:7" ht="12.75">
      <c r="A20" s="448">
        <v>13</v>
      </c>
      <c r="B20" s="448" t="s">
        <v>1860</v>
      </c>
      <c r="C20" s="448" t="s">
        <v>1859</v>
      </c>
      <c r="D20" s="450"/>
      <c r="E20" s="450"/>
      <c r="F20" s="449">
        <v>10</v>
      </c>
      <c r="G20" s="448" t="s">
        <v>222</v>
      </c>
    </row>
    <row r="21" spans="1:7" ht="12.75">
      <c r="A21" s="448">
        <v>14</v>
      </c>
      <c r="B21" s="448" t="s">
        <v>1857</v>
      </c>
      <c r="C21" s="448" t="s">
        <v>1858</v>
      </c>
      <c r="D21" s="450"/>
      <c r="E21" s="450"/>
      <c r="F21" s="449">
        <v>10</v>
      </c>
      <c r="G21" s="448" t="s">
        <v>222</v>
      </c>
    </row>
    <row r="22" spans="1:7" ht="12.75">
      <c r="A22" s="448">
        <v>15</v>
      </c>
      <c r="B22" s="448" t="s">
        <v>1857</v>
      </c>
      <c r="C22" s="448" t="s">
        <v>1856</v>
      </c>
      <c r="D22" s="450"/>
      <c r="E22" s="450"/>
      <c r="F22" s="449">
        <v>42</v>
      </c>
      <c r="G22" s="448" t="s">
        <v>338</v>
      </c>
    </row>
    <row r="23" spans="1:7" ht="15">
      <c r="A23" s="447"/>
      <c r="B23" s="447"/>
      <c r="C23" s="446"/>
      <c r="D23" s="445"/>
      <c r="E23" s="445"/>
      <c r="F23" s="445"/>
      <c r="G23" s="444"/>
    </row>
    <row r="24" spans="1:7" ht="15.75">
      <c r="A24" s="455"/>
      <c r="B24" s="455"/>
      <c r="C24" s="456" t="s">
        <v>1855</v>
      </c>
      <c r="D24" s="455"/>
      <c r="E24" s="455"/>
      <c r="F24" s="455"/>
      <c r="G24" s="455"/>
    </row>
    <row r="25" spans="1:7" ht="12.75">
      <c r="A25" s="454" t="s">
        <v>1729</v>
      </c>
      <c r="B25" s="454" t="s">
        <v>1728</v>
      </c>
      <c r="C25" s="454" t="s">
        <v>1727</v>
      </c>
      <c r="D25" s="453"/>
      <c r="E25" s="453"/>
      <c r="F25" s="452" t="s">
        <v>1565</v>
      </c>
      <c r="G25" s="451" t="s">
        <v>142</v>
      </c>
    </row>
    <row r="26" spans="1:7" ht="12.75">
      <c r="A26" s="448">
        <v>1</v>
      </c>
      <c r="B26" s="448" t="s">
        <v>1854</v>
      </c>
      <c r="C26" s="448" t="s">
        <v>1853</v>
      </c>
      <c r="D26" s="450"/>
      <c r="E26" s="450"/>
      <c r="F26" s="449">
        <v>10</v>
      </c>
      <c r="G26" s="448" t="s">
        <v>222</v>
      </c>
    </row>
    <row r="27" spans="1:7" ht="12.75">
      <c r="A27" s="448">
        <v>2</v>
      </c>
      <c r="B27" s="448" t="s">
        <v>1852</v>
      </c>
      <c r="C27" s="448" t="s">
        <v>1851</v>
      </c>
      <c r="D27" s="450"/>
      <c r="E27" s="450"/>
      <c r="F27" s="449">
        <v>10</v>
      </c>
      <c r="G27" s="448" t="s">
        <v>222</v>
      </c>
    </row>
    <row r="28" spans="1:7" ht="12.75">
      <c r="A28" s="448">
        <v>3</v>
      </c>
      <c r="B28" s="448" t="s">
        <v>1850</v>
      </c>
      <c r="C28" s="448" t="s">
        <v>1849</v>
      </c>
      <c r="D28" s="450"/>
      <c r="E28" s="450"/>
      <c r="F28" s="449">
        <v>50</v>
      </c>
      <c r="G28" s="448" t="s">
        <v>222</v>
      </c>
    </row>
    <row r="29" spans="1:7" ht="12.75">
      <c r="A29" s="448">
        <v>4</v>
      </c>
      <c r="B29" s="448" t="s">
        <v>1848</v>
      </c>
      <c r="C29" s="448" t="s">
        <v>1847</v>
      </c>
      <c r="D29" s="450"/>
      <c r="E29" s="450"/>
      <c r="F29" s="449">
        <v>40</v>
      </c>
      <c r="G29" s="448" t="s">
        <v>222</v>
      </c>
    </row>
    <row r="30" spans="1:7" ht="12.75">
      <c r="A30" s="448">
        <v>5</v>
      </c>
      <c r="B30" s="448" t="s">
        <v>1846</v>
      </c>
      <c r="C30" s="448" t="s">
        <v>1845</v>
      </c>
      <c r="D30" s="450"/>
      <c r="E30" s="450"/>
      <c r="F30" s="449">
        <v>10</v>
      </c>
      <c r="G30" s="448" t="s">
        <v>222</v>
      </c>
    </row>
    <row r="31" spans="1:7" ht="12.75">
      <c r="A31" s="448">
        <v>6</v>
      </c>
      <c r="B31" s="448" t="s">
        <v>1844</v>
      </c>
      <c r="C31" s="448" t="s">
        <v>1843</v>
      </c>
      <c r="D31" s="450"/>
      <c r="E31" s="450"/>
      <c r="F31" s="449">
        <v>250</v>
      </c>
      <c r="G31" s="448" t="s">
        <v>338</v>
      </c>
    </row>
    <row r="32" spans="1:7" ht="12.75">
      <c r="A32" s="448">
        <v>7</v>
      </c>
      <c r="B32" s="448" t="s">
        <v>1842</v>
      </c>
      <c r="C32" s="448" t="s">
        <v>1841</v>
      </c>
      <c r="D32" s="450"/>
      <c r="E32" s="450"/>
      <c r="F32" s="449">
        <v>2</v>
      </c>
      <c r="G32" s="448" t="s">
        <v>1840</v>
      </c>
    </row>
    <row r="33" spans="1:7" ht="12.75">
      <c r="A33" s="448">
        <v>8</v>
      </c>
      <c r="B33" s="448" t="s">
        <v>1839</v>
      </c>
      <c r="C33" s="448" t="s">
        <v>1838</v>
      </c>
      <c r="D33" s="450"/>
      <c r="E33" s="450"/>
      <c r="F33" s="449">
        <v>100</v>
      </c>
      <c r="G33" s="448" t="s">
        <v>338</v>
      </c>
    </row>
    <row r="34" spans="1:7" ht="12.75">
      <c r="A34" s="448">
        <v>9</v>
      </c>
      <c r="B34" s="448" t="s">
        <v>1837</v>
      </c>
      <c r="C34" s="448" t="s">
        <v>1836</v>
      </c>
      <c r="D34" s="450"/>
      <c r="E34" s="450"/>
      <c r="F34" s="449">
        <v>10</v>
      </c>
      <c r="G34" s="448" t="s">
        <v>222</v>
      </c>
    </row>
    <row r="35" spans="1:7" ht="12.75">
      <c r="A35" s="448">
        <v>10</v>
      </c>
      <c r="B35" s="448" t="s">
        <v>1835</v>
      </c>
      <c r="C35" s="448" t="s">
        <v>1834</v>
      </c>
      <c r="D35" s="450"/>
      <c r="E35" s="450"/>
      <c r="F35" s="449">
        <v>20</v>
      </c>
      <c r="G35" s="448" t="s">
        <v>222</v>
      </c>
    </row>
    <row r="36" spans="1:7" ht="12.75">
      <c r="A36" s="448">
        <v>11</v>
      </c>
      <c r="B36" s="448" t="s">
        <v>1833</v>
      </c>
      <c r="C36" s="448" t="s">
        <v>1832</v>
      </c>
      <c r="D36" s="450"/>
      <c r="E36" s="450"/>
      <c r="F36" s="449">
        <v>4</v>
      </c>
      <c r="G36" s="448" t="s">
        <v>338</v>
      </c>
    </row>
    <row r="37" spans="1:7" ht="12.75">
      <c r="A37" s="448">
        <v>12</v>
      </c>
      <c r="B37" s="448" t="s">
        <v>1831</v>
      </c>
      <c r="C37" s="448" t="s">
        <v>1830</v>
      </c>
      <c r="D37" s="450"/>
      <c r="E37" s="450"/>
      <c r="F37" s="449">
        <v>20</v>
      </c>
      <c r="G37" s="448" t="s">
        <v>222</v>
      </c>
    </row>
    <row r="38" spans="1:7" ht="12.75">
      <c r="A38" s="448">
        <v>13</v>
      </c>
      <c r="B38" s="448" t="s">
        <v>1829</v>
      </c>
      <c r="C38" s="448" t="s">
        <v>1828</v>
      </c>
      <c r="D38" s="450"/>
      <c r="E38" s="450"/>
      <c r="F38" s="449">
        <v>350</v>
      </c>
      <c r="G38" s="448" t="s">
        <v>222</v>
      </c>
    </row>
    <row r="39" spans="1:7" ht="12.75">
      <c r="A39" s="448">
        <v>14</v>
      </c>
      <c r="B39" s="448" t="s">
        <v>1827</v>
      </c>
      <c r="C39" s="448" t="s">
        <v>1826</v>
      </c>
      <c r="D39" s="450"/>
      <c r="E39" s="450"/>
      <c r="F39" s="449">
        <v>30</v>
      </c>
      <c r="G39" s="448" t="s">
        <v>222</v>
      </c>
    </row>
    <row r="40" spans="1:7" ht="12.75">
      <c r="A40" s="448">
        <v>15</v>
      </c>
      <c r="B40" s="448" t="s">
        <v>1825</v>
      </c>
      <c r="C40" s="448" t="s">
        <v>1824</v>
      </c>
      <c r="D40" s="450"/>
      <c r="E40" s="450"/>
      <c r="F40" s="449">
        <v>350</v>
      </c>
      <c r="G40" s="448" t="s">
        <v>222</v>
      </c>
    </row>
    <row r="41" spans="1:7" ht="12.75">
      <c r="A41" s="448">
        <v>16</v>
      </c>
      <c r="B41" s="448" t="s">
        <v>1823</v>
      </c>
      <c r="C41" s="448" t="s">
        <v>1822</v>
      </c>
      <c r="D41" s="450"/>
      <c r="E41" s="450"/>
      <c r="F41" s="449">
        <v>140</v>
      </c>
      <c r="G41" s="448" t="s">
        <v>222</v>
      </c>
    </row>
    <row r="42" spans="1:7" ht="12.75">
      <c r="A42" s="448">
        <v>17</v>
      </c>
      <c r="B42" s="448" t="s">
        <v>1821</v>
      </c>
      <c r="C42" s="448" t="s">
        <v>1820</v>
      </c>
      <c r="D42" s="450"/>
      <c r="E42" s="450"/>
      <c r="F42" s="449">
        <v>50</v>
      </c>
      <c r="G42" s="448" t="s">
        <v>222</v>
      </c>
    </row>
    <row r="43" spans="1:7" ht="12.75">
      <c r="A43" s="448">
        <v>18</v>
      </c>
      <c r="B43" s="448" t="s">
        <v>1819</v>
      </c>
      <c r="C43" s="448" t="s">
        <v>1818</v>
      </c>
      <c r="D43" s="450"/>
      <c r="E43" s="450"/>
      <c r="F43" s="449">
        <v>15</v>
      </c>
      <c r="G43" s="448" t="s">
        <v>222</v>
      </c>
    </row>
    <row r="44" spans="1:7" ht="12.75">
      <c r="A44" s="448">
        <v>19</v>
      </c>
      <c r="B44" s="448" t="s">
        <v>1817</v>
      </c>
      <c r="C44" s="448" t="s">
        <v>1816</v>
      </c>
      <c r="D44" s="450"/>
      <c r="E44" s="450"/>
      <c r="F44" s="449">
        <v>20</v>
      </c>
      <c r="G44" s="448" t="s">
        <v>338</v>
      </c>
    </row>
    <row r="45" spans="1:7" ht="12.75">
      <c r="A45" s="448">
        <v>20</v>
      </c>
      <c r="B45" s="448" t="s">
        <v>1815</v>
      </c>
      <c r="C45" s="448" t="s">
        <v>1814</v>
      </c>
      <c r="D45" s="450"/>
      <c r="E45" s="450"/>
      <c r="F45" s="449">
        <v>25</v>
      </c>
      <c r="G45" s="448" t="s">
        <v>222</v>
      </c>
    </row>
    <row r="46" spans="1:7" ht="15">
      <c r="A46" s="447"/>
      <c r="B46" s="447"/>
      <c r="C46" s="446"/>
      <c r="D46" s="445"/>
      <c r="E46" s="445"/>
      <c r="F46" s="445"/>
      <c r="G46" s="444"/>
    </row>
    <row r="47" spans="1:7" ht="15.75">
      <c r="A47" s="455"/>
      <c r="B47" s="455"/>
      <c r="C47" s="456" t="s">
        <v>1813</v>
      </c>
      <c r="D47" s="455"/>
      <c r="E47" s="455"/>
      <c r="F47" s="455"/>
      <c r="G47" s="455"/>
    </row>
    <row r="48" spans="1:7" ht="12.75">
      <c r="A48" s="454" t="s">
        <v>1729</v>
      </c>
      <c r="B48" s="454" t="s">
        <v>1728</v>
      </c>
      <c r="C48" s="454" t="s">
        <v>1727</v>
      </c>
      <c r="D48" s="453"/>
      <c r="E48" s="453"/>
      <c r="F48" s="452" t="s">
        <v>1565</v>
      </c>
      <c r="G48" s="451" t="s">
        <v>142</v>
      </c>
    </row>
    <row r="49" spans="1:7" ht="12.75">
      <c r="A49" s="448">
        <v>1</v>
      </c>
      <c r="B49" s="448" t="s">
        <v>1812</v>
      </c>
      <c r="C49" s="448" t="s">
        <v>1811</v>
      </c>
      <c r="D49" s="450"/>
      <c r="E49" s="450"/>
      <c r="F49" s="449">
        <v>3</v>
      </c>
      <c r="G49" s="448"/>
    </row>
    <row r="50" spans="2:7" ht="12.75">
      <c r="B50" s="457"/>
      <c r="C50" s="641" t="s">
        <v>1810</v>
      </c>
      <c r="D50" s="641"/>
      <c r="E50" s="641"/>
      <c r="F50" s="641"/>
      <c r="G50" s="641"/>
    </row>
    <row r="51" spans="1:7" ht="12.75">
      <c r="A51" s="448">
        <v>2</v>
      </c>
      <c r="B51" s="448" t="s">
        <v>1809</v>
      </c>
      <c r="C51" s="448" t="s">
        <v>1808</v>
      </c>
      <c r="D51" s="450"/>
      <c r="E51" s="450"/>
      <c r="F51" s="449">
        <v>6</v>
      </c>
      <c r="G51" s="448"/>
    </row>
    <row r="52" spans="2:7" ht="12.75">
      <c r="B52" s="457"/>
      <c r="C52" s="641" t="s">
        <v>1807</v>
      </c>
      <c r="D52" s="641"/>
      <c r="E52" s="641"/>
      <c r="F52" s="641"/>
      <c r="G52" s="641"/>
    </row>
    <row r="53" spans="1:7" ht="12.75">
      <c r="A53" s="448">
        <v>3</v>
      </c>
      <c r="B53" s="448" t="s">
        <v>1806</v>
      </c>
      <c r="C53" s="448" t="s">
        <v>1805</v>
      </c>
      <c r="D53" s="450"/>
      <c r="E53" s="450"/>
      <c r="F53" s="449">
        <v>3</v>
      </c>
      <c r="G53" s="448"/>
    </row>
    <row r="54" spans="2:7" ht="12.75">
      <c r="B54" s="457"/>
      <c r="C54" s="641" t="s">
        <v>1804</v>
      </c>
      <c r="D54" s="641"/>
      <c r="E54" s="641"/>
      <c r="F54" s="641"/>
      <c r="G54" s="641"/>
    </row>
    <row r="55" spans="1:7" ht="12.75">
      <c r="A55" s="448">
        <v>4</v>
      </c>
      <c r="B55" s="448" t="s">
        <v>1803</v>
      </c>
      <c r="C55" s="448" t="s">
        <v>1802</v>
      </c>
      <c r="D55" s="450"/>
      <c r="E55" s="450"/>
      <c r="F55" s="449">
        <v>6</v>
      </c>
      <c r="G55" s="448"/>
    </row>
    <row r="56" spans="2:7" ht="12.75">
      <c r="B56" s="457"/>
      <c r="C56" s="641" t="s">
        <v>1801</v>
      </c>
      <c r="D56" s="641"/>
      <c r="E56" s="641"/>
      <c r="F56" s="641"/>
      <c r="G56" s="641"/>
    </row>
    <row r="57" spans="1:7" ht="12.75">
      <c r="A57" s="448">
        <v>5</v>
      </c>
      <c r="B57" s="448" t="s">
        <v>1800</v>
      </c>
      <c r="C57" s="448" t="s">
        <v>1799</v>
      </c>
      <c r="D57" s="450"/>
      <c r="E57" s="450"/>
      <c r="F57" s="449">
        <v>6</v>
      </c>
      <c r="G57" s="448"/>
    </row>
    <row r="58" spans="2:7" ht="12.75">
      <c r="B58" s="457"/>
      <c r="C58" s="641" t="s">
        <v>1798</v>
      </c>
      <c r="D58" s="641"/>
      <c r="E58" s="641"/>
      <c r="F58" s="641"/>
      <c r="G58" s="641"/>
    </row>
    <row r="59" spans="1:7" ht="12.75">
      <c r="A59" s="448">
        <v>6</v>
      </c>
      <c r="B59" s="448" t="s">
        <v>1797</v>
      </c>
      <c r="C59" s="448" t="s">
        <v>1796</v>
      </c>
      <c r="D59" s="450"/>
      <c r="E59" s="450"/>
      <c r="F59" s="449">
        <v>3</v>
      </c>
      <c r="G59" s="448"/>
    </row>
    <row r="60" spans="2:7" ht="12.75">
      <c r="B60" s="457"/>
      <c r="C60" s="641" t="s">
        <v>1795</v>
      </c>
      <c r="D60" s="641"/>
      <c r="E60" s="641"/>
      <c r="F60" s="641"/>
      <c r="G60" s="641"/>
    </row>
    <row r="61" spans="1:7" ht="12.75">
      <c r="A61" s="448">
        <v>7</v>
      </c>
      <c r="B61" s="448" t="s">
        <v>1794</v>
      </c>
      <c r="C61" s="448" t="s">
        <v>1793</v>
      </c>
      <c r="D61" s="450"/>
      <c r="E61" s="450"/>
      <c r="F61" s="449">
        <v>30</v>
      </c>
      <c r="G61" s="448"/>
    </row>
    <row r="62" spans="2:7" ht="12.75">
      <c r="B62" s="457"/>
      <c r="C62" s="641" t="s">
        <v>1792</v>
      </c>
      <c r="D62" s="641"/>
      <c r="E62" s="641"/>
      <c r="F62" s="641"/>
      <c r="G62" s="641"/>
    </row>
    <row r="63" spans="1:7" ht="12.75">
      <c r="A63" s="448">
        <v>8</v>
      </c>
      <c r="B63" s="448" t="s">
        <v>1791</v>
      </c>
      <c r="C63" s="448" t="s">
        <v>1790</v>
      </c>
      <c r="D63" s="450"/>
      <c r="E63" s="450"/>
      <c r="F63" s="449">
        <v>3</v>
      </c>
      <c r="G63" s="448"/>
    </row>
    <row r="64" spans="2:7" ht="12.75">
      <c r="B64" s="457"/>
      <c r="C64" s="641" t="s">
        <v>1789</v>
      </c>
      <c r="D64" s="641"/>
      <c r="E64" s="641"/>
      <c r="F64" s="641"/>
      <c r="G64" s="641"/>
    </row>
    <row r="65" spans="1:7" ht="15">
      <c r="A65" s="447"/>
      <c r="B65" s="447"/>
      <c r="C65" s="446"/>
      <c r="D65" s="445"/>
      <c r="E65" s="445"/>
      <c r="F65" s="445"/>
      <c r="G65" s="444"/>
    </row>
    <row r="66" spans="1:7" ht="15.75">
      <c r="A66" s="455"/>
      <c r="B66" s="455"/>
      <c r="C66" s="456" t="s">
        <v>1788</v>
      </c>
      <c r="D66" s="455"/>
      <c r="E66" s="455"/>
      <c r="F66" s="455"/>
      <c r="G66" s="455"/>
    </row>
    <row r="67" spans="1:7" ht="12.75">
      <c r="A67" s="454" t="s">
        <v>1729</v>
      </c>
      <c r="B67" s="454" t="s">
        <v>1728</v>
      </c>
      <c r="C67" s="454" t="s">
        <v>1727</v>
      </c>
      <c r="D67" s="453"/>
      <c r="E67" s="453"/>
      <c r="F67" s="452" t="s">
        <v>1565</v>
      </c>
      <c r="G67" s="451" t="s">
        <v>142</v>
      </c>
    </row>
    <row r="68" spans="1:7" ht="12.75">
      <c r="A68" s="448">
        <v>1</v>
      </c>
      <c r="B68" s="448" t="s">
        <v>1787</v>
      </c>
      <c r="C68" s="448" t="s">
        <v>1786</v>
      </c>
      <c r="D68" s="450"/>
      <c r="E68" s="450"/>
      <c r="F68" s="449">
        <v>10</v>
      </c>
      <c r="G68" s="448" t="s">
        <v>222</v>
      </c>
    </row>
    <row r="69" spans="1:7" ht="12.75">
      <c r="A69" s="448">
        <v>2</v>
      </c>
      <c r="B69" s="448" t="s">
        <v>1785</v>
      </c>
      <c r="C69" s="448" t="s">
        <v>1784</v>
      </c>
      <c r="D69" s="450"/>
      <c r="E69" s="450"/>
      <c r="F69" s="449">
        <v>10</v>
      </c>
      <c r="G69" s="448" t="s">
        <v>222</v>
      </c>
    </row>
    <row r="70" spans="1:7" ht="12.75">
      <c r="A70" s="448">
        <v>3</v>
      </c>
      <c r="B70" s="448" t="s">
        <v>1783</v>
      </c>
      <c r="C70" s="448" t="s">
        <v>1782</v>
      </c>
      <c r="D70" s="450"/>
      <c r="E70" s="450"/>
      <c r="F70" s="449">
        <v>50</v>
      </c>
      <c r="G70" s="448" t="s">
        <v>222</v>
      </c>
    </row>
    <row r="71" spans="1:7" ht="12.75">
      <c r="A71" s="448">
        <v>4</v>
      </c>
      <c r="B71" s="448" t="s">
        <v>1781</v>
      </c>
      <c r="C71" s="448" t="s">
        <v>1780</v>
      </c>
      <c r="D71" s="450"/>
      <c r="E71" s="450"/>
      <c r="F71" s="449">
        <v>40</v>
      </c>
      <c r="G71" s="448" t="s">
        <v>222</v>
      </c>
    </row>
    <row r="72" spans="1:7" ht="12.75">
      <c r="A72" s="448">
        <v>5</v>
      </c>
      <c r="B72" s="448" t="s">
        <v>1779</v>
      </c>
      <c r="C72" s="448" t="s">
        <v>1778</v>
      </c>
      <c r="D72" s="450"/>
      <c r="E72" s="450"/>
      <c r="F72" s="449">
        <v>10</v>
      </c>
      <c r="G72" s="448" t="s">
        <v>222</v>
      </c>
    </row>
    <row r="73" spans="1:7" ht="12.75">
      <c r="A73" s="448">
        <v>6</v>
      </c>
      <c r="B73" s="448" t="s">
        <v>1777</v>
      </c>
      <c r="C73" s="448" t="s">
        <v>1776</v>
      </c>
      <c r="D73" s="450"/>
      <c r="E73" s="450"/>
      <c r="F73" s="449">
        <v>20</v>
      </c>
      <c r="G73" s="448" t="s">
        <v>338</v>
      </c>
    </row>
    <row r="74" spans="1:7" ht="12.75">
      <c r="A74" s="448">
        <v>7</v>
      </c>
      <c r="B74" s="448" t="s">
        <v>1775</v>
      </c>
      <c r="C74" s="448" t="s">
        <v>1774</v>
      </c>
      <c r="D74" s="450"/>
      <c r="E74" s="450"/>
      <c r="F74" s="449">
        <v>100</v>
      </c>
      <c r="G74" s="448" t="s">
        <v>338</v>
      </c>
    </row>
    <row r="75" spans="1:7" ht="12.75">
      <c r="A75" s="448">
        <v>8</v>
      </c>
      <c r="B75" s="448" t="s">
        <v>1773</v>
      </c>
      <c r="C75" s="448" t="s">
        <v>1772</v>
      </c>
      <c r="D75" s="450"/>
      <c r="E75" s="450"/>
      <c r="F75" s="449">
        <v>20</v>
      </c>
      <c r="G75" s="448" t="s">
        <v>222</v>
      </c>
    </row>
    <row r="76" spans="1:7" ht="12.75">
      <c r="A76" s="448">
        <v>9</v>
      </c>
      <c r="B76" s="448" t="s">
        <v>1771</v>
      </c>
      <c r="C76" s="448" t="s">
        <v>1770</v>
      </c>
      <c r="D76" s="450"/>
      <c r="E76" s="450"/>
      <c r="F76" s="449">
        <v>3</v>
      </c>
      <c r="G76" s="448" t="s">
        <v>338</v>
      </c>
    </row>
    <row r="77" spans="1:7" ht="12.75">
      <c r="A77" s="448">
        <v>10</v>
      </c>
      <c r="B77" s="448" t="s">
        <v>1769</v>
      </c>
      <c r="C77" s="448" t="s">
        <v>1768</v>
      </c>
      <c r="D77" s="450"/>
      <c r="E77" s="450"/>
      <c r="F77" s="449">
        <v>3</v>
      </c>
      <c r="G77" s="448" t="s">
        <v>338</v>
      </c>
    </row>
    <row r="78" spans="1:7" ht="12.75">
      <c r="A78" s="448">
        <v>11</v>
      </c>
      <c r="B78" s="448" t="s">
        <v>1767</v>
      </c>
      <c r="C78" s="448" t="s">
        <v>1766</v>
      </c>
      <c r="D78" s="450"/>
      <c r="E78" s="450"/>
      <c r="F78" s="449">
        <v>3</v>
      </c>
      <c r="G78" s="448" t="s">
        <v>338</v>
      </c>
    </row>
    <row r="79" spans="1:7" ht="12.75">
      <c r="A79" s="448">
        <v>12</v>
      </c>
      <c r="B79" s="448" t="s">
        <v>1765</v>
      </c>
      <c r="C79" s="448" t="s">
        <v>1764</v>
      </c>
      <c r="D79" s="450"/>
      <c r="E79" s="450"/>
      <c r="F79" s="449">
        <v>6</v>
      </c>
      <c r="G79" s="448" t="s">
        <v>338</v>
      </c>
    </row>
    <row r="80" spans="1:7" ht="12.75">
      <c r="A80" s="448">
        <v>13</v>
      </c>
      <c r="B80" s="448" t="s">
        <v>1763</v>
      </c>
      <c r="C80" s="448" t="s">
        <v>1762</v>
      </c>
      <c r="D80" s="450"/>
      <c r="E80" s="450"/>
      <c r="F80" s="449">
        <v>6</v>
      </c>
      <c r="G80" s="448" t="s">
        <v>338</v>
      </c>
    </row>
    <row r="81" spans="1:7" ht="12.75">
      <c r="A81" s="448">
        <v>14</v>
      </c>
      <c r="B81" s="448" t="s">
        <v>1761</v>
      </c>
      <c r="C81" s="448" t="s">
        <v>1760</v>
      </c>
      <c r="D81" s="450"/>
      <c r="E81" s="450"/>
      <c r="F81" s="449">
        <v>25</v>
      </c>
      <c r="G81" s="448" t="s">
        <v>222</v>
      </c>
    </row>
    <row r="82" spans="1:7" ht="15">
      <c r="A82" s="447"/>
      <c r="B82" s="447"/>
      <c r="C82" s="446"/>
      <c r="D82" s="445"/>
      <c r="E82" s="445"/>
      <c r="F82" s="445"/>
      <c r="G82" s="444"/>
    </row>
    <row r="83" spans="1:7" ht="15.75">
      <c r="A83" s="455"/>
      <c r="B83" s="455"/>
      <c r="C83" s="456" t="s">
        <v>1759</v>
      </c>
      <c r="D83" s="455"/>
      <c r="E83" s="455"/>
      <c r="F83" s="455"/>
      <c r="G83" s="455"/>
    </row>
    <row r="84" spans="1:7" ht="12.75">
      <c r="A84" s="454" t="s">
        <v>1729</v>
      </c>
      <c r="B84" s="454" t="s">
        <v>1728</v>
      </c>
      <c r="C84" s="454" t="s">
        <v>1727</v>
      </c>
      <c r="D84" s="453"/>
      <c r="E84" s="453"/>
      <c r="F84" s="452" t="s">
        <v>1565</v>
      </c>
      <c r="G84" s="451" t="s">
        <v>142</v>
      </c>
    </row>
    <row r="85" spans="1:7" ht="12.75">
      <c r="A85" s="448">
        <v>1</v>
      </c>
      <c r="B85" s="448" t="s">
        <v>1758</v>
      </c>
      <c r="C85" s="448" t="s">
        <v>1757</v>
      </c>
      <c r="D85" s="450"/>
      <c r="E85" s="450"/>
      <c r="F85" s="449">
        <v>9</v>
      </c>
      <c r="G85" s="448" t="s">
        <v>338</v>
      </c>
    </row>
    <row r="86" spans="1:7" ht="12.75">
      <c r="A86" s="448">
        <v>2</v>
      </c>
      <c r="B86" s="448" t="s">
        <v>1756</v>
      </c>
      <c r="C86" s="448" t="s">
        <v>1755</v>
      </c>
      <c r="D86" s="450"/>
      <c r="E86" s="450"/>
      <c r="F86" s="449">
        <v>107</v>
      </c>
      <c r="G86" s="448" t="s">
        <v>338</v>
      </c>
    </row>
    <row r="87" spans="1:7" ht="12.75">
      <c r="A87" s="448">
        <v>3</v>
      </c>
      <c r="B87" s="448" t="s">
        <v>1754</v>
      </c>
      <c r="C87" s="448" t="s">
        <v>1753</v>
      </c>
      <c r="D87" s="450"/>
      <c r="E87" s="450"/>
      <c r="F87" s="449">
        <v>482</v>
      </c>
      <c r="G87" s="448" t="s">
        <v>338</v>
      </c>
    </row>
    <row r="88" spans="1:7" ht="12.75">
      <c r="A88" s="448">
        <v>4</v>
      </c>
      <c r="B88" s="448" t="s">
        <v>1752</v>
      </c>
      <c r="C88" s="448" t="s">
        <v>1751</v>
      </c>
      <c r="D88" s="450"/>
      <c r="E88" s="450"/>
      <c r="F88" s="449">
        <v>241</v>
      </c>
      <c r="G88" s="448" t="s">
        <v>338</v>
      </c>
    </row>
    <row r="89" spans="1:7" ht="12.75">
      <c r="A89" s="448">
        <v>5</v>
      </c>
      <c r="B89" s="448" t="s">
        <v>1750</v>
      </c>
      <c r="C89" s="448" t="s">
        <v>1749</v>
      </c>
      <c r="D89" s="450"/>
      <c r="E89" s="450"/>
      <c r="F89" s="449">
        <v>10845</v>
      </c>
      <c r="G89" s="448" t="s">
        <v>222</v>
      </c>
    </row>
    <row r="90" spans="1:7" ht="12.75">
      <c r="A90" s="448">
        <v>6</v>
      </c>
      <c r="B90" s="448" t="s">
        <v>1748</v>
      </c>
      <c r="C90" s="448" t="s">
        <v>1747</v>
      </c>
      <c r="D90" s="450"/>
      <c r="E90" s="450"/>
      <c r="F90" s="449">
        <v>3</v>
      </c>
      <c r="G90" s="448" t="s">
        <v>338</v>
      </c>
    </row>
    <row r="91" spans="1:7" ht="12.75">
      <c r="A91" s="448">
        <v>7</v>
      </c>
      <c r="B91" s="448" t="s">
        <v>1746</v>
      </c>
      <c r="C91" s="448" t="s">
        <v>1745</v>
      </c>
      <c r="D91" s="450"/>
      <c r="E91" s="450"/>
      <c r="F91" s="449">
        <v>3</v>
      </c>
      <c r="G91" s="448" t="s">
        <v>338</v>
      </c>
    </row>
    <row r="92" spans="1:7" ht="12.75">
      <c r="A92" s="448">
        <v>8</v>
      </c>
      <c r="B92" s="448" t="s">
        <v>1744</v>
      </c>
      <c r="C92" s="448" t="s">
        <v>1743</v>
      </c>
      <c r="D92" s="450"/>
      <c r="E92" s="450"/>
      <c r="F92" s="449">
        <v>3</v>
      </c>
      <c r="G92" s="448" t="s">
        <v>338</v>
      </c>
    </row>
    <row r="93" spans="1:7" ht="12.75">
      <c r="A93" s="448">
        <v>9</v>
      </c>
      <c r="B93" s="448" t="s">
        <v>1742</v>
      </c>
      <c r="C93" s="448" t="s">
        <v>1741</v>
      </c>
      <c r="D93" s="450"/>
      <c r="E93" s="450"/>
      <c r="F93" s="449">
        <v>3</v>
      </c>
      <c r="G93" s="448" t="s">
        <v>338</v>
      </c>
    </row>
    <row r="94" spans="1:7" ht="12.75">
      <c r="A94" s="448">
        <v>10</v>
      </c>
      <c r="B94" s="448" t="s">
        <v>1740</v>
      </c>
      <c r="C94" s="448" t="s">
        <v>1739</v>
      </c>
      <c r="D94" s="450"/>
      <c r="E94" s="450"/>
      <c r="F94" s="449">
        <v>25</v>
      </c>
      <c r="G94" s="448" t="s">
        <v>222</v>
      </c>
    </row>
    <row r="95" spans="1:7" ht="12.75">
      <c r="A95" s="448">
        <v>11</v>
      </c>
      <c r="B95" s="448" t="s">
        <v>1738</v>
      </c>
      <c r="C95" s="448" t="s">
        <v>1717</v>
      </c>
      <c r="D95" s="450"/>
      <c r="E95" s="450"/>
      <c r="F95" s="449">
        <v>3</v>
      </c>
      <c r="G95" s="448" t="s">
        <v>338</v>
      </c>
    </row>
    <row r="96" spans="1:7" ht="12.75">
      <c r="A96" s="448">
        <v>12</v>
      </c>
      <c r="B96" s="448" t="s">
        <v>1737</v>
      </c>
      <c r="C96" s="448" t="s">
        <v>1736</v>
      </c>
      <c r="D96" s="450"/>
      <c r="E96" s="450"/>
      <c r="F96" s="449">
        <v>15</v>
      </c>
      <c r="G96" s="448" t="s">
        <v>222</v>
      </c>
    </row>
    <row r="97" spans="1:7" ht="12.75">
      <c r="A97" s="448">
        <v>13</v>
      </c>
      <c r="B97" s="448" t="s">
        <v>1735</v>
      </c>
      <c r="C97" s="448" t="s">
        <v>1734</v>
      </c>
      <c r="D97" s="450"/>
      <c r="E97" s="450"/>
      <c r="F97" s="449">
        <v>2</v>
      </c>
      <c r="G97" s="448" t="s">
        <v>1733</v>
      </c>
    </row>
    <row r="98" spans="1:7" ht="12.75">
      <c r="A98" s="448">
        <v>14</v>
      </c>
      <c r="B98" s="448" t="s">
        <v>1732</v>
      </c>
      <c r="C98" s="448" t="s">
        <v>1731</v>
      </c>
      <c r="D98" s="450"/>
      <c r="E98" s="450"/>
      <c r="F98" s="449">
        <v>200</v>
      </c>
      <c r="G98" s="448" t="s">
        <v>222</v>
      </c>
    </row>
    <row r="99" spans="1:7" ht="15">
      <c r="A99" s="447"/>
      <c r="B99" s="447"/>
      <c r="C99" s="446"/>
      <c r="D99" s="445"/>
      <c r="E99" s="445"/>
      <c r="F99" s="445"/>
      <c r="G99" s="444"/>
    </row>
    <row r="100" spans="1:7" ht="15.75">
      <c r="A100" s="455"/>
      <c r="B100" s="455"/>
      <c r="C100" s="456" t="s">
        <v>1730</v>
      </c>
      <c r="D100" s="455"/>
      <c r="E100" s="455"/>
      <c r="F100" s="455"/>
      <c r="G100" s="455"/>
    </row>
    <row r="101" spans="1:7" ht="12.75">
      <c r="A101" s="454" t="s">
        <v>1729</v>
      </c>
      <c r="B101" s="454" t="s">
        <v>1728</v>
      </c>
      <c r="C101" s="454" t="s">
        <v>1727</v>
      </c>
      <c r="D101" s="453"/>
      <c r="E101" s="453"/>
      <c r="F101" s="452" t="s">
        <v>1565</v>
      </c>
      <c r="G101" s="451" t="s">
        <v>142</v>
      </c>
    </row>
    <row r="102" spans="1:7" ht="12.75">
      <c r="A102" s="448">
        <v>1</v>
      </c>
      <c r="B102" s="448" t="s">
        <v>1726</v>
      </c>
      <c r="C102" s="448" t="s">
        <v>1725</v>
      </c>
      <c r="D102" s="450"/>
      <c r="E102" s="450"/>
      <c r="F102" s="449">
        <v>20</v>
      </c>
      <c r="G102" s="448" t="s">
        <v>338</v>
      </c>
    </row>
    <row r="103" spans="1:7" ht="12.75">
      <c r="A103" s="448">
        <v>2</v>
      </c>
      <c r="B103" s="448" t="s">
        <v>1724</v>
      </c>
      <c r="C103" s="448" t="s">
        <v>1723</v>
      </c>
      <c r="D103" s="450"/>
      <c r="E103" s="450"/>
      <c r="F103" s="449">
        <v>4</v>
      </c>
      <c r="G103" s="448" t="s">
        <v>338</v>
      </c>
    </row>
    <row r="104" spans="1:7" ht="12.75">
      <c r="A104" s="448">
        <v>3</v>
      </c>
      <c r="B104" s="448" t="s">
        <v>1722</v>
      </c>
      <c r="C104" s="448" t="s">
        <v>1721</v>
      </c>
      <c r="D104" s="450"/>
      <c r="E104" s="450"/>
      <c r="F104" s="449">
        <v>4</v>
      </c>
      <c r="G104" s="448" t="s">
        <v>338</v>
      </c>
    </row>
    <row r="105" spans="1:7" ht="12.75">
      <c r="A105" s="448">
        <v>4</v>
      </c>
      <c r="B105" s="448" t="s">
        <v>1720</v>
      </c>
      <c r="C105" s="448" t="s">
        <v>1719</v>
      </c>
      <c r="D105" s="450"/>
      <c r="E105" s="450"/>
      <c r="F105" s="449">
        <v>8</v>
      </c>
      <c r="G105" s="448" t="s">
        <v>338</v>
      </c>
    </row>
    <row r="106" spans="1:7" ht="12.75">
      <c r="A106" s="448">
        <v>5</v>
      </c>
      <c r="B106" s="448" t="s">
        <v>1718</v>
      </c>
      <c r="C106" s="448" t="s">
        <v>1717</v>
      </c>
      <c r="D106" s="450"/>
      <c r="E106" s="450"/>
      <c r="F106" s="449">
        <v>3</v>
      </c>
      <c r="G106" s="448" t="s">
        <v>338</v>
      </c>
    </row>
    <row r="107" spans="1:7" ht="15">
      <c r="A107" s="447"/>
      <c r="B107" s="447"/>
      <c r="C107" s="446"/>
      <c r="D107" s="445"/>
      <c r="E107" s="445"/>
      <c r="F107" s="445"/>
      <c r="G107" s="444"/>
    </row>
  </sheetData>
  <sheetProtection/>
  <mergeCells count="10">
    <mergeCell ref="A3:G3"/>
    <mergeCell ref="C64:G64"/>
    <mergeCell ref="C56:G56"/>
    <mergeCell ref="C58:G58"/>
    <mergeCell ref="C60:G60"/>
    <mergeCell ref="C62:G62"/>
    <mergeCell ref="A4:G4"/>
    <mergeCell ref="C50:G50"/>
    <mergeCell ref="C52:G52"/>
    <mergeCell ref="C54:G54"/>
  </mergeCells>
  <printOptions/>
  <pageMargins left="0.38" right="0.4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1"/>
      <c r="C1" s="201"/>
      <c r="D1" s="200" t="s">
        <v>1</v>
      </c>
      <c r="E1" s="201"/>
      <c r="F1" s="202" t="s">
        <v>1074</v>
      </c>
      <c r="G1" s="601" t="s">
        <v>1075</v>
      </c>
      <c r="H1" s="601"/>
      <c r="I1" s="201"/>
      <c r="J1" s="202" t="s">
        <v>1076</v>
      </c>
      <c r="K1" s="200" t="s">
        <v>103</v>
      </c>
      <c r="L1" s="202" t="s">
        <v>1077</v>
      </c>
      <c r="M1" s="202"/>
      <c r="N1" s="202"/>
      <c r="O1" s="202"/>
      <c r="P1" s="202"/>
      <c r="Q1" s="202"/>
      <c r="R1" s="202"/>
      <c r="S1" s="202"/>
      <c r="T1" s="202"/>
      <c r="U1" s="198"/>
      <c r="V1" s="19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597"/>
      <c r="M2" s="561"/>
      <c r="N2" s="561"/>
      <c r="O2" s="561"/>
      <c r="P2" s="561"/>
      <c r="Q2" s="561"/>
      <c r="R2" s="561"/>
      <c r="S2" s="561"/>
      <c r="T2" s="561"/>
      <c r="U2" s="561"/>
      <c r="V2" s="561"/>
      <c r="AT2" s="2" t="s">
        <v>99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104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600" t="str">
        <f>'Rekapitulace stavby'!$K$6</f>
        <v>Galerie moderního umění-změna využití bytů na kanceláře</v>
      </c>
      <c r="F7" s="565"/>
      <c r="G7" s="565"/>
      <c r="H7" s="565"/>
      <c r="J7" s="11"/>
      <c r="K7" s="13"/>
    </row>
    <row r="8" spans="2:11" s="2" customFormat="1" ht="15.75" customHeight="1">
      <c r="B8" s="10"/>
      <c r="C8" s="11"/>
      <c r="D8" s="19" t="s">
        <v>105</v>
      </c>
      <c r="E8" s="11"/>
      <c r="F8" s="11"/>
      <c r="G8" s="11"/>
      <c r="H8" s="11"/>
      <c r="J8" s="11"/>
      <c r="K8" s="13"/>
    </row>
    <row r="9" spans="2:11" s="96" customFormat="1" ht="16.5" customHeight="1">
      <c r="B9" s="97"/>
      <c r="C9" s="98"/>
      <c r="D9" s="98"/>
      <c r="E9" s="600" t="s">
        <v>106</v>
      </c>
      <c r="F9" s="602"/>
      <c r="G9" s="602"/>
      <c r="H9" s="602"/>
      <c r="J9" s="98"/>
      <c r="K9" s="99"/>
    </row>
    <row r="10" spans="2:11" s="6" customFormat="1" ht="15.75" customHeight="1">
      <c r="B10" s="23"/>
      <c r="C10" s="24"/>
      <c r="D10" s="19" t="s">
        <v>107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580" t="s">
        <v>1061</v>
      </c>
      <c r="F11" s="572"/>
      <c r="G11" s="572"/>
      <c r="H11" s="572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/>
      <c r="G13" s="24"/>
      <c r="H13" s="24"/>
      <c r="I13" s="100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0" t="s">
        <v>24</v>
      </c>
      <c r="J14" s="52" t="str">
        <f>'Rekapitulace stavby'!$AN$8</f>
        <v>24.12.2015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0" t="s">
        <v>29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30</v>
      </c>
      <c r="F17" s="24"/>
      <c r="G17" s="24"/>
      <c r="H17" s="24"/>
      <c r="I17" s="100" t="s">
        <v>31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32</v>
      </c>
      <c r="E19" s="24"/>
      <c r="F19" s="24"/>
      <c r="G19" s="24"/>
      <c r="H19" s="24"/>
      <c r="I19" s="100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0" t="s">
        <v>31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34</v>
      </c>
      <c r="E22" s="24"/>
      <c r="F22" s="24"/>
      <c r="G22" s="24"/>
      <c r="H22" s="24"/>
      <c r="I22" s="100" t="s">
        <v>29</v>
      </c>
      <c r="J22" s="17"/>
      <c r="K22" s="27"/>
    </row>
    <row r="23" spans="2:11" s="6" customFormat="1" ht="18.75" customHeight="1">
      <c r="B23" s="23"/>
      <c r="C23" s="24"/>
      <c r="D23" s="24"/>
      <c r="E23" s="17" t="s">
        <v>35</v>
      </c>
      <c r="F23" s="24"/>
      <c r="G23" s="24"/>
      <c r="H23" s="24"/>
      <c r="I23" s="100" t="s">
        <v>31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37</v>
      </c>
      <c r="E25" s="24"/>
      <c r="F25" s="24"/>
      <c r="G25" s="24"/>
      <c r="H25" s="24"/>
      <c r="J25" s="24"/>
      <c r="K25" s="27"/>
    </row>
    <row r="26" spans="2:11" s="96" customFormat="1" ht="15.75" customHeight="1">
      <c r="B26" s="97"/>
      <c r="C26" s="98"/>
      <c r="D26" s="98"/>
      <c r="E26" s="568"/>
      <c r="F26" s="602"/>
      <c r="G26" s="602"/>
      <c r="H26" s="602"/>
      <c r="J26" s="98"/>
      <c r="K26" s="99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101"/>
    </row>
    <row r="29" spans="2:11" s="6" customFormat="1" ht="26.25" customHeight="1">
      <c r="B29" s="23"/>
      <c r="C29" s="24"/>
      <c r="D29" s="102" t="s">
        <v>38</v>
      </c>
      <c r="E29" s="24"/>
      <c r="F29" s="24"/>
      <c r="G29" s="24"/>
      <c r="H29" s="24"/>
      <c r="J29" s="66">
        <f>ROUND($J$84,2)</f>
        <v>0</v>
      </c>
      <c r="K29" s="27"/>
    </row>
    <row r="30" spans="2:11" s="6" customFormat="1" ht="7.5" customHeight="1">
      <c r="B30" s="23"/>
      <c r="C30" s="24"/>
      <c r="D30" s="63"/>
      <c r="E30" s="63"/>
      <c r="F30" s="63"/>
      <c r="G30" s="63"/>
      <c r="H30" s="63"/>
      <c r="I30" s="53"/>
      <c r="J30" s="63"/>
      <c r="K30" s="101"/>
    </row>
    <row r="31" spans="2:11" s="6" customFormat="1" ht="15" customHeight="1">
      <c r="B31" s="23"/>
      <c r="C31" s="24"/>
      <c r="D31" s="24"/>
      <c r="E31" s="24"/>
      <c r="F31" s="28" t="s">
        <v>40</v>
      </c>
      <c r="G31" s="24"/>
      <c r="H31" s="24"/>
      <c r="I31" s="103" t="s">
        <v>39</v>
      </c>
      <c r="J31" s="28" t="s">
        <v>41</v>
      </c>
      <c r="K31" s="27"/>
    </row>
    <row r="32" spans="2:11" s="6" customFormat="1" ht="15" customHeight="1">
      <c r="B32" s="23"/>
      <c r="C32" s="24"/>
      <c r="D32" s="30" t="s">
        <v>42</v>
      </c>
      <c r="E32" s="30" t="s">
        <v>43</v>
      </c>
      <c r="F32" s="104">
        <f>ROUND(SUM($BE$84:$BE$87),2)</f>
        <v>0</v>
      </c>
      <c r="G32" s="24"/>
      <c r="H32" s="24"/>
      <c r="I32" s="105">
        <v>0.21</v>
      </c>
      <c r="J32" s="104">
        <f>ROUND(ROUND((SUM($BE$84:$BE$87)),2)*$I$32,2)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44</v>
      </c>
      <c r="F33" s="104">
        <f>ROUND(SUM($BF$84:$BF$87),2)</f>
        <v>0</v>
      </c>
      <c r="G33" s="24"/>
      <c r="H33" s="24"/>
      <c r="I33" s="105">
        <v>0.15</v>
      </c>
      <c r="J33" s="104">
        <f>ROUND(ROUND((SUM($BF$84:$BF$87)),2)*$I$33,2)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104">
        <f>ROUND(SUM($BG$84:$BG$87),2)</f>
        <v>0</v>
      </c>
      <c r="G34" s="24"/>
      <c r="H34" s="24"/>
      <c r="I34" s="105">
        <v>0.21</v>
      </c>
      <c r="J34" s="104">
        <v>0</v>
      </c>
      <c r="K34" s="27"/>
    </row>
    <row r="35" spans="2:11" s="6" customFormat="1" ht="15" customHeight="1" hidden="1">
      <c r="B35" s="23"/>
      <c r="C35" s="24"/>
      <c r="D35" s="24"/>
      <c r="E35" s="30" t="s">
        <v>46</v>
      </c>
      <c r="F35" s="104">
        <f>ROUND(SUM($BH$84:$BH$87),2)</f>
        <v>0</v>
      </c>
      <c r="G35" s="24"/>
      <c r="H35" s="24"/>
      <c r="I35" s="105">
        <v>0.15</v>
      </c>
      <c r="J35" s="104">
        <v>0</v>
      </c>
      <c r="K35" s="27"/>
    </row>
    <row r="36" spans="2:11" s="6" customFormat="1" ht="15" customHeight="1" hidden="1">
      <c r="B36" s="23"/>
      <c r="C36" s="24"/>
      <c r="D36" s="24"/>
      <c r="E36" s="30" t="s">
        <v>47</v>
      </c>
      <c r="F36" s="104">
        <f>ROUND(SUM($BI$84:$BI$87),2)</f>
        <v>0</v>
      </c>
      <c r="G36" s="24"/>
      <c r="H36" s="24"/>
      <c r="I36" s="105">
        <v>0</v>
      </c>
      <c r="J36" s="104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48</v>
      </c>
      <c r="E38" s="34"/>
      <c r="F38" s="34"/>
      <c r="G38" s="106" t="s">
        <v>49</v>
      </c>
      <c r="H38" s="35" t="s">
        <v>50</v>
      </c>
      <c r="I38" s="107"/>
      <c r="J38" s="36">
        <f>SUM($J$29:$J$36)</f>
        <v>0</v>
      </c>
      <c r="K38" s="108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09"/>
      <c r="J39" s="39"/>
      <c r="K39" s="40"/>
    </row>
    <row r="43" spans="2:11" s="6" customFormat="1" ht="7.5" customHeight="1">
      <c r="B43" s="110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2:11" s="6" customFormat="1" ht="37.5" customHeight="1">
      <c r="B44" s="23"/>
      <c r="C44" s="12" t="s">
        <v>109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600" t="str">
        <f>$E$7</f>
        <v>Galerie moderního umění-změna využití bytů na kanceláře</v>
      </c>
      <c r="F47" s="572"/>
      <c r="G47" s="572"/>
      <c r="H47" s="572"/>
      <c r="J47" s="24"/>
      <c r="K47" s="27"/>
    </row>
    <row r="48" spans="2:11" s="2" customFormat="1" ht="15.75" customHeight="1">
      <c r="B48" s="10"/>
      <c r="C48" s="19" t="s">
        <v>105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600" t="s">
        <v>106</v>
      </c>
      <c r="F49" s="572"/>
      <c r="G49" s="572"/>
      <c r="H49" s="572"/>
      <c r="J49" s="24"/>
      <c r="K49" s="27"/>
    </row>
    <row r="50" spans="2:11" s="6" customFormat="1" ht="15" customHeight="1">
      <c r="B50" s="23"/>
      <c r="C50" s="19" t="s">
        <v>107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580" t="str">
        <f>$E$11</f>
        <v>SO01.6 - Vzduchotechnika</v>
      </c>
      <c r="F51" s="572"/>
      <c r="G51" s="572"/>
      <c r="H51" s="572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HK-Velké nám. č.p.139-140</v>
      </c>
      <c r="G53" s="24"/>
      <c r="H53" s="24"/>
      <c r="I53" s="100" t="s">
        <v>24</v>
      </c>
      <c r="J53" s="52" t="str">
        <f>IF($J$14="","",$J$14)</f>
        <v>24.12.2015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Královéhradecký kraj,Pivovarské nám. 1245</v>
      </c>
      <c r="G55" s="24"/>
      <c r="H55" s="24"/>
      <c r="I55" s="100" t="s">
        <v>34</v>
      </c>
      <c r="J55" s="17" t="str">
        <f>$E$23</f>
        <v>Planning-art s.r.o.</v>
      </c>
      <c r="K55" s="27"/>
    </row>
    <row r="56" spans="2:11" s="6" customFormat="1" ht="15" customHeight="1">
      <c r="B56" s="23"/>
      <c r="C56" s="19" t="s">
        <v>32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3" t="s">
        <v>110</v>
      </c>
      <c r="D58" s="32"/>
      <c r="E58" s="32"/>
      <c r="F58" s="32"/>
      <c r="G58" s="32"/>
      <c r="H58" s="32"/>
      <c r="I58" s="114"/>
      <c r="J58" s="115" t="s">
        <v>111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5" t="s">
        <v>112</v>
      </c>
      <c r="D60" s="24"/>
      <c r="E60" s="24"/>
      <c r="F60" s="24"/>
      <c r="G60" s="24"/>
      <c r="H60" s="24"/>
      <c r="J60" s="66">
        <f>$J$84</f>
        <v>0</v>
      </c>
      <c r="K60" s="27"/>
      <c r="AU60" s="6" t="s">
        <v>113</v>
      </c>
    </row>
    <row r="61" spans="2:11" s="72" customFormat="1" ht="25.5" customHeight="1">
      <c r="B61" s="116"/>
      <c r="C61" s="117"/>
      <c r="D61" s="118" t="s">
        <v>1049</v>
      </c>
      <c r="E61" s="118"/>
      <c r="F61" s="118"/>
      <c r="G61" s="118"/>
      <c r="H61" s="118"/>
      <c r="I61" s="119"/>
      <c r="J61" s="120">
        <f>$J$85</f>
        <v>0</v>
      </c>
      <c r="K61" s="121"/>
    </row>
    <row r="62" spans="2:11" s="82" customFormat="1" ht="21" customHeight="1">
      <c r="B62" s="122"/>
      <c r="C62" s="84"/>
      <c r="D62" s="123" t="s">
        <v>1062</v>
      </c>
      <c r="E62" s="123"/>
      <c r="F62" s="123"/>
      <c r="G62" s="123"/>
      <c r="H62" s="123"/>
      <c r="I62" s="124"/>
      <c r="J62" s="125">
        <f>$J$86</f>
        <v>0</v>
      </c>
      <c r="K62" s="126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9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11"/>
      <c r="J68" s="42"/>
      <c r="K68" s="42"/>
      <c r="L68" s="43"/>
    </row>
    <row r="69" spans="2:12" s="6" customFormat="1" ht="37.5" customHeight="1">
      <c r="B69" s="23"/>
      <c r="C69" s="12" t="s">
        <v>139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600" t="str">
        <f>$E$7</f>
        <v>Galerie moderního umění-změna využití bytů na kanceláře</v>
      </c>
      <c r="F72" s="572"/>
      <c r="G72" s="572"/>
      <c r="H72" s="572"/>
      <c r="J72" s="24"/>
      <c r="K72" s="24"/>
      <c r="L72" s="43"/>
    </row>
    <row r="73" spans="2:12" s="2" customFormat="1" ht="15.75" customHeight="1">
      <c r="B73" s="10"/>
      <c r="C73" s="19" t="s">
        <v>105</v>
      </c>
      <c r="D73" s="11"/>
      <c r="E73" s="11"/>
      <c r="F73" s="11"/>
      <c r="G73" s="11"/>
      <c r="H73" s="11"/>
      <c r="J73" s="11"/>
      <c r="K73" s="11"/>
      <c r="L73" s="127"/>
    </row>
    <row r="74" spans="2:12" s="6" customFormat="1" ht="16.5" customHeight="1">
      <c r="B74" s="23"/>
      <c r="C74" s="24"/>
      <c r="D74" s="24"/>
      <c r="E74" s="600" t="s">
        <v>106</v>
      </c>
      <c r="F74" s="572"/>
      <c r="G74" s="572"/>
      <c r="H74" s="572"/>
      <c r="J74" s="24"/>
      <c r="K74" s="24"/>
      <c r="L74" s="43"/>
    </row>
    <row r="75" spans="2:12" s="6" customFormat="1" ht="15" customHeight="1">
      <c r="B75" s="23"/>
      <c r="C75" s="19" t="s">
        <v>107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580" t="str">
        <f>$E$11</f>
        <v>SO01.6 - Vzduchotechnika</v>
      </c>
      <c r="F76" s="572"/>
      <c r="G76" s="572"/>
      <c r="H76" s="572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22</v>
      </c>
      <c r="D78" s="24"/>
      <c r="E78" s="24"/>
      <c r="F78" s="17" t="str">
        <f>$F$14</f>
        <v>HK-Velké nám. č.p.139-140</v>
      </c>
      <c r="G78" s="24"/>
      <c r="H78" s="24"/>
      <c r="I78" s="100" t="s">
        <v>24</v>
      </c>
      <c r="J78" s="52" t="str">
        <f>IF($J$14="","",$J$14)</f>
        <v>24.12.2015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28</v>
      </c>
      <c r="D80" s="24"/>
      <c r="E80" s="24"/>
      <c r="F80" s="17" t="str">
        <f>$E$17</f>
        <v>Královéhradecký kraj,Pivovarské nám. 1245</v>
      </c>
      <c r="G80" s="24"/>
      <c r="H80" s="24"/>
      <c r="I80" s="100" t="s">
        <v>34</v>
      </c>
      <c r="J80" s="17" t="str">
        <f>$E$23</f>
        <v>Planning-art s.r.o.</v>
      </c>
      <c r="K80" s="24"/>
      <c r="L80" s="43"/>
    </row>
    <row r="81" spans="2:12" s="6" customFormat="1" ht="15" customHeight="1">
      <c r="B81" s="23"/>
      <c r="C81" s="19" t="s">
        <v>32</v>
      </c>
      <c r="D81" s="24"/>
      <c r="E81" s="24"/>
      <c r="F81" s="17">
        <f>IF($E$20="","",$E$20)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8" customFormat="1" ht="30" customHeight="1">
      <c r="B83" s="129"/>
      <c r="C83" s="130" t="s">
        <v>140</v>
      </c>
      <c r="D83" s="131" t="s">
        <v>57</v>
      </c>
      <c r="E83" s="131" t="s">
        <v>53</v>
      </c>
      <c r="F83" s="131" t="s">
        <v>141</v>
      </c>
      <c r="G83" s="131" t="s">
        <v>142</v>
      </c>
      <c r="H83" s="131" t="s">
        <v>143</v>
      </c>
      <c r="I83" s="132" t="s">
        <v>144</v>
      </c>
      <c r="J83" s="131" t="s">
        <v>145</v>
      </c>
      <c r="K83" s="133" t="s">
        <v>146</v>
      </c>
      <c r="L83" s="134"/>
      <c r="M83" s="58" t="s">
        <v>147</v>
      </c>
      <c r="N83" s="59" t="s">
        <v>42</v>
      </c>
      <c r="O83" s="59" t="s">
        <v>148</v>
      </c>
      <c r="P83" s="59" t="s">
        <v>149</v>
      </c>
      <c r="Q83" s="59" t="s">
        <v>150</v>
      </c>
      <c r="R83" s="59" t="s">
        <v>151</v>
      </c>
      <c r="S83" s="59" t="s">
        <v>152</v>
      </c>
      <c r="T83" s="60" t="s">
        <v>153</v>
      </c>
    </row>
    <row r="84" spans="2:63" s="6" customFormat="1" ht="30" customHeight="1">
      <c r="B84" s="23"/>
      <c r="C84" s="65" t="s">
        <v>112</v>
      </c>
      <c r="D84" s="24"/>
      <c r="E84" s="24"/>
      <c r="F84" s="24"/>
      <c r="G84" s="24"/>
      <c r="H84" s="24"/>
      <c r="J84" s="135">
        <f>$BK$84</f>
        <v>0</v>
      </c>
      <c r="K84" s="24"/>
      <c r="L84" s="43"/>
      <c r="M84" s="62"/>
      <c r="N84" s="63"/>
      <c r="O84" s="63"/>
      <c r="P84" s="136">
        <f>$P$85</f>
        <v>0</v>
      </c>
      <c r="Q84" s="63"/>
      <c r="R84" s="136">
        <f>$R$85</f>
        <v>0</v>
      </c>
      <c r="S84" s="63"/>
      <c r="T84" s="137">
        <f>$T$85</f>
        <v>0</v>
      </c>
      <c r="AT84" s="6" t="s">
        <v>71</v>
      </c>
      <c r="AU84" s="6" t="s">
        <v>113</v>
      </c>
      <c r="BK84" s="138">
        <f>$BK$85</f>
        <v>0</v>
      </c>
    </row>
    <row r="85" spans="2:63" s="139" customFormat="1" ht="37.5" customHeight="1">
      <c r="B85" s="140"/>
      <c r="C85" s="141"/>
      <c r="D85" s="141" t="s">
        <v>71</v>
      </c>
      <c r="E85" s="142" t="s">
        <v>518</v>
      </c>
      <c r="F85" s="142" t="s">
        <v>1051</v>
      </c>
      <c r="G85" s="141"/>
      <c r="H85" s="141"/>
      <c r="J85" s="143">
        <f>$BK$85</f>
        <v>0</v>
      </c>
      <c r="K85" s="141"/>
      <c r="L85" s="144"/>
      <c r="M85" s="145"/>
      <c r="N85" s="141"/>
      <c r="O85" s="141"/>
      <c r="P85" s="146">
        <f>$P$86</f>
        <v>0</v>
      </c>
      <c r="Q85" s="141"/>
      <c r="R85" s="146">
        <f>$R$86</f>
        <v>0</v>
      </c>
      <c r="S85" s="141"/>
      <c r="T85" s="147">
        <f>$T$86</f>
        <v>0</v>
      </c>
      <c r="AR85" s="148" t="s">
        <v>157</v>
      </c>
      <c r="AT85" s="148" t="s">
        <v>71</v>
      </c>
      <c r="AU85" s="148" t="s">
        <v>72</v>
      </c>
      <c r="AY85" s="148" t="s">
        <v>156</v>
      </c>
      <c r="BK85" s="149">
        <f>$BK$86</f>
        <v>0</v>
      </c>
    </row>
    <row r="86" spans="2:63" s="139" customFormat="1" ht="21" customHeight="1">
      <c r="B86" s="140"/>
      <c r="C86" s="141"/>
      <c r="D86" s="141" t="s">
        <v>71</v>
      </c>
      <c r="E86" s="150" t="s">
        <v>1063</v>
      </c>
      <c r="F86" s="150" t="s">
        <v>1064</v>
      </c>
      <c r="G86" s="141"/>
      <c r="H86" s="141"/>
      <c r="J86" s="151">
        <f>$BK$86</f>
        <v>0</v>
      </c>
      <c r="K86" s="141"/>
      <c r="L86" s="144"/>
      <c r="M86" s="145"/>
      <c r="N86" s="141"/>
      <c r="O86" s="141"/>
      <c r="P86" s="146">
        <f>$P$87</f>
        <v>0</v>
      </c>
      <c r="Q86" s="141"/>
      <c r="R86" s="146">
        <f>$R$87</f>
        <v>0</v>
      </c>
      <c r="S86" s="141"/>
      <c r="T86" s="147">
        <f>$T$87</f>
        <v>0</v>
      </c>
      <c r="AR86" s="148" t="s">
        <v>157</v>
      </c>
      <c r="AT86" s="148" t="s">
        <v>71</v>
      </c>
      <c r="AU86" s="148" t="s">
        <v>21</v>
      </c>
      <c r="AY86" s="148" t="s">
        <v>156</v>
      </c>
      <c r="BK86" s="149">
        <f>$BK$87</f>
        <v>0</v>
      </c>
    </row>
    <row r="87" spans="2:65" s="6" customFormat="1" ht="15.75" customHeight="1">
      <c r="B87" s="23"/>
      <c r="C87" s="152" t="s">
        <v>21</v>
      </c>
      <c r="D87" s="152" t="s">
        <v>160</v>
      </c>
      <c r="E87" s="153" t="s">
        <v>1065</v>
      </c>
      <c r="F87" s="154" t="s">
        <v>1066</v>
      </c>
      <c r="G87" s="155" t="s">
        <v>760</v>
      </c>
      <c r="H87" s="156">
        <v>1</v>
      </c>
      <c r="I87" s="157"/>
      <c r="J87" s="158">
        <f>ROUND($I$87*$H$87,2)</f>
        <v>0</v>
      </c>
      <c r="K87" s="154"/>
      <c r="L87" s="43"/>
      <c r="M87" s="159"/>
      <c r="N87" s="193" t="s">
        <v>43</v>
      </c>
      <c r="O87" s="194"/>
      <c r="P87" s="195">
        <f>$O$87*$H$87</f>
        <v>0</v>
      </c>
      <c r="Q87" s="195">
        <v>0</v>
      </c>
      <c r="R87" s="195">
        <f>$Q$87*$H$87</f>
        <v>0</v>
      </c>
      <c r="S87" s="195">
        <v>0</v>
      </c>
      <c r="T87" s="196">
        <f>$S$87*$H$87</f>
        <v>0</v>
      </c>
      <c r="AR87" s="96" t="s">
        <v>657</v>
      </c>
      <c r="AT87" s="96" t="s">
        <v>160</v>
      </c>
      <c r="AU87" s="96" t="s">
        <v>80</v>
      </c>
      <c r="AY87" s="6" t="s">
        <v>156</v>
      </c>
      <c r="BE87" s="163">
        <f>IF($N$87="základní",$J$87,0)</f>
        <v>0</v>
      </c>
      <c r="BF87" s="163">
        <f>IF($N$87="snížená",$J$87,0)</f>
        <v>0</v>
      </c>
      <c r="BG87" s="163">
        <f>IF($N$87="zákl. přenesená",$J$87,0)</f>
        <v>0</v>
      </c>
      <c r="BH87" s="163">
        <f>IF($N$87="sníž. přenesená",$J$87,0)</f>
        <v>0</v>
      </c>
      <c r="BI87" s="163">
        <f>IF($N$87="nulová",$J$87,0)</f>
        <v>0</v>
      </c>
      <c r="BJ87" s="96" t="s">
        <v>21</v>
      </c>
      <c r="BK87" s="163">
        <f>ROUND($I$87*$H$87,2)</f>
        <v>0</v>
      </c>
      <c r="BL87" s="96" t="s">
        <v>657</v>
      </c>
      <c r="BM87" s="96" t="s">
        <v>1067</v>
      </c>
    </row>
    <row r="88" spans="2:12" s="6" customFormat="1" ht="7.5" customHeight="1">
      <c r="B88" s="38"/>
      <c r="C88" s="39"/>
      <c r="D88" s="39"/>
      <c r="E88" s="39"/>
      <c r="F88" s="39"/>
      <c r="G88" s="39"/>
      <c r="H88" s="39"/>
      <c r="I88" s="109"/>
      <c r="J88" s="39"/>
      <c r="K88" s="39"/>
      <c r="L88" s="43"/>
    </row>
    <row r="504" s="2" customFormat="1" ht="14.25" customHeight="1"/>
  </sheetData>
  <sheetProtection password="CC35" sheet="1" objects="1" scenarios="1" formatColumns="0" formatRows="0" sort="0" autoFilter="0"/>
  <autoFilter ref="C83:K83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2:H72"/>
    <mergeCell ref="E74:H74"/>
    <mergeCell ref="E76:H7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0">
      <selection activeCell="A8" sqref="A8"/>
    </sheetView>
  </sheetViews>
  <sheetFormatPr defaultColWidth="9.16015625" defaultRowHeight="13.5"/>
  <cols>
    <col min="1" max="1" width="7.66015625" style="460" customWidth="1"/>
    <col min="2" max="2" width="63.83203125" style="443" customWidth="1"/>
    <col min="3" max="3" width="5.66015625" style="443" customWidth="1"/>
    <col min="4" max="4" width="7.83203125" style="460" customWidth="1"/>
    <col min="5" max="5" width="14.83203125" style="443" customWidth="1"/>
    <col min="6" max="6" width="21" style="443" customWidth="1"/>
    <col min="7" max="16384" width="9.16015625" style="443" customWidth="1"/>
  </cols>
  <sheetData>
    <row r="1" ht="12.75">
      <c r="A1" s="443" t="s">
        <v>1925</v>
      </c>
    </row>
    <row r="2" ht="12.75">
      <c r="A2" s="503" t="s">
        <v>1924</v>
      </c>
    </row>
    <row r="3" ht="12.75">
      <c r="A3" s="443" t="s">
        <v>1923</v>
      </c>
    </row>
    <row r="4" ht="12.75">
      <c r="A4" s="443" t="s">
        <v>1922</v>
      </c>
    </row>
    <row r="5" ht="12.75">
      <c r="A5" s="503" t="s">
        <v>1921</v>
      </c>
    </row>
    <row r="6" spans="2:4" ht="18">
      <c r="B6" s="502" t="s">
        <v>1920</v>
      </c>
      <c r="D6" s="443"/>
    </row>
    <row r="8" spans="1:6" ht="15.75">
      <c r="A8" s="500" t="s">
        <v>1919</v>
      </c>
      <c r="B8" s="500"/>
      <c r="C8" s="496"/>
      <c r="D8" s="501"/>
      <c r="E8" s="496"/>
      <c r="F8" s="496"/>
    </row>
    <row r="9" spans="1:6" ht="16.5" thickBot="1">
      <c r="A9" s="500"/>
      <c r="B9" s="499"/>
      <c r="C9" s="498"/>
      <c r="D9" s="497"/>
      <c r="E9" s="496"/>
      <c r="F9" s="496"/>
    </row>
    <row r="10" spans="1:6" ht="15">
      <c r="A10" s="495" t="s">
        <v>1918</v>
      </c>
      <c r="B10" s="494" t="s">
        <v>1917</v>
      </c>
      <c r="C10" s="494" t="s">
        <v>1916</v>
      </c>
      <c r="D10" s="494" t="s">
        <v>1915</v>
      </c>
      <c r="E10" s="493" t="s">
        <v>1914</v>
      </c>
      <c r="F10" s="492" t="s">
        <v>1913</v>
      </c>
    </row>
    <row r="11" spans="1:6" s="487" customFormat="1" ht="15.75" thickBot="1">
      <c r="A11" s="491"/>
      <c r="B11" s="490"/>
      <c r="C11" s="489"/>
      <c r="D11" s="489" t="s">
        <v>1912</v>
      </c>
      <c r="E11" s="489" t="s">
        <v>1911</v>
      </c>
      <c r="F11" s="488" t="s">
        <v>1910</v>
      </c>
    </row>
    <row r="12" spans="1:6" ht="12.75">
      <c r="A12" s="477"/>
      <c r="B12" s="474" t="s">
        <v>1909</v>
      </c>
      <c r="C12" s="477"/>
      <c r="D12" s="477"/>
      <c r="E12" s="473"/>
      <c r="F12" s="473"/>
    </row>
    <row r="13" spans="1:6" ht="12.75">
      <c r="A13" s="486" t="s">
        <v>1908</v>
      </c>
      <c r="B13" s="485" t="s">
        <v>1907</v>
      </c>
      <c r="C13" s="477">
        <v>3</v>
      </c>
      <c r="D13" s="477" t="s">
        <v>338</v>
      </c>
      <c r="E13" s="476"/>
      <c r="F13" s="476">
        <f>SUM(E13*C13)</f>
        <v>0</v>
      </c>
    </row>
    <row r="14" spans="1:6" ht="12.75">
      <c r="A14" s="477"/>
      <c r="B14" s="485" t="s">
        <v>1906</v>
      </c>
      <c r="C14" s="477">
        <v>6</v>
      </c>
      <c r="D14" s="477" t="s">
        <v>338</v>
      </c>
      <c r="E14" s="476"/>
      <c r="F14" s="476">
        <f>SUM(E14*C14)</f>
        <v>0</v>
      </c>
    </row>
    <row r="15" spans="1:6" ht="12.75">
      <c r="A15" s="486"/>
      <c r="B15" s="485" t="s">
        <v>1905</v>
      </c>
      <c r="C15" s="477">
        <v>6</v>
      </c>
      <c r="D15" s="477" t="s">
        <v>338</v>
      </c>
      <c r="E15" s="476"/>
      <c r="F15" s="476">
        <f>SUM(E15*C15)</f>
        <v>0</v>
      </c>
    </row>
    <row r="16" spans="1:6" ht="12.75">
      <c r="A16" s="486"/>
      <c r="B16" s="485" t="s">
        <v>1904</v>
      </c>
      <c r="C16" s="477">
        <v>12</v>
      </c>
      <c r="D16" s="477" t="s">
        <v>338</v>
      </c>
      <c r="E16" s="476"/>
      <c r="F16" s="476">
        <f>SUM(E16*C16)</f>
        <v>0</v>
      </c>
    </row>
    <row r="17" spans="1:6" ht="12.75">
      <c r="A17" s="486"/>
      <c r="B17" s="485" t="s">
        <v>1903</v>
      </c>
      <c r="C17" s="477"/>
      <c r="D17" s="477"/>
      <c r="E17" s="476"/>
      <c r="F17" s="476"/>
    </row>
    <row r="18" spans="1:6" ht="12.75">
      <c r="A18" s="477"/>
      <c r="B18" s="485" t="s">
        <v>1902</v>
      </c>
      <c r="C18" s="477">
        <v>66</v>
      </c>
      <c r="D18" s="477" t="s">
        <v>690</v>
      </c>
      <c r="E18" s="476"/>
      <c r="F18" s="476">
        <f>SUM(E18*C18)</f>
        <v>0</v>
      </c>
    </row>
    <row r="19" spans="1:6" ht="12.75">
      <c r="A19" s="477"/>
      <c r="B19" s="485" t="s">
        <v>1901</v>
      </c>
      <c r="C19" s="477">
        <v>21</v>
      </c>
      <c r="D19" s="477" t="s">
        <v>690</v>
      </c>
      <c r="E19" s="476"/>
      <c r="F19" s="476">
        <f>SUM(E19*C19)</f>
        <v>0</v>
      </c>
    </row>
    <row r="20" spans="1:6" ht="12.75">
      <c r="A20" s="477"/>
      <c r="B20" s="485"/>
      <c r="C20" s="477"/>
      <c r="D20" s="477"/>
      <c r="E20" s="476"/>
      <c r="F20" s="476"/>
    </row>
    <row r="21" spans="1:6" ht="12.75">
      <c r="A21" s="477"/>
      <c r="B21" s="485" t="s">
        <v>1900</v>
      </c>
      <c r="C21" s="477">
        <v>4</v>
      </c>
      <c r="D21" s="477" t="s">
        <v>760</v>
      </c>
      <c r="E21" s="476"/>
      <c r="F21" s="476">
        <f>SUM(E21*C21)</f>
        <v>0</v>
      </c>
    </row>
    <row r="22" spans="1:6" ht="12.75">
      <c r="A22" s="477"/>
      <c r="B22" s="485"/>
      <c r="C22" s="477"/>
      <c r="D22" s="477"/>
      <c r="E22" s="476"/>
      <c r="F22" s="476"/>
    </row>
    <row r="23" spans="1:6" ht="12.75">
      <c r="A23" s="477"/>
      <c r="B23" s="485" t="s">
        <v>1899</v>
      </c>
      <c r="C23" s="477">
        <v>20</v>
      </c>
      <c r="D23" s="477" t="s">
        <v>206</v>
      </c>
      <c r="E23" s="476"/>
      <c r="F23" s="476">
        <f>SUM(E23*C23)</f>
        <v>0</v>
      </c>
    </row>
    <row r="24" spans="2:6" ht="12.75">
      <c r="B24" s="484"/>
      <c r="C24" s="480"/>
      <c r="D24" s="477"/>
      <c r="E24" s="483"/>
      <c r="F24" s="483"/>
    </row>
    <row r="25" spans="1:6" ht="12.75">
      <c r="A25" s="480"/>
      <c r="B25" s="478" t="s">
        <v>1898</v>
      </c>
      <c r="C25" s="480">
        <v>1</v>
      </c>
      <c r="D25" s="480" t="s">
        <v>760</v>
      </c>
      <c r="E25" s="476"/>
      <c r="F25" s="476">
        <f>SUM(E25*C25)</f>
        <v>0</v>
      </c>
    </row>
    <row r="26" spans="1:6" ht="12.75">
      <c r="A26" s="480"/>
      <c r="F26" s="482"/>
    </row>
    <row r="27" spans="1:6" ht="12.75">
      <c r="A27" s="480"/>
      <c r="B27" s="478" t="s">
        <v>1897</v>
      </c>
      <c r="C27" s="480">
        <v>1</v>
      </c>
      <c r="D27" s="480" t="s">
        <v>760</v>
      </c>
      <c r="E27" s="476"/>
      <c r="F27" s="481">
        <f>SUM(E27*C27)</f>
        <v>0</v>
      </c>
    </row>
    <row r="28" spans="1:6" ht="12.75">
      <c r="A28" s="480"/>
      <c r="F28" s="482"/>
    </row>
    <row r="29" spans="1:6" ht="12.75">
      <c r="A29" s="480"/>
      <c r="B29" s="478" t="s">
        <v>1896</v>
      </c>
      <c r="C29" s="480">
        <v>1</v>
      </c>
      <c r="D29" s="480" t="s">
        <v>760</v>
      </c>
      <c r="E29" s="476"/>
      <c r="F29" s="481">
        <f>SUM(E29*C29)</f>
        <v>0</v>
      </c>
    </row>
    <row r="30" spans="1:6" ht="12.75">
      <c r="A30" s="480"/>
      <c r="F30" s="479"/>
    </row>
    <row r="31" spans="1:6" ht="12.75">
      <c r="A31" s="478"/>
      <c r="B31" s="473"/>
      <c r="C31" s="477"/>
      <c r="D31" s="477"/>
      <c r="E31" s="476"/>
      <c r="F31" s="476"/>
    </row>
    <row r="32" spans="1:6" ht="12.75">
      <c r="A32" s="473"/>
      <c r="B32" s="475" t="s">
        <v>1895</v>
      </c>
      <c r="C32" s="474"/>
      <c r="D32" s="474"/>
      <c r="E32" s="474"/>
      <c r="F32" s="473"/>
    </row>
    <row r="33" spans="1:4" ht="12.75">
      <c r="A33" s="443"/>
      <c r="D33" s="443"/>
    </row>
    <row r="34" spans="1:6" ht="12.75">
      <c r="A34" s="443"/>
      <c r="B34" s="472" t="s">
        <v>1894</v>
      </c>
      <c r="C34" s="472"/>
      <c r="D34" s="471"/>
      <c r="E34" s="470"/>
      <c r="F34" s="469">
        <f>SUM(F12:F33)</f>
        <v>0</v>
      </c>
    </row>
    <row r="35" spans="1:6" ht="12.75">
      <c r="A35" s="443"/>
      <c r="B35" s="472" t="s">
        <v>1893</v>
      </c>
      <c r="C35" s="472"/>
      <c r="D35" s="471"/>
      <c r="E35" s="470"/>
      <c r="F35" s="469">
        <f>SUM(F34*0.15)</f>
        <v>0</v>
      </c>
    </row>
    <row r="36" spans="1:6" ht="13.5" thickBot="1">
      <c r="A36" s="443"/>
      <c r="B36" s="468"/>
      <c r="C36" s="468"/>
      <c r="D36" s="467"/>
      <c r="E36" s="467"/>
      <c r="F36" s="466"/>
    </row>
    <row r="37" spans="1:6" ht="17.25" customHeight="1">
      <c r="A37" s="465"/>
      <c r="B37" s="464" t="s">
        <v>1892</v>
      </c>
      <c r="C37" s="463"/>
      <c r="D37" s="463"/>
      <c r="E37" s="463"/>
      <c r="F37" s="462">
        <f>SUM(F34:F36)</f>
        <v>0</v>
      </c>
    </row>
    <row r="38" spans="1:4" ht="12.75">
      <c r="A38" s="443"/>
      <c r="D38" s="443"/>
    </row>
    <row r="39" spans="1:4" ht="12.75">
      <c r="A39" s="443"/>
      <c r="D39" s="443"/>
    </row>
    <row r="40" spans="1:4" ht="12.75">
      <c r="A40" s="443"/>
      <c r="D40" s="443"/>
    </row>
    <row r="41" spans="1:4" ht="12.75">
      <c r="A41" s="443"/>
      <c r="D41" s="443"/>
    </row>
    <row r="42" spans="1:4" ht="12.75">
      <c r="A42" s="443"/>
      <c r="D42" s="443"/>
    </row>
    <row r="43" ht="12.75">
      <c r="C43" s="460"/>
    </row>
    <row r="44" ht="12.75">
      <c r="C44" s="460"/>
    </row>
    <row r="45" spans="3:4" ht="12.75">
      <c r="C45" s="460"/>
      <c r="D45" s="443"/>
    </row>
    <row r="46" spans="1:4" ht="12.75">
      <c r="A46" s="443"/>
      <c r="D46" s="443"/>
    </row>
    <row r="47" spans="5:6" ht="14.25">
      <c r="E47" s="461"/>
      <c r="F47" s="461"/>
    </row>
    <row r="48" spans="3:4" ht="12.75">
      <c r="C48" s="460"/>
      <c r="D48" s="443"/>
    </row>
    <row r="49" s="443" customFormat="1" ht="12.75">
      <c r="C49" s="460"/>
    </row>
    <row r="50" spans="4:6" s="443" customFormat="1" ht="14.25">
      <c r="D50" s="460"/>
      <c r="E50" s="461"/>
      <c r="F50" s="461"/>
    </row>
    <row r="51" spans="4:6" s="443" customFormat="1" ht="14.25">
      <c r="D51" s="460"/>
      <c r="E51" s="461"/>
      <c r="F51" s="461"/>
    </row>
    <row r="52" spans="4:6" s="443" customFormat="1" ht="14.25">
      <c r="D52" s="460"/>
      <c r="E52" s="461"/>
      <c r="F52" s="461"/>
    </row>
    <row r="53" spans="4:6" s="443" customFormat="1" ht="14.25">
      <c r="D53" s="460"/>
      <c r="E53" s="461"/>
      <c r="F53" s="461"/>
    </row>
    <row r="54" spans="4:6" s="443" customFormat="1" ht="14.25">
      <c r="D54" s="460"/>
      <c r="E54" s="461"/>
      <c r="F54" s="46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zoomScalePageLayoutView="0" workbookViewId="0" topLeftCell="A1">
      <pane ySplit="1" topLeftCell="A88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1"/>
      <c r="C1" s="201"/>
      <c r="D1" s="200" t="s">
        <v>1</v>
      </c>
      <c r="E1" s="201"/>
      <c r="F1" s="202" t="s">
        <v>1074</v>
      </c>
      <c r="G1" s="601" t="s">
        <v>1075</v>
      </c>
      <c r="H1" s="601"/>
      <c r="I1" s="201"/>
      <c r="J1" s="202" t="s">
        <v>1076</v>
      </c>
      <c r="K1" s="200" t="s">
        <v>103</v>
      </c>
      <c r="L1" s="202" t="s">
        <v>1077</v>
      </c>
      <c r="M1" s="202"/>
      <c r="N1" s="202"/>
      <c r="O1" s="202"/>
      <c r="P1" s="202"/>
      <c r="Q1" s="202"/>
      <c r="R1" s="202"/>
      <c r="S1" s="202"/>
      <c r="T1" s="202"/>
      <c r="U1" s="198"/>
      <c r="V1" s="19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597"/>
      <c r="M2" s="561"/>
      <c r="N2" s="561"/>
      <c r="O2" s="561"/>
      <c r="P2" s="561"/>
      <c r="Q2" s="561"/>
      <c r="R2" s="561"/>
      <c r="S2" s="561"/>
      <c r="T2" s="561"/>
      <c r="U2" s="561"/>
      <c r="V2" s="561"/>
      <c r="AT2" s="2" t="s">
        <v>102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104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600" t="str">
        <f>'Rekapitulace stavby'!$K$6</f>
        <v>Galerie moderního umění-změna využití bytů na kanceláře</v>
      </c>
      <c r="F7" s="565"/>
      <c r="G7" s="565"/>
      <c r="H7" s="565"/>
      <c r="J7" s="11"/>
      <c r="K7" s="13"/>
    </row>
    <row r="8" spans="2:11" s="2" customFormat="1" ht="15.75" customHeight="1">
      <c r="B8" s="10"/>
      <c r="C8" s="11"/>
      <c r="D8" s="19" t="s">
        <v>105</v>
      </c>
      <c r="E8" s="11"/>
      <c r="F8" s="11"/>
      <c r="G8" s="11"/>
      <c r="H8" s="11"/>
      <c r="J8" s="11"/>
      <c r="K8" s="13"/>
    </row>
    <row r="9" spans="2:11" s="96" customFormat="1" ht="16.5" customHeight="1">
      <c r="B9" s="97"/>
      <c r="C9" s="98"/>
      <c r="D9" s="98"/>
      <c r="E9" s="600" t="s">
        <v>106</v>
      </c>
      <c r="F9" s="602"/>
      <c r="G9" s="602"/>
      <c r="H9" s="602"/>
      <c r="J9" s="98"/>
      <c r="K9" s="99"/>
    </row>
    <row r="10" spans="2:11" s="6" customFormat="1" ht="15.75" customHeight="1">
      <c r="B10" s="23"/>
      <c r="C10" s="24"/>
      <c r="D10" s="19" t="s">
        <v>107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580" t="s">
        <v>1068</v>
      </c>
      <c r="F11" s="572"/>
      <c r="G11" s="572"/>
      <c r="H11" s="572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/>
      <c r="G13" s="24"/>
      <c r="H13" s="24"/>
      <c r="I13" s="100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0" t="s">
        <v>24</v>
      </c>
      <c r="J14" s="52" t="str">
        <f>'Rekapitulace stavby'!$AN$8</f>
        <v>24.12.2015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0" t="s">
        <v>29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30</v>
      </c>
      <c r="F17" s="24"/>
      <c r="G17" s="24"/>
      <c r="H17" s="24"/>
      <c r="I17" s="100" t="s">
        <v>31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32</v>
      </c>
      <c r="E19" s="24"/>
      <c r="F19" s="24"/>
      <c r="G19" s="24"/>
      <c r="H19" s="24"/>
      <c r="I19" s="100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0" t="s">
        <v>31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34</v>
      </c>
      <c r="E22" s="24"/>
      <c r="F22" s="24"/>
      <c r="G22" s="24"/>
      <c r="H22" s="24"/>
      <c r="I22" s="100" t="s">
        <v>29</v>
      </c>
      <c r="J22" s="17"/>
      <c r="K22" s="27"/>
    </row>
    <row r="23" spans="2:11" s="6" customFormat="1" ht="18.75" customHeight="1">
      <c r="B23" s="23"/>
      <c r="C23" s="24"/>
      <c r="D23" s="24"/>
      <c r="E23" s="17" t="s">
        <v>35</v>
      </c>
      <c r="F23" s="24"/>
      <c r="G23" s="24"/>
      <c r="H23" s="24"/>
      <c r="I23" s="100" t="s">
        <v>31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37</v>
      </c>
      <c r="E25" s="24"/>
      <c r="F25" s="24"/>
      <c r="G25" s="24"/>
      <c r="H25" s="24"/>
      <c r="J25" s="24"/>
      <c r="K25" s="27"/>
    </row>
    <row r="26" spans="2:11" s="96" customFormat="1" ht="15.75" customHeight="1">
      <c r="B26" s="97"/>
      <c r="C26" s="98"/>
      <c r="D26" s="98"/>
      <c r="E26" s="568"/>
      <c r="F26" s="602"/>
      <c r="G26" s="602"/>
      <c r="H26" s="602"/>
      <c r="J26" s="98"/>
      <c r="K26" s="99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101"/>
    </row>
    <row r="29" spans="2:11" s="6" customFormat="1" ht="26.25" customHeight="1">
      <c r="B29" s="23"/>
      <c r="C29" s="24"/>
      <c r="D29" s="102" t="s">
        <v>38</v>
      </c>
      <c r="E29" s="24"/>
      <c r="F29" s="24"/>
      <c r="G29" s="24"/>
      <c r="H29" s="24"/>
      <c r="J29" s="66">
        <f>ROUND($J$84,2)</f>
        <v>0</v>
      </c>
      <c r="K29" s="27"/>
    </row>
    <row r="30" spans="2:11" s="6" customFormat="1" ht="7.5" customHeight="1">
      <c r="B30" s="23"/>
      <c r="C30" s="24"/>
      <c r="D30" s="63"/>
      <c r="E30" s="63"/>
      <c r="F30" s="63"/>
      <c r="G30" s="63"/>
      <c r="H30" s="63"/>
      <c r="I30" s="53"/>
      <c r="J30" s="63"/>
      <c r="K30" s="101"/>
    </row>
    <row r="31" spans="2:11" s="6" customFormat="1" ht="15" customHeight="1">
      <c r="B31" s="23"/>
      <c r="C31" s="24"/>
      <c r="D31" s="24"/>
      <c r="E31" s="24"/>
      <c r="F31" s="28" t="s">
        <v>40</v>
      </c>
      <c r="G31" s="24"/>
      <c r="H31" s="24"/>
      <c r="I31" s="103" t="s">
        <v>39</v>
      </c>
      <c r="J31" s="28" t="s">
        <v>41</v>
      </c>
      <c r="K31" s="27"/>
    </row>
    <row r="32" spans="2:11" s="6" customFormat="1" ht="15" customHeight="1">
      <c r="B32" s="23"/>
      <c r="C32" s="24"/>
      <c r="D32" s="30" t="s">
        <v>42</v>
      </c>
      <c r="E32" s="30" t="s">
        <v>43</v>
      </c>
      <c r="F32" s="104">
        <f>ROUND(SUM($BE$84:$BE$87),2)</f>
        <v>0</v>
      </c>
      <c r="G32" s="24"/>
      <c r="H32" s="24"/>
      <c r="I32" s="105">
        <v>0.21</v>
      </c>
      <c r="J32" s="104">
        <f>ROUND(ROUND((SUM($BE$84:$BE$87)),2)*$I$32,2)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44</v>
      </c>
      <c r="F33" s="104">
        <f>ROUND(SUM($BF$84:$BF$87),2)</f>
        <v>0</v>
      </c>
      <c r="G33" s="24"/>
      <c r="H33" s="24"/>
      <c r="I33" s="105">
        <v>0.15</v>
      </c>
      <c r="J33" s="104">
        <f>ROUND(ROUND((SUM($BF$84:$BF$87)),2)*$I$33,2)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104">
        <f>ROUND(SUM($BG$84:$BG$87),2)</f>
        <v>0</v>
      </c>
      <c r="G34" s="24"/>
      <c r="H34" s="24"/>
      <c r="I34" s="105">
        <v>0.21</v>
      </c>
      <c r="J34" s="104">
        <v>0</v>
      </c>
      <c r="K34" s="27"/>
    </row>
    <row r="35" spans="2:11" s="6" customFormat="1" ht="15" customHeight="1" hidden="1">
      <c r="B35" s="23"/>
      <c r="C35" s="24"/>
      <c r="D35" s="24"/>
      <c r="E35" s="30" t="s">
        <v>46</v>
      </c>
      <c r="F35" s="104">
        <f>ROUND(SUM($BH$84:$BH$87),2)</f>
        <v>0</v>
      </c>
      <c r="G35" s="24"/>
      <c r="H35" s="24"/>
      <c r="I35" s="105">
        <v>0.15</v>
      </c>
      <c r="J35" s="104">
        <v>0</v>
      </c>
      <c r="K35" s="27"/>
    </row>
    <row r="36" spans="2:11" s="6" customFormat="1" ht="15" customHeight="1" hidden="1">
      <c r="B36" s="23"/>
      <c r="C36" s="24"/>
      <c r="D36" s="24"/>
      <c r="E36" s="30" t="s">
        <v>47</v>
      </c>
      <c r="F36" s="104">
        <f>ROUND(SUM($BI$84:$BI$87),2)</f>
        <v>0</v>
      </c>
      <c r="G36" s="24"/>
      <c r="H36" s="24"/>
      <c r="I36" s="105">
        <v>0</v>
      </c>
      <c r="J36" s="104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48</v>
      </c>
      <c r="E38" s="34"/>
      <c r="F38" s="34"/>
      <c r="G38" s="106" t="s">
        <v>49</v>
      </c>
      <c r="H38" s="35" t="s">
        <v>50</v>
      </c>
      <c r="I38" s="107"/>
      <c r="J38" s="36">
        <f>SUM($J$29:$J$36)</f>
        <v>0</v>
      </c>
      <c r="K38" s="108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09"/>
      <c r="J39" s="39"/>
      <c r="K39" s="40"/>
    </row>
    <row r="43" spans="2:11" s="6" customFormat="1" ht="7.5" customHeight="1">
      <c r="B43" s="110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2:11" s="6" customFormat="1" ht="37.5" customHeight="1">
      <c r="B44" s="23"/>
      <c r="C44" s="12" t="s">
        <v>109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600" t="str">
        <f>$E$7</f>
        <v>Galerie moderního umění-změna využití bytů na kanceláře</v>
      </c>
      <c r="F47" s="572"/>
      <c r="G47" s="572"/>
      <c r="H47" s="572"/>
      <c r="J47" s="24"/>
      <c r="K47" s="27"/>
    </row>
    <row r="48" spans="2:11" s="2" customFormat="1" ht="15.75" customHeight="1">
      <c r="B48" s="10"/>
      <c r="C48" s="19" t="s">
        <v>105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600" t="s">
        <v>106</v>
      </c>
      <c r="F49" s="572"/>
      <c r="G49" s="572"/>
      <c r="H49" s="572"/>
      <c r="J49" s="24"/>
      <c r="K49" s="27"/>
    </row>
    <row r="50" spans="2:11" s="6" customFormat="1" ht="15" customHeight="1">
      <c r="B50" s="23"/>
      <c r="C50" s="19" t="s">
        <v>107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580" t="str">
        <f>$E$11</f>
        <v>SO01.7 - Elektrická požární signalizace </v>
      </c>
      <c r="F51" s="572"/>
      <c r="G51" s="572"/>
      <c r="H51" s="572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HK-Velké nám. č.p.139-140</v>
      </c>
      <c r="G53" s="24"/>
      <c r="H53" s="24"/>
      <c r="I53" s="100" t="s">
        <v>24</v>
      </c>
      <c r="J53" s="52" t="str">
        <f>IF($J$14="","",$J$14)</f>
        <v>24.12.2015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Královéhradecký kraj,Pivovarské nám. 1245</v>
      </c>
      <c r="G55" s="24"/>
      <c r="H55" s="24"/>
      <c r="I55" s="100" t="s">
        <v>34</v>
      </c>
      <c r="J55" s="17" t="str">
        <f>$E$23</f>
        <v>Planning-art s.r.o.</v>
      </c>
      <c r="K55" s="27"/>
    </row>
    <row r="56" spans="2:11" s="6" customFormat="1" ht="15" customHeight="1">
      <c r="B56" s="23"/>
      <c r="C56" s="19" t="s">
        <v>32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3" t="s">
        <v>110</v>
      </c>
      <c r="D58" s="32"/>
      <c r="E58" s="32"/>
      <c r="F58" s="32"/>
      <c r="G58" s="32"/>
      <c r="H58" s="32"/>
      <c r="I58" s="114"/>
      <c r="J58" s="115" t="s">
        <v>111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5" t="s">
        <v>112</v>
      </c>
      <c r="D60" s="24"/>
      <c r="E60" s="24"/>
      <c r="F60" s="24"/>
      <c r="G60" s="24"/>
      <c r="H60" s="24"/>
      <c r="J60" s="66">
        <f>$J$84</f>
        <v>0</v>
      </c>
      <c r="K60" s="27"/>
      <c r="AU60" s="6" t="s">
        <v>113</v>
      </c>
    </row>
    <row r="61" spans="2:11" s="72" customFormat="1" ht="25.5" customHeight="1">
      <c r="B61" s="116"/>
      <c r="C61" s="117"/>
      <c r="D61" s="118" t="s">
        <v>1049</v>
      </c>
      <c r="E61" s="118"/>
      <c r="F61" s="118"/>
      <c r="G61" s="118"/>
      <c r="H61" s="118"/>
      <c r="I61" s="119"/>
      <c r="J61" s="120">
        <f>$J$85</f>
        <v>0</v>
      </c>
      <c r="K61" s="121"/>
    </row>
    <row r="62" spans="2:11" s="82" customFormat="1" ht="21" customHeight="1">
      <c r="B62" s="122"/>
      <c r="C62" s="84"/>
      <c r="D62" s="123" t="s">
        <v>1050</v>
      </c>
      <c r="E62" s="123"/>
      <c r="F62" s="123"/>
      <c r="G62" s="123"/>
      <c r="H62" s="123"/>
      <c r="I62" s="124"/>
      <c r="J62" s="125">
        <f>$J$86</f>
        <v>0</v>
      </c>
      <c r="K62" s="126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9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11"/>
      <c r="J68" s="42"/>
      <c r="K68" s="42"/>
      <c r="L68" s="43"/>
    </row>
    <row r="69" spans="2:12" s="6" customFormat="1" ht="37.5" customHeight="1">
      <c r="B69" s="23"/>
      <c r="C69" s="12" t="s">
        <v>139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600" t="str">
        <f>$E$7</f>
        <v>Galerie moderního umění-změna využití bytů na kanceláře</v>
      </c>
      <c r="F72" s="572"/>
      <c r="G72" s="572"/>
      <c r="H72" s="572"/>
      <c r="J72" s="24"/>
      <c r="K72" s="24"/>
      <c r="L72" s="43"/>
    </row>
    <row r="73" spans="2:12" s="2" customFormat="1" ht="15.75" customHeight="1">
      <c r="B73" s="10"/>
      <c r="C73" s="19" t="s">
        <v>105</v>
      </c>
      <c r="D73" s="11"/>
      <c r="E73" s="11"/>
      <c r="F73" s="11"/>
      <c r="G73" s="11"/>
      <c r="H73" s="11"/>
      <c r="J73" s="11"/>
      <c r="K73" s="11"/>
      <c r="L73" s="127"/>
    </row>
    <row r="74" spans="2:12" s="6" customFormat="1" ht="16.5" customHeight="1">
      <c r="B74" s="23"/>
      <c r="C74" s="24"/>
      <c r="D74" s="24"/>
      <c r="E74" s="600" t="s">
        <v>106</v>
      </c>
      <c r="F74" s="572"/>
      <c r="G74" s="572"/>
      <c r="H74" s="572"/>
      <c r="J74" s="24"/>
      <c r="K74" s="24"/>
      <c r="L74" s="43"/>
    </row>
    <row r="75" spans="2:12" s="6" customFormat="1" ht="15" customHeight="1">
      <c r="B75" s="23"/>
      <c r="C75" s="19" t="s">
        <v>107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580" t="str">
        <f>$E$11</f>
        <v>SO01.7 - Elektrická požární signalizace </v>
      </c>
      <c r="F76" s="572"/>
      <c r="G76" s="572"/>
      <c r="H76" s="572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22</v>
      </c>
      <c r="D78" s="24"/>
      <c r="E78" s="24"/>
      <c r="F78" s="17" t="str">
        <f>$F$14</f>
        <v>HK-Velké nám. č.p.139-140</v>
      </c>
      <c r="G78" s="24"/>
      <c r="H78" s="24"/>
      <c r="I78" s="100" t="s">
        <v>24</v>
      </c>
      <c r="J78" s="52" t="str">
        <f>IF($J$14="","",$J$14)</f>
        <v>24.12.2015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28</v>
      </c>
      <c r="D80" s="24"/>
      <c r="E80" s="24"/>
      <c r="F80" s="17" t="str">
        <f>$E$17</f>
        <v>Královéhradecký kraj,Pivovarské nám. 1245</v>
      </c>
      <c r="G80" s="24"/>
      <c r="H80" s="24"/>
      <c r="I80" s="100" t="s">
        <v>34</v>
      </c>
      <c r="J80" s="17" t="str">
        <f>$E$23</f>
        <v>Planning-art s.r.o.</v>
      </c>
      <c r="K80" s="24"/>
      <c r="L80" s="43"/>
    </row>
    <row r="81" spans="2:12" s="6" customFormat="1" ht="15" customHeight="1">
      <c r="B81" s="23"/>
      <c r="C81" s="19" t="s">
        <v>32</v>
      </c>
      <c r="D81" s="24"/>
      <c r="E81" s="24"/>
      <c r="F81" s="17">
        <f>IF($E$20="","",$E$20)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8" customFormat="1" ht="30" customHeight="1">
      <c r="B83" s="129"/>
      <c r="C83" s="130" t="s">
        <v>140</v>
      </c>
      <c r="D83" s="131" t="s">
        <v>57</v>
      </c>
      <c r="E83" s="131" t="s">
        <v>53</v>
      </c>
      <c r="F83" s="131" t="s">
        <v>141</v>
      </c>
      <c r="G83" s="131" t="s">
        <v>142</v>
      </c>
      <c r="H83" s="131" t="s">
        <v>143</v>
      </c>
      <c r="I83" s="132" t="s">
        <v>144</v>
      </c>
      <c r="J83" s="131" t="s">
        <v>145</v>
      </c>
      <c r="K83" s="133" t="s">
        <v>146</v>
      </c>
      <c r="L83" s="134"/>
      <c r="M83" s="58" t="s">
        <v>147</v>
      </c>
      <c r="N83" s="59" t="s">
        <v>42</v>
      </c>
      <c r="O83" s="59" t="s">
        <v>148</v>
      </c>
      <c r="P83" s="59" t="s">
        <v>149</v>
      </c>
      <c r="Q83" s="59" t="s">
        <v>150</v>
      </c>
      <c r="R83" s="59" t="s">
        <v>151</v>
      </c>
      <c r="S83" s="59" t="s">
        <v>152</v>
      </c>
      <c r="T83" s="60" t="s">
        <v>153</v>
      </c>
    </row>
    <row r="84" spans="2:63" s="6" customFormat="1" ht="30" customHeight="1">
      <c r="B84" s="23"/>
      <c r="C84" s="65" t="s">
        <v>112</v>
      </c>
      <c r="D84" s="24"/>
      <c r="E84" s="24"/>
      <c r="F84" s="24"/>
      <c r="G84" s="24"/>
      <c r="H84" s="24"/>
      <c r="J84" s="135">
        <f>$BK$84</f>
        <v>0</v>
      </c>
      <c r="K84" s="24"/>
      <c r="L84" s="43"/>
      <c r="M84" s="62"/>
      <c r="N84" s="63"/>
      <c r="O84" s="63"/>
      <c r="P84" s="136">
        <f>$P$85</f>
        <v>0</v>
      </c>
      <c r="Q84" s="63"/>
      <c r="R84" s="136">
        <f>$R$85</f>
        <v>0</v>
      </c>
      <c r="S84" s="63"/>
      <c r="T84" s="137">
        <f>$T$85</f>
        <v>0</v>
      </c>
      <c r="AT84" s="6" t="s">
        <v>71</v>
      </c>
      <c r="AU84" s="6" t="s">
        <v>113</v>
      </c>
      <c r="BK84" s="138">
        <f>$BK$85</f>
        <v>0</v>
      </c>
    </row>
    <row r="85" spans="2:63" s="139" customFormat="1" ht="37.5" customHeight="1">
      <c r="B85" s="140"/>
      <c r="C85" s="141"/>
      <c r="D85" s="141" t="s">
        <v>71</v>
      </c>
      <c r="E85" s="142" t="s">
        <v>518</v>
      </c>
      <c r="F85" s="142" t="s">
        <v>1051</v>
      </c>
      <c r="G85" s="141"/>
      <c r="H85" s="141"/>
      <c r="J85" s="143">
        <f>$BK$85</f>
        <v>0</v>
      </c>
      <c r="K85" s="141"/>
      <c r="L85" s="144"/>
      <c r="M85" s="145"/>
      <c r="N85" s="141"/>
      <c r="O85" s="141"/>
      <c r="P85" s="146">
        <f>$P$86</f>
        <v>0</v>
      </c>
      <c r="Q85" s="141"/>
      <c r="R85" s="146">
        <f>$R$86</f>
        <v>0</v>
      </c>
      <c r="S85" s="141"/>
      <c r="T85" s="147">
        <f>$T$86</f>
        <v>0</v>
      </c>
      <c r="AR85" s="148" t="s">
        <v>157</v>
      </c>
      <c r="AT85" s="148" t="s">
        <v>71</v>
      </c>
      <c r="AU85" s="148" t="s">
        <v>72</v>
      </c>
      <c r="AY85" s="148" t="s">
        <v>156</v>
      </c>
      <c r="BK85" s="149">
        <f>$BK$86</f>
        <v>0</v>
      </c>
    </row>
    <row r="86" spans="2:63" s="139" customFormat="1" ht="21" customHeight="1">
      <c r="B86" s="140"/>
      <c r="C86" s="141"/>
      <c r="D86" s="141" t="s">
        <v>71</v>
      </c>
      <c r="E86" s="150" t="s">
        <v>1052</v>
      </c>
      <c r="F86" s="150" t="s">
        <v>1053</v>
      </c>
      <c r="G86" s="141"/>
      <c r="H86" s="141"/>
      <c r="J86" s="151">
        <f>$BK$86</f>
        <v>0</v>
      </c>
      <c r="K86" s="141"/>
      <c r="L86" s="144"/>
      <c r="M86" s="145"/>
      <c r="N86" s="141"/>
      <c r="O86" s="141"/>
      <c r="P86" s="146">
        <f>$P$87</f>
        <v>0</v>
      </c>
      <c r="Q86" s="141"/>
      <c r="R86" s="146">
        <f>$R$87</f>
        <v>0</v>
      </c>
      <c r="S86" s="141"/>
      <c r="T86" s="147">
        <f>$T$87</f>
        <v>0</v>
      </c>
      <c r="AR86" s="148" t="s">
        <v>157</v>
      </c>
      <c r="AT86" s="148" t="s">
        <v>71</v>
      </c>
      <c r="AU86" s="148" t="s">
        <v>21</v>
      </c>
      <c r="AY86" s="148" t="s">
        <v>156</v>
      </c>
      <c r="BK86" s="149">
        <f>$BK$87</f>
        <v>0</v>
      </c>
    </row>
    <row r="87" spans="2:65" s="6" customFormat="1" ht="15.75" customHeight="1">
      <c r="B87" s="23"/>
      <c r="C87" s="152" t="s">
        <v>21</v>
      </c>
      <c r="D87" s="152" t="s">
        <v>160</v>
      </c>
      <c r="E87" s="153" t="s">
        <v>1054</v>
      </c>
      <c r="F87" s="154" t="s">
        <v>1069</v>
      </c>
      <c r="G87" s="155" t="s">
        <v>760</v>
      </c>
      <c r="H87" s="156">
        <v>1</v>
      </c>
      <c r="I87" s="157"/>
      <c r="J87" s="158">
        <f>ROUND($I$87*$H$87,2)</f>
        <v>0</v>
      </c>
      <c r="K87" s="154"/>
      <c r="L87" s="43"/>
      <c r="M87" s="159"/>
      <c r="N87" s="193" t="s">
        <v>43</v>
      </c>
      <c r="O87" s="194"/>
      <c r="P87" s="195">
        <f>$O$87*$H$87</f>
        <v>0</v>
      </c>
      <c r="Q87" s="195">
        <v>0</v>
      </c>
      <c r="R87" s="195">
        <f>$Q$87*$H$87</f>
        <v>0</v>
      </c>
      <c r="S87" s="195">
        <v>0</v>
      </c>
      <c r="T87" s="196">
        <f>$S$87*$H$87</f>
        <v>0</v>
      </c>
      <c r="AR87" s="96" t="s">
        <v>657</v>
      </c>
      <c r="AT87" s="96" t="s">
        <v>160</v>
      </c>
      <c r="AU87" s="96" t="s">
        <v>80</v>
      </c>
      <c r="AY87" s="6" t="s">
        <v>156</v>
      </c>
      <c r="BE87" s="163">
        <f>IF($N$87="základní",$J$87,0)</f>
        <v>0</v>
      </c>
      <c r="BF87" s="163">
        <f>IF($N$87="snížená",$J$87,0)</f>
        <v>0</v>
      </c>
      <c r="BG87" s="163">
        <f>IF($N$87="zákl. přenesená",$J$87,0)</f>
        <v>0</v>
      </c>
      <c r="BH87" s="163">
        <f>IF($N$87="sníž. přenesená",$J$87,0)</f>
        <v>0</v>
      </c>
      <c r="BI87" s="163">
        <f>IF($N$87="nulová",$J$87,0)</f>
        <v>0</v>
      </c>
      <c r="BJ87" s="96" t="s">
        <v>21</v>
      </c>
      <c r="BK87" s="163">
        <f>ROUND($I$87*$H$87,2)</f>
        <v>0</v>
      </c>
      <c r="BL87" s="96" t="s">
        <v>657</v>
      </c>
      <c r="BM87" s="96" t="s">
        <v>1070</v>
      </c>
    </row>
    <row r="88" spans="2:12" s="6" customFormat="1" ht="7.5" customHeight="1">
      <c r="B88" s="38"/>
      <c r="C88" s="39"/>
      <c r="D88" s="39"/>
      <c r="E88" s="39"/>
      <c r="F88" s="39"/>
      <c r="G88" s="39"/>
      <c r="H88" s="39"/>
      <c r="I88" s="109"/>
      <c r="J88" s="39"/>
      <c r="K88" s="39"/>
      <c r="L88" s="43"/>
    </row>
    <row r="504" s="2" customFormat="1" ht="14.25" customHeight="1"/>
  </sheetData>
  <sheetProtection password="CC35" sheet="1" objects="1" scenarios="1" formatColumns="0" formatRows="0" sort="0" autoFilter="0"/>
  <autoFilter ref="C83:K83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2:H72"/>
    <mergeCell ref="E74:H74"/>
    <mergeCell ref="E76:H7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zoomScaleSheetLayoutView="100" zoomScalePageLayoutView="0" workbookViewId="0" topLeftCell="A34">
      <selection activeCell="B8" sqref="B8"/>
    </sheetView>
  </sheetViews>
  <sheetFormatPr defaultColWidth="9.33203125" defaultRowHeight="13.5"/>
  <cols>
    <col min="1" max="1" width="13.83203125" style="504" customWidth="1"/>
    <col min="2" max="2" width="36.5" style="504" customWidth="1"/>
    <col min="3" max="3" width="11.16015625" style="504" customWidth="1"/>
    <col min="4" max="4" width="5.5" style="504" customWidth="1"/>
    <col min="5" max="5" width="15.83203125" style="504" customWidth="1"/>
    <col min="6" max="6" width="20.83203125" style="504" customWidth="1"/>
    <col min="7" max="7" width="5" style="504" customWidth="1"/>
    <col min="8" max="16384" width="9.33203125" style="504" customWidth="1"/>
  </cols>
  <sheetData>
    <row r="1" spans="1:2" ht="12.75">
      <c r="A1" s="504" t="s">
        <v>1995</v>
      </c>
      <c r="B1" s="559" t="s">
        <v>1994</v>
      </c>
    </row>
    <row r="2" spans="1:6" ht="15">
      <c r="A2" s="643" t="s">
        <v>1993</v>
      </c>
      <c r="B2" s="643"/>
      <c r="C2" s="643"/>
      <c r="D2" s="643"/>
      <c r="E2" s="643"/>
      <c r="F2" s="643"/>
    </row>
    <row r="3" spans="1:6" ht="15">
      <c r="A3" s="644" t="s">
        <v>1992</v>
      </c>
      <c r="B3" s="644"/>
      <c r="C3" s="644"/>
      <c r="D3" s="644"/>
      <c r="E3" s="644"/>
      <c r="F3" s="644"/>
    </row>
    <row r="4" spans="2:4" ht="12.75">
      <c r="B4" s="558" t="s">
        <v>1991</v>
      </c>
      <c r="C4" s="557" t="s">
        <v>1990</v>
      </c>
      <c r="D4" s="555"/>
    </row>
    <row r="5" spans="2:4" ht="12.75">
      <c r="B5" s="540"/>
      <c r="C5" s="555"/>
      <c r="D5" s="555"/>
    </row>
    <row r="6" spans="1:6" ht="12.75">
      <c r="A6" s="553"/>
      <c r="B6" s="552"/>
      <c r="C6" s="552"/>
      <c r="D6" s="552"/>
      <c r="E6" s="552"/>
      <c r="F6" s="552"/>
    </row>
    <row r="7" spans="1:6" ht="18">
      <c r="A7" s="556"/>
      <c r="B7" s="552"/>
      <c r="C7" s="556" t="s">
        <v>1989</v>
      </c>
      <c r="D7" s="552"/>
      <c r="E7" s="552"/>
      <c r="F7" s="552"/>
    </row>
    <row r="8" spans="1:6" ht="18">
      <c r="A8" s="556"/>
      <c r="B8" s="556"/>
      <c r="C8" s="556"/>
      <c r="D8" s="556"/>
      <c r="E8" s="556"/>
      <c r="F8" s="552"/>
    </row>
    <row r="9" spans="1:6" ht="12.75">
      <c r="A9" s="555" t="s">
        <v>1988</v>
      </c>
      <c r="B9" s="555"/>
      <c r="C9" s="555"/>
      <c r="D9" s="555"/>
      <c r="E9" s="555"/>
      <c r="F9" s="552"/>
    </row>
    <row r="10" spans="1:6" ht="12.75">
      <c r="A10" s="555" t="s">
        <v>1442</v>
      </c>
      <c r="B10" s="555"/>
      <c r="C10" s="555" t="s">
        <v>1987</v>
      </c>
      <c r="D10" s="555"/>
      <c r="E10" s="555"/>
      <c r="F10" s="552"/>
    </row>
    <row r="11" spans="1:6" ht="12.75">
      <c r="A11" s="555" t="s">
        <v>1986</v>
      </c>
      <c r="B11" s="555"/>
      <c r="C11" s="555" t="s">
        <v>1985</v>
      </c>
      <c r="D11" s="555"/>
      <c r="E11" s="555"/>
      <c r="F11" s="552"/>
    </row>
    <row r="12" spans="1:6" ht="12.75">
      <c r="A12" s="555" t="s">
        <v>1984</v>
      </c>
      <c r="B12" s="555">
        <v>495261145</v>
      </c>
      <c r="C12" s="555">
        <v>50003</v>
      </c>
      <c r="D12" s="555"/>
      <c r="E12" s="555"/>
      <c r="F12" s="552"/>
    </row>
    <row r="13" spans="1:6" ht="12.75">
      <c r="A13" s="555" t="s">
        <v>1983</v>
      </c>
      <c r="B13" s="555">
        <v>495273391</v>
      </c>
      <c r="C13" s="504" t="s">
        <v>1983</v>
      </c>
      <c r="E13" s="555"/>
      <c r="F13" s="552"/>
    </row>
    <row r="14" spans="2:6" ht="12.75">
      <c r="B14" s="504" t="s">
        <v>1982</v>
      </c>
      <c r="C14" s="504" t="s">
        <v>1981</v>
      </c>
      <c r="E14" s="555"/>
      <c r="F14" s="552"/>
    </row>
    <row r="15" spans="1:6" ht="12.75">
      <c r="A15" s="553"/>
      <c r="B15" s="552"/>
      <c r="C15" s="552"/>
      <c r="D15" s="552"/>
      <c r="E15" s="552"/>
      <c r="F15" s="552"/>
    </row>
    <row r="16" spans="1:6" ht="12.75">
      <c r="A16" s="554"/>
      <c r="B16" s="552"/>
      <c r="C16" s="552"/>
      <c r="D16" s="552"/>
      <c r="E16" s="552"/>
      <c r="F16" s="552"/>
    </row>
    <row r="17" spans="1:6" ht="12.75">
      <c r="A17" s="553"/>
      <c r="B17" s="552"/>
      <c r="C17" s="552"/>
      <c r="D17" s="552"/>
      <c r="E17" s="552"/>
      <c r="F17" s="552"/>
    </row>
    <row r="18" spans="1:6" ht="15.75">
      <c r="A18" s="550"/>
      <c r="B18" s="551" t="s">
        <v>1980</v>
      </c>
      <c r="C18" s="550"/>
      <c r="D18" s="550"/>
      <c r="E18" s="550"/>
      <c r="F18" s="550"/>
    </row>
    <row r="19" spans="1:6" ht="14.25">
      <c r="A19" s="549" t="s">
        <v>1979</v>
      </c>
      <c r="B19" s="549" t="s">
        <v>1978</v>
      </c>
      <c r="C19" s="548"/>
      <c r="D19" s="548"/>
      <c r="E19" s="548"/>
      <c r="F19" s="548"/>
    </row>
    <row r="20" spans="2:6" ht="12.75">
      <c r="B20" s="504" t="s">
        <v>1977</v>
      </c>
      <c r="F20" s="547">
        <v>0</v>
      </c>
    </row>
    <row r="21" spans="1:6" ht="15.75" thickBot="1">
      <c r="A21" s="544"/>
      <c r="B21" s="534" t="s">
        <v>1452</v>
      </c>
      <c r="C21" s="533"/>
      <c r="D21" s="533"/>
      <c r="E21" s="533"/>
      <c r="F21" s="546">
        <f>F20</f>
        <v>0</v>
      </c>
    </row>
    <row r="22" spans="1:6" ht="14.25">
      <c r="A22" s="549" t="s">
        <v>1976</v>
      </c>
      <c r="B22" s="549" t="s">
        <v>1975</v>
      </c>
      <c r="C22" s="548"/>
      <c r="D22" s="548"/>
      <c r="E22" s="548"/>
      <c r="F22" s="548"/>
    </row>
    <row r="23" spans="2:6" ht="12.75">
      <c r="B23" s="504" t="s">
        <v>1974</v>
      </c>
      <c r="F23" s="547">
        <f>F62</f>
        <v>0</v>
      </c>
    </row>
    <row r="24" spans="2:6" ht="12.75">
      <c r="B24" s="504" t="s">
        <v>1973</v>
      </c>
      <c r="F24" s="547">
        <f>F75</f>
        <v>0</v>
      </c>
    </row>
    <row r="25" spans="2:6" ht="12.75">
      <c r="B25" s="504" t="s">
        <v>1972</v>
      </c>
      <c r="F25" s="547">
        <v>0</v>
      </c>
    </row>
    <row r="26" spans="2:6" ht="12.75">
      <c r="B26" s="504" t="s">
        <v>1971</v>
      </c>
      <c r="C26" s="504" t="s">
        <v>1970</v>
      </c>
      <c r="F26" s="547">
        <v>0</v>
      </c>
    </row>
    <row r="27" spans="2:6" ht="12.75">
      <c r="B27" s="504" t="s">
        <v>1969</v>
      </c>
      <c r="C27" s="504" t="s">
        <v>1968</v>
      </c>
      <c r="F27" s="547">
        <v>0</v>
      </c>
    </row>
    <row r="28" spans="2:6" ht="12.75">
      <c r="B28" s="504" t="s">
        <v>1967</v>
      </c>
      <c r="C28" s="504" t="s">
        <v>1966</v>
      </c>
      <c r="F28" s="547">
        <v>0</v>
      </c>
    </row>
    <row r="29" spans="1:6" ht="15.75" thickBot="1">
      <c r="A29" s="544"/>
      <c r="B29" s="534" t="s">
        <v>1452</v>
      </c>
      <c r="C29" s="533"/>
      <c r="D29" s="533"/>
      <c r="E29" s="533"/>
      <c r="F29" s="546">
        <f>SUM(F23:F28)</f>
        <v>0</v>
      </c>
    </row>
    <row r="30" spans="1:6" ht="14.25">
      <c r="A30" s="549" t="s">
        <v>1965</v>
      </c>
      <c r="B30" s="549" t="s">
        <v>1964</v>
      </c>
      <c r="C30" s="548"/>
      <c r="D30" s="548"/>
      <c r="E30" s="548"/>
      <c r="F30" s="548"/>
    </row>
    <row r="31" spans="2:6" ht="12.75">
      <c r="B31" s="504" t="s">
        <v>1963</v>
      </c>
      <c r="F31" s="547">
        <v>0</v>
      </c>
    </row>
    <row r="32" spans="1:6" ht="15.75" thickBot="1">
      <c r="A32" s="544"/>
      <c r="B32" s="534" t="s">
        <v>1452</v>
      </c>
      <c r="C32" s="533"/>
      <c r="D32" s="533"/>
      <c r="E32" s="533"/>
      <c r="F32" s="546">
        <f>F31</f>
        <v>0</v>
      </c>
    </row>
    <row r="33" spans="1:6" ht="15.75" thickBot="1">
      <c r="A33" s="544"/>
      <c r="B33" s="545" t="s">
        <v>1962</v>
      </c>
      <c r="C33" s="544"/>
      <c r="D33" s="544"/>
      <c r="E33" s="544"/>
      <c r="F33" s="543">
        <f>F32+F29+F21</f>
        <v>0</v>
      </c>
    </row>
    <row r="35" spans="2:6" ht="15">
      <c r="B35" s="542" t="s">
        <v>1961</v>
      </c>
      <c r="C35" s="541"/>
      <c r="D35" s="541"/>
      <c r="E35" s="541"/>
      <c r="F35" s="541"/>
    </row>
    <row r="36" spans="2:6" ht="12.75">
      <c r="B36" s="504" t="s">
        <v>1960</v>
      </c>
      <c r="C36" s="540">
        <v>21</v>
      </c>
      <c r="D36" s="504" t="s">
        <v>506</v>
      </c>
      <c r="E36" s="539">
        <f>F33</f>
        <v>0</v>
      </c>
      <c r="F36" s="538">
        <f>E36*C36*0.01</f>
        <v>0</v>
      </c>
    </row>
    <row r="37" spans="2:6" ht="15">
      <c r="B37" s="537" t="s">
        <v>1959</v>
      </c>
      <c r="C37" s="536"/>
      <c r="D37" s="536"/>
      <c r="E37" s="536"/>
      <c r="F37" s="535">
        <f>F36</f>
        <v>0</v>
      </c>
    </row>
    <row r="38" spans="1:6" ht="15.75" thickBot="1">
      <c r="A38" s="533"/>
      <c r="B38" s="534" t="s">
        <v>1958</v>
      </c>
      <c r="C38" s="533"/>
      <c r="D38" s="533"/>
      <c r="E38" s="533"/>
      <c r="F38" s="532">
        <f>F37+F33</f>
        <v>0</v>
      </c>
    </row>
    <row r="39" spans="1:6" ht="15">
      <c r="A39" s="524"/>
      <c r="B39" s="525"/>
      <c r="C39" s="524"/>
      <c r="D39" s="524"/>
      <c r="E39" s="524"/>
      <c r="F39" s="523"/>
    </row>
    <row r="40" ht="12.75">
      <c r="A40" s="531" t="s">
        <v>1957</v>
      </c>
    </row>
    <row r="41" spans="1:6" ht="12.75">
      <c r="A41" s="530"/>
      <c r="B41" s="530"/>
      <c r="C41" s="530"/>
      <c r="D41" s="530"/>
      <c r="E41" s="530"/>
      <c r="F41" s="529"/>
    </row>
    <row r="42" spans="1:6" ht="12.75">
      <c r="A42" s="528" t="s">
        <v>1956</v>
      </c>
      <c r="B42" s="528" t="s">
        <v>1955</v>
      </c>
      <c r="C42" s="528"/>
      <c r="D42" s="528"/>
      <c r="E42" s="527" t="s">
        <v>1954</v>
      </c>
      <c r="F42" s="526">
        <v>41709</v>
      </c>
    </row>
    <row r="43" spans="1:6" ht="15">
      <c r="A43" s="524"/>
      <c r="B43" s="525"/>
      <c r="C43" s="524"/>
      <c r="D43" s="524"/>
      <c r="E43" s="524"/>
      <c r="F43" s="523"/>
    </row>
    <row r="45" spans="1:6" ht="15.75">
      <c r="A45" s="521"/>
      <c r="B45" s="522" t="s">
        <v>1953</v>
      </c>
      <c r="C45" s="521"/>
      <c r="D45" s="521"/>
      <c r="E45" s="521"/>
      <c r="F45" s="521"/>
    </row>
    <row r="46" spans="1:6" ht="15.75">
      <c r="A46" s="516"/>
      <c r="B46" s="520" t="s">
        <v>1952</v>
      </c>
      <c r="C46" s="516"/>
      <c r="D46" s="516"/>
      <c r="E46" s="516"/>
      <c r="F46" s="516"/>
    </row>
    <row r="47" spans="1:6" ht="12.75">
      <c r="A47" s="513" t="s">
        <v>1728</v>
      </c>
      <c r="B47" s="513" t="s">
        <v>1727</v>
      </c>
      <c r="C47" s="519" t="s">
        <v>1565</v>
      </c>
      <c r="D47" s="519" t="s">
        <v>142</v>
      </c>
      <c r="E47" s="518" t="s">
        <v>1935</v>
      </c>
      <c r="F47" s="518" t="s">
        <v>1452</v>
      </c>
    </row>
    <row r="48" spans="1:6" ht="12.75">
      <c r="A48" s="511"/>
      <c r="B48" s="510" t="s">
        <v>1951</v>
      </c>
      <c r="C48" s="510">
        <v>37</v>
      </c>
      <c r="D48" s="510" t="s">
        <v>338</v>
      </c>
      <c r="E48" s="509">
        <v>0</v>
      </c>
      <c r="F48" s="509">
        <f aca="true" t="shared" si="0" ref="F48:F61">E48*C48</f>
        <v>0</v>
      </c>
    </row>
    <row r="49" spans="1:6" ht="12.75">
      <c r="A49" s="511"/>
      <c r="B49" s="510" t="s">
        <v>1950</v>
      </c>
      <c r="C49" s="510">
        <v>3</v>
      </c>
      <c r="D49" s="510" t="s">
        <v>338</v>
      </c>
      <c r="E49" s="509">
        <v>0</v>
      </c>
      <c r="F49" s="509">
        <f t="shared" si="0"/>
        <v>0</v>
      </c>
    </row>
    <row r="50" spans="1:6" ht="12.75">
      <c r="A50" s="511"/>
      <c r="B50" s="510" t="s">
        <v>1949</v>
      </c>
      <c r="C50" s="510">
        <v>40</v>
      </c>
      <c r="D50" s="510" t="s">
        <v>338</v>
      </c>
      <c r="E50" s="509">
        <v>0</v>
      </c>
      <c r="F50" s="509">
        <f t="shared" si="0"/>
        <v>0</v>
      </c>
    </row>
    <row r="51" spans="1:6" ht="12.75">
      <c r="A51" s="511"/>
      <c r="B51" s="510" t="s">
        <v>1948</v>
      </c>
      <c r="C51" s="510">
        <v>6</v>
      </c>
      <c r="D51" s="510" t="s">
        <v>338</v>
      </c>
      <c r="E51" s="509">
        <v>0</v>
      </c>
      <c r="F51" s="509">
        <f t="shared" si="0"/>
        <v>0</v>
      </c>
    </row>
    <row r="52" spans="1:6" ht="12.75">
      <c r="A52" s="511"/>
      <c r="B52" s="510" t="s">
        <v>1947</v>
      </c>
      <c r="C52" s="510">
        <v>1</v>
      </c>
      <c r="D52" s="510" t="s">
        <v>338</v>
      </c>
      <c r="E52" s="509">
        <v>0</v>
      </c>
      <c r="F52" s="509">
        <f t="shared" si="0"/>
        <v>0</v>
      </c>
    </row>
    <row r="53" spans="1:6" ht="24">
      <c r="A53" s="511"/>
      <c r="B53" s="510" t="s">
        <v>1946</v>
      </c>
      <c r="C53" s="510">
        <v>6</v>
      </c>
      <c r="D53" s="510" t="s">
        <v>338</v>
      </c>
      <c r="E53" s="509">
        <v>0</v>
      </c>
      <c r="F53" s="509">
        <f t="shared" si="0"/>
        <v>0</v>
      </c>
    </row>
    <row r="54" spans="1:6" ht="36">
      <c r="A54" s="511"/>
      <c r="B54" s="510" t="s">
        <v>1945</v>
      </c>
      <c r="C54" s="510">
        <v>6</v>
      </c>
      <c r="D54" s="510" t="s">
        <v>338</v>
      </c>
      <c r="E54" s="509">
        <v>0</v>
      </c>
      <c r="F54" s="509">
        <f t="shared" si="0"/>
        <v>0</v>
      </c>
    </row>
    <row r="55" spans="1:6" ht="24">
      <c r="A55" s="511"/>
      <c r="B55" s="510" t="s">
        <v>1944</v>
      </c>
      <c r="C55" s="510">
        <v>1</v>
      </c>
      <c r="D55" s="510" t="s">
        <v>338</v>
      </c>
      <c r="E55" s="509">
        <v>0</v>
      </c>
      <c r="F55" s="509">
        <f t="shared" si="0"/>
        <v>0</v>
      </c>
    </row>
    <row r="56" spans="1:6" ht="24">
      <c r="A56" s="511"/>
      <c r="B56" s="510" t="s">
        <v>1943</v>
      </c>
      <c r="C56" s="510">
        <v>200</v>
      </c>
      <c r="D56" s="510" t="s">
        <v>222</v>
      </c>
      <c r="E56" s="509">
        <v>0</v>
      </c>
      <c r="F56" s="509">
        <f t="shared" si="0"/>
        <v>0</v>
      </c>
    </row>
    <row r="57" spans="1:6" ht="24">
      <c r="A57" s="511"/>
      <c r="B57" s="510" t="s">
        <v>1942</v>
      </c>
      <c r="C57" s="510">
        <v>500</v>
      </c>
      <c r="D57" s="510" t="s">
        <v>222</v>
      </c>
      <c r="E57" s="509">
        <v>0</v>
      </c>
      <c r="F57" s="509">
        <f t="shared" si="0"/>
        <v>0</v>
      </c>
    </row>
    <row r="58" spans="1:6" ht="12.75">
      <c r="A58" s="511"/>
      <c r="B58" s="510" t="s">
        <v>1941</v>
      </c>
      <c r="C58" s="510">
        <v>2300</v>
      </c>
      <c r="D58" s="510" t="s">
        <v>338</v>
      </c>
      <c r="E58" s="509">
        <v>0</v>
      </c>
      <c r="F58" s="509">
        <f t="shared" si="0"/>
        <v>0</v>
      </c>
    </row>
    <row r="59" spans="1:6" ht="24">
      <c r="A59" s="511"/>
      <c r="B59" s="510" t="s">
        <v>1940</v>
      </c>
      <c r="C59" s="510">
        <v>30</v>
      </c>
      <c r="D59" s="510" t="s">
        <v>222</v>
      </c>
      <c r="E59" s="509">
        <v>0</v>
      </c>
      <c r="F59" s="509">
        <f t="shared" si="0"/>
        <v>0</v>
      </c>
    </row>
    <row r="60" spans="1:6" ht="12.75">
      <c r="A60" s="511"/>
      <c r="B60" s="510" t="s">
        <v>1939</v>
      </c>
      <c r="C60" s="510">
        <v>3</v>
      </c>
      <c r="D60" s="510" t="s">
        <v>338</v>
      </c>
      <c r="E60" s="509">
        <v>0</v>
      </c>
      <c r="F60" s="509">
        <f t="shared" si="0"/>
        <v>0</v>
      </c>
    </row>
    <row r="61" spans="1:6" ht="12.75">
      <c r="A61" s="511"/>
      <c r="B61" s="510" t="s">
        <v>1938</v>
      </c>
      <c r="C61" s="510">
        <v>1</v>
      </c>
      <c r="D61" s="510" t="s">
        <v>1937</v>
      </c>
      <c r="E61" s="509">
        <v>0</v>
      </c>
      <c r="F61" s="509">
        <f t="shared" si="0"/>
        <v>0</v>
      </c>
    </row>
    <row r="62" spans="1:6" ht="15">
      <c r="A62" s="508"/>
      <c r="B62" s="507" t="s">
        <v>1452</v>
      </c>
      <c r="C62" s="506"/>
      <c r="D62" s="506"/>
      <c r="E62" s="506"/>
      <c r="F62" s="505">
        <f>SUM(F48:F61)</f>
        <v>0</v>
      </c>
    </row>
    <row r="63" spans="2:6" ht="12.75">
      <c r="B63" s="517"/>
      <c r="C63" s="517"/>
      <c r="D63" s="517"/>
      <c r="E63" s="517"/>
      <c r="F63" s="517"/>
    </row>
    <row r="64" spans="1:6" ht="15.75">
      <c r="A64" s="516"/>
      <c r="B64" s="515" t="s">
        <v>1936</v>
      </c>
      <c r="C64" s="514"/>
      <c r="D64" s="514"/>
      <c r="E64" s="514"/>
      <c r="F64" s="514"/>
    </row>
    <row r="65" spans="1:6" ht="12.75">
      <c r="A65" s="513" t="s">
        <v>1728</v>
      </c>
      <c r="B65" s="512" t="s">
        <v>1727</v>
      </c>
      <c r="C65" s="512" t="s">
        <v>1565</v>
      </c>
      <c r="D65" s="512" t="s">
        <v>142</v>
      </c>
      <c r="E65" s="512" t="s">
        <v>1935</v>
      </c>
      <c r="F65" s="512" t="s">
        <v>1452</v>
      </c>
    </row>
    <row r="66" spans="1:6" ht="24">
      <c r="A66" s="511"/>
      <c r="B66" s="510" t="s">
        <v>1934</v>
      </c>
      <c r="C66" s="510">
        <v>47</v>
      </c>
      <c r="D66" s="510" t="s">
        <v>338</v>
      </c>
      <c r="E66" s="509">
        <v>0</v>
      </c>
      <c r="F66" s="509">
        <f aca="true" t="shared" si="1" ref="F66:F74">C66*E66</f>
        <v>0</v>
      </c>
    </row>
    <row r="67" spans="1:6" ht="24">
      <c r="A67" s="511"/>
      <c r="B67" s="510" t="s">
        <v>1933</v>
      </c>
      <c r="C67" s="510">
        <v>6</v>
      </c>
      <c r="D67" s="510" t="s">
        <v>338</v>
      </c>
      <c r="E67" s="509">
        <v>0</v>
      </c>
      <c r="F67" s="509">
        <f t="shared" si="1"/>
        <v>0</v>
      </c>
    </row>
    <row r="68" spans="1:6" ht="12.75">
      <c r="A68" s="511"/>
      <c r="B68" s="510" t="s">
        <v>1932</v>
      </c>
      <c r="C68" s="510">
        <v>1</v>
      </c>
      <c r="D68" s="510" t="s">
        <v>338</v>
      </c>
      <c r="E68" s="509">
        <v>0</v>
      </c>
      <c r="F68" s="509">
        <f t="shared" si="1"/>
        <v>0</v>
      </c>
    </row>
    <row r="69" spans="1:6" ht="12.75">
      <c r="A69" s="511"/>
      <c r="B69" s="510" t="s">
        <v>1931</v>
      </c>
      <c r="C69" s="510">
        <v>3</v>
      </c>
      <c r="D69" s="510" t="s">
        <v>338</v>
      </c>
      <c r="E69" s="509">
        <v>0</v>
      </c>
      <c r="F69" s="509">
        <f t="shared" si="1"/>
        <v>0</v>
      </c>
    </row>
    <row r="70" spans="1:6" ht="12.75">
      <c r="A70" s="511"/>
      <c r="B70" s="510" t="s">
        <v>1930</v>
      </c>
      <c r="C70" s="510">
        <v>700</v>
      </c>
      <c r="D70" s="510" t="s">
        <v>222</v>
      </c>
      <c r="E70" s="509">
        <v>0</v>
      </c>
      <c r="F70" s="509">
        <f t="shared" si="1"/>
        <v>0</v>
      </c>
    </row>
    <row r="71" spans="1:6" ht="12.75">
      <c r="A71" s="511"/>
      <c r="B71" s="510" t="s">
        <v>1929</v>
      </c>
      <c r="C71" s="510">
        <v>30</v>
      </c>
      <c r="D71" s="510" t="s">
        <v>222</v>
      </c>
      <c r="E71" s="509">
        <v>0</v>
      </c>
      <c r="F71" s="509">
        <f t="shared" si="1"/>
        <v>0</v>
      </c>
    </row>
    <row r="72" spans="1:6" ht="12.75">
      <c r="A72" s="511"/>
      <c r="B72" s="510" t="s">
        <v>1928</v>
      </c>
      <c r="C72" s="510">
        <v>2300</v>
      </c>
      <c r="D72" s="510" t="s">
        <v>338</v>
      </c>
      <c r="E72" s="509">
        <v>0</v>
      </c>
      <c r="F72" s="509">
        <f t="shared" si="1"/>
        <v>0</v>
      </c>
    </row>
    <row r="73" spans="1:6" ht="12.75">
      <c r="A73" s="511"/>
      <c r="B73" s="510" t="s">
        <v>1927</v>
      </c>
      <c r="C73" s="510">
        <v>16</v>
      </c>
      <c r="D73" s="510" t="s">
        <v>1000</v>
      </c>
      <c r="E73" s="509">
        <v>0</v>
      </c>
      <c r="F73" s="509">
        <f t="shared" si="1"/>
        <v>0</v>
      </c>
    </row>
    <row r="74" spans="1:6" ht="12.75">
      <c r="A74" s="511"/>
      <c r="B74" s="510" t="s">
        <v>1926</v>
      </c>
      <c r="C74" s="510">
        <v>47</v>
      </c>
      <c r="D74" s="510" t="s">
        <v>338</v>
      </c>
      <c r="E74" s="509">
        <v>0</v>
      </c>
      <c r="F74" s="509">
        <f t="shared" si="1"/>
        <v>0</v>
      </c>
    </row>
    <row r="75" spans="1:6" ht="15">
      <c r="A75" s="508"/>
      <c r="B75" s="507" t="s">
        <v>1452</v>
      </c>
      <c r="C75" s="506"/>
      <c r="D75" s="506"/>
      <c r="E75" s="506"/>
      <c r="F75" s="505">
        <f>SUM(F66:F74)</f>
        <v>0</v>
      </c>
    </row>
  </sheetData>
  <sheetProtection/>
  <mergeCells count="2">
    <mergeCell ref="A2:F2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scale="97" r:id="rId2"/>
  <rowBreaks count="1" manualBreakCount="1">
    <brk id="44" max="255" man="1"/>
  </rowBreaks>
  <colBreaks count="1" manualBreakCount="1">
    <brk id="6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212" customFormat="1" ht="45" customHeight="1">
      <c r="B3" s="210"/>
      <c r="C3" s="645" t="s">
        <v>1078</v>
      </c>
      <c r="D3" s="645"/>
      <c r="E3" s="645"/>
      <c r="F3" s="645"/>
      <c r="G3" s="645"/>
      <c r="H3" s="645"/>
      <c r="I3" s="645"/>
      <c r="J3" s="645"/>
      <c r="K3" s="211"/>
    </row>
    <row r="4" spans="2:11" ht="25.5" customHeight="1">
      <c r="B4" s="213"/>
      <c r="C4" s="646" t="s">
        <v>1079</v>
      </c>
      <c r="D4" s="646"/>
      <c r="E4" s="646"/>
      <c r="F4" s="646"/>
      <c r="G4" s="646"/>
      <c r="H4" s="646"/>
      <c r="I4" s="646"/>
      <c r="J4" s="646"/>
      <c r="K4" s="214"/>
    </row>
    <row r="5" spans="2:1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ht="15" customHeight="1">
      <c r="B6" s="213"/>
      <c r="C6" s="647" t="s">
        <v>1080</v>
      </c>
      <c r="D6" s="647"/>
      <c r="E6" s="647"/>
      <c r="F6" s="647"/>
      <c r="G6" s="647"/>
      <c r="H6" s="647"/>
      <c r="I6" s="647"/>
      <c r="J6" s="647"/>
      <c r="K6" s="214"/>
    </row>
    <row r="7" spans="2:11" ht="15" customHeight="1">
      <c r="B7" s="217"/>
      <c r="C7" s="647" t="s">
        <v>1081</v>
      </c>
      <c r="D7" s="647"/>
      <c r="E7" s="647"/>
      <c r="F7" s="647"/>
      <c r="G7" s="647"/>
      <c r="H7" s="647"/>
      <c r="I7" s="647"/>
      <c r="J7" s="647"/>
      <c r="K7" s="214"/>
    </row>
    <row r="8" spans="2:1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ht="15" customHeight="1">
      <c r="B9" s="217"/>
      <c r="C9" s="647" t="s">
        <v>1082</v>
      </c>
      <c r="D9" s="647"/>
      <c r="E9" s="647"/>
      <c r="F9" s="647"/>
      <c r="G9" s="647"/>
      <c r="H9" s="647"/>
      <c r="I9" s="647"/>
      <c r="J9" s="647"/>
      <c r="K9" s="214"/>
    </row>
    <row r="10" spans="2:11" ht="15" customHeight="1">
      <c r="B10" s="217"/>
      <c r="C10" s="216"/>
      <c r="D10" s="647" t="s">
        <v>1083</v>
      </c>
      <c r="E10" s="647"/>
      <c r="F10" s="647"/>
      <c r="G10" s="647"/>
      <c r="H10" s="647"/>
      <c r="I10" s="647"/>
      <c r="J10" s="647"/>
      <c r="K10" s="214"/>
    </row>
    <row r="11" spans="2:11" ht="15" customHeight="1">
      <c r="B11" s="217"/>
      <c r="C11" s="218"/>
      <c r="D11" s="647" t="s">
        <v>1084</v>
      </c>
      <c r="E11" s="647"/>
      <c r="F11" s="647"/>
      <c r="G11" s="647"/>
      <c r="H11" s="647"/>
      <c r="I11" s="647"/>
      <c r="J11" s="647"/>
      <c r="K11" s="214"/>
    </row>
    <row r="12" spans="2:11" ht="12.75" customHeight="1">
      <c r="B12" s="217"/>
      <c r="C12" s="218"/>
      <c r="D12" s="218"/>
      <c r="E12" s="218"/>
      <c r="F12" s="218"/>
      <c r="G12" s="218"/>
      <c r="H12" s="218"/>
      <c r="I12" s="218"/>
      <c r="J12" s="218"/>
      <c r="K12" s="214"/>
    </row>
    <row r="13" spans="2:11" ht="15" customHeight="1">
      <c r="B13" s="217"/>
      <c r="C13" s="218"/>
      <c r="D13" s="647" t="s">
        <v>1085</v>
      </c>
      <c r="E13" s="647"/>
      <c r="F13" s="647"/>
      <c r="G13" s="647"/>
      <c r="H13" s="647"/>
      <c r="I13" s="647"/>
      <c r="J13" s="647"/>
      <c r="K13" s="214"/>
    </row>
    <row r="14" spans="2:11" ht="15" customHeight="1">
      <c r="B14" s="217"/>
      <c r="C14" s="218"/>
      <c r="D14" s="647" t="s">
        <v>1086</v>
      </c>
      <c r="E14" s="647"/>
      <c r="F14" s="647"/>
      <c r="G14" s="647"/>
      <c r="H14" s="647"/>
      <c r="I14" s="647"/>
      <c r="J14" s="647"/>
      <c r="K14" s="214"/>
    </row>
    <row r="15" spans="2:11" ht="15" customHeight="1">
      <c r="B15" s="217"/>
      <c r="C15" s="218"/>
      <c r="D15" s="647" t="s">
        <v>1087</v>
      </c>
      <c r="E15" s="647"/>
      <c r="F15" s="647"/>
      <c r="G15" s="647"/>
      <c r="H15" s="647"/>
      <c r="I15" s="647"/>
      <c r="J15" s="647"/>
      <c r="K15" s="214"/>
    </row>
    <row r="16" spans="2:11" ht="15" customHeight="1">
      <c r="B16" s="217"/>
      <c r="C16" s="218"/>
      <c r="D16" s="218"/>
      <c r="E16" s="219" t="s">
        <v>78</v>
      </c>
      <c r="F16" s="647" t="s">
        <v>1088</v>
      </c>
      <c r="G16" s="647"/>
      <c r="H16" s="647"/>
      <c r="I16" s="647"/>
      <c r="J16" s="647"/>
      <c r="K16" s="214"/>
    </row>
    <row r="17" spans="2:11" ht="15" customHeight="1">
      <c r="B17" s="217"/>
      <c r="C17" s="218"/>
      <c r="D17" s="218"/>
      <c r="E17" s="219" t="s">
        <v>1089</v>
      </c>
      <c r="F17" s="647" t="s">
        <v>1090</v>
      </c>
      <c r="G17" s="647"/>
      <c r="H17" s="647"/>
      <c r="I17" s="647"/>
      <c r="J17" s="647"/>
      <c r="K17" s="214"/>
    </row>
    <row r="18" spans="2:11" ht="15" customHeight="1">
      <c r="B18" s="217"/>
      <c r="C18" s="218"/>
      <c r="D18" s="218"/>
      <c r="E18" s="219" t="s">
        <v>1091</v>
      </c>
      <c r="F18" s="647" t="s">
        <v>1092</v>
      </c>
      <c r="G18" s="647"/>
      <c r="H18" s="647"/>
      <c r="I18" s="647"/>
      <c r="J18" s="647"/>
      <c r="K18" s="214"/>
    </row>
    <row r="19" spans="2:11" ht="15" customHeight="1">
      <c r="B19" s="217"/>
      <c r="C19" s="218"/>
      <c r="D19" s="218"/>
      <c r="E19" s="219" t="s">
        <v>1093</v>
      </c>
      <c r="F19" s="647" t="s">
        <v>1094</v>
      </c>
      <c r="G19" s="647"/>
      <c r="H19" s="647"/>
      <c r="I19" s="647"/>
      <c r="J19" s="647"/>
      <c r="K19" s="214"/>
    </row>
    <row r="20" spans="2:11" ht="15" customHeight="1">
      <c r="B20" s="217"/>
      <c r="C20" s="218"/>
      <c r="D20" s="218"/>
      <c r="E20" s="219" t="s">
        <v>1095</v>
      </c>
      <c r="F20" s="647" t="s">
        <v>1096</v>
      </c>
      <c r="G20" s="647"/>
      <c r="H20" s="647"/>
      <c r="I20" s="647"/>
      <c r="J20" s="647"/>
      <c r="K20" s="214"/>
    </row>
    <row r="21" spans="2:11" ht="15" customHeight="1">
      <c r="B21" s="217"/>
      <c r="C21" s="218"/>
      <c r="D21" s="218"/>
      <c r="E21" s="219" t="s">
        <v>83</v>
      </c>
      <c r="F21" s="647" t="s">
        <v>1097</v>
      </c>
      <c r="G21" s="647"/>
      <c r="H21" s="647"/>
      <c r="I21" s="647"/>
      <c r="J21" s="647"/>
      <c r="K21" s="214"/>
    </row>
    <row r="22" spans="2:11" ht="12.75" customHeight="1">
      <c r="B22" s="217"/>
      <c r="C22" s="218"/>
      <c r="D22" s="218"/>
      <c r="E22" s="218"/>
      <c r="F22" s="218"/>
      <c r="G22" s="218"/>
      <c r="H22" s="218"/>
      <c r="I22" s="218"/>
      <c r="J22" s="218"/>
      <c r="K22" s="214"/>
    </row>
    <row r="23" spans="2:11" ht="15" customHeight="1">
      <c r="B23" s="217"/>
      <c r="C23" s="647" t="s">
        <v>1098</v>
      </c>
      <c r="D23" s="647"/>
      <c r="E23" s="647"/>
      <c r="F23" s="647"/>
      <c r="G23" s="647"/>
      <c r="H23" s="647"/>
      <c r="I23" s="647"/>
      <c r="J23" s="647"/>
      <c r="K23" s="214"/>
    </row>
    <row r="24" spans="2:11" ht="15" customHeight="1">
      <c r="B24" s="217"/>
      <c r="C24" s="647" t="s">
        <v>1099</v>
      </c>
      <c r="D24" s="647"/>
      <c r="E24" s="647"/>
      <c r="F24" s="647"/>
      <c r="G24" s="647"/>
      <c r="H24" s="647"/>
      <c r="I24" s="647"/>
      <c r="J24" s="647"/>
      <c r="K24" s="214"/>
    </row>
    <row r="25" spans="2:11" ht="15" customHeight="1">
      <c r="B25" s="217"/>
      <c r="C25" s="216"/>
      <c r="D25" s="647" t="s">
        <v>1100</v>
      </c>
      <c r="E25" s="647"/>
      <c r="F25" s="647"/>
      <c r="G25" s="647"/>
      <c r="H25" s="647"/>
      <c r="I25" s="647"/>
      <c r="J25" s="647"/>
      <c r="K25" s="214"/>
    </row>
    <row r="26" spans="2:11" ht="15" customHeight="1">
      <c r="B26" s="217"/>
      <c r="C26" s="218"/>
      <c r="D26" s="647" t="s">
        <v>1101</v>
      </c>
      <c r="E26" s="647"/>
      <c r="F26" s="647"/>
      <c r="G26" s="647"/>
      <c r="H26" s="647"/>
      <c r="I26" s="647"/>
      <c r="J26" s="647"/>
      <c r="K26" s="214"/>
    </row>
    <row r="27" spans="2:11" ht="12.75" customHeight="1">
      <c r="B27" s="217"/>
      <c r="C27" s="218"/>
      <c r="D27" s="218"/>
      <c r="E27" s="218"/>
      <c r="F27" s="218"/>
      <c r="G27" s="218"/>
      <c r="H27" s="218"/>
      <c r="I27" s="218"/>
      <c r="J27" s="218"/>
      <c r="K27" s="214"/>
    </row>
    <row r="28" spans="2:11" ht="15" customHeight="1">
      <c r="B28" s="217"/>
      <c r="C28" s="218"/>
      <c r="D28" s="647" t="s">
        <v>1102</v>
      </c>
      <c r="E28" s="647"/>
      <c r="F28" s="647"/>
      <c r="G28" s="647"/>
      <c r="H28" s="647"/>
      <c r="I28" s="647"/>
      <c r="J28" s="647"/>
      <c r="K28" s="214"/>
    </row>
    <row r="29" spans="2:11" ht="15" customHeight="1">
      <c r="B29" s="217"/>
      <c r="C29" s="218"/>
      <c r="D29" s="647" t="s">
        <v>1103</v>
      </c>
      <c r="E29" s="647"/>
      <c r="F29" s="647"/>
      <c r="G29" s="647"/>
      <c r="H29" s="647"/>
      <c r="I29" s="647"/>
      <c r="J29" s="647"/>
      <c r="K29" s="214"/>
    </row>
    <row r="30" spans="2:11" ht="12.75" customHeight="1">
      <c r="B30" s="217"/>
      <c r="C30" s="218"/>
      <c r="D30" s="218"/>
      <c r="E30" s="218"/>
      <c r="F30" s="218"/>
      <c r="G30" s="218"/>
      <c r="H30" s="218"/>
      <c r="I30" s="218"/>
      <c r="J30" s="218"/>
      <c r="K30" s="214"/>
    </row>
    <row r="31" spans="2:11" ht="15" customHeight="1">
      <c r="B31" s="217"/>
      <c r="C31" s="218"/>
      <c r="D31" s="647" t="s">
        <v>1104</v>
      </c>
      <c r="E31" s="647"/>
      <c r="F31" s="647"/>
      <c r="G31" s="647"/>
      <c r="H31" s="647"/>
      <c r="I31" s="647"/>
      <c r="J31" s="647"/>
      <c r="K31" s="214"/>
    </row>
    <row r="32" spans="2:11" ht="15" customHeight="1">
      <c r="B32" s="217"/>
      <c r="C32" s="218"/>
      <c r="D32" s="647" t="s">
        <v>1105</v>
      </c>
      <c r="E32" s="647"/>
      <c r="F32" s="647"/>
      <c r="G32" s="647"/>
      <c r="H32" s="647"/>
      <c r="I32" s="647"/>
      <c r="J32" s="647"/>
      <c r="K32" s="214"/>
    </row>
    <row r="33" spans="2:11" ht="15" customHeight="1">
      <c r="B33" s="217"/>
      <c r="C33" s="218"/>
      <c r="D33" s="647" t="s">
        <v>1106</v>
      </c>
      <c r="E33" s="647"/>
      <c r="F33" s="647"/>
      <c r="G33" s="647"/>
      <c r="H33" s="647"/>
      <c r="I33" s="647"/>
      <c r="J33" s="647"/>
      <c r="K33" s="214"/>
    </row>
    <row r="34" spans="2:11" ht="15" customHeight="1">
      <c r="B34" s="217"/>
      <c r="C34" s="218"/>
      <c r="D34" s="216"/>
      <c r="E34" s="220" t="s">
        <v>140</v>
      </c>
      <c r="F34" s="216"/>
      <c r="G34" s="647" t="s">
        <v>1107</v>
      </c>
      <c r="H34" s="647"/>
      <c r="I34" s="647"/>
      <c r="J34" s="647"/>
      <c r="K34" s="214"/>
    </row>
    <row r="35" spans="2:11" ht="30.75" customHeight="1">
      <c r="B35" s="217"/>
      <c r="C35" s="218"/>
      <c r="D35" s="216"/>
      <c r="E35" s="220" t="s">
        <v>1108</v>
      </c>
      <c r="F35" s="216"/>
      <c r="G35" s="647" t="s">
        <v>1109</v>
      </c>
      <c r="H35" s="647"/>
      <c r="I35" s="647"/>
      <c r="J35" s="647"/>
      <c r="K35" s="214"/>
    </row>
    <row r="36" spans="2:11" ht="15" customHeight="1">
      <c r="B36" s="217"/>
      <c r="C36" s="218"/>
      <c r="D36" s="216"/>
      <c r="E36" s="220" t="s">
        <v>53</v>
      </c>
      <c r="F36" s="216"/>
      <c r="G36" s="647" t="s">
        <v>1110</v>
      </c>
      <c r="H36" s="647"/>
      <c r="I36" s="647"/>
      <c r="J36" s="647"/>
      <c r="K36" s="214"/>
    </row>
    <row r="37" spans="2:11" ht="15" customHeight="1">
      <c r="B37" s="217"/>
      <c r="C37" s="218"/>
      <c r="D37" s="216"/>
      <c r="E37" s="220" t="s">
        <v>141</v>
      </c>
      <c r="F37" s="216"/>
      <c r="G37" s="647" t="s">
        <v>1111</v>
      </c>
      <c r="H37" s="647"/>
      <c r="I37" s="647"/>
      <c r="J37" s="647"/>
      <c r="K37" s="214"/>
    </row>
    <row r="38" spans="2:11" ht="15" customHeight="1">
      <c r="B38" s="217"/>
      <c r="C38" s="218"/>
      <c r="D38" s="216"/>
      <c r="E38" s="220" t="s">
        <v>142</v>
      </c>
      <c r="F38" s="216"/>
      <c r="G38" s="647" t="s">
        <v>1112</v>
      </c>
      <c r="H38" s="647"/>
      <c r="I38" s="647"/>
      <c r="J38" s="647"/>
      <c r="K38" s="214"/>
    </row>
    <row r="39" spans="2:11" ht="15" customHeight="1">
      <c r="B39" s="217"/>
      <c r="C39" s="218"/>
      <c r="D39" s="216"/>
      <c r="E39" s="220" t="s">
        <v>143</v>
      </c>
      <c r="F39" s="216"/>
      <c r="G39" s="647" t="s">
        <v>1113</v>
      </c>
      <c r="H39" s="647"/>
      <c r="I39" s="647"/>
      <c r="J39" s="647"/>
      <c r="K39" s="214"/>
    </row>
    <row r="40" spans="2:11" ht="15" customHeight="1">
      <c r="B40" s="217"/>
      <c r="C40" s="218"/>
      <c r="D40" s="216"/>
      <c r="E40" s="220" t="s">
        <v>1114</v>
      </c>
      <c r="F40" s="216"/>
      <c r="G40" s="647" t="s">
        <v>1115</v>
      </c>
      <c r="H40" s="647"/>
      <c r="I40" s="647"/>
      <c r="J40" s="647"/>
      <c r="K40" s="214"/>
    </row>
    <row r="41" spans="2:11" ht="15" customHeight="1">
      <c r="B41" s="217"/>
      <c r="C41" s="218"/>
      <c r="D41" s="216"/>
      <c r="E41" s="220"/>
      <c r="F41" s="216"/>
      <c r="G41" s="647" t="s">
        <v>1116</v>
      </c>
      <c r="H41" s="647"/>
      <c r="I41" s="647"/>
      <c r="J41" s="647"/>
      <c r="K41" s="214"/>
    </row>
    <row r="42" spans="2:11" ht="15" customHeight="1">
      <c r="B42" s="217"/>
      <c r="C42" s="218"/>
      <c r="D42" s="216"/>
      <c r="E42" s="220" t="s">
        <v>1117</v>
      </c>
      <c r="F42" s="216"/>
      <c r="G42" s="647" t="s">
        <v>1118</v>
      </c>
      <c r="H42" s="647"/>
      <c r="I42" s="647"/>
      <c r="J42" s="647"/>
      <c r="K42" s="214"/>
    </row>
    <row r="43" spans="2:11" ht="15" customHeight="1">
      <c r="B43" s="217"/>
      <c r="C43" s="218"/>
      <c r="D43" s="216"/>
      <c r="E43" s="220" t="s">
        <v>146</v>
      </c>
      <c r="F43" s="216"/>
      <c r="G43" s="647" t="s">
        <v>1119</v>
      </c>
      <c r="H43" s="647"/>
      <c r="I43" s="647"/>
      <c r="J43" s="647"/>
      <c r="K43" s="214"/>
    </row>
    <row r="44" spans="2:11" ht="12.75" customHeight="1">
      <c r="B44" s="217"/>
      <c r="C44" s="218"/>
      <c r="D44" s="216"/>
      <c r="E44" s="216"/>
      <c r="F44" s="216"/>
      <c r="G44" s="216"/>
      <c r="H44" s="216"/>
      <c r="I44" s="216"/>
      <c r="J44" s="216"/>
      <c r="K44" s="214"/>
    </row>
    <row r="45" spans="2:11" ht="15" customHeight="1">
      <c r="B45" s="217"/>
      <c r="C45" s="218"/>
      <c r="D45" s="647" t="s">
        <v>1120</v>
      </c>
      <c r="E45" s="647"/>
      <c r="F45" s="647"/>
      <c r="G45" s="647"/>
      <c r="H45" s="647"/>
      <c r="I45" s="647"/>
      <c r="J45" s="647"/>
      <c r="K45" s="214"/>
    </row>
    <row r="46" spans="2:11" ht="15" customHeight="1">
      <c r="B46" s="217"/>
      <c r="C46" s="218"/>
      <c r="D46" s="218"/>
      <c r="E46" s="647" t="s">
        <v>1121</v>
      </c>
      <c r="F46" s="647"/>
      <c r="G46" s="647"/>
      <c r="H46" s="647"/>
      <c r="I46" s="647"/>
      <c r="J46" s="647"/>
      <c r="K46" s="214"/>
    </row>
    <row r="47" spans="2:11" ht="15" customHeight="1">
      <c r="B47" s="217"/>
      <c r="C47" s="218"/>
      <c r="D47" s="218"/>
      <c r="E47" s="647" t="s">
        <v>1122</v>
      </c>
      <c r="F47" s="647"/>
      <c r="G47" s="647"/>
      <c r="H47" s="647"/>
      <c r="I47" s="647"/>
      <c r="J47" s="647"/>
      <c r="K47" s="214"/>
    </row>
    <row r="48" spans="2:11" ht="15" customHeight="1">
      <c r="B48" s="217"/>
      <c r="C48" s="218"/>
      <c r="D48" s="218"/>
      <c r="E48" s="647" t="s">
        <v>1123</v>
      </c>
      <c r="F48" s="647"/>
      <c r="G48" s="647"/>
      <c r="H48" s="647"/>
      <c r="I48" s="647"/>
      <c r="J48" s="647"/>
      <c r="K48" s="214"/>
    </row>
    <row r="49" spans="2:11" ht="15" customHeight="1">
      <c r="B49" s="217"/>
      <c r="C49" s="218"/>
      <c r="D49" s="647" t="s">
        <v>1124</v>
      </c>
      <c r="E49" s="647"/>
      <c r="F49" s="647"/>
      <c r="G49" s="647"/>
      <c r="H49" s="647"/>
      <c r="I49" s="647"/>
      <c r="J49" s="647"/>
      <c r="K49" s="214"/>
    </row>
    <row r="50" spans="2:11" ht="25.5" customHeight="1">
      <c r="B50" s="213"/>
      <c r="C50" s="646" t="s">
        <v>1125</v>
      </c>
      <c r="D50" s="646"/>
      <c r="E50" s="646"/>
      <c r="F50" s="646"/>
      <c r="G50" s="646"/>
      <c r="H50" s="646"/>
      <c r="I50" s="646"/>
      <c r="J50" s="646"/>
      <c r="K50" s="214"/>
    </row>
    <row r="51" spans="2:11" ht="5.25" customHeight="1">
      <c r="B51" s="213"/>
      <c r="C51" s="215"/>
      <c r="D51" s="215"/>
      <c r="E51" s="215"/>
      <c r="F51" s="215"/>
      <c r="G51" s="215"/>
      <c r="H51" s="215"/>
      <c r="I51" s="215"/>
      <c r="J51" s="215"/>
      <c r="K51" s="214"/>
    </row>
    <row r="52" spans="2:11" ht="15" customHeight="1">
      <c r="B52" s="213"/>
      <c r="C52" s="647" t="s">
        <v>1126</v>
      </c>
      <c r="D52" s="647"/>
      <c r="E52" s="647"/>
      <c r="F52" s="647"/>
      <c r="G52" s="647"/>
      <c r="H52" s="647"/>
      <c r="I52" s="647"/>
      <c r="J52" s="647"/>
      <c r="K52" s="214"/>
    </row>
    <row r="53" spans="2:11" ht="15" customHeight="1">
      <c r="B53" s="213"/>
      <c r="C53" s="647" t="s">
        <v>1127</v>
      </c>
      <c r="D53" s="647"/>
      <c r="E53" s="647"/>
      <c r="F53" s="647"/>
      <c r="G53" s="647"/>
      <c r="H53" s="647"/>
      <c r="I53" s="647"/>
      <c r="J53" s="647"/>
      <c r="K53" s="214"/>
    </row>
    <row r="54" spans="2:11" ht="12.75" customHeight="1">
      <c r="B54" s="213"/>
      <c r="C54" s="216"/>
      <c r="D54" s="216"/>
      <c r="E54" s="216"/>
      <c r="F54" s="216"/>
      <c r="G54" s="216"/>
      <c r="H54" s="216"/>
      <c r="I54" s="216"/>
      <c r="J54" s="216"/>
      <c r="K54" s="214"/>
    </row>
    <row r="55" spans="2:11" ht="15" customHeight="1">
      <c r="B55" s="213"/>
      <c r="C55" s="647" t="s">
        <v>1128</v>
      </c>
      <c r="D55" s="647"/>
      <c r="E55" s="647"/>
      <c r="F55" s="647"/>
      <c r="G55" s="647"/>
      <c r="H55" s="647"/>
      <c r="I55" s="647"/>
      <c r="J55" s="647"/>
      <c r="K55" s="214"/>
    </row>
    <row r="56" spans="2:11" ht="15" customHeight="1">
      <c r="B56" s="213"/>
      <c r="C56" s="218"/>
      <c r="D56" s="647" t="s">
        <v>1129</v>
      </c>
      <c r="E56" s="647"/>
      <c r="F56" s="647"/>
      <c r="G56" s="647"/>
      <c r="H56" s="647"/>
      <c r="I56" s="647"/>
      <c r="J56" s="647"/>
      <c r="K56" s="214"/>
    </row>
    <row r="57" spans="2:11" ht="15" customHeight="1">
      <c r="B57" s="213"/>
      <c r="C57" s="218"/>
      <c r="D57" s="647" t="s">
        <v>1130</v>
      </c>
      <c r="E57" s="647"/>
      <c r="F57" s="647"/>
      <c r="G57" s="647"/>
      <c r="H57" s="647"/>
      <c r="I57" s="647"/>
      <c r="J57" s="647"/>
      <c r="K57" s="214"/>
    </row>
    <row r="58" spans="2:11" ht="15" customHeight="1">
      <c r="B58" s="213"/>
      <c r="C58" s="218"/>
      <c r="D58" s="647" t="s">
        <v>1131</v>
      </c>
      <c r="E58" s="647"/>
      <c r="F58" s="647"/>
      <c r="G58" s="647"/>
      <c r="H58" s="647"/>
      <c r="I58" s="647"/>
      <c r="J58" s="647"/>
      <c r="K58" s="214"/>
    </row>
    <row r="59" spans="2:11" ht="15" customHeight="1">
      <c r="B59" s="213"/>
      <c r="C59" s="218"/>
      <c r="D59" s="647" t="s">
        <v>1132</v>
      </c>
      <c r="E59" s="647"/>
      <c r="F59" s="647"/>
      <c r="G59" s="647"/>
      <c r="H59" s="647"/>
      <c r="I59" s="647"/>
      <c r="J59" s="647"/>
      <c r="K59" s="214"/>
    </row>
    <row r="60" spans="2:11" ht="15" customHeight="1">
      <c r="B60" s="213"/>
      <c r="C60" s="218"/>
      <c r="D60" s="648" t="s">
        <v>1133</v>
      </c>
      <c r="E60" s="648"/>
      <c r="F60" s="648"/>
      <c r="G60" s="648"/>
      <c r="H60" s="648"/>
      <c r="I60" s="648"/>
      <c r="J60" s="648"/>
      <c r="K60" s="214"/>
    </row>
    <row r="61" spans="2:11" ht="15" customHeight="1">
      <c r="B61" s="213"/>
      <c r="C61" s="218"/>
      <c r="D61" s="647" t="s">
        <v>1134</v>
      </c>
      <c r="E61" s="647"/>
      <c r="F61" s="647"/>
      <c r="G61" s="647"/>
      <c r="H61" s="647"/>
      <c r="I61" s="647"/>
      <c r="J61" s="647"/>
      <c r="K61" s="214"/>
    </row>
    <row r="62" spans="2:11" ht="12.75" customHeight="1">
      <c r="B62" s="213"/>
      <c r="C62" s="218"/>
      <c r="D62" s="218"/>
      <c r="E62" s="221"/>
      <c r="F62" s="218"/>
      <c r="G62" s="218"/>
      <c r="H62" s="218"/>
      <c r="I62" s="218"/>
      <c r="J62" s="218"/>
      <c r="K62" s="214"/>
    </row>
    <row r="63" spans="2:11" ht="15" customHeight="1">
      <c r="B63" s="213"/>
      <c r="C63" s="218"/>
      <c r="D63" s="647" t="s">
        <v>1135</v>
      </c>
      <c r="E63" s="647"/>
      <c r="F63" s="647"/>
      <c r="G63" s="647"/>
      <c r="H63" s="647"/>
      <c r="I63" s="647"/>
      <c r="J63" s="647"/>
      <c r="K63" s="214"/>
    </row>
    <row r="64" spans="2:11" ht="15" customHeight="1">
      <c r="B64" s="213"/>
      <c r="C64" s="218"/>
      <c r="D64" s="648" t="s">
        <v>1136</v>
      </c>
      <c r="E64" s="648"/>
      <c r="F64" s="648"/>
      <c r="G64" s="648"/>
      <c r="H64" s="648"/>
      <c r="I64" s="648"/>
      <c r="J64" s="648"/>
      <c r="K64" s="214"/>
    </row>
    <row r="65" spans="2:11" ht="15" customHeight="1">
      <c r="B65" s="213"/>
      <c r="C65" s="218"/>
      <c r="D65" s="647" t="s">
        <v>1137</v>
      </c>
      <c r="E65" s="647"/>
      <c r="F65" s="647"/>
      <c r="G65" s="647"/>
      <c r="H65" s="647"/>
      <c r="I65" s="647"/>
      <c r="J65" s="647"/>
      <c r="K65" s="214"/>
    </row>
    <row r="66" spans="2:11" ht="15" customHeight="1">
      <c r="B66" s="213"/>
      <c r="C66" s="218"/>
      <c r="D66" s="647" t="s">
        <v>1138</v>
      </c>
      <c r="E66" s="647"/>
      <c r="F66" s="647"/>
      <c r="G66" s="647"/>
      <c r="H66" s="647"/>
      <c r="I66" s="647"/>
      <c r="J66" s="647"/>
      <c r="K66" s="214"/>
    </row>
    <row r="67" spans="2:11" ht="15" customHeight="1">
      <c r="B67" s="213"/>
      <c r="C67" s="218"/>
      <c r="D67" s="647" t="s">
        <v>1139</v>
      </c>
      <c r="E67" s="647"/>
      <c r="F67" s="647"/>
      <c r="G67" s="647"/>
      <c r="H67" s="647"/>
      <c r="I67" s="647"/>
      <c r="J67" s="647"/>
      <c r="K67" s="214"/>
    </row>
    <row r="68" spans="2:11" ht="15" customHeight="1">
      <c r="B68" s="213"/>
      <c r="C68" s="218"/>
      <c r="D68" s="647" t="s">
        <v>1140</v>
      </c>
      <c r="E68" s="647"/>
      <c r="F68" s="647"/>
      <c r="G68" s="647"/>
      <c r="H68" s="647"/>
      <c r="I68" s="647"/>
      <c r="J68" s="647"/>
      <c r="K68" s="214"/>
    </row>
    <row r="69" spans="2:11" ht="12.75" customHeight="1">
      <c r="B69" s="222"/>
      <c r="C69" s="223"/>
      <c r="D69" s="223"/>
      <c r="E69" s="223"/>
      <c r="F69" s="223"/>
      <c r="G69" s="223"/>
      <c r="H69" s="223"/>
      <c r="I69" s="223"/>
      <c r="J69" s="223"/>
      <c r="K69" s="224"/>
    </row>
    <row r="70" spans="2:11" ht="18.75" customHeight="1">
      <c r="B70" s="225"/>
      <c r="C70" s="225"/>
      <c r="D70" s="225"/>
      <c r="E70" s="225"/>
      <c r="F70" s="225"/>
      <c r="G70" s="225"/>
      <c r="H70" s="225"/>
      <c r="I70" s="225"/>
      <c r="J70" s="225"/>
      <c r="K70" s="226"/>
    </row>
    <row r="71" spans="2:11" ht="18.75" customHeight="1"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  <row r="72" spans="2:11" ht="7.5" customHeight="1">
      <c r="B72" s="227"/>
      <c r="C72" s="228"/>
      <c r="D72" s="228"/>
      <c r="E72" s="228"/>
      <c r="F72" s="228"/>
      <c r="G72" s="228"/>
      <c r="H72" s="228"/>
      <c r="I72" s="228"/>
      <c r="J72" s="228"/>
      <c r="K72" s="229"/>
    </row>
    <row r="73" spans="2:11" ht="45" customHeight="1">
      <c r="B73" s="230"/>
      <c r="C73" s="649" t="s">
        <v>1077</v>
      </c>
      <c r="D73" s="649"/>
      <c r="E73" s="649"/>
      <c r="F73" s="649"/>
      <c r="G73" s="649"/>
      <c r="H73" s="649"/>
      <c r="I73" s="649"/>
      <c r="J73" s="649"/>
      <c r="K73" s="231"/>
    </row>
    <row r="74" spans="2:11" ht="17.25" customHeight="1">
      <c r="B74" s="230"/>
      <c r="C74" s="232" t="s">
        <v>1141</v>
      </c>
      <c r="D74" s="232"/>
      <c r="E74" s="232"/>
      <c r="F74" s="232" t="s">
        <v>1142</v>
      </c>
      <c r="G74" s="233"/>
      <c r="H74" s="232" t="s">
        <v>141</v>
      </c>
      <c r="I74" s="232" t="s">
        <v>57</v>
      </c>
      <c r="J74" s="232" t="s">
        <v>1143</v>
      </c>
      <c r="K74" s="231"/>
    </row>
    <row r="75" spans="2:11" ht="17.25" customHeight="1">
      <c r="B75" s="230"/>
      <c r="C75" s="234" t="s">
        <v>1144</v>
      </c>
      <c r="D75" s="234"/>
      <c r="E75" s="234"/>
      <c r="F75" s="235" t="s">
        <v>1145</v>
      </c>
      <c r="G75" s="236"/>
      <c r="H75" s="234"/>
      <c r="I75" s="234"/>
      <c r="J75" s="234" t="s">
        <v>1146</v>
      </c>
      <c r="K75" s="231"/>
    </row>
    <row r="76" spans="2:11" ht="5.25" customHeight="1">
      <c r="B76" s="230"/>
      <c r="C76" s="237"/>
      <c r="D76" s="237"/>
      <c r="E76" s="237"/>
      <c r="F76" s="237"/>
      <c r="G76" s="238"/>
      <c r="H76" s="237"/>
      <c r="I76" s="237"/>
      <c r="J76" s="237"/>
      <c r="K76" s="231"/>
    </row>
    <row r="77" spans="2:11" ht="15" customHeight="1">
      <c r="B77" s="230"/>
      <c r="C77" s="220" t="s">
        <v>53</v>
      </c>
      <c r="D77" s="237"/>
      <c r="E77" s="237"/>
      <c r="F77" s="239" t="s">
        <v>1147</v>
      </c>
      <c r="G77" s="238"/>
      <c r="H77" s="220" t="s">
        <v>1148</v>
      </c>
      <c r="I77" s="220" t="s">
        <v>1149</v>
      </c>
      <c r="J77" s="220">
        <v>20</v>
      </c>
      <c r="K77" s="231"/>
    </row>
    <row r="78" spans="2:11" ht="15" customHeight="1">
      <c r="B78" s="230"/>
      <c r="C78" s="220" t="s">
        <v>1150</v>
      </c>
      <c r="D78" s="220"/>
      <c r="E78" s="220"/>
      <c r="F78" s="239" t="s">
        <v>1147</v>
      </c>
      <c r="G78" s="238"/>
      <c r="H78" s="220" t="s">
        <v>1151</v>
      </c>
      <c r="I78" s="220" t="s">
        <v>1149</v>
      </c>
      <c r="J78" s="220">
        <v>120</v>
      </c>
      <c r="K78" s="231"/>
    </row>
    <row r="79" spans="2:11" ht="15" customHeight="1">
      <c r="B79" s="240"/>
      <c r="C79" s="220" t="s">
        <v>1152</v>
      </c>
      <c r="D79" s="220"/>
      <c r="E79" s="220"/>
      <c r="F79" s="239" t="s">
        <v>1153</v>
      </c>
      <c r="G79" s="238"/>
      <c r="H79" s="220" t="s">
        <v>1154</v>
      </c>
      <c r="I79" s="220" t="s">
        <v>1149</v>
      </c>
      <c r="J79" s="220">
        <v>50</v>
      </c>
      <c r="K79" s="231"/>
    </row>
    <row r="80" spans="2:11" ht="15" customHeight="1">
      <c r="B80" s="240"/>
      <c r="C80" s="220" t="s">
        <v>1155</v>
      </c>
      <c r="D80" s="220"/>
      <c r="E80" s="220"/>
      <c r="F80" s="239" t="s">
        <v>1147</v>
      </c>
      <c r="G80" s="238"/>
      <c r="H80" s="220" t="s">
        <v>1156</v>
      </c>
      <c r="I80" s="220" t="s">
        <v>1157</v>
      </c>
      <c r="J80" s="220"/>
      <c r="K80" s="231"/>
    </row>
    <row r="81" spans="2:11" ht="15" customHeight="1">
      <c r="B81" s="240"/>
      <c r="C81" s="241" t="s">
        <v>1158</v>
      </c>
      <c r="D81" s="241"/>
      <c r="E81" s="241"/>
      <c r="F81" s="242" t="s">
        <v>1153</v>
      </c>
      <c r="G81" s="241"/>
      <c r="H81" s="241" t="s">
        <v>1159</v>
      </c>
      <c r="I81" s="241" t="s">
        <v>1149</v>
      </c>
      <c r="J81" s="241">
        <v>15</v>
      </c>
      <c r="K81" s="231"/>
    </row>
    <row r="82" spans="2:11" ht="15" customHeight="1">
      <c r="B82" s="240"/>
      <c r="C82" s="241" t="s">
        <v>1160</v>
      </c>
      <c r="D82" s="241"/>
      <c r="E82" s="241"/>
      <c r="F82" s="242" t="s">
        <v>1153</v>
      </c>
      <c r="G82" s="241"/>
      <c r="H82" s="241" t="s">
        <v>1161</v>
      </c>
      <c r="I82" s="241" t="s">
        <v>1149</v>
      </c>
      <c r="J82" s="241">
        <v>15</v>
      </c>
      <c r="K82" s="231"/>
    </row>
    <row r="83" spans="2:11" ht="15" customHeight="1">
      <c r="B83" s="240"/>
      <c r="C83" s="241" t="s">
        <v>1162</v>
      </c>
      <c r="D83" s="241"/>
      <c r="E83" s="241"/>
      <c r="F83" s="242" t="s">
        <v>1153</v>
      </c>
      <c r="G83" s="241"/>
      <c r="H83" s="241" t="s">
        <v>1163</v>
      </c>
      <c r="I83" s="241" t="s">
        <v>1149</v>
      </c>
      <c r="J83" s="241">
        <v>20</v>
      </c>
      <c r="K83" s="231"/>
    </row>
    <row r="84" spans="2:11" ht="15" customHeight="1">
      <c r="B84" s="240"/>
      <c r="C84" s="241" t="s">
        <v>1164</v>
      </c>
      <c r="D84" s="241"/>
      <c r="E84" s="241"/>
      <c r="F84" s="242" t="s">
        <v>1153</v>
      </c>
      <c r="G84" s="241"/>
      <c r="H84" s="241" t="s">
        <v>1165</v>
      </c>
      <c r="I84" s="241" t="s">
        <v>1149</v>
      </c>
      <c r="J84" s="241">
        <v>20</v>
      </c>
      <c r="K84" s="231"/>
    </row>
    <row r="85" spans="2:11" ht="15" customHeight="1">
      <c r="B85" s="240"/>
      <c r="C85" s="220" t="s">
        <v>1166</v>
      </c>
      <c r="D85" s="220"/>
      <c r="E85" s="220"/>
      <c r="F85" s="239" t="s">
        <v>1153</v>
      </c>
      <c r="G85" s="238"/>
      <c r="H85" s="220" t="s">
        <v>1167</v>
      </c>
      <c r="I85" s="220" t="s">
        <v>1149</v>
      </c>
      <c r="J85" s="220">
        <v>50</v>
      </c>
      <c r="K85" s="231"/>
    </row>
    <row r="86" spans="2:11" ht="15" customHeight="1">
      <c r="B86" s="240"/>
      <c r="C86" s="220" t="s">
        <v>1168</v>
      </c>
      <c r="D86" s="220"/>
      <c r="E86" s="220"/>
      <c r="F86" s="239" t="s">
        <v>1153</v>
      </c>
      <c r="G86" s="238"/>
      <c r="H86" s="220" t="s">
        <v>1169</v>
      </c>
      <c r="I86" s="220" t="s">
        <v>1149</v>
      </c>
      <c r="J86" s="220">
        <v>20</v>
      </c>
      <c r="K86" s="231"/>
    </row>
    <row r="87" spans="2:11" ht="15" customHeight="1">
      <c r="B87" s="240"/>
      <c r="C87" s="220" t="s">
        <v>1170</v>
      </c>
      <c r="D87" s="220"/>
      <c r="E87" s="220"/>
      <c r="F87" s="239" t="s">
        <v>1153</v>
      </c>
      <c r="G87" s="238"/>
      <c r="H87" s="220" t="s">
        <v>1171</v>
      </c>
      <c r="I87" s="220" t="s">
        <v>1149</v>
      </c>
      <c r="J87" s="220">
        <v>20</v>
      </c>
      <c r="K87" s="231"/>
    </row>
    <row r="88" spans="2:11" ht="15" customHeight="1">
      <c r="B88" s="240"/>
      <c r="C88" s="220" t="s">
        <v>1172</v>
      </c>
      <c r="D88" s="220"/>
      <c r="E88" s="220"/>
      <c r="F88" s="239" t="s">
        <v>1153</v>
      </c>
      <c r="G88" s="238"/>
      <c r="H88" s="220" t="s">
        <v>1173</v>
      </c>
      <c r="I88" s="220" t="s">
        <v>1149</v>
      </c>
      <c r="J88" s="220">
        <v>50</v>
      </c>
      <c r="K88" s="231"/>
    </row>
    <row r="89" spans="2:11" ht="15" customHeight="1">
      <c r="B89" s="240"/>
      <c r="C89" s="220" t="s">
        <v>1174</v>
      </c>
      <c r="D89" s="220"/>
      <c r="E89" s="220"/>
      <c r="F89" s="239" t="s">
        <v>1153</v>
      </c>
      <c r="G89" s="238"/>
      <c r="H89" s="220" t="s">
        <v>1174</v>
      </c>
      <c r="I89" s="220" t="s">
        <v>1149</v>
      </c>
      <c r="J89" s="220">
        <v>50</v>
      </c>
      <c r="K89" s="231"/>
    </row>
    <row r="90" spans="2:11" ht="15" customHeight="1">
      <c r="B90" s="240"/>
      <c r="C90" s="220" t="s">
        <v>147</v>
      </c>
      <c r="D90" s="220"/>
      <c r="E90" s="220"/>
      <c r="F90" s="239" t="s">
        <v>1153</v>
      </c>
      <c r="G90" s="238"/>
      <c r="H90" s="220" t="s">
        <v>1175</v>
      </c>
      <c r="I90" s="220" t="s">
        <v>1149</v>
      </c>
      <c r="J90" s="220">
        <v>255</v>
      </c>
      <c r="K90" s="231"/>
    </row>
    <row r="91" spans="2:11" ht="15" customHeight="1">
      <c r="B91" s="240"/>
      <c r="C91" s="220" t="s">
        <v>1176</v>
      </c>
      <c r="D91" s="220"/>
      <c r="E91" s="220"/>
      <c r="F91" s="239" t="s">
        <v>1147</v>
      </c>
      <c r="G91" s="238"/>
      <c r="H91" s="220" t="s">
        <v>1177</v>
      </c>
      <c r="I91" s="220" t="s">
        <v>1178</v>
      </c>
      <c r="J91" s="220"/>
      <c r="K91" s="231"/>
    </row>
    <row r="92" spans="2:11" ht="15" customHeight="1">
      <c r="B92" s="240"/>
      <c r="C92" s="220" t="s">
        <v>1179</v>
      </c>
      <c r="D92" s="220"/>
      <c r="E92" s="220"/>
      <c r="F92" s="239" t="s">
        <v>1147</v>
      </c>
      <c r="G92" s="238"/>
      <c r="H92" s="220" t="s">
        <v>1180</v>
      </c>
      <c r="I92" s="220" t="s">
        <v>1181</v>
      </c>
      <c r="J92" s="220"/>
      <c r="K92" s="231"/>
    </row>
    <row r="93" spans="2:11" ht="15" customHeight="1">
      <c r="B93" s="240"/>
      <c r="C93" s="220" t="s">
        <v>1182</v>
      </c>
      <c r="D93" s="220"/>
      <c r="E93" s="220"/>
      <c r="F93" s="239" t="s">
        <v>1147</v>
      </c>
      <c r="G93" s="238"/>
      <c r="H93" s="220" t="s">
        <v>1182</v>
      </c>
      <c r="I93" s="220" t="s">
        <v>1181</v>
      </c>
      <c r="J93" s="220"/>
      <c r="K93" s="231"/>
    </row>
    <row r="94" spans="2:11" ht="15" customHeight="1">
      <c r="B94" s="240"/>
      <c r="C94" s="220" t="s">
        <v>38</v>
      </c>
      <c r="D94" s="220"/>
      <c r="E94" s="220"/>
      <c r="F94" s="239" t="s">
        <v>1147</v>
      </c>
      <c r="G94" s="238"/>
      <c r="H94" s="220" t="s">
        <v>1183</v>
      </c>
      <c r="I94" s="220" t="s">
        <v>1181</v>
      </c>
      <c r="J94" s="220"/>
      <c r="K94" s="231"/>
    </row>
    <row r="95" spans="2:11" ht="15" customHeight="1">
      <c r="B95" s="240"/>
      <c r="C95" s="220" t="s">
        <v>48</v>
      </c>
      <c r="D95" s="220"/>
      <c r="E95" s="220"/>
      <c r="F95" s="239" t="s">
        <v>1147</v>
      </c>
      <c r="G95" s="238"/>
      <c r="H95" s="220" t="s">
        <v>1184</v>
      </c>
      <c r="I95" s="220" t="s">
        <v>1181</v>
      </c>
      <c r="J95" s="220"/>
      <c r="K95" s="231"/>
    </row>
    <row r="96" spans="2:11" ht="15" customHeight="1">
      <c r="B96" s="243"/>
      <c r="C96" s="244"/>
      <c r="D96" s="244"/>
      <c r="E96" s="244"/>
      <c r="F96" s="244"/>
      <c r="G96" s="244"/>
      <c r="H96" s="244"/>
      <c r="I96" s="244"/>
      <c r="J96" s="244"/>
      <c r="K96" s="245"/>
    </row>
    <row r="97" spans="2:11" ht="18.75" customHeight="1">
      <c r="B97" s="246"/>
      <c r="C97" s="247"/>
      <c r="D97" s="247"/>
      <c r="E97" s="247"/>
      <c r="F97" s="247"/>
      <c r="G97" s="247"/>
      <c r="H97" s="247"/>
      <c r="I97" s="247"/>
      <c r="J97" s="247"/>
      <c r="K97" s="246"/>
    </row>
    <row r="98" spans="2:11" ht="18.75" customHeight="1">
      <c r="B98" s="226"/>
      <c r="C98" s="226"/>
      <c r="D98" s="226"/>
      <c r="E98" s="226"/>
      <c r="F98" s="226"/>
      <c r="G98" s="226"/>
      <c r="H98" s="226"/>
      <c r="I98" s="226"/>
      <c r="J98" s="226"/>
      <c r="K98" s="226"/>
    </row>
    <row r="99" spans="2:11" ht="7.5" customHeight="1">
      <c r="B99" s="227"/>
      <c r="C99" s="228"/>
      <c r="D99" s="228"/>
      <c r="E99" s="228"/>
      <c r="F99" s="228"/>
      <c r="G99" s="228"/>
      <c r="H99" s="228"/>
      <c r="I99" s="228"/>
      <c r="J99" s="228"/>
      <c r="K99" s="229"/>
    </row>
    <row r="100" spans="2:11" ht="45" customHeight="1">
      <c r="B100" s="230"/>
      <c r="C100" s="649" t="s">
        <v>1185</v>
      </c>
      <c r="D100" s="649"/>
      <c r="E100" s="649"/>
      <c r="F100" s="649"/>
      <c r="G100" s="649"/>
      <c r="H100" s="649"/>
      <c r="I100" s="649"/>
      <c r="J100" s="649"/>
      <c r="K100" s="231"/>
    </row>
    <row r="101" spans="2:11" ht="17.25" customHeight="1">
      <c r="B101" s="230"/>
      <c r="C101" s="232" t="s">
        <v>1141</v>
      </c>
      <c r="D101" s="232"/>
      <c r="E101" s="232"/>
      <c r="F101" s="232" t="s">
        <v>1142</v>
      </c>
      <c r="G101" s="233"/>
      <c r="H101" s="232" t="s">
        <v>141</v>
      </c>
      <c r="I101" s="232" t="s">
        <v>57</v>
      </c>
      <c r="J101" s="232" t="s">
        <v>1143</v>
      </c>
      <c r="K101" s="231"/>
    </row>
    <row r="102" spans="2:11" ht="17.25" customHeight="1">
      <c r="B102" s="230"/>
      <c r="C102" s="234" t="s">
        <v>1144</v>
      </c>
      <c r="D102" s="234"/>
      <c r="E102" s="234"/>
      <c r="F102" s="235" t="s">
        <v>1145</v>
      </c>
      <c r="G102" s="236"/>
      <c r="H102" s="234"/>
      <c r="I102" s="234"/>
      <c r="J102" s="234" t="s">
        <v>1146</v>
      </c>
      <c r="K102" s="231"/>
    </row>
    <row r="103" spans="2:11" ht="5.25" customHeight="1">
      <c r="B103" s="230"/>
      <c r="C103" s="232"/>
      <c r="D103" s="232"/>
      <c r="E103" s="232"/>
      <c r="F103" s="232"/>
      <c r="G103" s="248"/>
      <c r="H103" s="232"/>
      <c r="I103" s="232"/>
      <c r="J103" s="232"/>
      <c r="K103" s="231"/>
    </row>
    <row r="104" spans="2:11" ht="15" customHeight="1">
      <c r="B104" s="230"/>
      <c r="C104" s="220" t="s">
        <v>53</v>
      </c>
      <c r="D104" s="237"/>
      <c r="E104" s="237"/>
      <c r="F104" s="239" t="s">
        <v>1147</v>
      </c>
      <c r="G104" s="248"/>
      <c r="H104" s="220" t="s">
        <v>1186</v>
      </c>
      <c r="I104" s="220" t="s">
        <v>1149</v>
      </c>
      <c r="J104" s="220">
        <v>20</v>
      </c>
      <c r="K104" s="231"/>
    </row>
    <row r="105" spans="2:11" ht="15" customHeight="1">
      <c r="B105" s="230"/>
      <c r="C105" s="220" t="s">
        <v>1150</v>
      </c>
      <c r="D105" s="220"/>
      <c r="E105" s="220"/>
      <c r="F105" s="239" t="s">
        <v>1147</v>
      </c>
      <c r="G105" s="220"/>
      <c r="H105" s="220" t="s">
        <v>1186</v>
      </c>
      <c r="I105" s="220" t="s">
        <v>1149</v>
      </c>
      <c r="J105" s="220">
        <v>120</v>
      </c>
      <c r="K105" s="231"/>
    </row>
    <row r="106" spans="2:11" ht="15" customHeight="1">
      <c r="B106" s="240"/>
      <c r="C106" s="220" t="s">
        <v>1152</v>
      </c>
      <c r="D106" s="220"/>
      <c r="E106" s="220"/>
      <c r="F106" s="239" t="s">
        <v>1153</v>
      </c>
      <c r="G106" s="220"/>
      <c r="H106" s="220" t="s">
        <v>1186</v>
      </c>
      <c r="I106" s="220" t="s">
        <v>1149</v>
      </c>
      <c r="J106" s="220">
        <v>50</v>
      </c>
      <c r="K106" s="231"/>
    </row>
    <row r="107" spans="2:11" ht="15" customHeight="1">
      <c r="B107" s="240"/>
      <c r="C107" s="220" t="s">
        <v>1155</v>
      </c>
      <c r="D107" s="220"/>
      <c r="E107" s="220"/>
      <c r="F107" s="239" t="s">
        <v>1147</v>
      </c>
      <c r="G107" s="220"/>
      <c r="H107" s="220" t="s">
        <v>1186</v>
      </c>
      <c r="I107" s="220" t="s">
        <v>1157</v>
      </c>
      <c r="J107" s="220"/>
      <c r="K107" s="231"/>
    </row>
    <row r="108" spans="2:11" ht="15" customHeight="1">
      <c r="B108" s="240"/>
      <c r="C108" s="220" t="s">
        <v>1166</v>
      </c>
      <c r="D108" s="220"/>
      <c r="E108" s="220"/>
      <c r="F108" s="239" t="s">
        <v>1153</v>
      </c>
      <c r="G108" s="220"/>
      <c r="H108" s="220" t="s">
        <v>1186</v>
      </c>
      <c r="I108" s="220" t="s">
        <v>1149</v>
      </c>
      <c r="J108" s="220">
        <v>50</v>
      </c>
      <c r="K108" s="231"/>
    </row>
    <row r="109" spans="2:11" ht="15" customHeight="1">
      <c r="B109" s="240"/>
      <c r="C109" s="220" t="s">
        <v>1174</v>
      </c>
      <c r="D109" s="220"/>
      <c r="E109" s="220"/>
      <c r="F109" s="239" t="s">
        <v>1153</v>
      </c>
      <c r="G109" s="220"/>
      <c r="H109" s="220" t="s">
        <v>1186</v>
      </c>
      <c r="I109" s="220" t="s">
        <v>1149</v>
      </c>
      <c r="J109" s="220">
        <v>50</v>
      </c>
      <c r="K109" s="231"/>
    </row>
    <row r="110" spans="2:11" ht="15" customHeight="1">
      <c r="B110" s="240"/>
      <c r="C110" s="220" t="s">
        <v>1172</v>
      </c>
      <c r="D110" s="220"/>
      <c r="E110" s="220"/>
      <c r="F110" s="239" t="s">
        <v>1153</v>
      </c>
      <c r="G110" s="220"/>
      <c r="H110" s="220" t="s">
        <v>1186</v>
      </c>
      <c r="I110" s="220" t="s">
        <v>1149</v>
      </c>
      <c r="J110" s="220">
        <v>50</v>
      </c>
      <c r="K110" s="231"/>
    </row>
    <row r="111" spans="2:11" ht="15" customHeight="1">
      <c r="B111" s="240"/>
      <c r="C111" s="220" t="s">
        <v>53</v>
      </c>
      <c r="D111" s="220"/>
      <c r="E111" s="220"/>
      <c r="F111" s="239" t="s">
        <v>1147</v>
      </c>
      <c r="G111" s="220"/>
      <c r="H111" s="220" t="s">
        <v>1187</v>
      </c>
      <c r="I111" s="220" t="s">
        <v>1149</v>
      </c>
      <c r="J111" s="220">
        <v>20</v>
      </c>
      <c r="K111" s="231"/>
    </row>
    <row r="112" spans="2:11" ht="15" customHeight="1">
      <c r="B112" s="240"/>
      <c r="C112" s="220" t="s">
        <v>1188</v>
      </c>
      <c r="D112" s="220"/>
      <c r="E112" s="220"/>
      <c r="F112" s="239" t="s">
        <v>1147</v>
      </c>
      <c r="G112" s="220"/>
      <c r="H112" s="220" t="s">
        <v>1189</v>
      </c>
      <c r="I112" s="220" t="s">
        <v>1149</v>
      </c>
      <c r="J112" s="220">
        <v>120</v>
      </c>
      <c r="K112" s="231"/>
    </row>
    <row r="113" spans="2:11" ht="15" customHeight="1">
      <c r="B113" s="240"/>
      <c r="C113" s="220" t="s">
        <v>38</v>
      </c>
      <c r="D113" s="220"/>
      <c r="E113" s="220"/>
      <c r="F113" s="239" t="s">
        <v>1147</v>
      </c>
      <c r="G113" s="220"/>
      <c r="H113" s="220" t="s">
        <v>1190</v>
      </c>
      <c r="I113" s="220" t="s">
        <v>1181</v>
      </c>
      <c r="J113" s="220"/>
      <c r="K113" s="231"/>
    </row>
    <row r="114" spans="2:11" ht="15" customHeight="1">
      <c r="B114" s="240"/>
      <c r="C114" s="220" t="s">
        <v>48</v>
      </c>
      <c r="D114" s="220"/>
      <c r="E114" s="220"/>
      <c r="F114" s="239" t="s">
        <v>1147</v>
      </c>
      <c r="G114" s="220"/>
      <c r="H114" s="220" t="s">
        <v>1191</v>
      </c>
      <c r="I114" s="220" t="s">
        <v>1181</v>
      </c>
      <c r="J114" s="220"/>
      <c r="K114" s="231"/>
    </row>
    <row r="115" spans="2:11" ht="15" customHeight="1">
      <c r="B115" s="240"/>
      <c r="C115" s="220" t="s">
        <v>57</v>
      </c>
      <c r="D115" s="220"/>
      <c r="E115" s="220"/>
      <c r="F115" s="239" t="s">
        <v>1147</v>
      </c>
      <c r="G115" s="220"/>
      <c r="H115" s="220" t="s">
        <v>1192</v>
      </c>
      <c r="I115" s="220" t="s">
        <v>1193</v>
      </c>
      <c r="J115" s="220"/>
      <c r="K115" s="231"/>
    </row>
    <row r="116" spans="2:11" ht="15" customHeight="1">
      <c r="B116" s="243"/>
      <c r="C116" s="249"/>
      <c r="D116" s="249"/>
      <c r="E116" s="249"/>
      <c r="F116" s="249"/>
      <c r="G116" s="249"/>
      <c r="H116" s="249"/>
      <c r="I116" s="249"/>
      <c r="J116" s="249"/>
      <c r="K116" s="245"/>
    </row>
    <row r="117" spans="2:11" ht="18.75" customHeight="1">
      <c r="B117" s="250"/>
      <c r="C117" s="216"/>
      <c r="D117" s="216"/>
      <c r="E117" s="216"/>
      <c r="F117" s="251"/>
      <c r="G117" s="216"/>
      <c r="H117" s="216"/>
      <c r="I117" s="216"/>
      <c r="J117" s="216"/>
      <c r="K117" s="250"/>
    </row>
    <row r="118" spans="2:11" ht="18.75" customHeight="1"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</row>
    <row r="119" spans="2:11" ht="7.5" customHeight="1">
      <c r="B119" s="252"/>
      <c r="C119" s="253"/>
      <c r="D119" s="253"/>
      <c r="E119" s="253"/>
      <c r="F119" s="253"/>
      <c r="G119" s="253"/>
      <c r="H119" s="253"/>
      <c r="I119" s="253"/>
      <c r="J119" s="253"/>
      <c r="K119" s="254"/>
    </row>
    <row r="120" spans="2:11" ht="45" customHeight="1">
      <c r="B120" s="255"/>
      <c r="C120" s="645" t="s">
        <v>1194</v>
      </c>
      <c r="D120" s="645"/>
      <c r="E120" s="645"/>
      <c r="F120" s="645"/>
      <c r="G120" s="645"/>
      <c r="H120" s="645"/>
      <c r="I120" s="645"/>
      <c r="J120" s="645"/>
      <c r="K120" s="256"/>
    </row>
    <row r="121" spans="2:11" ht="17.25" customHeight="1">
      <c r="B121" s="257"/>
      <c r="C121" s="232" t="s">
        <v>1141</v>
      </c>
      <c r="D121" s="232"/>
      <c r="E121" s="232"/>
      <c r="F121" s="232" t="s">
        <v>1142</v>
      </c>
      <c r="G121" s="233"/>
      <c r="H121" s="232" t="s">
        <v>141</v>
      </c>
      <c r="I121" s="232" t="s">
        <v>57</v>
      </c>
      <c r="J121" s="232" t="s">
        <v>1143</v>
      </c>
      <c r="K121" s="258"/>
    </row>
    <row r="122" spans="2:11" ht="17.25" customHeight="1">
      <c r="B122" s="257"/>
      <c r="C122" s="234" t="s">
        <v>1144</v>
      </c>
      <c r="D122" s="234"/>
      <c r="E122" s="234"/>
      <c r="F122" s="235" t="s">
        <v>1145</v>
      </c>
      <c r="G122" s="236"/>
      <c r="H122" s="234"/>
      <c r="I122" s="234"/>
      <c r="J122" s="234" t="s">
        <v>1146</v>
      </c>
      <c r="K122" s="258"/>
    </row>
    <row r="123" spans="2:11" ht="5.25" customHeight="1">
      <c r="B123" s="259"/>
      <c r="C123" s="237"/>
      <c r="D123" s="237"/>
      <c r="E123" s="237"/>
      <c r="F123" s="237"/>
      <c r="G123" s="220"/>
      <c r="H123" s="237"/>
      <c r="I123" s="237"/>
      <c r="J123" s="237"/>
      <c r="K123" s="260"/>
    </row>
    <row r="124" spans="2:11" ht="15" customHeight="1">
      <c r="B124" s="259"/>
      <c r="C124" s="220" t="s">
        <v>1150</v>
      </c>
      <c r="D124" s="237"/>
      <c r="E124" s="237"/>
      <c r="F124" s="239" t="s">
        <v>1147</v>
      </c>
      <c r="G124" s="220"/>
      <c r="H124" s="220" t="s">
        <v>1186</v>
      </c>
      <c r="I124" s="220" t="s">
        <v>1149</v>
      </c>
      <c r="J124" s="220">
        <v>120</v>
      </c>
      <c r="K124" s="261"/>
    </row>
    <row r="125" spans="2:11" ht="15" customHeight="1">
      <c r="B125" s="259"/>
      <c r="C125" s="220" t="s">
        <v>1195</v>
      </c>
      <c r="D125" s="220"/>
      <c r="E125" s="220"/>
      <c r="F125" s="239" t="s">
        <v>1147</v>
      </c>
      <c r="G125" s="220"/>
      <c r="H125" s="220" t="s">
        <v>1196</v>
      </c>
      <c r="I125" s="220" t="s">
        <v>1149</v>
      </c>
      <c r="J125" s="220" t="s">
        <v>1197</v>
      </c>
      <c r="K125" s="261"/>
    </row>
    <row r="126" spans="2:11" ht="15" customHeight="1">
      <c r="B126" s="259"/>
      <c r="C126" s="220" t="s">
        <v>83</v>
      </c>
      <c r="D126" s="220"/>
      <c r="E126" s="220"/>
      <c r="F126" s="239" t="s">
        <v>1147</v>
      </c>
      <c r="G126" s="220"/>
      <c r="H126" s="220" t="s">
        <v>1198</v>
      </c>
      <c r="I126" s="220" t="s">
        <v>1149</v>
      </c>
      <c r="J126" s="220" t="s">
        <v>1197</v>
      </c>
      <c r="K126" s="261"/>
    </row>
    <row r="127" spans="2:11" ht="15" customHeight="1">
      <c r="B127" s="259"/>
      <c r="C127" s="220" t="s">
        <v>1158</v>
      </c>
      <c r="D127" s="220"/>
      <c r="E127" s="220"/>
      <c r="F127" s="239" t="s">
        <v>1153</v>
      </c>
      <c r="G127" s="220"/>
      <c r="H127" s="220" t="s">
        <v>1159</v>
      </c>
      <c r="I127" s="220" t="s">
        <v>1149</v>
      </c>
      <c r="J127" s="220">
        <v>15</v>
      </c>
      <c r="K127" s="261"/>
    </row>
    <row r="128" spans="2:11" ht="15" customHeight="1">
      <c r="B128" s="259"/>
      <c r="C128" s="241" t="s">
        <v>1160</v>
      </c>
      <c r="D128" s="241"/>
      <c r="E128" s="241"/>
      <c r="F128" s="242" t="s">
        <v>1153</v>
      </c>
      <c r="G128" s="241"/>
      <c r="H128" s="241" t="s">
        <v>1161</v>
      </c>
      <c r="I128" s="241" t="s">
        <v>1149</v>
      </c>
      <c r="J128" s="241">
        <v>15</v>
      </c>
      <c r="K128" s="261"/>
    </row>
    <row r="129" spans="2:11" ht="15" customHeight="1">
      <c r="B129" s="259"/>
      <c r="C129" s="241" t="s">
        <v>1162</v>
      </c>
      <c r="D129" s="241"/>
      <c r="E129" s="241"/>
      <c r="F129" s="242" t="s">
        <v>1153</v>
      </c>
      <c r="G129" s="241"/>
      <c r="H129" s="241" t="s">
        <v>1163</v>
      </c>
      <c r="I129" s="241" t="s">
        <v>1149</v>
      </c>
      <c r="J129" s="241">
        <v>20</v>
      </c>
      <c r="K129" s="261"/>
    </row>
    <row r="130" spans="2:11" ht="15" customHeight="1">
      <c r="B130" s="259"/>
      <c r="C130" s="241" t="s">
        <v>1164</v>
      </c>
      <c r="D130" s="241"/>
      <c r="E130" s="241"/>
      <c r="F130" s="242" t="s">
        <v>1153</v>
      </c>
      <c r="G130" s="241"/>
      <c r="H130" s="241" t="s">
        <v>1165</v>
      </c>
      <c r="I130" s="241" t="s">
        <v>1149</v>
      </c>
      <c r="J130" s="241">
        <v>20</v>
      </c>
      <c r="K130" s="261"/>
    </row>
    <row r="131" spans="2:11" ht="15" customHeight="1">
      <c r="B131" s="259"/>
      <c r="C131" s="220" t="s">
        <v>1152</v>
      </c>
      <c r="D131" s="220"/>
      <c r="E131" s="220"/>
      <c r="F131" s="239" t="s">
        <v>1153</v>
      </c>
      <c r="G131" s="220"/>
      <c r="H131" s="220" t="s">
        <v>1186</v>
      </c>
      <c r="I131" s="220" t="s">
        <v>1149</v>
      </c>
      <c r="J131" s="220">
        <v>50</v>
      </c>
      <c r="K131" s="261"/>
    </row>
    <row r="132" spans="2:11" ht="15" customHeight="1">
      <c r="B132" s="259"/>
      <c r="C132" s="220" t="s">
        <v>1166</v>
      </c>
      <c r="D132" s="220"/>
      <c r="E132" s="220"/>
      <c r="F132" s="239" t="s">
        <v>1153</v>
      </c>
      <c r="G132" s="220"/>
      <c r="H132" s="220" t="s">
        <v>1186</v>
      </c>
      <c r="I132" s="220" t="s">
        <v>1149</v>
      </c>
      <c r="J132" s="220">
        <v>50</v>
      </c>
      <c r="K132" s="261"/>
    </row>
    <row r="133" spans="2:11" ht="15" customHeight="1">
      <c r="B133" s="259"/>
      <c r="C133" s="220" t="s">
        <v>1172</v>
      </c>
      <c r="D133" s="220"/>
      <c r="E133" s="220"/>
      <c r="F133" s="239" t="s">
        <v>1153</v>
      </c>
      <c r="G133" s="220"/>
      <c r="H133" s="220" t="s">
        <v>1186</v>
      </c>
      <c r="I133" s="220" t="s">
        <v>1149</v>
      </c>
      <c r="J133" s="220">
        <v>50</v>
      </c>
      <c r="K133" s="261"/>
    </row>
    <row r="134" spans="2:11" ht="15" customHeight="1">
      <c r="B134" s="259"/>
      <c r="C134" s="220" t="s">
        <v>1174</v>
      </c>
      <c r="D134" s="220"/>
      <c r="E134" s="220"/>
      <c r="F134" s="239" t="s">
        <v>1153</v>
      </c>
      <c r="G134" s="220"/>
      <c r="H134" s="220" t="s">
        <v>1186</v>
      </c>
      <c r="I134" s="220" t="s">
        <v>1149</v>
      </c>
      <c r="J134" s="220">
        <v>50</v>
      </c>
      <c r="K134" s="261"/>
    </row>
    <row r="135" spans="2:11" ht="15" customHeight="1">
      <c r="B135" s="259"/>
      <c r="C135" s="220" t="s">
        <v>147</v>
      </c>
      <c r="D135" s="220"/>
      <c r="E135" s="220"/>
      <c r="F135" s="239" t="s">
        <v>1153</v>
      </c>
      <c r="G135" s="220"/>
      <c r="H135" s="220" t="s">
        <v>1199</v>
      </c>
      <c r="I135" s="220" t="s">
        <v>1149</v>
      </c>
      <c r="J135" s="220">
        <v>255</v>
      </c>
      <c r="K135" s="261"/>
    </row>
    <row r="136" spans="2:11" ht="15" customHeight="1">
      <c r="B136" s="259"/>
      <c r="C136" s="220" t="s">
        <v>1176</v>
      </c>
      <c r="D136" s="220"/>
      <c r="E136" s="220"/>
      <c r="F136" s="239" t="s">
        <v>1147</v>
      </c>
      <c r="G136" s="220"/>
      <c r="H136" s="220" t="s">
        <v>1200</v>
      </c>
      <c r="I136" s="220" t="s">
        <v>1178</v>
      </c>
      <c r="J136" s="220"/>
      <c r="K136" s="261"/>
    </row>
    <row r="137" spans="2:11" ht="15" customHeight="1">
      <c r="B137" s="259"/>
      <c r="C137" s="220" t="s">
        <v>1179</v>
      </c>
      <c r="D137" s="220"/>
      <c r="E137" s="220"/>
      <c r="F137" s="239" t="s">
        <v>1147</v>
      </c>
      <c r="G137" s="220"/>
      <c r="H137" s="220" t="s">
        <v>1201</v>
      </c>
      <c r="I137" s="220" t="s">
        <v>1181</v>
      </c>
      <c r="J137" s="220"/>
      <c r="K137" s="261"/>
    </row>
    <row r="138" spans="2:11" ht="15" customHeight="1">
      <c r="B138" s="259"/>
      <c r="C138" s="220" t="s">
        <v>1182</v>
      </c>
      <c r="D138" s="220"/>
      <c r="E138" s="220"/>
      <c r="F138" s="239" t="s">
        <v>1147</v>
      </c>
      <c r="G138" s="220"/>
      <c r="H138" s="220" t="s">
        <v>1182</v>
      </c>
      <c r="I138" s="220" t="s">
        <v>1181</v>
      </c>
      <c r="J138" s="220"/>
      <c r="K138" s="261"/>
    </row>
    <row r="139" spans="2:11" ht="15" customHeight="1">
      <c r="B139" s="259"/>
      <c r="C139" s="220" t="s">
        <v>38</v>
      </c>
      <c r="D139" s="220"/>
      <c r="E139" s="220"/>
      <c r="F139" s="239" t="s">
        <v>1147</v>
      </c>
      <c r="G139" s="220"/>
      <c r="H139" s="220" t="s">
        <v>1202</v>
      </c>
      <c r="I139" s="220" t="s">
        <v>1181</v>
      </c>
      <c r="J139" s="220"/>
      <c r="K139" s="261"/>
    </row>
    <row r="140" spans="2:11" ht="15" customHeight="1">
      <c r="B140" s="259"/>
      <c r="C140" s="220" t="s">
        <v>1203</v>
      </c>
      <c r="D140" s="220"/>
      <c r="E140" s="220"/>
      <c r="F140" s="239" t="s">
        <v>1147</v>
      </c>
      <c r="G140" s="220"/>
      <c r="H140" s="220" t="s">
        <v>1204</v>
      </c>
      <c r="I140" s="220" t="s">
        <v>1181</v>
      </c>
      <c r="J140" s="220"/>
      <c r="K140" s="261"/>
    </row>
    <row r="141" spans="2:11" ht="15" customHeight="1">
      <c r="B141" s="262"/>
      <c r="C141" s="263"/>
      <c r="D141" s="263"/>
      <c r="E141" s="263"/>
      <c r="F141" s="263"/>
      <c r="G141" s="263"/>
      <c r="H141" s="263"/>
      <c r="I141" s="263"/>
      <c r="J141" s="263"/>
      <c r="K141" s="264"/>
    </row>
    <row r="142" spans="2:11" ht="18.75" customHeight="1">
      <c r="B142" s="216"/>
      <c r="C142" s="216"/>
      <c r="D142" s="216"/>
      <c r="E142" s="216"/>
      <c r="F142" s="251"/>
      <c r="G142" s="216"/>
      <c r="H142" s="216"/>
      <c r="I142" s="216"/>
      <c r="J142" s="216"/>
      <c r="K142" s="216"/>
    </row>
    <row r="143" spans="2:11" ht="18.75" customHeight="1"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</row>
    <row r="144" spans="2:11" ht="7.5" customHeight="1">
      <c r="B144" s="227"/>
      <c r="C144" s="228"/>
      <c r="D144" s="228"/>
      <c r="E144" s="228"/>
      <c r="F144" s="228"/>
      <c r="G144" s="228"/>
      <c r="H144" s="228"/>
      <c r="I144" s="228"/>
      <c r="J144" s="228"/>
      <c r="K144" s="229"/>
    </row>
    <row r="145" spans="2:11" ht="45" customHeight="1">
      <c r="B145" s="230"/>
      <c r="C145" s="649" t="s">
        <v>1205</v>
      </c>
      <c r="D145" s="649"/>
      <c r="E145" s="649"/>
      <c r="F145" s="649"/>
      <c r="G145" s="649"/>
      <c r="H145" s="649"/>
      <c r="I145" s="649"/>
      <c r="J145" s="649"/>
      <c r="K145" s="231"/>
    </row>
    <row r="146" spans="2:11" ht="17.25" customHeight="1">
      <c r="B146" s="230"/>
      <c r="C146" s="232" t="s">
        <v>1141</v>
      </c>
      <c r="D146" s="232"/>
      <c r="E146" s="232"/>
      <c r="F146" s="232" t="s">
        <v>1142</v>
      </c>
      <c r="G146" s="233"/>
      <c r="H146" s="232" t="s">
        <v>141</v>
      </c>
      <c r="I146" s="232" t="s">
        <v>57</v>
      </c>
      <c r="J146" s="232" t="s">
        <v>1143</v>
      </c>
      <c r="K146" s="231"/>
    </row>
    <row r="147" spans="2:11" ht="17.25" customHeight="1">
      <c r="B147" s="230"/>
      <c r="C147" s="234" t="s">
        <v>1144</v>
      </c>
      <c r="D147" s="234"/>
      <c r="E147" s="234"/>
      <c r="F147" s="235" t="s">
        <v>1145</v>
      </c>
      <c r="G147" s="236"/>
      <c r="H147" s="234"/>
      <c r="I147" s="234"/>
      <c r="J147" s="234" t="s">
        <v>1146</v>
      </c>
      <c r="K147" s="231"/>
    </row>
    <row r="148" spans="2:11" ht="5.25" customHeight="1">
      <c r="B148" s="240"/>
      <c r="C148" s="237"/>
      <c r="D148" s="237"/>
      <c r="E148" s="237"/>
      <c r="F148" s="237"/>
      <c r="G148" s="238"/>
      <c r="H148" s="237"/>
      <c r="I148" s="237"/>
      <c r="J148" s="237"/>
      <c r="K148" s="261"/>
    </row>
    <row r="149" spans="2:11" ht="15" customHeight="1">
      <c r="B149" s="240"/>
      <c r="C149" s="265" t="s">
        <v>1150</v>
      </c>
      <c r="D149" s="220"/>
      <c r="E149" s="220"/>
      <c r="F149" s="266" t="s">
        <v>1147</v>
      </c>
      <c r="G149" s="220"/>
      <c r="H149" s="265" t="s">
        <v>1186</v>
      </c>
      <c r="I149" s="265" t="s">
        <v>1149</v>
      </c>
      <c r="J149" s="265">
        <v>120</v>
      </c>
      <c r="K149" s="261"/>
    </row>
    <row r="150" spans="2:11" ht="15" customHeight="1">
      <c r="B150" s="240"/>
      <c r="C150" s="265" t="s">
        <v>1195</v>
      </c>
      <c r="D150" s="220"/>
      <c r="E150" s="220"/>
      <c r="F150" s="266" t="s">
        <v>1147</v>
      </c>
      <c r="G150" s="220"/>
      <c r="H150" s="265" t="s">
        <v>1206</v>
      </c>
      <c r="I150" s="265" t="s">
        <v>1149</v>
      </c>
      <c r="J150" s="265" t="s">
        <v>1197</v>
      </c>
      <c r="K150" s="261"/>
    </row>
    <row r="151" spans="2:11" ht="15" customHeight="1">
      <c r="B151" s="240"/>
      <c r="C151" s="265" t="s">
        <v>83</v>
      </c>
      <c r="D151" s="220"/>
      <c r="E151" s="220"/>
      <c r="F151" s="266" t="s">
        <v>1147</v>
      </c>
      <c r="G151" s="220"/>
      <c r="H151" s="265" t="s">
        <v>1207</v>
      </c>
      <c r="I151" s="265" t="s">
        <v>1149</v>
      </c>
      <c r="J151" s="265" t="s">
        <v>1197</v>
      </c>
      <c r="K151" s="261"/>
    </row>
    <row r="152" spans="2:11" ht="15" customHeight="1">
      <c r="B152" s="240"/>
      <c r="C152" s="265" t="s">
        <v>1152</v>
      </c>
      <c r="D152" s="220"/>
      <c r="E152" s="220"/>
      <c r="F152" s="266" t="s">
        <v>1153</v>
      </c>
      <c r="G152" s="220"/>
      <c r="H152" s="265" t="s">
        <v>1186</v>
      </c>
      <c r="I152" s="265" t="s">
        <v>1149</v>
      </c>
      <c r="J152" s="265">
        <v>50</v>
      </c>
      <c r="K152" s="261"/>
    </row>
    <row r="153" spans="2:11" ht="15" customHeight="1">
      <c r="B153" s="240"/>
      <c r="C153" s="265" t="s">
        <v>1155</v>
      </c>
      <c r="D153" s="220"/>
      <c r="E153" s="220"/>
      <c r="F153" s="266" t="s">
        <v>1147</v>
      </c>
      <c r="G153" s="220"/>
      <c r="H153" s="265" t="s">
        <v>1186</v>
      </c>
      <c r="I153" s="265" t="s">
        <v>1157</v>
      </c>
      <c r="J153" s="265"/>
      <c r="K153" s="261"/>
    </row>
    <row r="154" spans="2:11" ht="15" customHeight="1">
      <c r="B154" s="240"/>
      <c r="C154" s="265" t="s">
        <v>1166</v>
      </c>
      <c r="D154" s="220"/>
      <c r="E154" s="220"/>
      <c r="F154" s="266" t="s">
        <v>1153</v>
      </c>
      <c r="G154" s="220"/>
      <c r="H154" s="265" t="s">
        <v>1186</v>
      </c>
      <c r="I154" s="265" t="s">
        <v>1149</v>
      </c>
      <c r="J154" s="265">
        <v>50</v>
      </c>
      <c r="K154" s="261"/>
    </row>
    <row r="155" spans="2:11" ht="15" customHeight="1">
      <c r="B155" s="240"/>
      <c r="C155" s="265" t="s">
        <v>1174</v>
      </c>
      <c r="D155" s="220"/>
      <c r="E155" s="220"/>
      <c r="F155" s="266" t="s">
        <v>1153</v>
      </c>
      <c r="G155" s="220"/>
      <c r="H155" s="265" t="s">
        <v>1186</v>
      </c>
      <c r="I155" s="265" t="s">
        <v>1149</v>
      </c>
      <c r="J155" s="265">
        <v>50</v>
      </c>
      <c r="K155" s="261"/>
    </row>
    <row r="156" spans="2:11" ht="15" customHeight="1">
      <c r="B156" s="240"/>
      <c r="C156" s="265" t="s">
        <v>1172</v>
      </c>
      <c r="D156" s="220"/>
      <c r="E156" s="220"/>
      <c r="F156" s="266" t="s">
        <v>1153</v>
      </c>
      <c r="G156" s="220"/>
      <c r="H156" s="265" t="s">
        <v>1186</v>
      </c>
      <c r="I156" s="265" t="s">
        <v>1149</v>
      </c>
      <c r="J156" s="265">
        <v>50</v>
      </c>
      <c r="K156" s="261"/>
    </row>
    <row r="157" spans="2:11" ht="15" customHeight="1">
      <c r="B157" s="240"/>
      <c r="C157" s="265" t="s">
        <v>110</v>
      </c>
      <c r="D157" s="220"/>
      <c r="E157" s="220"/>
      <c r="F157" s="266" t="s">
        <v>1147</v>
      </c>
      <c r="G157" s="220"/>
      <c r="H157" s="265" t="s">
        <v>1208</v>
      </c>
      <c r="I157" s="265" t="s">
        <v>1149</v>
      </c>
      <c r="J157" s="265" t="s">
        <v>1209</v>
      </c>
      <c r="K157" s="261"/>
    </row>
    <row r="158" spans="2:11" ht="15" customHeight="1">
      <c r="B158" s="240"/>
      <c r="C158" s="265" t="s">
        <v>1210</v>
      </c>
      <c r="D158" s="220"/>
      <c r="E158" s="220"/>
      <c r="F158" s="266" t="s">
        <v>1147</v>
      </c>
      <c r="G158" s="220"/>
      <c r="H158" s="265" t="s">
        <v>1211</v>
      </c>
      <c r="I158" s="265" t="s">
        <v>1181</v>
      </c>
      <c r="J158" s="265"/>
      <c r="K158" s="261"/>
    </row>
    <row r="159" spans="2:11" ht="15" customHeight="1">
      <c r="B159" s="267"/>
      <c r="C159" s="249"/>
      <c r="D159" s="249"/>
      <c r="E159" s="249"/>
      <c r="F159" s="249"/>
      <c r="G159" s="249"/>
      <c r="H159" s="249"/>
      <c r="I159" s="249"/>
      <c r="J159" s="249"/>
      <c r="K159" s="268"/>
    </row>
    <row r="160" spans="2:11" ht="18.75" customHeight="1">
      <c r="B160" s="216"/>
      <c r="C160" s="220"/>
      <c r="D160" s="220"/>
      <c r="E160" s="220"/>
      <c r="F160" s="239"/>
      <c r="G160" s="220"/>
      <c r="H160" s="220"/>
      <c r="I160" s="220"/>
      <c r="J160" s="220"/>
      <c r="K160" s="216"/>
    </row>
    <row r="161" spans="2:11" ht="18.75" customHeight="1"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</row>
    <row r="162" spans="2:11" ht="7.5" customHeight="1">
      <c r="B162" s="207"/>
      <c r="C162" s="208"/>
      <c r="D162" s="208"/>
      <c r="E162" s="208"/>
      <c r="F162" s="208"/>
      <c r="G162" s="208"/>
      <c r="H162" s="208"/>
      <c r="I162" s="208"/>
      <c r="J162" s="208"/>
      <c r="K162" s="209"/>
    </row>
    <row r="163" spans="2:11" ht="45" customHeight="1">
      <c r="B163" s="210"/>
      <c r="C163" s="645" t="s">
        <v>1212</v>
      </c>
      <c r="D163" s="645"/>
      <c r="E163" s="645"/>
      <c r="F163" s="645"/>
      <c r="G163" s="645"/>
      <c r="H163" s="645"/>
      <c r="I163" s="645"/>
      <c r="J163" s="645"/>
      <c r="K163" s="211"/>
    </row>
    <row r="164" spans="2:11" ht="17.25" customHeight="1">
      <c r="B164" s="210"/>
      <c r="C164" s="232" t="s">
        <v>1141</v>
      </c>
      <c r="D164" s="232"/>
      <c r="E164" s="232"/>
      <c r="F164" s="232" t="s">
        <v>1142</v>
      </c>
      <c r="G164" s="269"/>
      <c r="H164" s="270" t="s">
        <v>141</v>
      </c>
      <c r="I164" s="270" t="s">
        <v>57</v>
      </c>
      <c r="J164" s="232" t="s">
        <v>1143</v>
      </c>
      <c r="K164" s="211"/>
    </row>
    <row r="165" spans="2:11" ht="17.25" customHeight="1">
      <c r="B165" s="213"/>
      <c r="C165" s="234" t="s">
        <v>1144</v>
      </c>
      <c r="D165" s="234"/>
      <c r="E165" s="234"/>
      <c r="F165" s="235" t="s">
        <v>1145</v>
      </c>
      <c r="G165" s="271"/>
      <c r="H165" s="272"/>
      <c r="I165" s="272"/>
      <c r="J165" s="234" t="s">
        <v>1146</v>
      </c>
      <c r="K165" s="214"/>
    </row>
    <row r="166" spans="2:11" ht="5.25" customHeight="1">
      <c r="B166" s="240"/>
      <c r="C166" s="237"/>
      <c r="D166" s="237"/>
      <c r="E166" s="237"/>
      <c r="F166" s="237"/>
      <c r="G166" s="238"/>
      <c r="H166" s="237"/>
      <c r="I166" s="237"/>
      <c r="J166" s="237"/>
      <c r="K166" s="261"/>
    </row>
    <row r="167" spans="2:11" ht="15" customHeight="1">
      <c r="B167" s="240"/>
      <c r="C167" s="220" t="s">
        <v>1150</v>
      </c>
      <c r="D167" s="220"/>
      <c r="E167" s="220"/>
      <c r="F167" s="239" t="s">
        <v>1147</v>
      </c>
      <c r="G167" s="220"/>
      <c r="H167" s="220" t="s">
        <v>1186</v>
      </c>
      <c r="I167" s="220" t="s">
        <v>1149</v>
      </c>
      <c r="J167" s="220">
        <v>120</v>
      </c>
      <c r="K167" s="261"/>
    </row>
    <row r="168" spans="2:11" ht="15" customHeight="1">
      <c r="B168" s="240"/>
      <c r="C168" s="220" t="s">
        <v>1195</v>
      </c>
      <c r="D168" s="220"/>
      <c r="E168" s="220"/>
      <c r="F168" s="239" t="s">
        <v>1147</v>
      </c>
      <c r="G168" s="220"/>
      <c r="H168" s="220" t="s">
        <v>1196</v>
      </c>
      <c r="I168" s="220" t="s">
        <v>1149</v>
      </c>
      <c r="J168" s="220" t="s">
        <v>1197</v>
      </c>
      <c r="K168" s="261"/>
    </row>
    <row r="169" spans="2:11" ht="15" customHeight="1">
      <c r="B169" s="240"/>
      <c r="C169" s="220" t="s">
        <v>83</v>
      </c>
      <c r="D169" s="220"/>
      <c r="E169" s="220"/>
      <c r="F169" s="239" t="s">
        <v>1147</v>
      </c>
      <c r="G169" s="220"/>
      <c r="H169" s="220" t="s">
        <v>1213</v>
      </c>
      <c r="I169" s="220" t="s">
        <v>1149</v>
      </c>
      <c r="J169" s="220" t="s">
        <v>1197</v>
      </c>
      <c r="K169" s="261"/>
    </row>
    <row r="170" spans="2:11" ht="15" customHeight="1">
      <c r="B170" s="240"/>
      <c r="C170" s="220" t="s">
        <v>1152</v>
      </c>
      <c r="D170" s="220"/>
      <c r="E170" s="220"/>
      <c r="F170" s="239" t="s">
        <v>1153</v>
      </c>
      <c r="G170" s="220"/>
      <c r="H170" s="220" t="s">
        <v>1213</v>
      </c>
      <c r="I170" s="220" t="s">
        <v>1149</v>
      </c>
      <c r="J170" s="220">
        <v>50</v>
      </c>
      <c r="K170" s="261"/>
    </row>
    <row r="171" spans="2:11" ht="15" customHeight="1">
      <c r="B171" s="240"/>
      <c r="C171" s="220" t="s">
        <v>1155</v>
      </c>
      <c r="D171" s="220"/>
      <c r="E171" s="220"/>
      <c r="F171" s="239" t="s">
        <v>1147</v>
      </c>
      <c r="G171" s="220"/>
      <c r="H171" s="220" t="s">
        <v>1213</v>
      </c>
      <c r="I171" s="220" t="s">
        <v>1157</v>
      </c>
      <c r="J171" s="220"/>
      <c r="K171" s="261"/>
    </row>
    <row r="172" spans="2:11" ht="15" customHeight="1">
      <c r="B172" s="240"/>
      <c r="C172" s="220" t="s">
        <v>1166</v>
      </c>
      <c r="D172" s="220"/>
      <c r="E172" s="220"/>
      <c r="F172" s="239" t="s">
        <v>1153</v>
      </c>
      <c r="G172" s="220"/>
      <c r="H172" s="220" t="s">
        <v>1213</v>
      </c>
      <c r="I172" s="220" t="s">
        <v>1149</v>
      </c>
      <c r="J172" s="220">
        <v>50</v>
      </c>
      <c r="K172" s="261"/>
    </row>
    <row r="173" spans="2:11" ht="15" customHeight="1">
      <c r="B173" s="240"/>
      <c r="C173" s="220" t="s">
        <v>1174</v>
      </c>
      <c r="D173" s="220"/>
      <c r="E173" s="220"/>
      <c r="F173" s="239" t="s">
        <v>1153</v>
      </c>
      <c r="G173" s="220"/>
      <c r="H173" s="220" t="s">
        <v>1213</v>
      </c>
      <c r="I173" s="220" t="s">
        <v>1149</v>
      </c>
      <c r="J173" s="220">
        <v>50</v>
      </c>
      <c r="K173" s="261"/>
    </row>
    <row r="174" spans="2:11" ht="15" customHeight="1">
      <c r="B174" s="240"/>
      <c r="C174" s="220" t="s">
        <v>1172</v>
      </c>
      <c r="D174" s="220"/>
      <c r="E174" s="220"/>
      <c r="F174" s="239" t="s">
        <v>1153</v>
      </c>
      <c r="G174" s="220"/>
      <c r="H174" s="220" t="s">
        <v>1213</v>
      </c>
      <c r="I174" s="220" t="s">
        <v>1149</v>
      </c>
      <c r="J174" s="220">
        <v>50</v>
      </c>
      <c r="K174" s="261"/>
    </row>
    <row r="175" spans="2:11" ht="15" customHeight="1">
      <c r="B175" s="240"/>
      <c r="C175" s="220" t="s">
        <v>140</v>
      </c>
      <c r="D175" s="220"/>
      <c r="E175" s="220"/>
      <c r="F175" s="239" t="s">
        <v>1147</v>
      </c>
      <c r="G175" s="220"/>
      <c r="H175" s="220" t="s">
        <v>1214</v>
      </c>
      <c r="I175" s="220" t="s">
        <v>1215</v>
      </c>
      <c r="J175" s="220"/>
      <c r="K175" s="261"/>
    </row>
    <row r="176" spans="2:11" ht="15" customHeight="1">
      <c r="B176" s="240"/>
      <c r="C176" s="220" t="s">
        <v>57</v>
      </c>
      <c r="D176" s="220"/>
      <c r="E176" s="220"/>
      <c r="F176" s="239" t="s">
        <v>1147</v>
      </c>
      <c r="G176" s="220"/>
      <c r="H176" s="220" t="s">
        <v>1216</v>
      </c>
      <c r="I176" s="220" t="s">
        <v>1217</v>
      </c>
      <c r="J176" s="220">
        <v>1</v>
      </c>
      <c r="K176" s="261"/>
    </row>
    <row r="177" spans="2:11" ht="15" customHeight="1">
      <c r="B177" s="240"/>
      <c r="C177" s="220" t="s">
        <v>53</v>
      </c>
      <c r="D177" s="220"/>
      <c r="E177" s="220"/>
      <c r="F177" s="239" t="s">
        <v>1147</v>
      </c>
      <c r="G177" s="220"/>
      <c r="H177" s="220" t="s">
        <v>1218</v>
      </c>
      <c r="I177" s="220" t="s">
        <v>1149</v>
      </c>
      <c r="J177" s="220">
        <v>20</v>
      </c>
      <c r="K177" s="261"/>
    </row>
    <row r="178" spans="2:11" ht="15" customHeight="1">
      <c r="B178" s="240"/>
      <c r="C178" s="220" t="s">
        <v>141</v>
      </c>
      <c r="D178" s="220"/>
      <c r="E178" s="220"/>
      <c r="F178" s="239" t="s">
        <v>1147</v>
      </c>
      <c r="G178" s="220"/>
      <c r="H178" s="220" t="s">
        <v>1219</v>
      </c>
      <c r="I178" s="220" t="s">
        <v>1149</v>
      </c>
      <c r="J178" s="220">
        <v>255</v>
      </c>
      <c r="K178" s="261"/>
    </row>
    <row r="179" spans="2:11" ht="15" customHeight="1">
      <c r="B179" s="240"/>
      <c r="C179" s="220" t="s">
        <v>142</v>
      </c>
      <c r="D179" s="220"/>
      <c r="E179" s="220"/>
      <c r="F179" s="239" t="s">
        <v>1147</v>
      </c>
      <c r="G179" s="220"/>
      <c r="H179" s="220" t="s">
        <v>1112</v>
      </c>
      <c r="I179" s="220" t="s">
        <v>1149</v>
      </c>
      <c r="J179" s="220">
        <v>10</v>
      </c>
      <c r="K179" s="261"/>
    </row>
    <row r="180" spans="2:11" ht="15" customHeight="1">
      <c r="B180" s="240"/>
      <c r="C180" s="220" t="s">
        <v>143</v>
      </c>
      <c r="D180" s="220"/>
      <c r="E180" s="220"/>
      <c r="F180" s="239" t="s">
        <v>1147</v>
      </c>
      <c r="G180" s="220"/>
      <c r="H180" s="220" t="s">
        <v>1220</v>
      </c>
      <c r="I180" s="220" t="s">
        <v>1181</v>
      </c>
      <c r="J180" s="220"/>
      <c r="K180" s="261"/>
    </row>
    <row r="181" spans="2:11" ht="15" customHeight="1">
      <c r="B181" s="240"/>
      <c r="C181" s="220" t="s">
        <v>1221</v>
      </c>
      <c r="D181" s="220"/>
      <c r="E181" s="220"/>
      <c r="F181" s="239" t="s">
        <v>1147</v>
      </c>
      <c r="G181" s="220"/>
      <c r="H181" s="220" t="s">
        <v>1222</v>
      </c>
      <c r="I181" s="220" t="s">
        <v>1181</v>
      </c>
      <c r="J181" s="220"/>
      <c r="K181" s="261"/>
    </row>
    <row r="182" spans="2:11" ht="15" customHeight="1">
      <c r="B182" s="240"/>
      <c r="C182" s="220" t="s">
        <v>1210</v>
      </c>
      <c r="D182" s="220"/>
      <c r="E182" s="220"/>
      <c r="F182" s="239" t="s">
        <v>1147</v>
      </c>
      <c r="G182" s="220"/>
      <c r="H182" s="220" t="s">
        <v>1223</v>
      </c>
      <c r="I182" s="220" t="s">
        <v>1181</v>
      </c>
      <c r="J182" s="220"/>
      <c r="K182" s="261"/>
    </row>
    <row r="183" spans="2:11" ht="15" customHeight="1">
      <c r="B183" s="240"/>
      <c r="C183" s="220" t="s">
        <v>146</v>
      </c>
      <c r="D183" s="220"/>
      <c r="E183" s="220"/>
      <c r="F183" s="239" t="s">
        <v>1153</v>
      </c>
      <c r="G183" s="220"/>
      <c r="H183" s="220" t="s">
        <v>1224</v>
      </c>
      <c r="I183" s="220" t="s">
        <v>1149</v>
      </c>
      <c r="J183" s="220">
        <v>50</v>
      </c>
      <c r="K183" s="261"/>
    </row>
    <row r="184" spans="2:11" ht="15" customHeight="1">
      <c r="B184" s="240"/>
      <c r="C184" s="220" t="s">
        <v>1225</v>
      </c>
      <c r="D184" s="220"/>
      <c r="E184" s="220"/>
      <c r="F184" s="239" t="s">
        <v>1153</v>
      </c>
      <c r="G184" s="220"/>
      <c r="H184" s="220" t="s">
        <v>1226</v>
      </c>
      <c r="I184" s="220" t="s">
        <v>1227</v>
      </c>
      <c r="J184" s="220"/>
      <c r="K184" s="261"/>
    </row>
    <row r="185" spans="2:11" ht="15" customHeight="1">
      <c r="B185" s="240"/>
      <c r="C185" s="220" t="s">
        <v>1228</v>
      </c>
      <c r="D185" s="220"/>
      <c r="E185" s="220"/>
      <c r="F185" s="239" t="s">
        <v>1153</v>
      </c>
      <c r="G185" s="220"/>
      <c r="H185" s="220" t="s">
        <v>1229</v>
      </c>
      <c r="I185" s="220" t="s">
        <v>1227</v>
      </c>
      <c r="J185" s="220"/>
      <c r="K185" s="261"/>
    </row>
    <row r="186" spans="2:11" ht="15" customHeight="1">
      <c r="B186" s="240"/>
      <c r="C186" s="220" t="s">
        <v>1230</v>
      </c>
      <c r="D186" s="220"/>
      <c r="E186" s="220"/>
      <c r="F186" s="239" t="s">
        <v>1153</v>
      </c>
      <c r="G186" s="220"/>
      <c r="H186" s="220" t="s">
        <v>1231</v>
      </c>
      <c r="I186" s="220" t="s">
        <v>1227</v>
      </c>
      <c r="J186" s="220"/>
      <c r="K186" s="261"/>
    </row>
    <row r="187" spans="2:11" ht="15" customHeight="1">
      <c r="B187" s="240"/>
      <c r="C187" s="273" t="s">
        <v>1232</v>
      </c>
      <c r="D187" s="220"/>
      <c r="E187" s="220"/>
      <c r="F187" s="239" t="s">
        <v>1153</v>
      </c>
      <c r="G187" s="220"/>
      <c r="H187" s="220" t="s">
        <v>1233</v>
      </c>
      <c r="I187" s="220" t="s">
        <v>1234</v>
      </c>
      <c r="J187" s="274" t="s">
        <v>1235</v>
      </c>
      <c r="K187" s="261"/>
    </row>
    <row r="188" spans="2:11" ht="15" customHeight="1">
      <c r="B188" s="267"/>
      <c r="C188" s="275"/>
      <c r="D188" s="249"/>
      <c r="E188" s="249"/>
      <c r="F188" s="249"/>
      <c r="G188" s="249"/>
      <c r="H188" s="249"/>
      <c r="I188" s="249"/>
      <c r="J188" s="249"/>
      <c r="K188" s="268"/>
    </row>
    <row r="189" spans="2:11" ht="18.75" customHeight="1">
      <c r="B189" s="276"/>
      <c r="C189" s="277"/>
      <c r="D189" s="277"/>
      <c r="E189" s="277"/>
      <c r="F189" s="278"/>
      <c r="G189" s="220"/>
      <c r="H189" s="220"/>
      <c r="I189" s="220"/>
      <c r="J189" s="220"/>
      <c r="K189" s="216"/>
    </row>
    <row r="190" spans="2:11" ht="18.75" customHeight="1">
      <c r="B190" s="216"/>
      <c r="C190" s="220"/>
      <c r="D190" s="220"/>
      <c r="E190" s="220"/>
      <c r="F190" s="239"/>
      <c r="G190" s="220"/>
      <c r="H190" s="220"/>
      <c r="I190" s="220"/>
      <c r="J190" s="220"/>
      <c r="K190" s="216"/>
    </row>
    <row r="191" spans="2:11" ht="18.75" customHeight="1"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</row>
    <row r="192" spans="2:11" ht="13.5">
      <c r="B192" s="207"/>
      <c r="C192" s="208"/>
      <c r="D192" s="208"/>
      <c r="E192" s="208"/>
      <c r="F192" s="208"/>
      <c r="G192" s="208"/>
      <c r="H192" s="208"/>
      <c r="I192" s="208"/>
      <c r="J192" s="208"/>
      <c r="K192" s="209"/>
    </row>
    <row r="193" spans="2:11" ht="21">
      <c r="B193" s="210"/>
      <c r="C193" s="645" t="s">
        <v>1236</v>
      </c>
      <c r="D193" s="645"/>
      <c r="E193" s="645"/>
      <c r="F193" s="645"/>
      <c r="G193" s="645"/>
      <c r="H193" s="645"/>
      <c r="I193" s="645"/>
      <c r="J193" s="645"/>
      <c r="K193" s="211"/>
    </row>
    <row r="194" spans="2:11" ht="25.5" customHeight="1">
      <c r="B194" s="210"/>
      <c r="C194" s="279" t="s">
        <v>1237</v>
      </c>
      <c r="D194" s="279"/>
      <c r="E194" s="279"/>
      <c r="F194" s="279" t="s">
        <v>1238</v>
      </c>
      <c r="G194" s="280"/>
      <c r="H194" s="651" t="s">
        <v>1239</v>
      </c>
      <c r="I194" s="651"/>
      <c r="J194" s="651"/>
      <c r="K194" s="211"/>
    </row>
    <row r="195" spans="2:11" ht="5.25" customHeight="1">
      <c r="B195" s="240"/>
      <c r="C195" s="237"/>
      <c r="D195" s="237"/>
      <c r="E195" s="237"/>
      <c r="F195" s="237"/>
      <c r="G195" s="220"/>
      <c r="H195" s="237"/>
      <c r="I195" s="237"/>
      <c r="J195" s="237"/>
      <c r="K195" s="261"/>
    </row>
    <row r="196" spans="2:11" ht="15" customHeight="1">
      <c r="B196" s="240"/>
      <c r="C196" s="220" t="s">
        <v>1240</v>
      </c>
      <c r="D196" s="220"/>
      <c r="E196" s="220"/>
      <c r="F196" s="239" t="s">
        <v>43</v>
      </c>
      <c r="G196" s="220"/>
      <c r="H196" s="652" t="s">
        <v>1241</v>
      </c>
      <c r="I196" s="652"/>
      <c r="J196" s="652"/>
      <c r="K196" s="261"/>
    </row>
    <row r="197" spans="2:11" ht="15" customHeight="1">
      <c r="B197" s="240"/>
      <c r="C197" s="246"/>
      <c r="D197" s="220"/>
      <c r="E197" s="220"/>
      <c r="F197" s="239" t="s">
        <v>44</v>
      </c>
      <c r="G197" s="220"/>
      <c r="H197" s="652" t="s">
        <v>1242</v>
      </c>
      <c r="I197" s="652"/>
      <c r="J197" s="652"/>
      <c r="K197" s="261"/>
    </row>
    <row r="198" spans="2:11" ht="15" customHeight="1">
      <c r="B198" s="240"/>
      <c r="C198" s="246"/>
      <c r="D198" s="220"/>
      <c r="E198" s="220"/>
      <c r="F198" s="239" t="s">
        <v>47</v>
      </c>
      <c r="G198" s="220"/>
      <c r="H198" s="652" t="s">
        <v>1243</v>
      </c>
      <c r="I198" s="652"/>
      <c r="J198" s="652"/>
      <c r="K198" s="261"/>
    </row>
    <row r="199" spans="2:11" ht="15" customHeight="1">
      <c r="B199" s="240"/>
      <c r="C199" s="220"/>
      <c r="D199" s="220"/>
      <c r="E199" s="220"/>
      <c r="F199" s="239" t="s">
        <v>45</v>
      </c>
      <c r="G199" s="220"/>
      <c r="H199" s="652" t="s">
        <v>1244</v>
      </c>
      <c r="I199" s="652"/>
      <c r="J199" s="652"/>
      <c r="K199" s="261"/>
    </row>
    <row r="200" spans="2:11" ht="15" customHeight="1">
      <c r="B200" s="240"/>
      <c r="C200" s="220"/>
      <c r="D200" s="220"/>
      <c r="E200" s="220"/>
      <c r="F200" s="239" t="s">
        <v>46</v>
      </c>
      <c r="G200" s="220"/>
      <c r="H200" s="652" t="s">
        <v>1245</v>
      </c>
      <c r="I200" s="652"/>
      <c r="J200" s="652"/>
      <c r="K200" s="261"/>
    </row>
    <row r="201" spans="2:11" ht="15" customHeight="1">
      <c r="B201" s="240"/>
      <c r="C201" s="220"/>
      <c r="D201" s="220"/>
      <c r="E201" s="220"/>
      <c r="F201" s="239"/>
      <c r="G201" s="220"/>
      <c r="H201" s="220"/>
      <c r="I201" s="220"/>
      <c r="J201" s="220"/>
      <c r="K201" s="261"/>
    </row>
    <row r="202" spans="2:11" ht="15" customHeight="1">
      <c r="B202" s="240"/>
      <c r="C202" s="220" t="s">
        <v>1193</v>
      </c>
      <c r="D202" s="220"/>
      <c r="E202" s="220"/>
      <c r="F202" s="239" t="s">
        <v>78</v>
      </c>
      <c r="G202" s="220"/>
      <c r="H202" s="652" t="s">
        <v>1246</v>
      </c>
      <c r="I202" s="652"/>
      <c r="J202" s="652"/>
      <c r="K202" s="261"/>
    </row>
    <row r="203" spans="2:11" ht="15" customHeight="1">
      <c r="B203" s="240"/>
      <c r="C203" s="246"/>
      <c r="D203" s="220"/>
      <c r="E203" s="220"/>
      <c r="F203" s="239" t="s">
        <v>1091</v>
      </c>
      <c r="G203" s="220"/>
      <c r="H203" s="652" t="s">
        <v>1092</v>
      </c>
      <c r="I203" s="652"/>
      <c r="J203" s="652"/>
      <c r="K203" s="261"/>
    </row>
    <row r="204" spans="2:11" ht="15" customHeight="1">
      <c r="B204" s="240"/>
      <c r="C204" s="220"/>
      <c r="D204" s="220"/>
      <c r="E204" s="220"/>
      <c r="F204" s="239" t="s">
        <v>1089</v>
      </c>
      <c r="G204" s="220"/>
      <c r="H204" s="652" t="s">
        <v>1247</v>
      </c>
      <c r="I204" s="652"/>
      <c r="J204" s="652"/>
      <c r="K204" s="261"/>
    </row>
    <row r="205" spans="2:11" ht="15" customHeight="1">
      <c r="B205" s="281"/>
      <c r="C205" s="246"/>
      <c r="D205" s="246"/>
      <c r="E205" s="246"/>
      <c r="F205" s="239" t="s">
        <v>1093</v>
      </c>
      <c r="G205" s="225"/>
      <c r="H205" s="650" t="s">
        <v>1094</v>
      </c>
      <c r="I205" s="650"/>
      <c r="J205" s="650"/>
      <c r="K205" s="282"/>
    </row>
    <row r="206" spans="2:11" ht="15" customHeight="1">
      <c r="B206" s="281"/>
      <c r="C206" s="246"/>
      <c r="D206" s="246"/>
      <c r="E206" s="246"/>
      <c r="F206" s="239" t="s">
        <v>1095</v>
      </c>
      <c r="G206" s="225"/>
      <c r="H206" s="650" t="s">
        <v>1248</v>
      </c>
      <c r="I206" s="650"/>
      <c r="J206" s="650"/>
      <c r="K206" s="282"/>
    </row>
    <row r="207" spans="2:11" ht="15" customHeight="1">
      <c r="B207" s="281"/>
      <c r="C207" s="246"/>
      <c r="D207" s="246"/>
      <c r="E207" s="246"/>
      <c r="F207" s="283"/>
      <c r="G207" s="225"/>
      <c r="H207" s="284"/>
      <c r="I207" s="284"/>
      <c r="J207" s="284"/>
      <c r="K207" s="282"/>
    </row>
    <row r="208" spans="2:11" ht="15" customHeight="1">
      <c r="B208" s="281"/>
      <c r="C208" s="220" t="s">
        <v>1217</v>
      </c>
      <c r="D208" s="246"/>
      <c r="E208" s="246"/>
      <c r="F208" s="239">
        <v>1</v>
      </c>
      <c r="G208" s="225"/>
      <c r="H208" s="650" t="s">
        <v>1249</v>
      </c>
      <c r="I208" s="650"/>
      <c r="J208" s="650"/>
      <c r="K208" s="282"/>
    </row>
    <row r="209" spans="2:11" ht="15" customHeight="1">
      <c r="B209" s="281"/>
      <c r="C209" s="246"/>
      <c r="D209" s="246"/>
      <c r="E209" s="246"/>
      <c r="F209" s="239">
        <v>2</v>
      </c>
      <c r="G209" s="225"/>
      <c r="H209" s="650" t="s">
        <v>1250</v>
      </c>
      <c r="I209" s="650"/>
      <c r="J209" s="650"/>
      <c r="K209" s="282"/>
    </row>
    <row r="210" spans="2:11" ht="15" customHeight="1">
      <c r="B210" s="281"/>
      <c r="C210" s="246"/>
      <c r="D210" s="246"/>
      <c r="E210" s="246"/>
      <c r="F210" s="239">
        <v>3</v>
      </c>
      <c r="G210" s="225"/>
      <c r="H210" s="650" t="s">
        <v>1251</v>
      </c>
      <c r="I210" s="650"/>
      <c r="J210" s="650"/>
      <c r="K210" s="282"/>
    </row>
    <row r="211" spans="2:11" ht="15" customHeight="1">
      <c r="B211" s="281"/>
      <c r="C211" s="246"/>
      <c r="D211" s="246"/>
      <c r="E211" s="246"/>
      <c r="F211" s="239">
        <v>4</v>
      </c>
      <c r="G211" s="225"/>
      <c r="H211" s="650" t="s">
        <v>1252</v>
      </c>
      <c r="I211" s="650"/>
      <c r="J211" s="650"/>
      <c r="K211" s="282"/>
    </row>
    <row r="212" spans="2:11" ht="12.75" customHeight="1">
      <c r="B212" s="285"/>
      <c r="C212" s="286"/>
      <c r="D212" s="286"/>
      <c r="E212" s="286"/>
      <c r="F212" s="286"/>
      <c r="G212" s="286"/>
      <c r="H212" s="286"/>
      <c r="I212" s="286"/>
      <c r="J212" s="286"/>
      <c r="K212" s="287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4"/>
  <sheetViews>
    <sheetView showGridLines="0" zoomScalePageLayoutView="0" workbookViewId="0" topLeftCell="A1">
      <pane ySplit="1" topLeftCell="A79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1"/>
      <c r="C1" s="201"/>
      <c r="D1" s="200" t="s">
        <v>1</v>
      </c>
      <c r="E1" s="201"/>
      <c r="F1" s="202" t="s">
        <v>1074</v>
      </c>
      <c r="G1" s="601" t="s">
        <v>1075</v>
      </c>
      <c r="H1" s="601"/>
      <c r="I1" s="201"/>
      <c r="J1" s="202" t="s">
        <v>1076</v>
      </c>
      <c r="K1" s="200" t="s">
        <v>103</v>
      </c>
      <c r="L1" s="202" t="s">
        <v>1077</v>
      </c>
      <c r="M1" s="202"/>
      <c r="N1" s="202"/>
      <c r="O1" s="202"/>
      <c r="P1" s="202"/>
      <c r="Q1" s="202"/>
      <c r="R1" s="202"/>
      <c r="S1" s="202"/>
      <c r="T1" s="202"/>
      <c r="U1" s="198"/>
      <c r="V1" s="19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597"/>
      <c r="M2" s="561"/>
      <c r="N2" s="561"/>
      <c r="O2" s="561"/>
      <c r="P2" s="561"/>
      <c r="Q2" s="561"/>
      <c r="R2" s="561"/>
      <c r="S2" s="561"/>
      <c r="T2" s="561"/>
      <c r="U2" s="561"/>
      <c r="V2" s="561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104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600" t="str">
        <f>'Rekapitulace stavby'!$K$6</f>
        <v>Galerie moderního umění-změna využití bytů na kanceláře</v>
      </c>
      <c r="F7" s="565"/>
      <c r="G7" s="565"/>
      <c r="H7" s="565"/>
      <c r="J7" s="11"/>
      <c r="K7" s="13"/>
    </row>
    <row r="8" spans="2:11" s="2" customFormat="1" ht="15.75" customHeight="1">
      <c r="B8" s="10"/>
      <c r="C8" s="11"/>
      <c r="D8" s="19" t="s">
        <v>105</v>
      </c>
      <c r="E8" s="11"/>
      <c r="F8" s="11"/>
      <c r="G8" s="11"/>
      <c r="H8" s="11"/>
      <c r="J8" s="11"/>
      <c r="K8" s="13"/>
    </row>
    <row r="9" spans="2:11" s="96" customFormat="1" ht="16.5" customHeight="1">
      <c r="B9" s="97"/>
      <c r="C9" s="98"/>
      <c r="D9" s="98"/>
      <c r="E9" s="600" t="s">
        <v>106</v>
      </c>
      <c r="F9" s="602"/>
      <c r="G9" s="602"/>
      <c r="H9" s="602"/>
      <c r="J9" s="98"/>
      <c r="K9" s="99"/>
    </row>
    <row r="10" spans="2:11" s="6" customFormat="1" ht="15.75" customHeight="1">
      <c r="B10" s="23"/>
      <c r="C10" s="24"/>
      <c r="D10" s="19" t="s">
        <v>107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580" t="s">
        <v>108</v>
      </c>
      <c r="F11" s="572"/>
      <c r="G11" s="572"/>
      <c r="H11" s="572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/>
      <c r="G13" s="24"/>
      <c r="H13" s="24"/>
      <c r="I13" s="100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0" t="s">
        <v>24</v>
      </c>
      <c r="J14" s="52" t="str">
        <f>'Rekapitulace stavby'!$AN$8</f>
        <v>24.12.2015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0" t="s">
        <v>29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30</v>
      </c>
      <c r="F17" s="24"/>
      <c r="G17" s="24"/>
      <c r="H17" s="24"/>
      <c r="I17" s="100" t="s">
        <v>31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32</v>
      </c>
      <c r="E19" s="24"/>
      <c r="F19" s="24"/>
      <c r="G19" s="24"/>
      <c r="H19" s="24"/>
      <c r="I19" s="100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0" t="s">
        <v>31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34</v>
      </c>
      <c r="E22" s="24"/>
      <c r="F22" s="24"/>
      <c r="G22" s="24"/>
      <c r="H22" s="24"/>
      <c r="I22" s="100" t="s">
        <v>29</v>
      </c>
      <c r="J22" s="17"/>
      <c r="K22" s="27"/>
    </row>
    <row r="23" spans="2:11" s="6" customFormat="1" ht="18.75" customHeight="1">
      <c r="B23" s="23"/>
      <c r="C23" s="24"/>
      <c r="D23" s="24"/>
      <c r="E23" s="17" t="s">
        <v>35</v>
      </c>
      <c r="F23" s="24"/>
      <c r="G23" s="24"/>
      <c r="H23" s="24"/>
      <c r="I23" s="100" t="s">
        <v>31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37</v>
      </c>
      <c r="E25" s="24"/>
      <c r="F25" s="24"/>
      <c r="G25" s="24"/>
      <c r="H25" s="24"/>
      <c r="J25" s="24"/>
      <c r="K25" s="27"/>
    </row>
    <row r="26" spans="2:11" s="96" customFormat="1" ht="15.75" customHeight="1">
      <c r="B26" s="97"/>
      <c r="C26" s="98"/>
      <c r="D26" s="98"/>
      <c r="E26" s="568"/>
      <c r="F26" s="602"/>
      <c r="G26" s="602"/>
      <c r="H26" s="602"/>
      <c r="J26" s="98"/>
      <c r="K26" s="99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101"/>
    </row>
    <row r="29" spans="2:11" s="6" customFormat="1" ht="26.25" customHeight="1">
      <c r="B29" s="23"/>
      <c r="C29" s="24"/>
      <c r="D29" s="102" t="s">
        <v>38</v>
      </c>
      <c r="E29" s="24"/>
      <c r="F29" s="24"/>
      <c r="G29" s="24"/>
      <c r="H29" s="24"/>
      <c r="J29" s="66">
        <f>ROUND($J$107,2)</f>
        <v>0</v>
      </c>
      <c r="K29" s="27"/>
    </row>
    <row r="30" spans="2:11" s="6" customFormat="1" ht="7.5" customHeight="1">
      <c r="B30" s="23"/>
      <c r="C30" s="24"/>
      <c r="D30" s="63"/>
      <c r="E30" s="63"/>
      <c r="F30" s="63"/>
      <c r="G30" s="63"/>
      <c r="H30" s="63"/>
      <c r="I30" s="53"/>
      <c r="J30" s="63"/>
      <c r="K30" s="101"/>
    </row>
    <row r="31" spans="2:11" s="6" customFormat="1" ht="15" customHeight="1">
      <c r="B31" s="23"/>
      <c r="C31" s="24"/>
      <c r="D31" s="24"/>
      <c r="E31" s="24"/>
      <c r="F31" s="28" t="s">
        <v>40</v>
      </c>
      <c r="G31" s="24"/>
      <c r="H31" s="24"/>
      <c r="I31" s="103" t="s">
        <v>39</v>
      </c>
      <c r="J31" s="28" t="s">
        <v>41</v>
      </c>
      <c r="K31" s="27"/>
    </row>
    <row r="32" spans="2:11" s="6" customFormat="1" ht="15" customHeight="1">
      <c r="B32" s="23"/>
      <c r="C32" s="24"/>
      <c r="D32" s="30" t="s">
        <v>42</v>
      </c>
      <c r="E32" s="30" t="s">
        <v>43</v>
      </c>
      <c r="F32" s="104">
        <f>ROUND(SUM($BE$107:$BE$503),2)</f>
        <v>0</v>
      </c>
      <c r="G32" s="24"/>
      <c r="H32" s="24"/>
      <c r="I32" s="105">
        <v>0.21</v>
      </c>
      <c r="J32" s="104">
        <f>ROUND(ROUND((SUM($BE$107:$BE$503)),2)*$I$32,2)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44</v>
      </c>
      <c r="F33" s="104">
        <f>ROUND(SUM($BF$107:$BF$503),2)</f>
        <v>0</v>
      </c>
      <c r="G33" s="24"/>
      <c r="H33" s="24"/>
      <c r="I33" s="105">
        <v>0.15</v>
      </c>
      <c r="J33" s="104">
        <f>ROUND(ROUND((SUM($BF$107:$BF$503)),2)*$I$33,2)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104">
        <f>ROUND(SUM($BG$107:$BG$503),2)</f>
        <v>0</v>
      </c>
      <c r="G34" s="24"/>
      <c r="H34" s="24"/>
      <c r="I34" s="105">
        <v>0.21</v>
      </c>
      <c r="J34" s="104">
        <v>0</v>
      </c>
      <c r="K34" s="27"/>
    </row>
    <row r="35" spans="2:11" s="6" customFormat="1" ht="15" customHeight="1" hidden="1">
      <c r="B35" s="23"/>
      <c r="C35" s="24"/>
      <c r="D35" s="24"/>
      <c r="E35" s="30" t="s">
        <v>46</v>
      </c>
      <c r="F35" s="104">
        <f>ROUND(SUM($BH$107:$BH$503),2)</f>
        <v>0</v>
      </c>
      <c r="G35" s="24"/>
      <c r="H35" s="24"/>
      <c r="I35" s="105">
        <v>0.15</v>
      </c>
      <c r="J35" s="104">
        <v>0</v>
      </c>
      <c r="K35" s="27"/>
    </row>
    <row r="36" spans="2:11" s="6" customFormat="1" ht="15" customHeight="1" hidden="1">
      <c r="B36" s="23"/>
      <c r="C36" s="24"/>
      <c r="D36" s="24"/>
      <c r="E36" s="30" t="s">
        <v>47</v>
      </c>
      <c r="F36" s="104">
        <f>ROUND(SUM($BI$107:$BI$503),2)</f>
        <v>0</v>
      </c>
      <c r="G36" s="24"/>
      <c r="H36" s="24"/>
      <c r="I36" s="105">
        <v>0</v>
      </c>
      <c r="J36" s="104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48</v>
      </c>
      <c r="E38" s="34"/>
      <c r="F38" s="34"/>
      <c r="G38" s="106" t="s">
        <v>49</v>
      </c>
      <c r="H38" s="35" t="s">
        <v>50</v>
      </c>
      <c r="I38" s="107"/>
      <c r="J38" s="36">
        <f>SUM($J$29:$J$36)</f>
        <v>0</v>
      </c>
      <c r="K38" s="108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09"/>
      <c r="J39" s="39"/>
      <c r="K39" s="40"/>
    </row>
    <row r="43" spans="2:11" s="6" customFormat="1" ht="7.5" customHeight="1">
      <c r="B43" s="110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2:11" s="6" customFormat="1" ht="37.5" customHeight="1">
      <c r="B44" s="23"/>
      <c r="C44" s="12" t="s">
        <v>109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600" t="str">
        <f>$E$7</f>
        <v>Galerie moderního umění-změna využití bytů na kanceláře</v>
      </c>
      <c r="F47" s="572"/>
      <c r="G47" s="572"/>
      <c r="H47" s="572"/>
      <c r="J47" s="24"/>
      <c r="K47" s="27"/>
    </row>
    <row r="48" spans="2:11" s="2" customFormat="1" ht="15.75" customHeight="1">
      <c r="B48" s="10"/>
      <c r="C48" s="19" t="s">
        <v>105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600" t="s">
        <v>106</v>
      </c>
      <c r="F49" s="572"/>
      <c r="G49" s="572"/>
      <c r="H49" s="572"/>
      <c r="J49" s="24"/>
      <c r="K49" s="27"/>
    </row>
    <row r="50" spans="2:11" s="6" customFormat="1" ht="15" customHeight="1">
      <c r="B50" s="23"/>
      <c r="C50" s="19" t="s">
        <v>107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580" t="str">
        <f>$E$11</f>
        <v>SO01.1 - Stavební část</v>
      </c>
      <c r="F51" s="572"/>
      <c r="G51" s="572"/>
      <c r="H51" s="572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HK-Velké nám. č.p.139-140</v>
      </c>
      <c r="G53" s="24"/>
      <c r="H53" s="24"/>
      <c r="I53" s="100" t="s">
        <v>24</v>
      </c>
      <c r="J53" s="52" t="str">
        <f>IF($J$14="","",$J$14)</f>
        <v>24.12.2015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Královéhradecký kraj,Pivovarské nám. 1245</v>
      </c>
      <c r="G55" s="24"/>
      <c r="H55" s="24"/>
      <c r="I55" s="100" t="s">
        <v>34</v>
      </c>
      <c r="J55" s="17" t="str">
        <f>$E$23</f>
        <v>Planning-art s.r.o.</v>
      </c>
      <c r="K55" s="27"/>
    </row>
    <row r="56" spans="2:11" s="6" customFormat="1" ht="15" customHeight="1">
      <c r="B56" s="23"/>
      <c r="C56" s="19" t="s">
        <v>32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3" t="s">
        <v>110</v>
      </c>
      <c r="D58" s="32"/>
      <c r="E58" s="32"/>
      <c r="F58" s="32"/>
      <c r="G58" s="32"/>
      <c r="H58" s="32"/>
      <c r="I58" s="114"/>
      <c r="J58" s="115" t="s">
        <v>111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5" t="s">
        <v>112</v>
      </c>
      <c r="D60" s="24"/>
      <c r="E60" s="24"/>
      <c r="F60" s="24"/>
      <c r="G60" s="24"/>
      <c r="H60" s="24"/>
      <c r="J60" s="66">
        <f>$J$107</f>
        <v>0</v>
      </c>
      <c r="K60" s="27"/>
      <c r="AU60" s="6" t="s">
        <v>113</v>
      </c>
    </row>
    <row r="61" spans="2:11" s="72" customFormat="1" ht="25.5" customHeight="1">
      <c r="B61" s="116"/>
      <c r="C61" s="117"/>
      <c r="D61" s="118" t="s">
        <v>114</v>
      </c>
      <c r="E61" s="118"/>
      <c r="F61" s="118"/>
      <c r="G61" s="118"/>
      <c r="H61" s="118"/>
      <c r="I61" s="119"/>
      <c r="J61" s="120">
        <f>$J$108</f>
        <v>0</v>
      </c>
      <c r="K61" s="121"/>
    </row>
    <row r="62" spans="2:11" s="82" customFormat="1" ht="21" customHeight="1">
      <c r="B62" s="122"/>
      <c r="C62" s="84"/>
      <c r="D62" s="123" t="s">
        <v>115</v>
      </c>
      <c r="E62" s="123"/>
      <c r="F62" s="123"/>
      <c r="G62" s="123"/>
      <c r="H62" s="123"/>
      <c r="I62" s="124"/>
      <c r="J62" s="125">
        <f>$J$109</f>
        <v>0</v>
      </c>
      <c r="K62" s="126"/>
    </row>
    <row r="63" spans="2:11" s="82" customFormat="1" ht="21" customHeight="1">
      <c r="B63" s="122"/>
      <c r="C63" s="84"/>
      <c r="D63" s="123" t="s">
        <v>116</v>
      </c>
      <c r="E63" s="123"/>
      <c r="F63" s="123"/>
      <c r="G63" s="123"/>
      <c r="H63" s="123"/>
      <c r="I63" s="124"/>
      <c r="J63" s="125">
        <f>$J$140</f>
        <v>0</v>
      </c>
      <c r="K63" s="126"/>
    </row>
    <row r="64" spans="2:11" s="82" customFormat="1" ht="21" customHeight="1">
      <c r="B64" s="122"/>
      <c r="C64" s="84"/>
      <c r="D64" s="123" t="s">
        <v>117</v>
      </c>
      <c r="E64" s="123"/>
      <c r="F64" s="123"/>
      <c r="G64" s="123"/>
      <c r="H64" s="123"/>
      <c r="I64" s="124"/>
      <c r="J64" s="125">
        <f>$J$154</f>
        <v>0</v>
      </c>
      <c r="K64" s="126"/>
    </row>
    <row r="65" spans="2:11" s="82" customFormat="1" ht="21" customHeight="1">
      <c r="B65" s="122"/>
      <c r="C65" s="84"/>
      <c r="D65" s="123" t="s">
        <v>118</v>
      </c>
      <c r="E65" s="123"/>
      <c r="F65" s="123"/>
      <c r="G65" s="123"/>
      <c r="H65" s="123"/>
      <c r="I65" s="124"/>
      <c r="J65" s="125">
        <f>$J$187</f>
        <v>0</v>
      </c>
      <c r="K65" s="126"/>
    </row>
    <row r="66" spans="2:11" s="82" customFormat="1" ht="21" customHeight="1">
      <c r="B66" s="122"/>
      <c r="C66" s="84"/>
      <c r="D66" s="123" t="s">
        <v>119</v>
      </c>
      <c r="E66" s="123"/>
      <c r="F66" s="123"/>
      <c r="G66" s="123"/>
      <c r="H66" s="123"/>
      <c r="I66" s="124"/>
      <c r="J66" s="125">
        <f>$J$263</f>
        <v>0</v>
      </c>
      <c r="K66" s="126"/>
    </row>
    <row r="67" spans="2:11" s="82" customFormat="1" ht="21" customHeight="1">
      <c r="B67" s="122"/>
      <c r="C67" s="84"/>
      <c r="D67" s="123" t="s">
        <v>120</v>
      </c>
      <c r="E67" s="123"/>
      <c r="F67" s="123"/>
      <c r="G67" s="123"/>
      <c r="H67" s="123"/>
      <c r="I67" s="124"/>
      <c r="J67" s="125">
        <f>$J$269</f>
        <v>0</v>
      </c>
      <c r="K67" s="126"/>
    </row>
    <row r="68" spans="2:11" s="72" customFormat="1" ht="25.5" customHeight="1">
      <c r="B68" s="116"/>
      <c r="C68" s="117"/>
      <c r="D68" s="118" t="s">
        <v>121</v>
      </c>
      <c r="E68" s="118"/>
      <c r="F68" s="118"/>
      <c r="G68" s="118"/>
      <c r="H68" s="118"/>
      <c r="I68" s="119"/>
      <c r="J68" s="120">
        <f>$J$271</f>
        <v>0</v>
      </c>
      <c r="K68" s="121"/>
    </row>
    <row r="69" spans="2:11" s="82" customFormat="1" ht="21" customHeight="1">
      <c r="B69" s="122"/>
      <c r="C69" s="84"/>
      <c r="D69" s="123" t="s">
        <v>122</v>
      </c>
      <c r="E69" s="123"/>
      <c r="F69" s="123"/>
      <c r="G69" s="123"/>
      <c r="H69" s="123"/>
      <c r="I69" s="124"/>
      <c r="J69" s="125">
        <f>$J$272</f>
        <v>0</v>
      </c>
      <c r="K69" s="126"/>
    </row>
    <row r="70" spans="2:11" s="82" customFormat="1" ht="21" customHeight="1">
      <c r="B70" s="122"/>
      <c r="C70" s="84"/>
      <c r="D70" s="123" t="s">
        <v>123</v>
      </c>
      <c r="E70" s="123"/>
      <c r="F70" s="123"/>
      <c r="G70" s="123"/>
      <c r="H70" s="123"/>
      <c r="I70" s="124"/>
      <c r="J70" s="125">
        <f>$J$278</f>
        <v>0</v>
      </c>
      <c r="K70" s="126"/>
    </row>
    <row r="71" spans="2:11" s="82" customFormat="1" ht="21" customHeight="1">
      <c r="B71" s="122"/>
      <c r="C71" s="84"/>
      <c r="D71" s="123" t="s">
        <v>124</v>
      </c>
      <c r="E71" s="123"/>
      <c r="F71" s="123"/>
      <c r="G71" s="123"/>
      <c r="H71" s="123"/>
      <c r="I71" s="124"/>
      <c r="J71" s="125">
        <f>$J$286</f>
        <v>0</v>
      </c>
      <c r="K71" s="126"/>
    </row>
    <row r="72" spans="2:11" s="82" customFormat="1" ht="21" customHeight="1">
      <c r="B72" s="122"/>
      <c r="C72" s="84"/>
      <c r="D72" s="123" t="s">
        <v>125</v>
      </c>
      <c r="E72" s="123"/>
      <c r="F72" s="123"/>
      <c r="G72" s="123"/>
      <c r="H72" s="123"/>
      <c r="I72" s="124"/>
      <c r="J72" s="125">
        <f>$J$300</f>
        <v>0</v>
      </c>
      <c r="K72" s="126"/>
    </row>
    <row r="73" spans="2:11" s="82" customFormat="1" ht="21" customHeight="1">
      <c r="B73" s="122"/>
      <c r="C73" s="84"/>
      <c r="D73" s="123" t="s">
        <v>126</v>
      </c>
      <c r="E73" s="123"/>
      <c r="F73" s="123"/>
      <c r="G73" s="123"/>
      <c r="H73" s="123"/>
      <c r="I73" s="124"/>
      <c r="J73" s="125">
        <f>$J$335</f>
        <v>0</v>
      </c>
      <c r="K73" s="126"/>
    </row>
    <row r="74" spans="2:11" s="82" customFormat="1" ht="21" customHeight="1">
      <c r="B74" s="122"/>
      <c r="C74" s="84"/>
      <c r="D74" s="123" t="s">
        <v>127</v>
      </c>
      <c r="E74" s="123"/>
      <c r="F74" s="123"/>
      <c r="G74" s="123"/>
      <c r="H74" s="123"/>
      <c r="I74" s="124"/>
      <c r="J74" s="125">
        <f>$J$367</f>
        <v>0</v>
      </c>
      <c r="K74" s="126"/>
    </row>
    <row r="75" spans="2:11" s="82" customFormat="1" ht="21" customHeight="1">
      <c r="B75" s="122"/>
      <c r="C75" s="84"/>
      <c r="D75" s="123" t="s">
        <v>128</v>
      </c>
      <c r="E75" s="123"/>
      <c r="F75" s="123"/>
      <c r="G75" s="123"/>
      <c r="H75" s="123"/>
      <c r="I75" s="124"/>
      <c r="J75" s="125">
        <f>$J$390</f>
        <v>0</v>
      </c>
      <c r="K75" s="126"/>
    </row>
    <row r="76" spans="2:11" s="82" customFormat="1" ht="21" customHeight="1">
      <c r="B76" s="122"/>
      <c r="C76" s="84"/>
      <c r="D76" s="123" t="s">
        <v>129</v>
      </c>
      <c r="E76" s="123"/>
      <c r="F76" s="123"/>
      <c r="G76" s="123"/>
      <c r="H76" s="123"/>
      <c r="I76" s="124"/>
      <c r="J76" s="125">
        <f>$J$401</f>
        <v>0</v>
      </c>
      <c r="K76" s="126"/>
    </row>
    <row r="77" spans="2:11" s="82" customFormat="1" ht="21" customHeight="1">
      <c r="B77" s="122"/>
      <c r="C77" s="84"/>
      <c r="D77" s="123" t="s">
        <v>130</v>
      </c>
      <c r="E77" s="123"/>
      <c r="F77" s="123"/>
      <c r="G77" s="123"/>
      <c r="H77" s="123"/>
      <c r="I77" s="124"/>
      <c r="J77" s="125">
        <f>$J$406</f>
        <v>0</v>
      </c>
      <c r="K77" s="126"/>
    </row>
    <row r="78" spans="2:11" s="82" customFormat="1" ht="21" customHeight="1">
      <c r="B78" s="122"/>
      <c r="C78" s="84"/>
      <c r="D78" s="123" t="s">
        <v>131</v>
      </c>
      <c r="E78" s="123"/>
      <c r="F78" s="123"/>
      <c r="G78" s="123"/>
      <c r="H78" s="123"/>
      <c r="I78" s="124"/>
      <c r="J78" s="125">
        <f>$J$432</f>
        <v>0</v>
      </c>
      <c r="K78" s="126"/>
    </row>
    <row r="79" spans="2:11" s="82" customFormat="1" ht="21" customHeight="1">
      <c r="B79" s="122"/>
      <c r="C79" s="84"/>
      <c r="D79" s="123" t="s">
        <v>132</v>
      </c>
      <c r="E79" s="123"/>
      <c r="F79" s="123"/>
      <c r="G79" s="123"/>
      <c r="H79" s="123"/>
      <c r="I79" s="124"/>
      <c r="J79" s="125">
        <f>$J$454</f>
        <v>0</v>
      </c>
      <c r="K79" s="126"/>
    </row>
    <row r="80" spans="2:11" s="82" customFormat="1" ht="21" customHeight="1">
      <c r="B80" s="122"/>
      <c r="C80" s="84"/>
      <c r="D80" s="123" t="s">
        <v>133</v>
      </c>
      <c r="E80" s="123"/>
      <c r="F80" s="123"/>
      <c r="G80" s="123"/>
      <c r="H80" s="123"/>
      <c r="I80" s="124"/>
      <c r="J80" s="125">
        <f>$J$484</f>
        <v>0</v>
      </c>
      <c r="K80" s="126"/>
    </row>
    <row r="81" spans="2:11" s="72" customFormat="1" ht="25.5" customHeight="1">
      <c r="B81" s="116"/>
      <c r="C81" s="117"/>
      <c r="D81" s="118" t="s">
        <v>134</v>
      </c>
      <c r="E81" s="118"/>
      <c r="F81" s="118"/>
      <c r="G81" s="118"/>
      <c r="H81" s="118"/>
      <c r="I81" s="119"/>
      <c r="J81" s="120">
        <f>$J$493</f>
        <v>0</v>
      </c>
      <c r="K81" s="121"/>
    </row>
    <row r="82" spans="2:11" s="72" customFormat="1" ht="25.5" customHeight="1">
      <c r="B82" s="116"/>
      <c r="C82" s="117"/>
      <c r="D82" s="118" t="s">
        <v>135</v>
      </c>
      <c r="E82" s="118"/>
      <c r="F82" s="118"/>
      <c r="G82" s="118"/>
      <c r="H82" s="118"/>
      <c r="I82" s="119"/>
      <c r="J82" s="120">
        <f>$J$495</f>
        <v>0</v>
      </c>
      <c r="K82" s="121"/>
    </row>
    <row r="83" spans="2:11" s="82" customFormat="1" ht="21" customHeight="1">
      <c r="B83" s="122"/>
      <c r="C83" s="84"/>
      <c r="D83" s="123" t="s">
        <v>136</v>
      </c>
      <c r="E83" s="123"/>
      <c r="F83" s="123"/>
      <c r="G83" s="123"/>
      <c r="H83" s="123"/>
      <c r="I83" s="124"/>
      <c r="J83" s="125">
        <f>$J$496</f>
        <v>0</v>
      </c>
      <c r="K83" s="126"/>
    </row>
    <row r="84" spans="2:11" s="82" customFormat="1" ht="21" customHeight="1">
      <c r="B84" s="122"/>
      <c r="C84" s="84"/>
      <c r="D84" s="123" t="s">
        <v>137</v>
      </c>
      <c r="E84" s="123"/>
      <c r="F84" s="123"/>
      <c r="G84" s="123"/>
      <c r="H84" s="123"/>
      <c r="I84" s="124"/>
      <c r="J84" s="125">
        <f>$J$498</f>
        <v>0</v>
      </c>
      <c r="K84" s="126"/>
    </row>
    <row r="85" spans="2:11" s="82" customFormat="1" ht="21" customHeight="1">
      <c r="B85" s="122"/>
      <c r="C85" s="84"/>
      <c r="D85" s="123" t="s">
        <v>138</v>
      </c>
      <c r="E85" s="123"/>
      <c r="F85" s="123"/>
      <c r="G85" s="123"/>
      <c r="H85" s="123"/>
      <c r="I85" s="124"/>
      <c r="J85" s="125">
        <f>$J$502</f>
        <v>0</v>
      </c>
      <c r="K85" s="126"/>
    </row>
    <row r="86" spans="2:11" s="6" customFormat="1" ht="22.5" customHeight="1">
      <c r="B86" s="23"/>
      <c r="C86" s="24"/>
      <c r="D86" s="24"/>
      <c r="E86" s="24"/>
      <c r="F86" s="24"/>
      <c r="G86" s="24"/>
      <c r="H86" s="24"/>
      <c r="J86" s="24"/>
      <c r="K86" s="27"/>
    </row>
    <row r="87" spans="2:11" s="6" customFormat="1" ht="7.5" customHeight="1">
      <c r="B87" s="38"/>
      <c r="C87" s="39"/>
      <c r="D87" s="39"/>
      <c r="E87" s="39"/>
      <c r="F87" s="39"/>
      <c r="G87" s="39"/>
      <c r="H87" s="39"/>
      <c r="I87" s="109"/>
      <c r="J87" s="39"/>
      <c r="K87" s="40"/>
    </row>
    <row r="91" spans="2:12" s="6" customFormat="1" ht="7.5" customHeight="1">
      <c r="B91" s="41"/>
      <c r="C91" s="42"/>
      <c r="D91" s="42"/>
      <c r="E91" s="42"/>
      <c r="F91" s="42"/>
      <c r="G91" s="42"/>
      <c r="H91" s="42"/>
      <c r="I91" s="111"/>
      <c r="J91" s="42"/>
      <c r="K91" s="42"/>
      <c r="L91" s="43"/>
    </row>
    <row r="92" spans="2:12" s="6" customFormat="1" ht="37.5" customHeight="1">
      <c r="B92" s="23"/>
      <c r="C92" s="12" t="s">
        <v>139</v>
      </c>
      <c r="D92" s="24"/>
      <c r="E92" s="24"/>
      <c r="F92" s="24"/>
      <c r="G92" s="24"/>
      <c r="H92" s="24"/>
      <c r="J92" s="24"/>
      <c r="K92" s="24"/>
      <c r="L92" s="43"/>
    </row>
    <row r="93" spans="2:12" s="6" customFormat="1" ht="7.5" customHeight="1">
      <c r="B93" s="23"/>
      <c r="C93" s="24"/>
      <c r="D93" s="24"/>
      <c r="E93" s="24"/>
      <c r="F93" s="24"/>
      <c r="G93" s="24"/>
      <c r="H93" s="24"/>
      <c r="J93" s="24"/>
      <c r="K93" s="24"/>
      <c r="L93" s="43"/>
    </row>
    <row r="94" spans="2:12" s="6" customFormat="1" ht="15" customHeight="1">
      <c r="B94" s="23"/>
      <c r="C94" s="19" t="s">
        <v>16</v>
      </c>
      <c r="D94" s="24"/>
      <c r="E94" s="24"/>
      <c r="F94" s="24"/>
      <c r="G94" s="24"/>
      <c r="H94" s="24"/>
      <c r="J94" s="24"/>
      <c r="K94" s="24"/>
      <c r="L94" s="43"/>
    </row>
    <row r="95" spans="2:12" s="6" customFormat="1" ht="16.5" customHeight="1">
      <c r="B95" s="23"/>
      <c r="C95" s="24"/>
      <c r="D95" s="24"/>
      <c r="E95" s="600" t="str">
        <f>$E$7</f>
        <v>Galerie moderního umění-změna využití bytů na kanceláře</v>
      </c>
      <c r="F95" s="572"/>
      <c r="G95" s="572"/>
      <c r="H95" s="572"/>
      <c r="J95" s="24"/>
      <c r="K95" s="24"/>
      <c r="L95" s="43"/>
    </row>
    <row r="96" spans="2:12" s="2" customFormat="1" ht="15.75" customHeight="1">
      <c r="B96" s="10"/>
      <c r="C96" s="19" t="s">
        <v>105</v>
      </c>
      <c r="D96" s="11"/>
      <c r="E96" s="11"/>
      <c r="F96" s="11"/>
      <c r="G96" s="11"/>
      <c r="H96" s="11"/>
      <c r="J96" s="11"/>
      <c r="K96" s="11"/>
      <c r="L96" s="127"/>
    </row>
    <row r="97" spans="2:12" s="6" customFormat="1" ht="16.5" customHeight="1">
      <c r="B97" s="23"/>
      <c r="C97" s="24"/>
      <c r="D97" s="24"/>
      <c r="E97" s="600" t="s">
        <v>106</v>
      </c>
      <c r="F97" s="572"/>
      <c r="G97" s="572"/>
      <c r="H97" s="572"/>
      <c r="J97" s="24"/>
      <c r="K97" s="24"/>
      <c r="L97" s="43"/>
    </row>
    <row r="98" spans="2:12" s="6" customFormat="1" ht="15" customHeight="1">
      <c r="B98" s="23"/>
      <c r="C98" s="19" t="s">
        <v>107</v>
      </c>
      <c r="D98" s="24"/>
      <c r="E98" s="24"/>
      <c r="F98" s="24"/>
      <c r="G98" s="24"/>
      <c r="H98" s="24"/>
      <c r="J98" s="24"/>
      <c r="K98" s="24"/>
      <c r="L98" s="43"/>
    </row>
    <row r="99" spans="2:12" s="6" customFormat="1" ht="19.5" customHeight="1">
      <c r="B99" s="23"/>
      <c r="C99" s="24"/>
      <c r="D99" s="24"/>
      <c r="E99" s="580" t="str">
        <f>$E$11</f>
        <v>SO01.1 - Stavební část</v>
      </c>
      <c r="F99" s="572"/>
      <c r="G99" s="572"/>
      <c r="H99" s="572"/>
      <c r="J99" s="24"/>
      <c r="K99" s="24"/>
      <c r="L99" s="43"/>
    </row>
    <row r="100" spans="2:12" s="6" customFormat="1" ht="7.5" customHeight="1">
      <c r="B100" s="23"/>
      <c r="C100" s="24"/>
      <c r="D100" s="24"/>
      <c r="E100" s="24"/>
      <c r="F100" s="24"/>
      <c r="G100" s="24"/>
      <c r="H100" s="24"/>
      <c r="J100" s="24"/>
      <c r="K100" s="24"/>
      <c r="L100" s="43"/>
    </row>
    <row r="101" spans="2:12" s="6" customFormat="1" ht="18.75" customHeight="1">
      <c r="B101" s="23"/>
      <c r="C101" s="19" t="s">
        <v>22</v>
      </c>
      <c r="D101" s="24"/>
      <c r="E101" s="24"/>
      <c r="F101" s="17" t="str">
        <f>$F$14</f>
        <v>HK-Velké nám. č.p.139-140</v>
      </c>
      <c r="G101" s="24"/>
      <c r="H101" s="24"/>
      <c r="I101" s="100" t="s">
        <v>24</v>
      </c>
      <c r="J101" s="52" t="str">
        <f>IF($J$14="","",$J$14)</f>
        <v>24.12.2015</v>
      </c>
      <c r="K101" s="24"/>
      <c r="L101" s="43"/>
    </row>
    <row r="102" spans="2:12" s="6" customFormat="1" ht="7.5" customHeight="1">
      <c r="B102" s="23"/>
      <c r="C102" s="24"/>
      <c r="D102" s="24"/>
      <c r="E102" s="24"/>
      <c r="F102" s="24"/>
      <c r="G102" s="24"/>
      <c r="H102" s="24"/>
      <c r="J102" s="24"/>
      <c r="K102" s="24"/>
      <c r="L102" s="43"/>
    </row>
    <row r="103" spans="2:12" s="6" customFormat="1" ht="15.75" customHeight="1">
      <c r="B103" s="23"/>
      <c r="C103" s="19" t="s">
        <v>28</v>
      </c>
      <c r="D103" s="24"/>
      <c r="E103" s="24"/>
      <c r="F103" s="17" t="str">
        <f>$E$17</f>
        <v>Královéhradecký kraj,Pivovarské nám. 1245</v>
      </c>
      <c r="G103" s="24"/>
      <c r="H103" s="24"/>
      <c r="I103" s="100" t="s">
        <v>34</v>
      </c>
      <c r="J103" s="17" t="str">
        <f>$E$23</f>
        <v>Planning-art s.r.o.</v>
      </c>
      <c r="K103" s="24"/>
      <c r="L103" s="43"/>
    </row>
    <row r="104" spans="2:12" s="6" customFormat="1" ht="15" customHeight="1">
      <c r="B104" s="23"/>
      <c r="C104" s="19" t="s">
        <v>32</v>
      </c>
      <c r="D104" s="24"/>
      <c r="E104" s="24"/>
      <c r="F104" s="17">
        <f>IF($E$20="","",$E$20)</f>
      </c>
      <c r="G104" s="24"/>
      <c r="H104" s="24"/>
      <c r="J104" s="24"/>
      <c r="K104" s="24"/>
      <c r="L104" s="43"/>
    </row>
    <row r="105" spans="2:12" s="6" customFormat="1" ht="11.25" customHeight="1">
      <c r="B105" s="23"/>
      <c r="C105" s="24"/>
      <c r="D105" s="24"/>
      <c r="E105" s="24"/>
      <c r="F105" s="24"/>
      <c r="G105" s="24"/>
      <c r="H105" s="24"/>
      <c r="J105" s="24"/>
      <c r="K105" s="24"/>
      <c r="L105" s="43"/>
    </row>
    <row r="106" spans="2:20" s="128" customFormat="1" ht="30" customHeight="1">
      <c r="B106" s="129"/>
      <c r="C106" s="130" t="s">
        <v>140</v>
      </c>
      <c r="D106" s="131" t="s">
        <v>57</v>
      </c>
      <c r="E106" s="131" t="s">
        <v>53</v>
      </c>
      <c r="F106" s="131" t="s">
        <v>141</v>
      </c>
      <c r="G106" s="131" t="s">
        <v>142</v>
      </c>
      <c r="H106" s="131" t="s">
        <v>143</v>
      </c>
      <c r="I106" s="132" t="s">
        <v>144</v>
      </c>
      <c r="J106" s="131" t="s">
        <v>145</v>
      </c>
      <c r="K106" s="133" t="s">
        <v>146</v>
      </c>
      <c r="L106" s="134"/>
      <c r="M106" s="58" t="s">
        <v>147</v>
      </c>
      <c r="N106" s="59" t="s">
        <v>42</v>
      </c>
      <c r="O106" s="59" t="s">
        <v>148</v>
      </c>
      <c r="P106" s="59" t="s">
        <v>149</v>
      </c>
      <c r="Q106" s="59" t="s">
        <v>150</v>
      </c>
      <c r="R106" s="59" t="s">
        <v>151</v>
      </c>
      <c r="S106" s="59" t="s">
        <v>152</v>
      </c>
      <c r="T106" s="60" t="s">
        <v>153</v>
      </c>
    </row>
    <row r="107" spans="2:63" s="6" customFormat="1" ht="30" customHeight="1">
      <c r="B107" s="23"/>
      <c r="C107" s="65" t="s">
        <v>112</v>
      </c>
      <c r="D107" s="24"/>
      <c r="E107" s="24"/>
      <c r="F107" s="24"/>
      <c r="G107" s="24"/>
      <c r="H107" s="24"/>
      <c r="J107" s="135">
        <f>$BK$107</f>
        <v>0</v>
      </c>
      <c r="K107" s="24"/>
      <c r="L107" s="43"/>
      <c r="M107" s="62"/>
      <c r="N107" s="63"/>
      <c r="O107" s="63"/>
      <c r="P107" s="136">
        <f>$P$108+$P$271+$P$493+$P$495</f>
        <v>0</v>
      </c>
      <c r="Q107" s="63"/>
      <c r="R107" s="136">
        <f>$R$108+$R$271+$R$493+$R$495</f>
        <v>245.02000602</v>
      </c>
      <c r="S107" s="63"/>
      <c r="T107" s="137">
        <f>$T$108+$T$271+$T$493+$T$495</f>
        <v>256.567074</v>
      </c>
      <c r="AT107" s="6" t="s">
        <v>71</v>
      </c>
      <c r="AU107" s="6" t="s">
        <v>113</v>
      </c>
      <c r="BK107" s="138">
        <f>$BK$108+$BK$271+$BK$493+$BK$495</f>
        <v>0</v>
      </c>
    </row>
    <row r="108" spans="2:63" s="139" customFormat="1" ht="37.5" customHeight="1">
      <c r="B108" s="140"/>
      <c r="C108" s="141"/>
      <c r="D108" s="141" t="s">
        <v>71</v>
      </c>
      <c r="E108" s="142" t="s">
        <v>154</v>
      </c>
      <c r="F108" s="142" t="s">
        <v>155</v>
      </c>
      <c r="G108" s="141"/>
      <c r="H108" s="141"/>
      <c r="J108" s="143">
        <f>$BK$108</f>
        <v>0</v>
      </c>
      <c r="K108" s="141"/>
      <c r="L108" s="144"/>
      <c r="M108" s="145"/>
      <c r="N108" s="141"/>
      <c r="O108" s="141"/>
      <c r="P108" s="146">
        <f>$P$109+$P$140+$P$154+$P$187+$P$263+$P$269</f>
        <v>0</v>
      </c>
      <c r="Q108" s="141"/>
      <c r="R108" s="146">
        <f>$R$109+$R$140+$R$154+$R$187+$R$263+$R$269</f>
        <v>191.47172537</v>
      </c>
      <c r="S108" s="141"/>
      <c r="T108" s="147">
        <f>$T$109+$T$140+$T$154+$T$187+$T$263+$T$269</f>
        <v>237.45081100000002</v>
      </c>
      <c r="AR108" s="148" t="s">
        <v>21</v>
      </c>
      <c r="AT108" s="148" t="s">
        <v>71</v>
      </c>
      <c r="AU108" s="148" t="s">
        <v>72</v>
      </c>
      <c r="AY108" s="148" t="s">
        <v>156</v>
      </c>
      <c r="BK108" s="149">
        <f>$BK$109+$BK$140+$BK$154+$BK$187+$BK$263+$BK$269</f>
        <v>0</v>
      </c>
    </row>
    <row r="109" spans="2:63" s="139" customFormat="1" ht="21" customHeight="1">
      <c r="B109" s="140"/>
      <c r="C109" s="141"/>
      <c r="D109" s="141" t="s">
        <v>71</v>
      </c>
      <c r="E109" s="150" t="s">
        <v>157</v>
      </c>
      <c r="F109" s="150" t="s">
        <v>158</v>
      </c>
      <c r="G109" s="141"/>
      <c r="H109" s="141"/>
      <c r="J109" s="151">
        <f>$BK$109</f>
        <v>0</v>
      </c>
      <c r="K109" s="141"/>
      <c r="L109" s="144"/>
      <c r="M109" s="145"/>
      <c r="N109" s="141"/>
      <c r="O109" s="141"/>
      <c r="P109" s="146">
        <f>SUM($P$110:$P$139)</f>
        <v>0</v>
      </c>
      <c r="Q109" s="141"/>
      <c r="R109" s="146">
        <f>SUM($R$110:$R$139)</f>
        <v>38.91111608999999</v>
      </c>
      <c r="S109" s="141"/>
      <c r="T109" s="147">
        <f>SUM($T$110:$T$139)</f>
        <v>0</v>
      </c>
      <c r="AR109" s="148" t="s">
        <v>21</v>
      </c>
      <c r="AT109" s="148" t="s">
        <v>71</v>
      </c>
      <c r="AU109" s="148" t="s">
        <v>21</v>
      </c>
      <c r="AY109" s="148" t="s">
        <v>156</v>
      </c>
      <c r="BK109" s="149">
        <f>SUM($BK$110:$BK$139)</f>
        <v>0</v>
      </c>
    </row>
    <row r="110" spans="2:65" s="6" customFormat="1" ht="15.75" customHeight="1">
      <c r="B110" s="23"/>
      <c r="C110" s="152" t="s">
        <v>159</v>
      </c>
      <c r="D110" s="152" t="s">
        <v>160</v>
      </c>
      <c r="E110" s="153" t="s">
        <v>161</v>
      </c>
      <c r="F110" s="154" t="s">
        <v>162</v>
      </c>
      <c r="G110" s="155" t="s">
        <v>163</v>
      </c>
      <c r="H110" s="156">
        <v>4</v>
      </c>
      <c r="I110" s="157"/>
      <c r="J110" s="158">
        <f>ROUND($I$110*$H$110,2)</f>
        <v>0</v>
      </c>
      <c r="K110" s="154" t="s">
        <v>164</v>
      </c>
      <c r="L110" s="43"/>
      <c r="M110" s="159"/>
      <c r="N110" s="160" t="s">
        <v>43</v>
      </c>
      <c r="O110" s="24"/>
      <c r="P110" s="161">
        <f>$O$110*$H$110</f>
        <v>0</v>
      </c>
      <c r="Q110" s="161">
        <v>0.01262</v>
      </c>
      <c r="R110" s="161">
        <f>$Q$110*$H$110</f>
        <v>0.05048</v>
      </c>
      <c r="S110" s="161">
        <v>0</v>
      </c>
      <c r="T110" s="162">
        <f>$S$110*$H$110</f>
        <v>0</v>
      </c>
      <c r="AR110" s="96" t="s">
        <v>165</v>
      </c>
      <c r="AT110" s="96" t="s">
        <v>160</v>
      </c>
      <c r="AU110" s="96" t="s">
        <v>80</v>
      </c>
      <c r="AY110" s="6" t="s">
        <v>156</v>
      </c>
      <c r="BE110" s="163">
        <f>IF($N$110="základní",$J$110,0)</f>
        <v>0</v>
      </c>
      <c r="BF110" s="163">
        <f>IF($N$110="snížená",$J$110,0)</f>
        <v>0</v>
      </c>
      <c r="BG110" s="163">
        <f>IF($N$110="zákl. přenesená",$J$110,0)</f>
        <v>0</v>
      </c>
      <c r="BH110" s="163">
        <f>IF($N$110="sníž. přenesená",$J$110,0)</f>
        <v>0</v>
      </c>
      <c r="BI110" s="163">
        <f>IF($N$110="nulová",$J$110,0)</f>
        <v>0</v>
      </c>
      <c r="BJ110" s="96" t="s">
        <v>21</v>
      </c>
      <c r="BK110" s="163">
        <f>ROUND($I$110*$H$110,2)</f>
        <v>0</v>
      </c>
      <c r="BL110" s="96" t="s">
        <v>165</v>
      </c>
      <c r="BM110" s="96" t="s">
        <v>166</v>
      </c>
    </row>
    <row r="111" spans="2:51" s="6" customFormat="1" ht="15.75" customHeight="1">
      <c r="B111" s="164"/>
      <c r="C111" s="165"/>
      <c r="D111" s="166" t="s">
        <v>167</v>
      </c>
      <c r="E111" s="167"/>
      <c r="F111" s="167" t="s">
        <v>168</v>
      </c>
      <c r="G111" s="165"/>
      <c r="H111" s="168">
        <v>4</v>
      </c>
      <c r="J111" s="165"/>
      <c r="K111" s="165"/>
      <c r="L111" s="169"/>
      <c r="M111" s="170"/>
      <c r="N111" s="165"/>
      <c r="O111" s="165"/>
      <c r="P111" s="165"/>
      <c r="Q111" s="165"/>
      <c r="R111" s="165"/>
      <c r="S111" s="165"/>
      <c r="T111" s="171"/>
      <c r="AT111" s="172" t="s">
        <v>167</v>
      </c>
      <c r="AU111" s="172" t="s">
        <v>80</v>
      </c>
      <c r="AV111" s="172" t="s">
        <v>80</v>
      </c>
      <c r="AW111" s="172" t="s">
        <v>113</v>
      </c>
      <c r="AX111" s="172" t="s">
        <v>21</v>
      </c>
      <c r="AY111" s="172" t="s">
        <v>156</v>
      </c>
    </row>
    <row r="112" spans="2:65" s="6" customFormat="1" ht="15.75" customHeight="1">
      <c r="B112" s="23"/>
      <c r="C112" s="152" t="s">
        <v>169</v>
      </c>
      <c r="D112" s="152" t="s">
        <v>160</v>
      </c>
      <c r="E112" s="153" t="s">
        <v>170</v>
      </c>
      <c r="F112" s="154" t="s">
        <v>171</v>
      </c>
      <c r="G112" s="155" t="s">
        <v>172</v>
      </c>
      <c r="H112" s="156">
        <v>1.724</v>
      </c>
      <c r="I112" s="157"/>
      <c r="J112" s="158">
        <f>ROUND($I$112*$H$112,2)</f>
        <v>0</v>
      </c>
      <c r="K112" s="154" t="s">
        <v>164</v>
      </c>
      <c r="L112" s="43"/>
      <c r="M112" s="159"/>
      <c r="N112" s="160" t="s">
        <v>43</v>
      </c>
      <c r="O112" s="24"/>
      <c r="P112" s="161">
        <f>$O$112*$H$112</f>
        <v>0</v>
      </c>
      <c r="Q112" s="161">
        <v>1.8775</v>
      </c>
      <c r="R112" s="161">
        <f>$Q$112*$H$112</f>
        <v>3.2368099999999997</v>
      </c>
      <c r="S112" s="161">
        <v>0</v>
      </c>
      <c r="T112" s="162">
        <f>$S$112*$H$112</f>
        <v>0</v>
      </c>
      <c r="AR112" s="96" t="s">
        <v>165</v>
      </c>
      <c r="AT112" s="96" t="s">
        <v>160</v>
      </c>
      <c r="AU112" s="96" t="s">
        <v>80</v>
      </c>
      <c r="AY112" s="6" t="s">
        <v>156</v>
      </c>
      <c r="BE112" s="163">
        <f>IF($N$112="základní",$J$112,0)</f>
        <v>0</v>
      </c>
      <c r="BF112" s="163">
        <f>IF($N$112="snížená",$J$112,0)</f>
        <v>0</v>
      </c>
      <c r="BG112" s="163">
        <f>IF($N$112="zákl. přenesená",$J$112,0)</f>
        <v>0</v>
      </c>
      <c r="BH112" s="163">
        <f>IF($N$112="sníž. přenesená",$J$112,0)</f>
        <v>0</v>
      </c>
      <c r="BI112" s="163">
        <f>IF($N$112="nulová",$J$112,0)</f>
        <v>0</v>
      </c>
      <c r="BJ112" s="96" t="s">
        <v>21</v>
      </c>
      <c r="BK112" s="163">
        <f>ROUND($I$112*$H$112,2)</f>
        <v>0</v>
      </c>
      <c r="BL112" s="96" t="s">
        <v>165</v>
      </c>
      <c r="BM112" s="96" t="s">
        <v>173</v>
      </c>
    </row>
    <row r="113" spans="2:51" s="6" customFormat="1" ht="15.75" customHeight="1">
      <c r="B113" s="164"/>
      <c r="C113" s="165"/>
      <c r="D113" s="166" t="s">
        <v>167</v>
      </c>
      <c r="E113" s="167"/>
      <c r="F113" s="167" t="s">
        <v>174</v>
      </c>
      <c r="G113" s="165"/>
      <c r="H113" s="168">
        <v>1.724</v>
      </c>
      <c r="J113" s="165"/>
      <c r="K113" s="165"/>
      <c r="L113" s="169"/>
      <c r="M113" s="170"/>
      <c r="N113" s="165"/>
      <c r="O113" s="165"/>
      <c r="P113" s="165"/>
      <c r="Q113" s="165"/>
      <c r="R113" s="165"/>
      <c r="S113" s="165"/>
      <c r="T113" s="171"/>
      <c r="AT113" s="172" t="s">
        <v>167</v>
      </c>
      <c r="AU113" s="172" t="s">
        <v>80</v>
      </c>
      <c r="AV113" s="172" t="s">
        <v>80</v>
      </c>
      <c r="AW113" s="172" t="s">
        <v>113</v>
      </c>
      <c r="AX113" s="172" t="s">
        <v>21</v>
      </c>
      <c r="AY113" s="172" t="s">
        <v>156</v>
      </c>
    </row>
    <row r="114" spans="2:65" s="6" customFormat="1" ht="15.75" customHeight="1">
      <c r="B114" s="23"/>
      <c r="C114" s="152" t="s">
        <v>175</v>
      </c>
      <c r="D114" s="152" t="s">
        <v>160</v>
      </c>
      <c r="E114" s="153" t="s">
        <v>176</v>
      </c>
      <c r="F114" s="154" t="s">
        <v>177</v>
      </c>
      <c r="G114" s="155" t="s">
        <v>172</v>
      </c>
      <c r="H114" s="156">
        <v>2.409</v>
      </c>
      <c r="I114" s="157"/>
      <c r="J114" s="158">
        <f>ROUND($I$114*$H$114,2)</f>
        <v>0</v>
      </c>
      <c r="K114" s="154" t="s">
        <v>164</v>
      </c>
      <c r="L114" s="43"/>
      <c r="M114" s="159"/>
      <c r="N114" s="160" t="s">
        <v>43</v>
      </c>
      <c r="O114" s="24"/>
      <c r="P114" s="161">
        <f>$O$114*$H$114</f>
        <v>0</v>
      </c>
      <c r="Q114" s="161">
        <v>1.8775</v>
      </c>
      <c r="R114" s="161">
        <f>$Q$114*$H$114</f>
        <v>4.522897499999999</v>
      </c>
      <c r="S114" s="161">
        <v>0</v>
      </c>
      <c r="T114" s="162">
        <f>$S$114*$H$114</f>
        <v>0</v>
      </c>
      <c r="AR114" s="96" t="s">
        <v>165</v>
      </c>
      <c r="AT114" s="96" t="s">
        <v>160</v>
      </c>
      <c r="AU114" s="96" t="s">
        <v>80</v>
      </c>
      <c r="AY114" s="6" t="s">
        <v>156</v>
      </c>
      <c r="BE114" s="163">
        <f>IF($N$114="základní",$J$114,0)</f>
        <v>0</v>
      </c>
      <c r="BF114" s="163">
        <f>IF($N$114="snížená",$J$114,0)</f>
        <v>0</v>
      </c>
      <c r="BG114" s="163">
        <f>IF($N$114="zákl. přenesená",$J$114,0)</f>
        <v>0</v>
      </c>
      <c r="BH114" s="163">
        <f>IF($N$114="sníž. přenesená",$J$114,0)</f>
        <v>0</v>
      </c>
      <c r="BI114" s="163">
        <f>IF($N$114="nulová",$J$114,0)</f>
        <v>0</v>
      </c>
      <c r="BJ114" s="96" t="s">
        <v>21</v>
      </c>
      <c r="BK114" s="163">
        <f>ROUND($I$114*$H$114,2)</f>
        <v>0</v>
      </c>
      <c r="BL114" s="96" t="s">
        <v>165</v>
      </c>
      <c r="BM114" s="96" t="s">
        <v>178</v>
      </c>
    </row>
    <row r="115" spans="2:51" s="6" customFormat="1" ht="15.75" customHeight="1">
      <c r="B115" s="164"/>
      <c r="C115" s="165"/>
      <c r="D115" s="166" t="s">
        <v>167</v>
      </c>
      <c r="E115" s="167"/>
      <c r="F115" s="167" t="s">
        <v>179</v>
      </c>
      <c r="G115" s="165"/>
      <c r="H115" s="168">
        <v>2.409</v>
      </c>
      <c r="J115" s="165"/>
      <c r="K115" s="165"/>
      <c r="L115" s="169"/>
      <c r="M115" s="170"/>
      <c r="N115" s="165"/>
      <c r="O115" s="165"/>
      <c r="P115" s="165"/>
      <c r="Q115" s="165"/>
      <c r="R115" s="165"/>
      <c r="S115" s="165"/>
      <c r="T115" s="171"/>
      <c r="AT115" s="172" t="s">
        <v>167</v>
      </c>
      <c r="AU115" s="172" t="s">
        <v>80</v>
      </c>
      <c r="AV115" s="172" t="s">
        <v>80</v>
      </c>
      <c r="AW115" s="172" t="s">
        <v>113</v>
      </c>
      <c r="AX115" s="172" t="s">
        <v>21</v>
      </c>
      <c r="AY115" s="172" t="s">
        <v>156</v>
      </c>
    </row>
    <row r="116" spans="2:65" s="6" customFormat="1" ht="15.75" customHeight="1">
      <c r="B116" s="23"/>
      <c r="C116" s="152" t="s">
        <v>8</v>
      </c>
      <c r="D116" s="152" t="s">
        <v>160</v>
      </c>
      <c r="E116" s="153" t="s">
        <v>180</v>
      </c>
      <c r="F116" s="154" t="s">
        <v>181</v>
      </c>
      <c r="G116" s="155" t="s">
        <v>172</v>
      </c>
      <c r="H116" s="156">
        <v>1.963</v>
      </c>
      <c r="I116" s="157"/>
      <c r="J116" s="158">
        <f>ROUND($I$116*$H$116,2)</f>
        <v>0</v>
      </c>
      <c r="K116" s="154" t="s">
        <v>164</v>
      </c>
      <c r="L116" s="43"/>
      <c r="M116" s="159"/>
      <c r="N116" s="160" t="s">
        <v>43</v>
      </c>
      <c r="O116" s="24"/>
      <c r="P116" s="161">
        <f>$O$116*$H$116</f>
        <v>0</v>
      </c>
      <c r="Q116" s="161">
        <v>1.94302</v>
      </c>
      <c r="R116" s="161">
        <f>$Q$116*$H$116</f>
        <v>3.81414826</v>
      </c>
      <c r="S116" s="161">
        <v>0</v>
      </c>
      <c r="T116" s="162">
        <f>$S$116*$H$116</f>
        <v>0</v>
      </c>
      <c r="AR116" s="96" t="s">
        <v>165</v>
      </c>
      <c r="AT116" s="96" t="s">
        <v>160</v>
      </c>
      <c r="AU116" s="96" t="s">
        <v>80</v>
      </c>
      <c r="AY116" s="6" t="s">
        <v>156</v>
      </c>
      <c r="BE116" s="163">
        <f>IF($N$116="základní",$J$116,0)</f>
        <v>0</v>
      </c>
      <c r="BF116" s="163">
        <f>IF($N$116="snížená",$J$116,0)</f>
        <v>0</v>
      </c>
      <c r="BG116" s="163">
        <f>IF($N$116="zákl. přenesená",$J$116,0)</f>
        <v>0</v>
      </c>
      <c r="BH116" s="163">
        <f>IF($N$116="sníž. přenesená",$J$116,0)</f>
        <v>0</v>
      </c>
      <c r="BI116" s="163">
        <f>IF($N$116="nulová",$J$116,0)</f>
        <v>0</v>
      </c>
      <c r="BJ116" s="96" t="s">
        <v>21</v>
      </c>
      <c r="BK116" s="163">
        <f>ROUND($I$116*$H$116,2)</f>
        <v>0</v>
      </c>
      <c r="BL116" s="96" t="s">
        <v>165</v>
      </c>
      <c r="BM116" s="96" t="s">
        <v>182</v>
      </c>
    </row>
    <row r="117" spans="2:51" s="6" customFormat="1" ht="15.75" customHeight="1">
      <c r="B117" s="164"/>
      <c r="C117" s="165"/>
      <c r="D117" s="166" t="s">
        <v>167</v>
      </c>
      <c r="E117" s="167"/>
      <c r="F117" s="167" t="s">
        <v>183</v>
      </c>
      <c r="G117" s="165"/>
      <c r="H117" s="168">
        <v>1.271</v>
      </c>
      <c r="J117" s="165"/>
      <c r="K117" s="165"/>
      <c r="L117" s="169"/>
      <c r="M117" s="170"/>
      <c r="N117" s="165"/>
      <c r="O117" s="165"/>
      <c r="P117" s="165"/>
      <c r="Q117" s="165"/>
      <c r="R117" s="165"/>
      <c r="S117" s="165"/>
      <c r="T117" s="171"/>
      <c r="AT117" s="172" t="s">
        <v>167</v>
      </c>
      <c r="AU117" s="172" t="s">
        <v>80</v>
      </c>
      <c r="AV117" s="172" t="s">
        <v>80</v>
      </c>
      <c r="AW117" s="172" t="s">
        <v>113</v>
      </c>
      <c r="AX117" s="172" t="s">
        <v>72</v>
      </c>
      <c r="AY117" s="172" t="s">
        <v>156</v>
      </c>
    </row>
    <row r="118" spans="2:51" s="6" customFormat="1" ht="15.75" customHeight="1">
      <c r="B118" s="164"/>
      <c r="C118" s="165"/>
      <c r="D118" s="173" t="s">
        <v>167</v>
      </c>
      <c r="E118" s="165"/>
      <c r="F118" s="167" t="s">
        <v>184</v>
      </c>
      <c r="G118" s="165"/>
      <c r="H118" s="168">
        <v>0.692</v>
      </c>
      <c r="J118" s="165"/>
      <c r="K118" s="165"/>
      <c r="L118" s="169"/>
      <c r="M118" s="170"/>
      <c r="N118" s="165"/>
      <c r="O118" s="165"/>
      <c r="P118" s="165"/>
      <c r="Q118" s="165"/>
      <c r="R118" s="165"/>
      <c r="S118" s="165"/>
      <c r="T118" s="171"/>
      <c r="AT118" s="172" t="s">
        <v>167</v>
      </c>
      <c r="AU118" s="172" t="s">
        <v>80</v>
      </c>
      <c r="AV118" s="172" t="s">
        <v>80</v>
      </c>
      <c r="AW118" s="172" t="s">
        <v>113</v>
      </c>
      <c r="AX118" s="172" t="s">
        <v>72</v>
      </c>
      <c r="AY118" s="172" t="s">
        <v>156</v>
      </c>
    </row>
    <row r="119" spans="2:51" s="6" customFormat="1" ht="15.75" customHeight="1">
      <c r="B119" s="174"/>
      <c r="C119" s="175"/>
      <c r="D119" s="173" t="s">
        <v>167</v>
      </c>
      <c r="E119" s="175"/>
      <c r="F119" s="176" t="s">
        <v>185</v>
      </c>
      <c r="G119" s="175"/>
      <c r="H119" s="177">
        <v>1.963</v>
      </c>
      <c r="J119" s="175"/>
      <c r="K119" s="175"/>
      <c r="L119" s="178"/>
      <c r="M119" s="179"/>
      <c r="N119" s="175"/>
      <c r="O119" s="175"/>
      <c r="P119" s="175"/>
      <c r="Q119" s="175"/>
      <c r="R119" s="175"/>
      <c r="S119" s="175"/>
      <c r="T119" s="180"/>
      <c r="AT119" s="181" t="s">
        <v>167</v>
      </c>
      <c r="AU119" s="181" t="s">
        <v>80</v>
      </c>
      <c r="AV119" s="181" t="s">
        <v>165</v>
      </c>
      <c r="AW119" s="181" t="s">
        <v>113</v>
      </c>
      <c r="AX119" s="181" t="s">
        <v>21</v>
      </c>
      <c r="AY119" s="181" t="s">
        <v>156</v>
      </c>
    </row>
    <row r="120" spans="2:65" s="6" customFormat="1" ht="15.75" customHeight="1">
      <c r="B120" s="23"/>
      <c r="C120" s="152" t="s">
        <v>186</v>
      </c>
      <c r="D120" s="152" t="s">
        <v>160</v>
      </c>
      <c r="E120" s="153" t="s">
        <v>187</v>
      </c>
      <c r="F120" s="154" t="s">
        <v>188</v>
      </c>
      <c r="G120" s="155" t="s">
        <v>189</v>
      </c>
      <c r="H120" s="156">
        <v>0.919</v>
      </c>
      <c r="I120" s="157"/>
      <c r="J120" s="158">
        <f>ROUND($I$120*$H$120,2)</f>
        <v>0</v>
      </c>
      <c r="K120" s="154" t="s">
        <v>164</v>
      </c>
      <c r="L120" s="43"/>
      <c r="M120" s="159"/>
      <c r="N120" s="160" t="s">
        <v>43</v>
      </c>
      <c r="O120" s="24"/>
      <c r="P120" s="161">
        <f>$O$120*$H$120</f>
        <v>0</v>
      </c>
      <c r="Q120" s="161">
        <v>1.09</v>
      </c>
      <c r="R120" s="161">
        <f>$Q$120*$H$120</f>
        <v>1.00171</v>
      </c>
      <c r="S120" s="161">
        <v>0</v>
      </c>
      <c r="T120" s="162">
        <f>$S$120*$H$120</f>
        <v>0</v>
      </c>
      <c r="AR120" s="96" t="s">
        <v>165</v>
      </c>
      <c r="AT120" s="96" t="s">
        <v>160</v>
      </c>
      <c r="AU120" s="96" t="s">
        <v>80</v>
      </c>
      <c r="AY120" s="6" t="s">
        <v>156</v>
      </c>
      <c r="BE120" s="163">
        <f>IF($N$120="základní",$J$120,0)</f>
        <v>0</v>
      </c>
      <c r="BF120" s="163">
        <f>IF($N$120="snížená",$J$120,0)</f>
        <v>0</v>
      </c>
      <c r="BG120" s="163">
        <f>IF($N$120="zákl. přenesená",$J$120,0)</f>
        <v>0</v>
      </c>
      <c r="BH120" s="163">
        <f>IF($N$120="sníž. přenesená",$J$120,0)</f>
        <v>0</v>
      </c>
      <c r="BI120" s="163">
        <f>IF($N$120="nulová",$J$120,0)</f>
        <v>0</v>
      </c>
      <c r="BJ120" s="96" t="s">
        <v>21</v>
      </c>
      <c r="BK120" s="163">
        <f>ROUND($I$120*$H$120,2)</f>
        <v>0</v>
      </c>
      <c r="BL120" s="96" t="s">
        <v>165</v>
      </c>
      <c r="BM120" s="96" t="s">
        <v>190</v>
      </c>
    </row>
    <row r="121" spans="2:51" s="6" customFormat="1" ht="15.75" customHeight="1">
      <c r="B121" s="164"/>
      <c r="C121" s="165"/>
      <c r="D121" s="166" t="s">
        <v>167</v>
      </c>
      <c r="E121" s="167"/>
      <c r="F121" s="167" t="s">
        <v>191</v>
      </c>
      <c r="G121" s="165"/>
      <c r="H121" s="168">
        <v>0.687</v>
      </c>
      <c r="J121" s="165"/>
      <c r="K121" s="165"/>
      <c r="L121" s="169"/>
      <c r="M121" s="170"/>
      <c r="N121" s="165"/>
      <c r="O121" s="165"/>
      <c r="P121" s="165"/>
      <c r="Q121" s="165"/>
      <c r="R121" s="165"/>
      <c r="S121" s="165"/>
      <c r="T121" s="171"/>
      <c r="AT121" s="172" t="s">
        <v>167</v>
      </c>
      <c r="AU121" s="172" t="s">
        <v>80</v>
      </c>
      <c r="AV121" s="172" t="s">
        <v>80</v>
      </c>
      <c r="AW121" s="172" t="s">
        <v>113</v>
      </c>
      <c r="AX121" s="172" t="s">
        <v>72</v>
      </c>
      <c r="AY121" s="172" t="s">
        <v>156</v>
      </c>
    </row>
    <row r="122" spans="2:51" s="6" customFormat="1" ht="15.75" customHeight="1">
      <c r="B122" s="164"/>
      <c r="C122" s="165"/>
      <c r="D122" s="173" t="s">
        <v>167</v>
      </c>
      <c r="E122" s="165"/>
      <c r="F122" s="167" t="s">
        <v>192</v>
      </c>
      <c r="G122" s="165"/>
      <c r="H122" s="168">
        <v>0.01</v>
      </c>
      <c r="J122" s="165"/>
      <c r="K122" s="165"/>
      <c r="L122" s="169"/>
      <c r="M122" s="170"/>
      <c r="N122" s="165"/>
      <c r="O122" s="165"/>
      <c r="P122" s="165"/>
      <c r="Q122" s="165"/>
      <c r="R122" s="165"/>
      <c r="S122" s="165"/>
      <c r="T122" s="171"/>
      <c r="AT122" s="172" t="s">
        <v>167</v>
      </c>
      <c r="AU122" s="172" t="s">
        <v>80</v>
      </c>
      <c r="AV122" s="172" t="s">
        <v>80</v>
      </c>
      <c r="AW122" s="172" t="s">
        <v>113</v>
      </c>
      <c r="AX122" s="172" t="s">
        <v>72</v>
      </c>
      <c r="AY122" s="172" t="s">
        <v>156</v>
      </c>
    </row>
    <row r="123" spans="2:51" s="6" customFormat="1" ht="15.75" customHeight="1">
      <c r="B123" s="164"/>
      <c r="C123" s="165"/>
      <c r="D123" s="173" t="s">
        <v>167</v>
      </c>
      <c r="E123" s="165"/>
      <c r="F123" s="167" t="s">
        <v>193</v>
      </c>
      <c r="G123" s="165"/>
      <c r="H123" s="168">
        <v>0.175</v>
      </c>
      <c r="J123" s="165"/>
      <c r="K123" s="165"/>
      <c r="L123" s="169"/>
      <c r="M123" s="170"/>
      <c r="N123" s="165"/>
      <c r="O123" s="165"/>
      <c r="P123" s="165"/>
      <c r="Q123" s="165"/>
      <c r="R123" s="165"/>
      <c r="S123" s="165"/>
      <c r="T123" s="171"/>
      <c r="AT123" s="172" t="s">
        <v>167</v>
      </c>
      <c r="AU123" s="172" t="s">
        <v>80</v>
      </c>
      <c r="AV123" s="172" t="s">
        <v>80</v>
      </c>
      <c r="AW123" s="172" t="s">
        <v>113</v>
      </c>
      <c r="AX123" s="172" t="s">
        <v>72</v>
      </c>
      <c r="AY123" s="172" t="s">
        <v>156</v>
      </c>
    </row>
    <row r="124" spans="2:51" s="6" customFormat="1" ht="15.75" customHeight="1">
      <c r="B124" s="164"/>
      <c r="C124" s="165"/>
      <c r="D124" s="173" t="s">
        <v>167</v>
      </c>
      <c r="E124" s="165"/>
      <c r="F124" s="167" t="s">
        <v>194</v>
      </c>
      <c r="G124" s="165"/>
      <c r="H124" s="168">
        <v>0.047</v>
      </c>
      <c r="J124" s="165"/>
      <c r="K124" s="165"/>
      <c r="L124" s="169"/>
      <c r="M124" s="170"/>
      <c r="N124" s="165"/>
      <c r="O124" s="165"/>
      <c r="P124" s="165"/>
      <c r="Q124" s="165"/>
      <c r="R124" s="165"/>
      <c r="S124" s="165"/>
      <c r="T124" s="171"/>
      <c r="AT124" s="172" t="s">
        <v>167</v>
      </c>
      <c r="AU124" s="172" t="s">
        <v>80</v>
      </c>
      <c r="AV124" s="172" t="s">
        <v>80</v>
      </c>
      <c r="AW124" s="172" t="s">
        <v>113</v>
      </c>
      <c r="AX124" s="172" t="s">
        <v>72</v>
      </c>
      <c r="AY124" s="172" t="s">
        <v>156</v>
      </c>
    </row>
    <row r="125" spans="2:51" s="6" customFormat="1" ht="15.75" customHeight="1">
      <c r="B125" s="174"/>
      <c r="C125" s="175"/>
      <c r="D125" s="173" t="s">
        <v>167</v>
      </c>
      <c r="E125" s="175"/>
      <c r="F125" s="176" t="s">
        <v>185</v>
      </c>
      <c r="G125" s="175"/>
      <c r="H125" s="177">
        <v>0.919</v>
      </c>
      <c r="J125" s="175"/>
      <c r="K125" s="175"/>
      <c r="L125" s="178"/>
      <c r="M125" s="179"/>
      <c r="N125" s="175"/>
      <c r="O125" s="175"/>
      <c r="P125" s="175"/>
      <c r="Q125" s="175"/>
      <c r="R125" s="175"/>
      <c r="S125" s="175"/>
      <c r="T125" s="180"/>
      <c r="AT125" s="181" t="s">
        <v>167</v>
      </c>
      <c r="AU125" s="181" t="s">
        <v>80</v>
      </c>
      <c r="AV125" s="181" t="s">
        <v>165</v>
      </c>
      <c r="AW125" s="181" t="s">
        <v>113</v>
      </c>
      <c r="AX125" s="181" t="s">
        <v>21</v>
      </c>
      <c r="AY125" s="181" t="s">
        <v>156</v>
      </c>
    </row>
    <row r="126" spans="2:65" s="6" customFormat="1" ht="15.75" customHeight="1">
      <c r="B126" s="23"/>
      <c r="C126" s="152" t="s">
        <v>195</v>
      </c>
      <c r="D126" s="152" t="s">
        <v>160</v>
      </c>
      <c r="E126" s="153" t="s">
        <v>187</v>
      </c>
      <c r="F126" s="154" t="s">
        <v>188</v>
      </c>
      <c r="G126" s="155" t="s">
        <v>189</v>
      </c>
      <c r="H126" s="156">
        <v>0.06</v>
      </c>
      <c r="I126" s="157"/>
      <c r="J126" s="158">
        <f>ROUND($I$126*$H$126,2)</f>
        <v>0</v>
      </c>
      <c r="K126" s="154" t="s">
        <v>164</v>
      </c>
      <c r="L126" s="43"/>
      <c r="M126" s="159"/>
      <c r="N126" s="160" t="s">
        <v>43</v>
      </c>
      <c r="O126" s="24"/>
      <c r="P126" s="161">
        <f>$O$126*$H$126</f>
        <v>0</v>
      </c>
      <c r="Q126" s="161">
        <v>1.09</v>
      </c>
      <c r="R126" s="161">
        <f>$Q$126*$H$126</f>
        <v>0.0654</v>
      </c>
      <c r="S126" s="161">
        <v>0</v>
      </c>
      <c r="T126" s="162">
        <f>$S$126*$H$126</f>
        <v>0</v>
      </c>
      <c r="AR126" s="96" t="s">
        <v>165</v>
      </c>
      <c r="AT126" s="96" t="s">
        <v>160</v>
      </c>
      <c r="AU126" s="96" t="s">
        <v>80</v>
      </c>
      <c r="AY126" s="6" t="s">
        <v>156</v>
      </c>
      <c r="BE126" s="163">
        <f>IF($N$126="základní",$J$126,0)</f>
        <v>0</v>
      </c>
      <c r="BF126" s="163">
        <f>IF($N$126="snížená",$J$126,0)</f>
        <v>0</v>
      </c>
      <c r="BG126" s="163">
        <f>IF($N$126="zákl. přenesená",$J$126,0)</f>
        <v>0</v>
      </c>
      <c r="BH126" s="163">
        <f>IF($N$126="sníž. přenesená",$J$126,0)</f>
        <v>0</v>
      </c>
      <c r="BI126" s="163">
        <f>IF($N$126="nulová",$J$126,0)</f>
        <v>0</v>
      </c>
      <c r="BJ126" s="96" t="s">
        <v>21</v>
      </c>
      <c r="BK126" s="163">
        <f>ROUND($I$126*$H$126,2)</f>
        <v>0</v>
      </c>
      <c r="BL126" s="96" t="s">
        <v>165</v>
      </c>
      <c r="BM126" s="96" t="s">
        <v>196</v>
      </c>
    </row>
    <row r="127" spans="2:51" s="6" customFormat="1" ht="15.75" customHeight="1">
      <c r="B127" s="164"/>
      <c r="C127" s="165"/>
      <c r="D127" s="166" t="s">
        <v>167</v>
      </c>
      <c r="E127" s="167"/>
      <c r="F127" s="167" t="s">
        <v>197</v>
      </c>
      <c r="G127" s="165"/>
      <c r="H127" s="168">
        <v>0.06</v>
      </c>
      <c r="J127" s="165"/>
      <c r="K127" s="165"/>
      <c r="L127" s="169"/>
      <c r="M127" s="170"/>
      <c r="N127" s="165"/>
      <c r="O127" s="165"/>
      <c r="P127" s="165"/>
      <c r="Q127" s="165"/>
      <c r="R127" s="165"/>
      <c r="S127" s="165"/>
      <c r="T127" s="171"/>
      <c r="AT127" s="172" t="s">
        <v>167</v>
      </c>
      <c r="AU127" s="172" t="s">
        <v>80</v>
      </c>
      <c r="AV127" s="172" t="s">
        <v>80</v>
      </c>
      <c r="AW127" s="172" t="s">
        <v>113</v>
      </c>
      <c r="AX127" s="172" t="s">
        <v>21</v>
      </c>
      <c r="AY127" s="172" t="s">
        <v>156</v>
      </c>
    </row>
    <row r="128" spans="2:65" s="6" customFormat="1" ht="15.75" customHeight="1">
      <c r="B128" s="23"/>
      <c r="C128" s="152" t="s">
        <v>198</v>
      </c>
      <c r="D128" s="152" t="s">
        <v>160</v>
      </c>
      <c r="E128" s="153" t="s">
        <v>199</v>
      </c>
      <c r="F128" s="154" t="s">
        <v>200</v>
      </c>
      <c r="G128" s="155" t="s">
        <v>189</v>
      </c>
      <c r="H128" s="156">
        <v>1.006</v>
      </c>
      <c r="I128" s="157"/>
      <c r="J128" s="158">
        <f>ROUND($I$128*$H$128,2)</f>
        <v>0</v>
      </c>
      <c r="K128" s="154" t="s">
        <v>164</v>
      </c>
      <c r="L128" s="43"/>
      <c r="M128" s="159"/>
      <c r="N128" s="160" t="s">
        <v>43</v>
      </c>
      <c r="O128" s="24"/>
      <c r="P128" s="161">
        <f>$O$128*$H$128</f>
        <v>0</v>
      </c>
      <c r="Q128" s="161">
        <v>1.09</v>
      </c>
      <c r="R128" s="161">
        <f>$Q$128*$H$128</f>
        <v>1.09654</v>
      </c>
      <c r="S128" s="161">
        <v>0</v>
      </c>
      <c r="T128" s="162">
        <f>$S$128*$H$128</f>
        <v>0</v>
      </c>
      <c r="AR128" s="96" t="s">
        <v>165</v>
      </c>
      <c r="AT128" s="96" t="s">
        <v>160</v>
      </c>
      <c r="AU128" s="96" t="s">
        <v>80</v>
      </c>
      <c r="AY128" s="6" t="s">
        <v>156</v>
      </c>
      <c r="BE128" s="163">
        <f>IF($N$128="základní",$J$128,0)</f>
        <v>0</v>
      </c>
      <c r="BF128" s="163">
        <f>IF($N$128="snížená",$J$128,0)</f>
        <v>0</v>
      </c>
      <c r="BG128" s="163">
        <f>IF($N$128="zákl. přenesená",$J$128,0)</f>
        <v>0</v>
      </c>
      <c r="BH128" s="163">
        <f>IF($N$128="sníž. přenesená",$J$128,0)</f>
        <v>0</v>
      </c>
      <c r="BI128" s="163">
        <f>IF($N$128="nulová",$J$128,0)</f>
        <v>0</v>
      </c>
      <c r="BJ128" s="96" t="s">
        <v>21</v>
      </c>
      <c r="BK128" s="163">
        <f>ROUND($I$128*$H$128,2)</f>
        <v>0</v>
      </c>
      <c r="BL128" s="96" t="s">
        <v>165</v>
      </c>
      <c r="BM128" s="96" t="s">
        <v>201</v>
      </c>
    </row>
    <row r="129" spans="2:51" s="6" customFormat="1" ht="15.75" customHeight="1">
      <c r="B129" s="164"/>
      <c r="C129" s="165"/>
      <c r="D129" s="166" t="s">
        <v>167</v>
      </c>
      <c r="E129" s="167"/>
      <c r="F129" s="167" t="s">
        <v>202</v>
      </c>
      <c r="G129" s="165"/>
      <c r="H129" s="168">
        <v>1.006</v>
      </c>
      <c r="J129" s="165"/>
      <c r="K129" s="165"/>
      <c r="L129" s="169"/>
      <c r="M129" s="170"/>
      <c r="N129" s="165"/>
      <c r="O129" s="165"/>
      <c r="P129" s="165"/>
      <c r="Q129" s="165"/>
      <c r="R129" s="165"/>
      <c r="S129" s="165"/>
      <c r="T129" s="171"/>
      <c r="AT129" s="172" t="s">
        <v>167</v>
      </c>
      <c r="AU129" s="172" t="s">
        <v>80</v>
      </c>
      <c r="AV129" s="172" t="s">
        <v>80</v>
      </c>
      <c r="AW129" s="172" t="s">
        <v>113</v>
      </c>
      <c r="AX129" s="172" t="s">
        <v>21</v>
      </c>
      <c r="AY129" s="172" t="s">
        <v>156</v>
      </c>
    </row>
    <row r="130" spans="2:65" s="6" customFormat="1" ht="15.75" customHeight="1">
      <c r="B130" s="23"/>
      <c r="C130" s="152" t="s">
        <v>203</v>
      </c>
      <c r="D130" s="152" t="s">
        <v>160</v>
      </c>
      <c r="E130" s="153" t="s">
        <v>204</v>
      </c>
      <c r="F130" s="154" t="s">
        <v>205</v>
      </c>
      <c r="G130" s="155" t="s">
        <v>206</v>
      </c>
      <c r="H130" s="156">
        <v>474.189</v>
      </c>
      <c r="I130" s="157"/>
      <c r="J130" s="158">
        <f>ROUND($I$130*$H$130,2)</f>
        <v>0</v>
      </c>
      <c r="K130" s="154" t="s">
        <v>164</v>
      </c>
      <c r="L130" s="43"/>
      <c r="M130" s="159"/>
      <c r="N130" s="160" t="s">
        <v>43</v>
      </c>
      <c r="O130" s="24"/>
      <c r="P130" s="161">
        <f>$O$130*$H$130</f>
        <v>0</v>
      </c>
      <c r="Q130" s="161">
        <v>0.02857</v>
      </c>
      <c r="R130" s="161">
        <f>$Q$130*$H$130</f>
        <v>13.54757973</v>
      </c>
      <c r="S130" s="161">
        <v>0</v>
      </c>
      <c r="T130" s="162">
        <f>$S$130*$H$130</f>
        <v>0</v>
      </c>
      <c r="AR130" s="96" t="s">
        <v>165</v>
      </c>
      <c r="AT130" s="96" t="s">
        <v>160</v>
      </c>
      <c r="AU130" s="96" t="s">
        <v>80</v>
      </c>
      <c r="AY130" s="6" t="s">
        <v>156</v>
      </c>
      <c r="BE130" s="163">
        <f>IF($N$130="základní",$J$130,0)</f>
        <v>0</v>
      </c>
      <c r="BF130" s="163">
        <f>IF($N$130="snížená",$J$130,0)</f>
        <v>0</v>
      </c>
      <c r="BG130" s="163">
        <f>IF($N$130="zákl. přenesená",$J$130,0)</f>
        <v>0</v>
      </c>
      <c r="BH130" s="163">
        <f>IF($N$130="sníž. přenesená",$J$130,0)</f>
        <v>0</v>
      </c>
      <c r="BI130" s="163">
        <f>IF($N$130="nulová",$J$130,0)</f>
        <v>0</v>
      </c>
      <c r="BJ130" s="96" t="s">
        <v>21</v>
      </c>
      <c r="BK130" s="163">
        <f>ROUND($I$130*$H$130,2)</f>
        <v>0</v>
      </c>
      <c r="BL130" s="96" t="s">
        <v>165</v>
      </c>
      <c r="BM130" s="96" t="s">
        <v>207</v>
      </c>
    </row>
    <row r="131" spans="2:51" s="6" customFormat="1" ht="15.75" customHeight="1">
      <c r="B131" s="164"/>
      <c r="C131" s="165"/>
      <c r="D131" s="166" t="s">
        <v>167</v>
      </c>
      <c r="E131" s="167"/>
      <c r="F131" s="167" t="s">
        <v>208</v>
      </c>
      <c r="G131" s="165"/>
      <c r="H131" s="168">
        <v>474.189</v>
      </c>
      <c r="J131" s="165"/>
      <c r="K131" s="165"/>
      <c r="L131" s="169"/>
      <c r="M131" s="170"/>
      <c r="N131" s="165"/>
      <c r="O131" s="165"/>
      <c r="P131" s="165"/>
      <c r="Q131" s="165"/>
      <c r="R131" s="165"/>
      <c r="S131" s="165"/>
      <c r="T131" s="171"/>
      <c r="AT131" s="172" t="s">
        <v>167</v>
      </c>
      <c r="AU131" s="172" t="s">
        <v>80</v>
      </c>
      <c r="AV131" s="172" t="s">
        <v>80</v>
      </c>
      <c r="AW131" s="172" t="s">
        <v>113</v>
      </c>
      <c r="AX131" s="172" t="s">
        <v>21</v>
      </c>
      <c r="AY131" s="172" t="s">
        <v>156</v>
      </c>
    </row>
    <row r="132" spans="2:65" s="6" customFormat="1" ht="15.75" customHeight="1">
      <c r="B132" s="23"/>
      <c r="C132" s="152" t="s">
        <v>209</v>
      </c>
      <c r="D132" s="152" t="s">
        <v>160</v>
      </c>
      <c r="E132" s="153" t="s">
        <v>210</v>
      </c>
      <c r="F132" s="154" t="s">
        <v>211</v>
      </c>
      <c r="G132" s="155" t="s">
        <v>206</v>
      </c>
      <c r="H132" s="156">
        <v>21.64</v>
      </c>
      <c r="I132" s="157"/>
      <c r="J132" s="158">
        <f>ROUND($I$132*$H$132,2)</f>
        <v>0</v>
      </c>
      <c r="K132" s="154" t="s">
        <v>164</v>
      </c>
      <c r="L132" s="43"/>
      <c r="M132" s="159"/>
      <c r="N132" s="160" t="s">
        <v>43</v>
      </c>
      <c r="O132" s="24"/>
      <c r="P132" s="161">
        <f>$O$132*$H$132</f>
        <v>0</v>
      </c>
      <c r="Q132" s="161">
        <v>0.25365</v>
      </c>
      <c r="R132" s="161">
        <f>$Q$132*$H$132</f>
        <v>5.488986</v>
      </c>
      <c r="S132" s="161">
        <v>0</v>
      </c>
      <c r="T132" s="162">
        <f>$S$132*$H$132</f>
        <v>0</v>
      </c>
      <c r="AR132" s="96" t="s">
        <v>165</v>
      </c>
      <c r="AT132" s="96" t="s">
        <v>160</v>
      </c>
      <c r="AU132" s="96" t="s">
        <v>80</v>
      </c>
      <c r="AY132" s="6" t="s">
        <v>156</v>
      </c>
      <c r="BE132" s="163">
        <f>IF($N$132="základní",$J$132,0)</f>
        <v>0</v>
      </c>
      <c r="BF132" s="163">
        <f>IF($N$132="snížená",$J$132,0)</f>
        <v>0</v>
      </c>
      <c r="BG132" s="163">
        <f>IF($N$132="zákl. přenesená",$J$132,0)</f>
        <v>0</v>
      </c>
      <c r="BH132" s="163">
        <f>IF($N$132="sníž. přenesená",$J$132,0)</f>
        <v>0</v>
      </c>
      <c r="BI132" s="163">
        <f>IF($N$132="nulová",$J$132,0)</f>
        <v>0</v>
      </c>
      <c r="BJ132" s="96" t="s">
        <v>21</v>
      </c>
      <c r="BK132" s="163">
        <f>ROUND($I$132*$H$132,2)</f>
        <v>0</v>
      </c>
      <c r="BL132" s="96" t="s">
        <v>165</v>
      </c>
      <c r="BM132" s="96" t="s">
        <v>212</v>
      </c>
    </row>
    <row r="133" spans="2:51" s="6" customFormat="1" ht="15.75" customHeight="1">
      <c r="B133" s="164"/>
      <c r="C133" s="165"/>
      <c r="D133" s="166" t="s">
        <v>167</v>
      </c>
      <c r="E133" s="167"/>
      <c r="F133" s="167" t="s">
        <v>213</v>
      </c>
      <c r="G133" s="165"/>
      <c r="H133" s="168">
        <v>21.64</v>
      </c>
      <c r="J133" s="165"/>
      <c r="K133" s="165"/>
      <c r="L133" s="169"/>
      <c r="M133" s="170"/>
      <c r="N133" s="165"/>
      <c r="O133" s="165"/>
      <c r="P133" s="165"/>
      <c r="Q133" s="165"/>
      <c r="R133" s="165"/>
      <c r="S133" s="165"/>
      <c r="T133" s="171"/>
      <c r="AT133" s="172" t="s">
        <v>167</v>
      </c>
      <c r="AU133" s="172" t="s">
        <v>80</v>
      </c>
      <c r="AV133" s="172" t="s">
        <v>80</v>
      </c>
      <c r="AW133" s="172" t="s">
        <v>113</v>
      </c>
      <c r="AX133" s="172" t="s">
        <v>21</v>
      </c>
      <c r="AY133" s="172" t="s">
        <v>156</v>
      </c>
    </row>
    <row r="134" spans="2:65" s="6" customFormat="1" ht="15.75" customHeight="1">
      <c r="B134" s="23"/>
      <c r="C134" s="152" t="s">
        <v>214</v>
      </c>
      <c r="D134" s="152" t="s">
        <v>160</v>
      </c>
      <c r="E134" s="153" t="s">
        <v>215</v>
      </c>
      <c r="F134" s="154" t="s">
        <v>216</v>
      </c>
      <c r="G134" s="155" t="s">
        <v>206</v>
      </c>
      <c r="H134" s="156">
        <v>7.304</v>
      </c>
      <c r="I134" s="157"/>
      <c r="J134" s="158">
        <f>ROUND($I$134*$H$134,2)</f>
        <v>0</v>
      </c>
      <c r="K134" s="154" t="s">
        <v>164</v>
      </c>
      <c r="L134" s="43"/>
      <c r="M134" s="159"/>
      <c r="N134" s="160" t="s">
        <v>43</v>
      </c>
      <c r="O134" s="24"/>
      <c r="P134" s="161">
        <f>$O$134*$H$134</f>
        <v>0</v>
      </c>
      <c r="Q134" s="161">
        <v>0.1094</v>
      </c>
      <c r="R134" s="161">
        <f>$Q$134*$H$134</f>
        <v>0.7990576</v>
      </c>
      <c r="S134" s="161">
        <v>0</v>
      </c>
      <c r="T134" s="162">
        <f>$S$134*$H$134</f>
        <v>0</v>
      </c>
      <c r="AR134" s="96" t="s">
        <v>165</v>
      </c>
      <c r="AT134" s="96" t="s">
        <v>160</v>
      </c>
      <c r="AU134" s="96" t="s">
        <v>80</v>
      </c>
      <c r="AY134" s="6" t="s">
        <v>156</v>
      </c>
      <c r="BE134" s="163">
        <f>IF($N$134="základní",$J$134,0)</f>
        <v>0</v>
      </c>
      <c r="BF134" s="163">
        <f>IF($N$134="snížená",$J$134,0)</f>
        <v>0</v>
      </c>
      <c r="BG134" s="163">
        <f>IF($N$134="zákl. přenesená",$J$134,0)</f>
        <v>0</v>
      </c>
      <c r="BH134" s="163">
        <f>IF($N$134="sníž. přenesená",$J$134,0)</f>
        <v>0</v>
      </c>
      <c r="BI134" s="163">
        <f>IF($N$134="nulová",$J$134,0)</f>
        <v>0</v>
      </c>
      <c r="BJ134" s="96" t="s">
        <v>21</v>
      </c>
      <c r="BK134" s="163">
        <f>ROUND($I$134*$H$134,2)</f>
        <v>0</v>
      </c>
      <c r="BL134" s="96" t="s">
        <v>165</v>
      </c>
      <c r="BM134" s="96" t="s">
        <v>217</v>
      </c>
    </row>
    <row r="135" spans="2:51" s="6" customFormat="1" ht="15.75" customHeight="1">
      <c r="B135" s="164"/>
      <c r="C135" s="165"/>
      <c r="D135" s="166" t="s">
        <v>167</v>
      </c>
      <c r="E135" s="167"/>
      <c r="F135" s="167" t="s">
        <v>218</v>
      </c>
      <c r="G135" s="165"/>
      <c r="H135" s="168">
        <v>7.304</v>
      </c>
      <c r="J135" s="165"/>
      <c r="K135" s="165"/>
      <c r="L135" s="169"/>
      <c r="M135" s="170"/>
      <c r="N135" s="165"/>
      <c r="O135" s="165"/>
      <c r="P135" s="165"/>
      <c r="Q135" s="165"/>
      <c r="R135" s="165"/>
      <c r="S135" s="165"/>
      <c r="T135" s="171"/>
      <c r="AT135" s="172" t="s">
        <v>167</v>
      </c>
      <c r="AU135" s="172" t="s">
        <v>80</v>
      </c>
      <c r="AV135" s="172" t="s">
        <v>80</v>
      </c>
      <c r="AW135" s="172" t="s">
        <v>113</v>
      </c>
      <c r="AX135" s="172" t="s">
        <v>21</v>
      </c>
      <c r="AY135" s="172" t="s">
        <v>156</v>
      </c>
    </row>
    <row r="136" spans="2:65" s="6" customFormat="1" ht="15.75" customHeight="1">
      <c r="B136" s="23"/>
      <c r="C136" s="152" t="s">
        <v>219</v>
      </c>
      <c r="D136" s="152" t="s">
        <v>160</v>
      </c>
      <c r="E136" s="153" t="s">
        <v>220</v>
      </c>
      <c r="F136" s="154" t="s">
        <v>221</v>
      </c>
      <c r="G136" s="155" t="s">
        <v>222</v>
      </c>
      <c r="H136" s="156">
        <v>28</v>
      </c>
      <c r="I136" s="157"/>
      <c r="J136" s="158">
        <f>ROUND($I$136*$H$136,2)</f>
        <v>0</v>
      </c>
      <c r="K136" s="154" t="s">
        <v>164</v>
      </c>
      <c r="L136" s="43"/>
      <c r="M136" s="159"/>
      <c r="N136" s="160" t="s">
        <v>43</v>
      </c>
      <c r="O136" s="24"/>
      <c r="P136" s="161">
        <f>$O$136*$H$136</f>
        <v>0</v>
      </c>
      <c r="Q136" s="161">
        <v>0.00014</v>
      </c>
      <c r="R136" s="161">
        <f>$Q$136*$H$136</f>
        <v>0.00392</v>
      </c>
      <c r="S136" s="161">
        <v>0</v>
      </c>
      <c r="T136" s="162">
        <f>$S$136*$H$136</f>
        <v>0</v>
      </c>
      <c r="AR136" s="96" t="s">
        <v>165</v>
      </c>
      <c r="AT136" s="96" t="s">
        <v>160</v>
      </c>
      <c r="AU136" s="96" t="s">
        <v>80</v>
      </c>
      <c r="AY136" s="6" t="s">
        <v>156</v>
      </c>
      <c r="BE136" s="163">
        <f>IF($N$136="základní",$J$136,0)</f>
        <v>0</v>
      </c>
      <c r="BF136" s="163">
        <f>IF($N$136="snížená",$J$136,0)</f>
        <v>0</v>
      </c>
      <c r="BG136" s="163">
        <f>IF($N$136="zákl. přenesená",$J$136,0)</f>
        <v>0</v>
      </c>
      <c r="BH136" s="163">
        <f>IF($N$136="sníž. přenesená",$J$136,0)</f>
        <v>0</v>
      </c>
      <c r="BI136" s="163">
        <f>IF($N$136="nulová",$J$136,0)</f>
        <v>0</v>
      </c>
      <c r="BJ136" s="96" t="s">
        <v>21</v>
      </c>
      <c r="BK136" s="163">
        <f>ROUND($I$136*$H$136,2)</f>
        <v>0</v>
      </c>
      <c r="BL136" s="96" t="s">
        <v>165</v>
      </c>
      <c r="BM136" s="96" t="s">
        <v>223</v>
      </c>
    </row>
    <row r="137" spans="2:65" s="6" customFormat="1" ht="15.75" customHeight="1">
      <c r="B137" s="23"/>
      <c r="C137" s="155" t="s">
        <v>224</v>
      </c>
      <c r="D137" s="155" t="s">
        <v>160</v>
      </c>
      <c r="E137" s="153" t="s">
        <v>225</v>
      </c>
      <c r="F137" s="154" t="s">
        <v>226</v>
      </c>
      <c r="G137" s="155" t="s">
        <v>206</v>
      </c>
      <c r="H137" s="156">
        <v>15.4</v>
      </c>
      <c r="I137" s="157"/>
      <c r="J137" s="158">
        <f>ROUND($I$137*$H$137,2)</f>
        <v>0</v>
      </c>
      <c r="K137" s="154" t="s">
        <v>164</v>
      </c>
      <c r="L137" s="43"/>
      <c r="M137" s="159"/>
      <c r="N137" s="160" t="s">
        <v>43</v>
      </c>
      <c r="O137" s="24"/>
      <c r="P137" s="161">
        <f>$O$137*$H$137</f>
        <v>0</v>
      </c>
      <c r="Q137" s="161">
        <v>0.26723</v>
      </c>
      <c r="R137" s="161">
        <f>$Q$137*$H$137</f>
        <v>4.115342</v>
      </c>
      <c r="S137" s="161">
        <v>0</v>
      </c>
      <c r="T137" s="162">
        <f>$S$137*$H$137</f>
        <v>0</v>
      </c>
      <c r="AR137" s="96" t="s">
        <v>165</v>
      </c>
      <c r="AT137" s="96" t="s">
        <v>160</v>
      </c>
      <c r="AU137" s="96" t="s">
        <v>80</v>
      </c>
      <c r="AY137" s="96" t="s">
        <v>156</v>
      </c>
      <c r="BE137" s="163">
        <f>IF($N$137="základní",$J$137,0)</f>
        <v>0</v>
      </c>
      <c r="BF137" s="163">
        <f>IF($N$137="snížená",$J$137,0)</f>
        <v>0</v>
      </c>
      <c r="BG137" s="163">
        <f>IF($N$137="zákl. přenesená",$J$137,0)</f>
        <v>0</v>
      </c>
      <c r="BH137" s="163">
        <f>IF($N$137="sníž. přenesená",$J$137,0)</f>
        <v>0</v>
      </c>
      <c r="BI137" s="163">
        <f>IF($N$137="nulová",$J$137,0)</f>
        <v>0</v>
      </c>
      <c r="BJ137" s="96" t="s">
        <v>21</v>
      </c>
      <c r="BK137" s="163">
        <f>ROUND($I$137*$H$137,2)</f>
        <v>0</v>
      </c>
      <c r="BL137" s="96" t="s">
        <v>165</v>
      </c>
      <c r="BM137" s="96" t="s">
        <v>227</v>
      </c>
    </row>
    <row r="138" spans="2:65" s="6" customFormat="1" ht="15.75" customHeight="1">
      <c r="B138" s="23"/>
      <c r="C138" s="155" t="s">
        <v>228</v>
      </c>
      <c r="D138" s="155" t="s">
        <v>160</v>
      </c>
      <c r="E138" s="153" t="s">
        <v>229</v>
      </c>
      <c r="F138" s="154" t="s">
        <v>230</v>
      </c>
      <c r="G138" s="155" t="s">
        <v>172</v>
      </c>
      <c r="H138" s="156">
        <v>0.45</v>
      </c>
      <c r="I138" s="157"/>
      <c r="J138" s="158">
        <f>ROUND($I$138*$H$138,2)</f>
        <v>0</v>
      </c>
      <c r="K138" s="154" t="s">
        <v>164</v>
      </c>
      <c r="L138" s="43"/>
      <c r="M138" s="159"/>
      <c r="N138" s="160" t="s">
        <v>43</v>
      </c>
      <c r="O138" s="24"/>
      <c r="P138" s="161">
        <f>$O$138*$H$138</f>
        <v>0</v>
      </c>
      <c r="Q138" s="161">
        <v>2.5961</v>
      </c>
      <c r="R138" s="161">
        <f>$Q$138*$H$138</f>
        <v>1.168245</v>
      </c>
      <c r="S138" s="161">
        <v>0</v>
      </c>
      <c r="T138" s="162">
        <f>$S$138*$H$138</f>
        <v>0</v>
      </c>
      <c r="AR138" s="96" t="s">
        <v>165</v>
      </c>
      <c r="AT138" s="96" t="s">
        <v>160</v>
      </c>
      <c r="AU138" s="96" t="s">
        <v>80</v>
      </c>
      <c r="AY138" s="96" t="s">
        <v>156</v>
      </c>
      <c r="BE138" s="163">
        <f>IF($N$138="základní",$J$138,0)</f>
        <v>0</v>
      </c>
      <c r="BF138" s="163">
        <f>IF($N$138="snížená",$J$138,0)</f>
        <v>0</v>
      </c>
      <c r="BG138" s="163">
        <f>IF($N$138="zákl. přenesená",$J$138,0)</f>
        <v>0</v>
      </c>
      <c r="BH138" s="163">
        <f>IF($N$138="sníž. přenesená",$J$138,0)</f>
        <v>0</v>
      </c>
      <c r="BI138" s="163">
        <f>IF($N$138="nulová",$J$138,0)</f>
        <v>0</v>
      </c>
      <c r="BJ138" s="96" t="s">
        <v>21</v>
      </c>
      <c r="BK138" s="163">
        <f>ROUND($I$138*$H$138,2)</f>
        <v>0</v>
      </c>
      <c r="BL138" s="96" t="s">
        <v>165</v>
      </c>
      <c r="BM138" s="96" t="s">
        <v>231</v>
      </c>
    </row>
    <row r="139" spans="2:51" s="6" customFormat="1" ht="15.75" customHeight="1">
      <c r="B139" s="164"/>
      <c r="C139" s="165"/>
      <c r="D139" s="166" t="s">
        <v>167</v>
      </c>
      <c r="E139" s="167"/>
      <c r="F139" s="167" t="s">
        <v>232</v>
      </c>
      <c r="G139" s="165"/>
      <c r="H139" s="168">
        <v>0.45</v>
      </c>
      <c r="J139" s="165"/>
      <c r="K139" s="165"/>
      <c r="L139" s="169"/>
      <c r="M139" s="170"/>
      <c r="N139" s="165"/>
      <c r="O139" s="165"/>
      <c r="P139" s="165"/>
      <c r="Q139" s="165"/>
      <c r="R139" s="165"/>
      <c r="S139" s="165"/>
      <c r="T139" s="171"/>
      <c r="AT139" s="172" t="s">
        <v>167</v>
      </c>
      <c r="AU139" s="172" t="s">
        <v>80</v>
      </c>
      <c r="AV139" s="172" t="s">
        <v>80</v>
      </c>
      <c r="AW139" s="172" t="s">
        <v>113</v>
      </c>
      <c r="AX139" s="172" t="s">
        <v>21</v>
      </c>
      <c r="AY139" s="172" t="s">
        <v>156</v>
      </c>
    </row>
    <row r="140" spans="2:63" s="139" customFormat="1" ht="30.75" customHeight="1">
      <c r="B140" s="140"/>
      <c r="C140" s="141"/>
      <c r="D140" s="141" t="s">
        <v>71</v>
      </c>
      <c r="E140" s="150" t="s">
        <v>165</v>
      </c>
      <c r="F140" s="150" t="s">
        <v>233</v>
      </c>
      <c r="G140" s="141"/>
      <c r="H140" s="141"/>
      <c r="J140" s="151">
        <f>$BK$140</f>
        <v>0</v>
      </c>
      <c r="K140" s="141"/>
      <c r="L140" s="144"/>
      <c r="M140" s="145"/>
      <c r="N140" s="141"/>
      <c r="O140" s="141"/>
      <c r="P140" s="146">
        <f>SUM($P$141:$P$153)</f>
        <v>0</v>
      </c>
      <c r="Q140" s="141"/>
      <c r="R140" s="146">
        <f>SUM($R$141:$R$153)</f>
        <v>1.09008696</v>
      </c>
      <c r="S140" s="141"/>
      <c r="T140" s="147">
        <f>SUM($T$141:$T$153)</f>
        <v>0</v>
      </c>
      <c r="AR140" s="148" t="s">
        <v>21</v>
      </c>
      <c r="AT140" s="148" t="s">
        <v>71</v>
      </c>
      <c r="AU140" s="148" t="s">
        <v>21</v>
      </c>
      <c r="AY140" s="148" t="s">
        <v>156</v>
      </c>
      <c r="BK140" s="149">
        <f>SUM($BK$141:$BK$153)</f>
        <v>0</v>
      </c>
    </row>
    <row r="141" spans="2:65" s="6" customFormat="1" ht="15.75" customHeight="1">
      <c r="B141" s="23"/>
      <c r="C141" s="152" t="s">
        <v>27</v>
      </c>
      <c r="D141" s="152" t="s">
        <v>160</v>
      </c>
      <c r="E141" s="153" t="s">
        <v>234</v>
      </c>
      <c r="F141" s="154" t="s">
        <v>235</v>
      </c>
      <c r="G141" s="155" t="s">
        <v>172</v>
      </c>
      <c r="H141" s="156">
        <v>0.369</v>
      </c>
      <c r="I141" s="157"/>
      <c r="J141" s="158">
        <f>ROUND($I$141*$H$141,2)</f>
        <v>0</v>
      </c>
      <c r="K141" s="154" t="s">
        <v>164</v>
      </c>
      <c r="L141" s="43"/>
      <c r="M141" s="159"/>
      <c r="N141" s="160" t="s">
        <v>43</v>
      </c>
      <c r="O141" s="24"/>
      <c r="P141" s="161">
        <f>$O$141*$H$141</f>
        <v>0</v>
      </c>
      <c r="Q141" s="161">
        <v>2.45343</v>
      </c>
      <c r="R141" s="161">
        <f>$Q$141*$H$141</f>
        <v>0.90531567</v>
      </c>
      <c r="S141" s="161">
        <v>0</v>
      </c>
      <c r="T141" s="162">
        <f>$S$141*$H$141</f>
        <v>0</v>
      </c>
      <c r="AR141" s="96" t="s">
        <v>165</v>
      </c>
      <c r="AT141" s="96" t="s">
        <v>160</v>
      </c>
      <c r="AU141" s="96" t="s">
        <v>80</v>
      </c>
      <c r="AY141" s="6" t="s">
        <v>156</v>
      </c>
      <c r="BE141" s="163">
        <f>IF($N$141="základní",$J$141,0)</f>
        <v>0</v>
      </c>
      <c r="BF141" s="163">
        <f>IF($N$141="snížená",$J$141,0)</f>
        <v>0</v>
      </c>
      <c r="BG141" s="163">
        <f>IF($N$141="zákl. přenesená",$J$141,0)</f>
        <v>0</v>
      </c>
      <c r="BH141" s="163">
        <f>IF($N$141="sníž. přenesená",$J$141,0)</f>
        <v>0</v>
      </c>
      <c r="BI141" s="163">
        <f>IF($N$141="nulová",$J$141,0)</f>
        <v>0</v>
      </c>
      <c r="BJ141" s="96" t="s">
        <v>21</v>
      </c>
      <c r="BK141" s="163">
        <f>ROUND($I$141*$H$141,2)</f>
        <v>0</v>
      </c>
      <c r="BL141" s="96" t="s">
        <v>165</v>
      </c>
      <c r="BM141" s="96" t="s">
        <v>236</v>
      </c>
    </row>
    <row r="142" spans="2:51" s="6" customFormat="1" ht="15.75" customHeight="1">
      <c r="B142" s="164"/>
      <c r="C142" s="165"/>
      <c r="D142" s="166" t="s">
        <v>167</v>
      </c>
      <c r="E142" s="167"/>
      <c r="F142" s="167" t="s">
        <v>237</v>
      </c>
      <c r="G142" s="165"/>
      <c r="H142" s="168">
        <v>0.248</v>
      </c>
      <c r="J142" s="165"/>
      <c r="K142" s="165"/>
      <c r="L142" s="169"/>
      <c r="M142" s="170"/>
      <c r="N142" s="165"/>
      <c r="O142" s="165"/>
      <c r="P142" s="165"/>
      <c r="Q142" s="165"/>
      <c r="R142" s="165"/>
      <c r="S142" s="165"/>
      <c r="T142" s="171"/>
      <c r="AT142" s="172" t="s">
        <v>167</v>
      </c>
      <c r="AU142" s="172" t="s">
        <v>80</v>
      </c>
      <c r="AV142" s="172" t="s">
        <v>80</v>
      </c>
      <c r="AW142" s="172" t="s">
        <v>113</v>
      </c>
      <c r="AX142" s="172" t="s">
        <v>72</v>
      </c>
      <c r="AY142" s="172" t="s">
        <v>156</v>
      </c>
    </row>
    <row r="143" spans="2:51" s="6" customFormat="1" ht="15.75" customHeight="1">
      <c r="B143" s="164"/>
      <c r="C143" s="165"/>
      <c r="D143" s="173" t="s">
        <v>167</v>
      </c>
      <c r="E143" s="165"/>
      <c r="F143" s="167" t="s">
        <v>238</v>
      </c>
      <c r="G143" s="165"/>
      <c r="H143" s="168">
        <v>0.121</v>
      </c>
      <c r="J143" s="165"/>
      <c r="K143" s="165"/>
      <c r="L143" s="169"/>
      <c r="M143" s="170"/>
      <c r="N143" s="165"/>
      <c r="O143" s="165"/>
      <c r="P143" s="165"/>
      <c r="Q143" s="165"/>
      <c r="R143" s="165"/>
      <c r="S143" s="165"/>
      <c r="T143" s="171"/>
      <c r="AT143" s="172" t="s">
        <v>167</v>
      </c>
      <c r="AU143" s="172" t="s">
        <v>80</v>
      </c>
      <c r="AV143" s="172" t="s">
        <v>80</v>
      </c>
      <c r="AW143" s="172" t="s">
        <v>113</v>
      </c>
      <c r="AX143" s="172" t="s">
        <v>72</v>
      </c>
      <c r="AY143" s="172" t="s">
        <v>156</v>
      </c>
    </row>
    <row r="144" spans="2:51" s="6" customFormat="1" ht="15.75" customHeight="1">
      <c r="B144" s="174"/>
      <c r="C144" s="175"/>
      <c r="D144" s="173" t="s">
        <v>167</v>
      </c>
      <c r="E144" s="175"/>
      <c r="F144" s="176" t="s">
        <v>185</v>
      </c>
      <c r="G144" s="175"/>
      <c r="H144" s="177">
        <v>0.369</v>
      </c>
      <c r="J144" s="175"/>
      <c r="K144" s="175"/>
      <c r="L144" s="178"/>
      <c r="M144" s="179"/>
      <c r="N144" s="175"/>
      <c r="O144" s="175"/>
      <c r="P144" s="175"/>
      <c r="Q144" s="175"/>
      <c r="R144" s="175"/>
      <c r="S144" s="175"/>
      <c r="T144" s="180"/>
      <c r="AT144" s="181" t="s">
        <v>167</v>
      </c>
      <c r="AU144" s="181" t="s">
        <v>80</v>
      </c>
      <c r="AV144" s="181" t="s">
        <v>165</v>
      </c>
      <c r="AW144" s="181" t="s">
        <v>113</v>
      </c>
      <c r="AX144" s="181" t="s">
        <v>21</v>
      </c>
      <c r="AY144" s="181" t="s">
        <v>156</v>
      </c>
    </row>
    <row r="145" spans="2:65" s="6" customFormat="1" ht="15.75" customHeight="1">
      <c r="B145" s="23"/>
      <c r="C145" s="152" t="s">
        <v>239</v>
      </c>
      <c r="D145" s="152" t="s">
        <v>160</v>
      </c>
      <c r="E145" s="153" t="s">
        <v>240</v>
      </c>
      <c r="F145" s="154" t="s">
        <v>241</v>
      </c>
      <c r="G145" s="155" t="s">
        <v>206</v>
      </c>
      <c r="H145" s="156">
        <v>3.837</v>
      </c>
      <c r="I145" s="157"/>
      <c r="J145" s="158">
        <f>ROUND($I$145*$H$145,2)</f>
        <v>0</v>
      </c>
      <c r="K145" s="154" t="s">
        <v>164</v>
      </c>
      <c r="L145" s="43"/>
      <c r="M145" s="159"/>
      <c r="N145" s="160" t="s">
        <v>43</v>
      </c>
      <c r="O145" s="24"/>
      <c r="P145" s="161">
        <f>$O$145*$H$145</f>
        <v>0</v>
      </c>
      <c r="Q145" s="161">
        <v>0.00215</v>
      </c>
      <c r="R145" s="161">
        <f>$Q$145*$H$145</f>
        <v>0.00824955</v>
      </c>
      <c r="S145" s="161">
        <v>0</v>
      </c>
      <c r="T145" s="162">
        <f>$S$145*$H$145</f>
        <v>0</v>
      </c>
      <c r="AR145" s="96" t="s">
        <v>165</v>
      </c>
      <c r="AT145" s="96" t="s">
        <v>160</v>
      </c>
      <c r="AU145" s="96" t="s">
        <v>80</v>
      </c>
      <c r="AY145" s="6" t="s">
        <v>156</v>
      </c>
      <c r="BE145" s="163">
        <f>IF($N$145="základní",$J$145,0)</f>
        <v>0</v>
      </c>
      <c r="BF145" s="163">
        <f>IF($N$145="snížená",$J$145,0)</f>
        <v>0</v>
      </c>
      <c r="BG145" s="163">
        <f>IF($N$145="zákl. přenesená",$J$145,0)</f>
        <v>0</v>
      </c>
      <c r="BH145" s="163">
        <f>IF($N$145="sníž. přenesená",$J$145,0)</f>
        <v>0</v>
      </c>
      <c r="BI145" s="163">
        <f>IF($N$145="nulová",$J$145,0)</f>
        <v>0</v>
      </c>
      <c r="BJ145" s="96" t="s">
        <v>21</v>
      </c>
      <c r="BK145" s="163">
        <f>ROUND($I$145*$H$145,2)</f>
        <v>0</v>
      </c>
      <c r="BL145" s="96" t="s">
        <v>165</v>
      </c>
      <c r="BM145" s="96" t="s">
        <v>242</v>
      </c>
    </row>
    <row r="146" spans="2:51" s="6" customFormat="1" ht="15.75" customHeight="1">
      <c r="B146" s="164"/>
      <c r="C146" s="165"/>
      <c r="D146" s="166" t="s">
        <v>167</v>
      </c>
      <c r="E146" s="167"/>
      <c r="F146" s="167" t="s">
        <v>243</v>
      </c>
      <c r="G146" s="165"/>
      <c r="H146" s="168">
        <v>3.837</v>
      </c>
      <c r="J146" s="165"/>
      <c r="K146" s="165"/>
      <c r="L146" s="169"/>
      <c r="M146" s="170"/>
      <c r="N146" s="165"/>
      <c r="O146" s="165"/>
      <c r="P146" s="165"/>
      <c r="Q146" s="165"/>
      <c r="R146" s="165"/>
      <c r="S146" s="165"/>
      <c r="T146" s="171"/>
      <c r="AT146" s="172" t="s">
        <v>167</v>
      </c>
      <c r="AU146" s="172" t="s">
        <v>80</v>
      </c>
      <c r="AV146" s="172" t="s">
        <v>80</v>
      </c>
      <c r="AW146" s="172" t="s">
        <v>113</v>
      </c>
      <c r="AX146" s="172" t="s">
        <v>21</v>
      </c>
      <c r="AY146" s="172" t="s">
        <v>156</v>
      </c>
    </row>
    <row r="147" spans="2:65" s="6" customFormat="1" ht="15.75" customHeight="1">
      <c r="B147" s="23"/>
      <c r="C147" s="152" t="s">
        <v>244</v>
      </c>
      <c r="D147" s="152" t="s">
        <v>160</v>
      </c>
      <c r="E147" s="153" t="s">
        <v>245</v>
      </c>
      <c r="F147" s="154" t="s">
        <v>246</v>
      </c>
      <c r="G147" s="155" t="s">
        <v>206</v>
      </c>
      <c r="H147" s="156">
        <v>3.837</v>
      </c>
      <c r="I147" s="157"/>
      <c r="J147" s="158">
        <f>ROUND($I$147*$H$147,2)</f>
        <v>0</v>
      </c>
      <c r="K147" s="154" t="s">
        <v>164</v>
      </c>
      <c r="L147" s="43"/>
      <c r="M147" s="159"/>
      <c r="N147" s="160" t="s">
        <v>43</v>
      </c>
      <c r="O147" s="24"/>
      <c r="P147" s="161">
        <f>$O$147*$H$147</f>
        <v>0</v>
      </c>
      <c r="Q147" s="161">
        <v>0</v>
      </c>
      <c r="R147" s="161">
        <f>$Q$147*$H$147</f>
        <v>0</v>
      </c>
      <c r="S147" s="161">
        <v>0</v>
      </c>
      <c r="T147" s="162">
        <f>$S$147*$H$147</f>
        <v>0</v>
      </c>
      <c r="AR147" s="96" t="s">
        <v>165</v>
      </c>
      <c r="AT147" s="96" t="s">
        <v>160</v>
      </c>
      <c r="AU147" s="96" t="s">
        <v>80</v>
      </c>
      <c r="AY147" s="6" t="s">
        <v>156</v>
      </c>
      <c r="BE147" s="163">
        <f>IF($N$147="základní",$J$147,0)</f>
        <v>0</v>
      </c>
      <c r="BF147" s="163">
        <f>IF($N$147="snížená",$J$147,0)</f>
        <v>0</v>
      </c>
      <c r="BG147" s="163">
        <f>IF($N$147="zákl. přenesená",$J$147,0)</f>
        <v>0</v>
      </c>
      <c r="BH147" s="163">
        <f>IF($N$147="sníž. přenesená",$J$147,0)</f>
        <v>0</v>
      </c>
      <c r="BI147" s="163">
        <f>IF($N$147="nulová",$J$147,0)</f>
        <v>0</v>
      </c>
      <c r="BJ147" s="96" t="s">
        <v>21</v>
      </c>
      <c r="BK147" s="163">
        <f>ROUND($I$147*$H$147,2)</f>
        <v>0</v>
      </c>
      <c r="BL147" s="96" t="s">
        <v>165</v>
      </c>
      <c r="BM147" s="96" t="s">
        <v>247</v>
      </c>
    </row>
    <row r="148" spans="2:65" s="6" customFormat="1" ht="15.75" customHeight="1">
      <c r="B148" s="23"/>
      <c r="C148" s="155" t="s">
        <v>248</v>
      </c>
      <c r="D148" s="155" t="s">
        <v>160</v>
      </c>
      <c r="E148" s="153" t="s">
        <v>249</v>
      </c>
      <c r="F148" s="154" t="s">
        <v>250</v>
      </c>
      <c r="G148" s="155" t="s">
        <v>206</v>
      </c>
      <c r="H148" s="156">
        <v>3.837</v>
      </c>
      <c r="I148" s="157"/>
      <c r="J148" s="158">
        <f>ROUND($I$148*$H$148,2)</f>
        <v>0</v>
      </c>
      <c r="K148" s="154" t="s">
        <v>164</v>
      </c>
      <c r="L148" s="43"/>
      <c r="M148" s="159"/>
      <c r="N148" s="160" t="s">
        <v>43</v>
      </c>
      <c r="O148" s="24"/>
      <c r="P148" s="161">
        <f>$O$148*$H$148</f>
        <v>0</v>
      </c>
      <c r="Q148" s="161">
        <v>0.0031</v>
      </c>
      <c r="R148" s="161">
        <f>$Q$148*$H$148</f>
        <v>0.0118947</v>
      </c>
      <c r="S148" s="161">
        <v>0</v>
      </c>
      <c r="T148" s="162">
        <f>$S$148*$H$148</f>
        <v>0</v>
      </c>
      <c r="AR148" s="96" t="s">
        <v>165</v>
      </c>
      <c r="AT148" s="96" t="s">
        <v>160</v>
      </c>
      <c r="AU148" s="96" t="s">
        <v>80</v>
      </c>
      <c r="AY148" s="96" t="s">
        <v>156</v>
      </c>
      <c r="BE148" s="163">
        <f>IF($N$148="základní",$J$148,0)</f>
        <v>0</v>
      </c>
      <c r="BF148" s="163">
        <f>IF($N$148="snížená",$J$148,0)</f>
        <v>0</v>
      </c>
      <c r="BG148" s="163">
        <f>IF($N$148="zákl. přenesená",$J$148,0)</f>
        <v>0</v>
      </c>
      <c r="BH148" s="163">
        <f>IF($N$148="sníž. přenesená",$J$148,0)</f>
        <v>0</v>
      </c>
      <c r="BI148" s="163">
        <f>IF($N$148="nulová",$J$148,0)</f>
        <v>0</v>
      </c>
      <c r="BJ148" s="96" t="s">
        <v>21</v>
      </c>
      <c r="BK148" s="163">
        <f>ROUND($I$148*$H$148,2)</f>
        <v>0</v>
      </c>
      <c r="BL148" s="96" t="s">
        <v>165</v>
      </c>
      <c r="BM148" s="96" t="s">
        <v>251</v>
      </c>
    </row>
    <row r="149" spans="2:65" s="6" customFormat="1" ht="15.75" customHeight="1">
      <c r="B149" s="23"/>
      <c r="C149" s="155" t="s">
        <v>252</v>
      </c>
      <c r="D149" s="155" t="s">
        <v>160</v>
      </c>
      <c r="E149" s="153" t="s">
        <v>253</v>
      </c>
      <c r="F149" s="154" t="s">
        <v>254</v>
      </c>
      <c r="G149" s="155" t="s">
        <v>206</v>
      </c>
      <c r="H149" s="156">
        <v>3.837</v>
      </c>
      <c r="I149" s="157"/>
      <c r="J149" s="158">
        <f>ROUND($I$149*$H$149,2)</f>
        <v>0</v>
      </c>
      <c r="K149" s="154" t="s">
        <v>164</v>
      </c>
      <c r="L149" s="43"/>
      <c r="M149" s="159"/>
      <c r="N149" s="160" t="s">
        <v>43</v>
      </c>
      <c r="O149" s="24"/>
      <c r="P149" s="161">
        <f>$O$149*$H$149</f>
        <v>0</v>
      </c>
      <c r="Q149" s="161">
        <v>0</v>
      </c>
      <c r="R149" s="161">
        <f>$Q$149*$H$149</f>
        <v>0</v>
      </c>
      <c r="S149" s="161">
        <v>0</v>
      </c>
      <c r="T149" s="162">
        <f>$S$149*$H$149</f>
        <v>0</v>
      </c>
      <c r="AR149" s="96" t="s">
        <v>165</v>
      </c>
      <c r="AT149" s="96" t="s">
        <v>160</v>
      </c>
      <c r="AU149" s="96" t="s">
        <v>80</v>
      </c>
      <c r="AY149" s="96" t="s">
        <v>156</v>
      </c>
      <c r="BE149" s="163">
        <f>IF($N$149="základní",$J$149,0)</f>
        <v>0</v>
      </c>
      <c r="BF149" s="163">
        <f>IF($N$149="snížená",$J$149,0)</f>
        <v>0</v>
      </c>
      <c r="BG149" s="163">
        <f>IF($N$149="zákl. přenesená",$J$149,0)</f>
        <v>0</v>
      </c>
      <c r="BH149" s="163">
        <f>IF($N$149="sníž. přenesená",$J$149,0)</f>
        <v>0</v>
      </c>
      <c r="BI149" s="163">
        <f>IF($N$149="nulová",$J$149,0)</f>
        <v>0</v>
      </c>
      <c r="BJ149" s="96" t="s">
        <v>21</v>
      </c>
      <c r="BK149" s="163">
        <f>ROUND($I$149*$H$149,2)</f>
        <v>0</v>
      </c>
      <c r="BL149" s="96" t="s">
        <v>165</v>
      </c>
      <c r="BM149" s="96" t="s">
        <v>255</v>
      </c>
    </row>
    <row r="150" spans="2:65" s="6" customFormat="1" ht="15.75" customHeight="1">
      <c r="B150" s="23"/>
      <c r="C150" s="155" t="s">
        <v>256</v>
      </c>
      <c r="D150" s="155" t="s">
        <v>160</v>
      </c>
      <c r="E150" s="153" t="s">
        <v>257</v>
      </c>
      <c r="F150" s="154" t="s">
        <v>258</v>
      </c>
      <c r="G150" s="155" t="s">
        <v>189</v>
      </c>
      <c r="H150" s="156">
        <v>0.044</v>
      </c>
      <c r="I150" s="157"/>
      <c r="J150" s="158">
        <f>ROUND($I$150*$H$150,2)</f>
        <v>0</v>
      </c>
      <c r="K150" s="154" t="s">
        <v>164</v>
      </c>
      <c r="L150" s="43"/>
      <c r="M150" s="159"/>
      <c r="N150" s="160" t="s">
        <v>43</v>
      </c>
      <c r="O150" s="24"/>
      <c r="P150" s="161">
        <f>$O$150*$H$150</f>
        <v>0</v>
      </c>
      <c r="Q150" s="161">
        <v>1.05516</v>
      </c>
      <c r="R150" s="161">
        <f>$Q$150*$H$150</f>
        <v>0.04642704</v>
      </c>
      <c r="S150" s="161">
        <v>0</v>
      </c>
      <c r="T150" s="162">
        <f>$S$150*$H$150</f>
        <v>0</v>
      </c>
      <c r="AR150" s="96" t="s">
        <v>165</v>
      </c>
      <c r="AT150" s="96" t="s">
        <v>160</v>
      </c>
      <c r="AU150" s="96" t="s">
        <v>80</v>
      </c>
      <c r="AY150" s="96" t="s">
        <v>156</v>
      </c>
      <c r="BE150" s="163">
        <f>IF($N$150="základní",$J$150,0)</f>
        <v>0</v>
      </c>
      <c r="BF150" s="163">
        <f>IF($N$150="snížená",$J$150,0)</f>
        <v>0</v>
      </c>
      <c r="BG150" s="163">
        <f>IF($N$150="zákl. přenesená",$J$150,0)</f>
        <v>0</v>
      </c>
      <c r="BH150" s="163">
        <f>IF($N$150="sníž. přenesená",$J$150,0)</f>
        <v>0</v>
      </c>
      <c r="BI150" s="163">
        <f>IF($N$150="nulová",$J$150,0)</f>
        <v>0</v>
      </c>
      <c r="BJ150" s="96" t="s">
        <v>21</v>
      </c>
      <c r="BK150" s="163">
        <f>ROUND($I$150*$H$150,2)</f>
        <v>0</v>
      </c>
      <c r="BL150" s="96" t="s">
        <v>165</v>
      </c>
      <c r="BM150" s="96" t="s">
        <v>259</v>
      </c>
    </row>
    <row r="151" spans="2:51" s="6" customFormat="1" ht="15.75" customHeight="1">
      <c r="B151" s="164"/>
      <c r="C151" s="165"/>
      <c r="D151" s="166" t="s">
        <v>167</v>
      </c>
      <c r="E151" s="167"/>
      <c r="F151" s="167" t="s">
        <v>260</v>
      </c>
      <c r="G151" s="165"/>
      <c r="H151" s="168">
        <v>0.044</v>
      </c>
      <c r="J151" s="165"/>
      <c r="K151" s="165"/>
      <c r="L151" s="169"/>
      <c r="M151" s="170"/>
      <c r="N151" s="165"/>
      <c r="O151" s="165"/>
      <c r="P151" s="165"/>
      <c r="Q151" s="165"/>
      <c r="R151" s="165"/>
      <c r="S151" s="165"/>
      <c r="T151" s="171"/>
      <c r="AT151" s="172" t="s">
        <v>167</v>
      </c>
      <c r="AU151" s="172" t="s">
        <v>80</v>
      </c>
      <c r="AV151" s="172" t="s">
        <v>80</v>
      </c>
      <c r="AW151" s="172" t="s">
        <v>113</v>
      </c>
      <c r="AX151" s="172" t="s">
        <v>21</v>
      </c>
      <c r="AY151" s="172" t="s">
        <v>156</v>
      </c>
    </row>
    <row r="152" spans="2:65" s="6" customFormat="1" ht="15.75" customHeight="1">
      <c r="B152" s="23"/>
      <c r="C152" s="152" t="s">
        <v>261</v>
      </c>
      <c r="D152" s="152" t="s">
        <v>160</v>
      </c>
      <c r="E152" s="153" t="s">
        <v>262</v>
      </c>
      <c r="F152" s="154" t="s">
        <v>263</v>
      </c>
      <c r="G152" s="155" t="s">
        <v>163</v>
      </c>
      <c r="H152" s="156">
        <v>6</v>
      </c>
      <c r="I152" s="157"/>
      <c r="J152" s="158">
        <f>ROUND($I$152*$H$152,2)</f>
        <v>0</v>
      </c>
      <c r="K152" s="154" t="s">
        <v>164</v>
      </c>
      <c r="L152" s="43"/>
      <c r="M152" s="159"/>
      <c r="N152" s="160" t="s">
        <v>43</v>
      </c>
      <c r="O152" s="24"/>
      <c r="P152" s="161">
        <f>$O$152*$H$152</f>
        <v>0</v>
      </c>
      <c r="Q152" s="161">
        <v>0.0197</v>
      </c>
      <c r="R152" s="161">
        <f>$Q$152*$H$152</f>
        <v>0.1182</v>
      </c>
      <c r="S152" s="161">
        <v>0</v>
      </c>
      <c r="T152" s="162">
        <f>$S$152*$H$152</f>
        <v>0</v>
      </c>
      <c r="AR152" s="96" t="s">
        <v>165</v>
      </c>
      <c r="AT152" s="96" t="s">
        <v>160</v>
      </c>
      <c r="AU152" s="96" t="s">
        <v>80</v>
      </c>
      <c r="AY152" s="6" t="s">
        <v>156</v>
      </c>
      <c r="BE152" s="163">
        <f>IF($N$152="základní",$J$152,0)</f>
        <v>0</v>
      </c>
      <c r="BF152" s="163">
        <f>IF($N$152="snížená",$J$152,0)</f>
        <v>0</v>
      </c>
      <c r="BG152" s="163">
        <f>IF($N$152="zákl. přenesená",$J$152,0)</f>
        <v>0</v>
      </c>
      <c r="BH152" s="163">
        <f>IF($N$152="sníž. přenesená",$J$152,0)</f>
        <v>0</v>
      </c>
      <c r="BI152" s="163">
        <f>IF($N$152="nulová",$J$152,0)</f>
        <v>0</v>
      </c>
      <c r="BJ152" s="96" t="s">
        <v>21</v>
      </c>
      <c r="BK152" s="163">
        <f>ROUND($I$152*$H$152,2)</f>
        <v>0</v>
      </c>
      <c r="BL152" s="96" t="s">
        <v>165</v>
      </c>
      <c r="BM152" s="96" t="s">
        <v>264</v>
      </c>
    </row>
    <row r="153" spans="2:51" s="6" customFormat="1" ht="15.75" customHeight="1">
      <c r="B153" s="164"/>
      <c r="C153" s="165"/>
      <c r="D153" s="166" t="s">
        <v>167</v>
      </c>
      <c r="E153" s="167"/>
      <c r="F153" s="167" t="s">
        <v>265</v>
      </c>
      <c r="G153" s="165"/>
      <c r="H153" s="168">
        <v>6</v>
      </c>
      <c r="J153" s="165"/>
      <c r="K153" s="165"/>
      <c r="L153" s="169"/>
      <c r="M153" s="170"/>
      <c r="N153" s="165"/>
      <c r="O153" s="165"/>
      <c r="P153" s="165"/>
      <c r="Q153" s="165"/>
      <c r="R153" s="165"/>
      <c r="S153" s="165"/>
      <c r="T153" s="171"/>
      <c r="AT153" s="172" t="s">
        <v>167</v>
      </c>
      <c r="AU153" s="172" t="s">
        <v>80</v>
      </c>
      <c r="AV153" s="172" t="s">
        <v>80</v>
      </c>
      <c r="AW153" s="172" t="s">
        <v>113</v>
      </c>
      <c r="AX153" s="172" t="s">
        <v>21</v>
      </c>
      <c r="AY153" s="172" t="s">
        <v>156</v>
      </c>
    </row>
    <row r="154" spans="2:63" s="139" customFormat="1" ht="30.75" customHeight="1">
      <c r="B154" s="140"/>
      <c r="C154" s="141"/>
      <c r="D154" s="141" t="s">
        <v>71</v>
      </c>
      <c r="E154" s="150" t="s">
        <v>266</v>
      </c>
      <c r="F154" s="150" t="s">
        <v>267</v>
      </c>
      <c r="G154" s="141"/>
      <c r="H154" s="141"/>
      <c r="J154" s="151">
        <f>$BK$154</f>
        <v>0</v>
      </c>
      <c r="K154" s="141"/>
      <c r="L154" s="144"/>
      <c r="M154" s="145"/>
      <c r="N154" s="141"/>
      <c r="O154" s="141"/>
      <c r="P154" s="146">
        <f>SUM($P$155:$P$186)</f>
        <v>0</v>
      </c>
      <c r="Q154" s="141"/>
      <c r="R154" s="146">
        <f>SUM($R$155:$R$186)</f>
        <v>135.58113522000002</v>
      </c>
      <c r="S154" s="141"/>
      <c r="T154" s="147">
        <f>SUM($T$155:$T$186)</f>
        <v>0</v>
      </c>
      <c r="AR154" s="148" t="s">
        <v>21</v>
      </c>
      <c r="AT154" s="148" t="s">
        <v>71</v>
      </c>
      <c r="AU154" s="148" t="s">
        <v>21</v>
      </c>
      <c r="AY154" s="148" t="s">
        <v>156</v>
      </c>
      <c r="BK154" s="149">
        <f>SUM($BK$155:$BK$186)</f>
        <v>0</v>
      </c>
    </row>
    <row r="155" spans="2:65" s="6" customFormat="1" ht="15.75" customHeight="1">
      <c r="B155" s="23"/>
      <c r="C155" s="152" t="s">
        <v>268</v>
      </c>
      <c r="D155" s="152" t="s">
        <v>160</v>
      </c>
      <c r="E155" s="153" t="s">
        <v>269</v>
      </c>
      <c r="F155" s="154" t="s">
        <v>270</v>
      </c>
      <c r="G155" s="155" t="s">
        <v>206</v>
      </c>
      <c r="H155" s="156">
        <v>127.05</v>
      </c>
      <c r="I155" s="157"/>
      <c r="J155" s="158">
        <f>ROUND($I$155*$H$155,2)</f>
        <v>0</v>
      </c>
      <c r="K155" s="154" t="s">
        <v>164</v>
      </c>
      <c r="L155" s="43"/>
      <c r="M155" s="159"/>
      <c r="N155" s="160" t="s">
        <v>43</v>
      </c>
      <c r="O155" s="24"/>
      <c r="P155" s="161">
        <f>$O$155*$H$155</f>
        <v>0</v>
      </c>
      <c r="Q155" s="161">
        <v>0.01838</v>
      </c>
      <c r="R155" s="161">
        <f>$Q$155*$H$155</f>
        <v>2.335179</v>
      </c>
      <c r="S155" s="161">
        <v>0</v>
      </c>
      <c r="T155" s="162">
        <f>$S$155*$H$155</f>
        <v>0</v>
      </c>
      <c r="AR155" s="96" t="s">
        <v>165</v>
      </c>
      <c r="AT155" s="96" t="s">
        <v>160</v>
      </c>
      <c r="AU155" s="96" t="s">
        <v>80</v>
      </c>
      <c r="AY155" s="6" t="s">
        <v>156</v>
      </c>
      <c r="BE155" s="163">
        <f>IF($N$155="základní",$J$155,0)</f>
        <v>0</v>
      </c>
      <c r="BF155" s="163">
        <f>IF($N$155="snížená",$J$155,0)</f>
        <v>0</v>
      </c>
      <c r="BG155" s="163">
        <f>IF($N$155="zákl. přenesená",$J$155,0)</f>
        <v>0</v>
      </c>
      <c r="BH155" s="163">
        <f>IF($N$155="sníž. přenesená",$J$155,0)</f>
        <v>0</v>
      </c>
      <c r="BI155" s="163">
        <f>IF($N$155="nulová",$J$155,0)</f>
        <v>0</v>
      </c>
      <c r="BJ155" s="96" t="s">
        <v>21</v>
      </c>
      <c r="BK155" s="163">
        <f>ROUND($I$155*$H$155,2)</f>
        <v>0</v>
      </c>
      <c r="BL155" s="96" t="s">
        <v>165</v>
      </c>
      <c r="BM155" s="96" t="s">
        <v>271</v>
      </c>
    </row>
    <row r="156" spans="2:51" s="6" customFormat="1" ht="15.75" customHeight="1">
      <c r="B156" s="164"/>
      <c r="C156" s="165"/>
      <c r="D156" s="166" t="s">
        <v>167</v>
      </c>
      <c r="E156" s="167"/>
      <c r="F156" s="167" t="s">
        <v>272</v>
      </c>
      <c r="G156" s="165"/>
      <c r="H156" s="168">
        <v>65.68</v>
      </c>
      <c r="J156" s="165"/>
      <c r="K156" s="165"/>
      <c r="L156" s="169"/>
      <c r="M156" s="170"/>
      <c r="N156" s="165"/>
      <c r="O156" s="165"/>
      <c r="P156" s="165"/>
      <c r="Q156" s="165"/>
      <c r="R156" s="165"/>
      <c r="S156" s="165"/>
      <c r="T156" s="171"/>
      <c r="AT156" s="172" t="s">
        <v>167</v>
      </c>
      <c r="AU156" s="172" t="s">
        <v>80</v>
      </c>
      <c r="AV156" s="172" t="s">
        <v>80</v>
      </c>
      <c r="AW156" s="172" t="s">
        <v>113</v>
      </c>
      <c r="AX156" s="172" t="s">
        <v>72</v>
      </c>
      <c r="AY156" s="172" t="s">
        <v>156</v>
      </c>
    </row>
    <row r="157" spans="2:51" s="6" customFormat="1" ht="15.75" customHeight="1">
      <c r="B157" s="164"/>
      <c r="C157" s="165"/>
      <c r="D157" s="173" t="s">
        <v>167</v>
      </c>
      <c r="E157" s="165"/>
      <c r="F157" s="167" t="s">
        <v>273</v>
      </c>
      <c r="G157" s="165"/>
      <c r="H157" s="168">
        <v>29.44</v>
      </c>
      <c r="J157" s="165"/>
      <c r="K157" s="165"/>
      <c r="L157" s="169"/>
      <c r="M157" s="170"/>
      <c r="N157" s="165"/>
      <c r="O157" s="165"/>
      <c r="P157" s="165"/>
      <c r="Q157" s="165"/>
      <c r="R157" s="165"/>
      <c r="S157" s="165"/>
      <c r="T157" s="171"/>
      <c r="AT157" s="172" t="s">
        <v>167</v>
      </c>
      <c r="AU157" s="172" t="s">
        <v>80</v>
      </c>
      <c r="AV157" s="172" t="s">
        <v>80</v>
      </c>
      <c r="AW157" s="172" t="s">
        <v>113</v>
      </c>
      <c r="AX157" s="172" t="s">
        <v>72</v>
      </c>
      <c r="AY157" s="172" t="s">
        <v>156</v>
      </c>
    </row>
    <row r="158" spans="2:51" s="6" customFormat="1" ht="15.75" customHeight="1">
      <c r="B158" s="164"/>
      <c r="C158" s="165"/>
      <c r="D158" s="173" t="s">
        <v>167</v>
      </c>
      <c r="E158" s="165"/>
      <c r="F158" s="167" t="s">
        <v>274</v>
      </c>
      <c r="G158" s="165"/>
      <c r="H158" s="168">
        <v>31.93</v>
      </c>
      <c r="J158" s="165"/>
      <c r="K158" s="165"/>
      <c r="L158" s="169"/>
      <c r="M158" s="170"/>
      <c r="N158" s="165"/>
      <c r="O158" s="165"/>
      <c r="P158" s="165"/>
      <c r="Q158" s="165"/>
      <c r="R158" s="165"/>
      <c r="S158" s="165"/>
      <c r="T158" s="171"/>
      <c r="AT158" s="172" t="s">
        <v>167</v>
      </c>
      <c r="AU158" s="172" t="s">
        <v>80</v>
      </c>
      <c r="AV158" s="172" t="s">
        <v>80</v>
      </c>
      <c r="AW158" s="172" t="s">
        <v>113</v>
      </c>
      <c r="AX158" s="172" t="s">
        <v>72</v>
      </c>
      <c r="AY158" s="172" t="s">
        <v>156</v>
      </c>
    </row>
    <row r="159" spans="2:51" s="6" customFormat="1" ht="15.75" customHeight="1">
      <c r="B159" s="174"/>
      <c r="C159" s="175"/>
      <c r="D159" s="173" t="s">
        <v>167</v>
      </c>
      <c r="E159" s="175"/>
      <c r="F159" s="176" t="s">
        <v>185</v>
      </c>
      <c r="G159" s="175"/>
      <c r="H159" s="177">
        <v>127.05</v>
      </c>
      <c r="J159" s="175"/>
      <c r="K159" s="175"/>
      <c r="L159" s="178"/>
      <c r="M159" s="179"/>
      <c r="N159" s="175"/>
      <c r="O159" s="175"/>
      <c r="P159" s="175"/>
      <c r="Q159" s="175"/>
      <c r="R159" s="175"/>
      <c r="S159" s="175"/>
      <c r="T159" s="180"/>
      <c r="AT159" s="181" t="s">
        <v>167</v>
      </c>
      <c r="AU159" s="181" t="s">
        <v>80</v>
      </c>
      <c r="AV159" s="181" t="s">
        <v>165</v>
      </c>
      <c r="AW159" s="181" t="s">
        <v>113</v>
      </c>
      <c r="AX159" s="181" t="s">
        <v>21</v>
      </c>
      <c r="AY159" s="181" t="s">
        <v>156</v>
      </c>
    </row>
    <row r="160" spans="2:65" s="6" customFormat="1" ht="15.75" customHeight="1">
      <c r="B160" s="23"/>
      <c r="C160" s="152" t="s">
        <v>275</v>
      </c>
      <c r="D160" s="152" t="s">
        <v>160</v>
      </c>
      <c r="E160" s="153" t="s">
        <v>276</v>
      </c>
      <c r="F160" s="154" t="s">
        <v>277</v>
      </c>
      <c r="G160" s="155" t="s">
        <v>206</v>
      </c>
      <c r="H160" s="156">
        <v>127.05</v>
      </c>
      <c r="I160" s="157"/>
      <c r="J160" s="158">
        <f>ROUND($I$160*$H$160,2)</f>
        <v>0</v>
      </c>
      <c r="K160" s="154" t="s">
        <v>164</v>
      </c>
      <c r="L160" s="43"/>
      <c r="M160" s="159"/>
      <c r="N160" s="160" t="s">
        <v>43</v>
      </c>
      <c r="O160" s="24"/>
      <c r="P160" s="161">
        <f>$O$160*$H$160</f>
        <v>0</v>
      </c>
      <c r="Q160" s="161">
        <v>0.0079</v>
      </c>
      <c r="R160" s="161">
        <f>$Q$160*$H$160</f>
        <v>1.003695</v>
      </c>
      <c r="S160" s="161">
        <v>0</v>
      </c>
      <c r="T160" s="162">
        <f>$S$160*$H$160</f>
        <v>0</v>
      </c>
      <c r="AR160" s="96" t="s">
        <v>165</v>
      </c>
      <c r="AT160" s="96" t="s">
        <v>160</v>
      </c>
      <c r="AU160" s="96" t="s">
        <v>80</v>
      </c>
      <c r="AY160" s="6" t="s">
        <v>156</v>
      </c>
      <c r="BE160" s="163">
        <f>IF($N$160="základní",$J$160,0)</f>
        <v>0</v>
      </c>
      <c r="BF160" s="163">
        <f>IF($N$160="snížená",$J$160,0)</f>
        <v>0</v>
      </c>
      <c r="BG160" s="163">
        <f>IF($N$160="zákl. přenesená",$J$160,0)</f>
        <v>0</v>
      </c>
      <c r="BH160" s="163">
        <f>IF($N$160="sníž. přenesená",$J$160,0)</f>
        <v>0</v>
      </c>
      <c r="BI160" s="163">
        <f>IF($N$160="nulová",$J$160,0)</f>
        <v>0</v>
      </c>
      <c r="BJ160" s="96" t="s">
        <v>21</v>
      </c>
      <c r="BK160" s="163">
        <f>ROUND($I$160*$H$160,2)</f>
        <v>0</v>
      </c>
      <c r="BL160" s="96" t="s">
        <v>165</v>
      </c>
      <c r="BM160" s="96" t="s">
        <v>278</v>
      </c>
    </row>
    <row r="161" spans="2:65" s="6" customFormat="1" ht="15.75" customHeight="1">
      <c r="B161" s="23"/>
      <c r="C161" s="155" t="s">
        <v>279</v>
      </c>
      <c r="D161" s="155" t="s">
        <v>160</v>
      </c>
      <c r="E161" s="153" t="s">
        <v>280</v>
      </c>
      <c r="F161" s="154" t="s">
        <v>281</v>
      </c>
      <c r="G161" s="155" t="s">
        <v>206</v>
      </c>
      <c r="H161" s="156">
        <v>617.23</v>
      </c>
      <c r="I161" s="157"/>
      <c r="J161" s="158">
        <f>ROUND($I$161*$H$161,2)</f>
        <v>0</v>
      </c>
      <c r="K161" s="154" t="s">
        <v>164</v>
      </c>
      <c r="L161" s="43"/>
      <c r="M161" s="159"/>
      <c r="N161" s="160" t="s">
        <v>43</v>
      </c>
      <c r="O161" s="24"/>
      <c r="P161" s="161">
        <f>$O$161*$H$161</f>
        <v>0</v>
      </c>
      <c r="Q161" s="161">
        <v>0.01838</v>
      </c>
      <c r="R161" s="161">
        <f>$Q$161*$H$161</f>
        <v>11.344687400000002</v>
      </c>
      <c r="S161" s="161">
        <v>0</v>
      </c>
      <c r="T161" s="162">
        <f>$S$161*$H$161</f>
        <v>0</v>
      </c>
      <c r="AR161" s="96" t="s">
        <v>165</v>
      </c>
      <c r="AT161" s="96" t="s">
        <v>160</v>
      </c>
      <c r="AU161" s="96" t="s">
        <v>80</v>
      </c>
      <c r="AY161" s="96" t="s">
        <v>156</v>
      </c>
      <c r="BE161" s="163">
        <f>IF($N$161="základní",$J$161,0)</f>
        <v>0</v>
      </c>
      <c r="BF161" s="163">
        <f>IF($N$161="snížená",$J$161,0)</f>
        <v>0</v>
      </c>
      <c r="BG161" s="163">
        <f>IF($N$161="zákl. přenesená",$J$161,0)</f>
        <v>0</v>
      </c>
      <c r="BH161" s="163">
        <f>IF($N$161="sníž. přenesená",$J$161,0)</f>
        <v>0</v>
      </c>
      <c r="BI161" s="163">
        <f>IF($N$161="nulová",$J$161,0)</f>
        <v>0</v>
      </c>
      <c r="BJ161" s="96" t="s">
        <v>21</v>
      </c>
      <c r="BK161" s="163">
        <f>ROUND($I$161*$H$161,2)</f>
        <v>0</v>
      </c>
      <c r="BL161" s="96" t="s">
        <v>165</v>
      </c>
      <c r="BM161" s="96" t="s">
        <v>282</v>
      </c>
    </row>
    <row r="162" spans="2:65" s="6" customFormat="1" ht="15.75" customHeight="1">
      <c r="B162" s="23"/>
      <c r="C162" s="155" t="s">
        <v>283</v>
      </c>
      <c r="D162" s="155" t="s">
        <v>160</v>
      </c>
      <c r="E162" s="153" t="s">
        <v>284</v>
      </c>
      <c r="F162" s="154" t="s">
        <v>285</v>
      </c>
      <c r="G162" s="155" t="s">
        <v>206</v>
      </c>
      <c r="H162" s="156">
        <v>617.23</v>
      </c>
      <c r="I162" s="157"/>
      <c r="J162" s="158">
        <f>ROUND($I$162*$H$162,2)</f>
        <v>0</v>
      </c>
      <c r="K162" s="154" t="s">
        <v>164</v>
      </c>
      <c r="L162" s="43"/>
      <c r="M162" s="159"/>
      <c r="N162" s="160" t="s">
        <v>43</v>
      </c>
      <c r="O162" s="24"/>
      <c r="P162" s="161">
        <f>$O$162*$H$162</f>
        <v>0</v>
      </c>
      <c r="Q162" s="161">
        <v>0.0079</v>
      </c>
      <c r="R162" s="161">
        <f>$Q$162*$H$162</f>
        <v>4.876117000000001</v>
      </c>
      <c r="S162" s="161">
        <v>0</v>
      </c>
      <c r="T162" s="162">
        <f>$S$162*$H$162</f>
        <v>0</v>
      </c>
      <c r="AR162" s="96" t="s">
        <v>165</v>
      </c>
      <c r="AT162" s="96" t="s">
        <v>160</v>
      </c>
      <c r="AU162" s="96" t="s">
        <v>80</v>
      </c>
      <c r="AY162" s="96" t="s">
        <v>156</v>
      </c>
      <c r="BE162" s="163">
        <f>IF($N$162="základní",$J$162,0)</f>
        <v>0</v>
      </c>
      <c r="BF162" s="163">
        <f>IF($N$162="snížená",$J$162,0)</f>
        <v>0</v>
      </c>
      <c r="BG162" s="163">
        <f>IF($N$162="zákl. přenesená",$J$162,0)</f>
        <v>0</v>
      </c>
      <c r="BH162" s="163">
        <f>IF($N$162="sníž. přenesená",$J$162,0)</f>
        <v>0</v>
      </c>
      <c r="BI162" s="163">
        <f>IF($N$162="nulová",$J$162,0)</f>
        <v>0</v>
      </c>
      <c r="BJ162" s="96" t="s">
        <v>21</v>
      </c>
      <c r="BK162" s="163">
        <f>ROUND($I$162*$H$162,2)</f>
        <v>0</v>
      </c>
      <c r="BL162" s="96" t="s">
        <v>165</v>
      </c>
      <c r="BM162" s="96" t="s">
        <v>286</v>
      </c>
    </row>
    <row r="163" spans="2:65" s="6" customFormat="1" ht="15.75" customHeight="1">
      <c r="B163" s="23"/>
      <c r="C163" s="155" t="s">
        <v>287</v>
      </c>
      <c r="D163" s="155" t="s">
        <v>160</v>
      </c>
      <c r="E163" s="153" t="s">
        <v>288</v>
      </c>
      <c r="F163" s="154" t="s">
        <v>289</v>
      </c>
      <c r="G163" s="155" t="s">
        <v>206</v>
      </c>
      <c r="H163" s="156">
        <v>2370.946</v>
      </c>
      <c r="I163" s="157"/>
      <c r="J163" s="158">
        <f>ROUND($I$163*$H$163,2)</f>
        <v>0</v>
      </c>
      <c r="K163" s="154" t="s">
        <v>164</v>
      </c>
      <c r="L163" s="43"/>
      <c r="M163" s="159"/>
      <c r="N163" s="160" t="s">
        <v>43</v>
      </c>
      <c r="O163" s="24"/>
      <c r="P163" s="161">
        <f>$O$163*$H$163</f>
        <v>0</v>
      </c>
      <c r="Q163" s="161">
        <v>0.0284</v>
      </c>
      <c r="R163" s="161">
        <f>$Q$163*$H$163</f>
        <v>67.3348664</v>
      </c>
      <c r="S163" s="161">
        <v>0</v>
      </c>
      <c r="T163" s="162">
        <f>$S$163*$H$163</f>
        <v>0</v>
      </c>
      <c r="AR163" s="96" t="s">
        <v>165</v>
      </c>
      <c r="AT163" s="96" t="s">
        <v>160</v>
      </c>
      <c r="AU163" s="96" t="s">
        <v>80</v>
      </c>
      <c r="AY163" s="96" t="s">
        <v>156</v>
      </c>
      <c r="BE163" s="163">
        <f>IF($N$163="základní",$J$163,0)</f>
        <v>0</v>
      </c>
      <c r="BF163" s="163">
        <f>IF($N$163="snížená",$J$163,0)</f>
        <v>0</v>
      </c>
      <c r="BG163" s="163">
        <f>IF($N$163="zákl. přenesená",$J$163,0)</f>
        <v>0</v>
      </c>
      <c r="BH163" s="163">
        <f>IF($N$163="sníž. přenesená",$J$163,0)</f>
        <v>0</v>
      </c>
      <c r="BI163" s="163">
        <f>IF($N$163="nulová",$J$163,0)</f>
        <v>0</v>
      </c>
      <c r="BJ163" s="96" t="s">
        <v>21</v>
      </c>
      <c r="BK163" s="163">
        <f>ROUND($I$163*$H$163,2)</f>
        <v>0</v>
      </c>
      <c r="BL163" s="96" t="s">
        <v>165</v>
      </c>
      <c r="BM163" s="96" t="s">
        <v>290</v>
      </c>
    </row>
    <row r="164" spans="2:65" s="6" customFormat="1" ht="15.75" customHeight="1">
      <c r="B164" s="23"/>
      <c r="C164" s="155" t="s">
        <v>291</v>
      </c>
      <c r="D164" s="155" t="s">
        <v>160</v>
      </c>
      <c r="E164" s="153" t="s">
        <v>292</v>
      </c>
      <c r="F164" s="154" t="s">
        <v>293</v>
      </c>
      <c r="G164" s="155" t="s">
        <v>206</v>
      </c>
      <c r="H164" s="156">
        <v>256</v>
      </c>
      <c r="I164" s="157"/>
      <c r="J164" s="158">
        <f>ROUND($I$164*$H$164,2)</f>
        <v>0</v>
      </c>
      <c r="K164" s="154" t="s">
        <v>164</v>
      </c>
      <c r="L164" s="43"/>
      <c r="M164" s="159"/>
      <c r="N164" s="160" t="s">
        <v>43</v>
      </c>
      <c r="O164" s="24"/>
      <c r="P164" s="161">
        <f>$O$164*$H$164</f>
        <v>0</v>
      </c>
      <c r="Q164" s="161">
        <v>0.00024</v>
      </c>
      <c r="R164" s="161">
        <f>$Q$164*$H$164</f>
        <v>0.06144</v>
      </c>
      <c r="S164" s="161">
        <v>0</v>
      </c>
      <c r="T164" s="162">
        <f>$S$164*$H$164</f>
        <v>0</v>
      </c>
      <c r="AR164" s="96" t="s">
        <v>165</v>
      </c>
      <c r="AT164" s="96" t="s">
        <v>160</v>
      </c>
      <c r="AU164" s="96" t="s">
        <v>80</v>
      </c>
      <c r="AY164" s="96" t="s">
        <v>156</v>
      </c>
      <c r="BE164" s="163">
        <f>IF($N$164="základní",$J$164,0)</f>
        <v>0</v>
      </c>
      <c r="BF164" s="163">
        <f>IF($N$164="snížená",$J$164,0)</f>
        <v>0</v>
      </c>
      <c r="BG164" s="163">
        <f>IF($N$164="zákl. přenesená",$J$164,0)</f>
        <v>0</v>
      </c>
      <c r="BH164" s="163">
        <f>IF($N$164="sníž. přenesená",$J$164,0)</f>
        <v>0</v>
      </c>
      <c r="BI164" s="163">
        <f>IF($N$164="nulová",$J$164,0)</f>
        <v>0</v>
      </c>
      <c r="BJ164" s="96" t="s">
        <v>21</v>
      </c>
      <c r="BK164" s="163">
        <f>ROUND($I$164*$H$164,2)</f>
        <v>0</v>
      </c>
      <c r="BL164" s="96" t="s">
        <v>165</v>
      </c>
      <c r="BM164" s="96" t="s">
        <v>294</v>
      </c>
    </row>
    <row r="165" spans="2:65" s="6" customFormat="1" ht="15.75" customHeight="1">
      <c r="B165" s="23"/>
      <c r="C165" s="155" t="s">
        <v>295</v>
      </c>
      <c r="D165" s="155" t="s">
        <v>160</v>
      </c>
      <c r="E165" s="153" t="s">
        <v>296</v>
      </c>
      <c r="F165" s="154" t="s">
        <v>297</v>
      </c>
      <c r="G165" s="155" t="s">
        <v>172</v>
      </c>
      <c r="H165" s="156">
        <v>4.719</v>
      </c>
      <c r="I165" s="157"/>
      <c r="J165" s="158">
        <f>ROUND($I$165*$H$165,2)</f>
        <v>0</v>
      </c>
      <c r="K165" s="154" t="s">
        <v>164</v>
      </c>
      <c r="L165" s="43"/>
      <c r="M165" s="159"/>
      <c r="N165" s="160" t="s">
        <v>43</v>
      </c>
      <c r="O165" s="24"/>
      <c r="P165" s="161">
        <f>$O$165*$H$165</f>
        <v>0</v>
      </c>
      <c r="Q165" s="161">
        <v>2.25634</v>
      </c>
      <c r="R165" s="161">
        <f>$Q$165*$H$165</f>
        <v>10.64766846</v>
      </c>
      <c r="S165" s="161">
        <v>0</v>
      </c>
      <c r="T165" s="162">
        <f>$S$165*$H$165</f>
        <v>0</v>
      </c>
      <c r="AR165" s="96" t="s">
        <v>165</v>
      </c>
      <c r="AT165" s="96" t="s">
        <v>160</v>
      </c>
      <c r="AU165" s="96" t="s">
        <v>80</v>
      </c>
      <c r="AY165" s="96" t="s">
        <v>156</v>
      </c>
      <c r="BE165" s="163">
        <f>IF($N$165="základní",$J$165,0)</f>
        <v>0</v>
      </c>
      <c r="BF165" s="163">
        <f>IF($N$165="snížená",$J$165,0)</f>
        <v>0</v>
      </c>
      <c r="BG165" s="163">
        <f>IF($N$165="zákl. přenesená",$J$165,0)</f>
        <v>0</v>
      </c>
      <c r="BH165" s="163">
        <f>IF($N$165="sníž. přenesená",$J$165,0)</f>
        <v>0</v>
      </c>
      <c r="BI165" s="163">
        <f>IF($N$165="nulová",$J$165,0)</f>
        <v>0</v>
      </c>
      <c r="BJ165" s="96" t="s">
        <v>21</v>
      </c>
      <c r="BK165" s="163">
        <f>ROUND($I$165*$H$165,2)</f>
        <v>0</v>
      </c>
      <c r="BL165" s="96" t="s">
        <v>165</v>
      </c>
      <c r="BM165" s="96" t="s">
        <v>298</v>
      </c>
    </row>
    <row r="166" spans="2:51" s="6" customFormat="1" ht="15.75" customHeight="1">
      <c r="B166" s="164"/>
      <c r="C166" s="165"/>
      <c r="D166" s="166" t="s">
        <v>167</v>
      </c>
      <c r="E166" s="167"/>
      <c r="F166" s="167" t="s">
        <v>299</v>
      </c>
      <c r="G166" s="165"/>
      <c r="H166" s="168">
        <v>1.282</v>
      </c>
      <c r="J166" s="165"/>
      <c r="K166" s="165"/>
      <c r="L166" s="169"/>
      <c r="M166" s="170"/>
      <c r="N166" s="165"/>
      <c r="O166" s="165"/>
      <c r="P166" s="165"/>
      <c r="Q166" s="165"/>
      <c r="R166" s="165"/>
      <c r="S166" s="165"/>
      <c r="T166" s="171"/>
      <c r="AT166" s="172" t="s">
        <v>167</v>
      </c>
      <c r="AU166" s="172" t="s">
        <v>80</v>
      </c>
      <c r="AV166" s="172" t="s">
        <v>80</v>
      </c>
      <c r="AW166" s="172" t="s">
        <v>113</v>
      </c>
      <c r="AX166" s="172" t="s">
        <v>72</v>
      </c>
      <c r="AY166" s="172" t="s">
        <v>156</v>
      </c>
    </row>
    <row r="167" spans="2:51" s="6" customFormat="1" ht="15.75" customHeight="1">
      <c r="B167" s="164"/>
      <c r="C167" s="165"/>
      <c r="D167" s="173" t="s">
        <v>167</v>
      </c>
      <c r="E167" s="165"/>
      <c r="F167" s="167" t="s">
        <v>300</v>
      </c>
      <c r="G167" s="165"/>
      <c r="H167" s="168">
        <v>1.561</v>
      </c>
      <c r="J167" s="165"/>
      <c r="K167" s="165"/>
      <c r="L167" s="169"/>
      <c r="M167" s="170"/>
      <c r="N167" s="165"/>
      <c r="O167" s="165"/>
      <c r="P167" s="165"/>
      <c r="Q167" s="165"/>
      <c r="R167" s="165"/>
      <c r="S167" s="165"/>
      <c r="T167" s="171"/>
      <c r="AT167" s="172" t="s">
        <v>167</v>
      </c>
      <c r="AU167" s="172" t="s">
        <v>80</v>
      </c>
      <c r="AV167" s="172" t="s">
        <v>80</v>
      </c>
      <c r="AW167" s="172" t="s">
        <v>113</v>
      </c>
      <c r="AX167" s="172" t="s">
        <v>72</v>
      </c>
      <c r="AY167" s="172" t="s">
        <v>156</v>
      </c>
    </row>
    <row r="168" spans="2:51" s="6" customFormat="1" ht="15.75" customHeight="1">
      <c r="B168" s="164"/>
      <c r="C168" s="165"/>
      <c r="D168" s="173" t="s">
        <v>167</v>
      </c>
      <c r="E168" s="165"/>
      <c r="F168" s="167" t="s">
        <v>301</v>
      </c>
      <c r="G168" s="165"/>
      <c r="H168" s="168">
        <v>1.876</v>
      </c>
      <c r="J168" s="165"/>
      <c r="K168" s="165"/>
      <c r="L168" s="169"/>
      <c r="M168" s="170"/>
      <c r="N168" s="165"/>
      <c r="O168" s="165"/>
      <c r="P168" s="165"/>
      <c r="Q168" s="165"/>
      <c r="R168" s="165"/>
      <c r="S168" s="165"/>
      <c r="T168" s="171"/>
      <c r="AT168" s="172" t="s">
        <v>167</v>
      </c>
      <c r="AU168" s="172" t="s">
        <v>80</v>
      </c>
      <c r="AV168" s="172" t="s">
        <v>80</v>
      </c>
      <c r="AW168" s="172" t="s">
        <v>113</v>
      </c>
      <c r="AX168" s="172" t="s">
        <v>72</v>
      </c>
      <c r="AY168" s="172" t="s">
        <v>156</v>
      </c>
    </row>
    <row r="169" spans="2:51" s="6" customFormat="1" ht="15.75" customHeight="1">
      <c r="B169" s="174"/>
      <c r="C169" s="175"/>
      <c r="D169" s="173" t="s">
        <v>167</v>
      </c>
      <c r="E169" s="175"/>
      <c r="F169" s="176" t="s">
        <v>185</v>
      </c>
      <c r="G169" s="175"/>
      <c r="H169" s="177">
        <v>4.719</v>
      </c>
      <c r="J169" s="175"/>
      <c r="K169" s="175"/>
      <c r="L169" s="178"/>
      <c r="M169" s="179"/>
      <c r="N169" s="175"/>
      <c r="O169" s="175"/>
      <c r="P169" s="175"/>
      <c r="Q169" s="175"/>
      <c r="R169" s="175"/>
      <c r="S169" s="175"/>
      <c r="T169" s="180"/>
      <c r="AT169" s="181" t="s">
        <v>167</v>
      </c>
      <c r="AU169" s="181" t="s">
        <v>80</v>
      </c>
      <c r="AV169" s="181" t="s">
        <v>165</v>
      </c>
      <c r="AW169" s="181" t="s">
        <v>113</v>
      </c>
      <c r="AX169" s="181" t="s">
        <v>21</v>
      </c>
      <c r="AY169" s="181" t="s">
        <v>156</v>
      </c>
    </row>
    <row r="170" spans="2:65" s="6" customFormat="1" ht="15.75" customHeight="1">
      <c r="B170" s="23"/>
      <c r="C170" s="152" t="s">
        <v>302</v>
      </c>
      <c r="D170" s="152" t="s">
        <v>160</v>
      </c>
      <c r="E170" s="153" t="s">
        <v>296</v>
      </c>
      <c r="F170" s="154" t="s">
        <v>297</v>
      </c>
      <c r="G170" s="155" t="s">
        <v>172</v>
      </c>
      <c r="H170" s="156">
        <v>0.436</v>
      </c>
      <c r="I170" s="157"/>
      <c r="J170" s="158">
        <f>ROUND($I$170*$H$170,2)</f>
        <v>0</v>
      </c>
      <c r="K170" s="154" t="s">
        <v>164</v>
      </c>
      <c r="L170" s="43"/>
      <c r="M170" s="159"/>
      <c r="N170" s="160" t="s">
        <v>43</v>
      </c>
      <c r="O170" s="24"/>
      <c r="P170" s="161">
        <f>$O$170*$H$170</f>
        <v>0</v>
      </c>
      <c r="Q170" s="161">
        <v>2.25634</v>
      </c>
      <c r="R170" s="161">
        <f>$Q$170*$H$170</f>
        <v>0.98376424</v>
      </c>
      <c r="S170" s="161">
        <v>0</v>
      </c>
      <c r="T170" s="162">
        <f>$S$170*$H$170</f>
        <v>0</v>
      </c>
      <c r="AR170" s="96" t="s">
        <v>303</v>
      </c>
      <c r="AT170" s="96" t="s">
        <v>160</v>
      </c>
      <c r="AU170" s="96" t="s">
        <v>80</v>
      </c>
      <c r="AY170" s="6" t="s">
        <v>156</v>
      </c>
      <c r="BE170" s="163">
        <f>IF($N$170="základní",$J$170,0)</f>
        <v>0</v>
      </c>
      <c r="BF170" s="163">
        <f>IF($N$170="snížená",$J$170,0)</f>
        <v>0</v>
      </c>
      <c r="BG170" s="163">
        <f>IF($N$170="zákl. přenesená",$J$170,0)</f>
        <v>0</v>
      </c>
      <c r="BH170" s="163">
        <f>IF($N$170="sníž. přenesená",$J$170,0)</f>
        <v>0</v>
      </c>
      <c r="BI170" s="163">
        <f>IF($N$170="nulová",$J$170,0)</f>
        <v>0</v>
      </c>
      <c r="BJ170" s="96" t="s">
        <v>21</v>
      </c>
      <c r="BK170" s="163">
        <f>ROUND($I$170*$H$170,2)</f>
        <v>0</v>
      </c>
      <c r="BL170" s="96" t="s">
        <v>303</v>
      </c>
      <c r="BM170" s="96" t="s">
        <v>304</v>
      </c>
    </row>
    <row r="171" spans="2:51" s="6" customFormat="1" ht="15.75" customHeight="1">
      <c r="B171" s="164"/>
      <c r="C171" s="165"/>
      <c r="D171" s="166" t="s">
        <v>167</v>
      </c>
      <c r="E171" s="167"/>
      <c r="F171" s="167" t="s">
        <v>305</v>
      </c>
      <c r="G171" s="165"/>
      <c r="H171" s="168">
        <v>0.436</v>
      </c>
      <c r="J171" s="165"/>
      <c r="K171" s="165"/>
      <c r="L171" s="169"/>
      <c r="M171" s="170"/>
      <c r="N171" s="165"/>
      <c r="O171" s="165"/>
      <c r="P171" s="165"/>
      <c r="Q171" s="165"/>
      <c r="R171" s="165"/>
      <c r="S171" s="165"/>
      <c r="T171" s="171"/>
      <c r="AT171" s="172" t="s">
        <v>167</v>
      </c>
      <c r="AU171" s="172" t="s">
        <v>80</v>
      </c>
      <c r="AV171" s="172" t="s">
        <v>80</v>
      </c>
      <c r="AW171" s="172" t="s">
        <v>113</v>
      </c>
      <c r="AX171" s="172" t="s">
        <v>21</v>
      </c>
      <c r="AY171" s="172" t="s">
        <v>156</v>
      </c>
    </row>
    <row r="172" spans="2:65" s="6" customFormat="1" ht="15.75" customHeight="1">
      <c r="B172" s="23"/>
      <c r="C172" s="152" t="s">
        <v>306</v>
      </c>
      <c r="D172" s="152" t="s">
        <v>160</v>
      </c>
      <c r="E172" s="153" t="s">
        <v>307</v>
      </c>
      <c r="F172" s="154" t="s">
        <v>308</v>
      </c>
      <c r="G172" s="155" t="s">
        <v>172</v>
      </c>
      <c r="H172" s="156">
        <v>4.719</v>
      </c>
      <c r="I172" s="157"/>
      <c r="J172" s="158">
        <f>ROUND($I$172*$H$172,2)</f>
        <v>0</v>
      </c>
      <c r="K172" s="154" t="s">
        <v>164</v>
      </c>
      <c r="L172" s="43"/>
      <c r="M172" s="159"/>
      <c r="N172" s="160" t="s">
        <v>43</v>
      </c>
      <c r="O172" s="24"/>
      <c r="P172" s="161">
        <f>$O$172*$H$172</f>
        <v>0</v>
      </c>
      <c r="Q172" s="161">
        <v>0</v>
      </c>
      <c r="R172" s="161">
        <f>$Q$172*$H$172</f>
        <v>0</v>
      </c>
      <c r="S172" s="161">
        <v>0</v>
      </c>
      <c r="T172" s="162">
        <f>$S$172*$H$172</f>
        <v>0</v>
      </c>
      <c r="AR172" s="96" t="s">
        <v>165</v>
      </c>
      <c r="AT172" s="96" t="s">
        <v>160</v>
      </c>
      <c r="AU172" s="96" t="s">
        <v>80</v>
      </c>
      <c r="AY172" s="6" t="s">
        <v>156</v>
      </c>
      <c r="BE172" s="163">
        <f>IF($N$172="základní",$J$172,0)</f>
        <v>0</v>
      </c>
      <c r="BF172" s="163">
        <f>IF($N$172="snížená",$J$172,0)</f>
        <v>0</v>
      </c>
      <c r="BG172" s="163">
        <f>IF($N$172="zákl. přenesená",$J$172,0)</f>
        <v>0</v>
      </c>
      <c r="BH172" s="163">
        <f>IF($N$172="sníž. přenesená",$J$172,0)</f>
        <v>0</v>
      </c>
      <c r="BI172" s="163">
        <f>IF($N$172="nulová",$J$172,0)</f>
        <v>0</v>
      </c>
      <c r="BJ172" s="96" t="s">
        <v>21</v>
      </c>
      <c r="BK172" s="163">
        <f>ROUND($I$172*$H$172,2)</f>
        <v>0</v>
      </c>
      <c r="BL172" s="96" t="s">
        <v>165</v>
      </c>
      <c r="BM172" s="96" t="s">
        <v>309</v>
      </c>
    </row>
    <row r="173" spans="2:65" s="6" customFormat="1" ht="15.75" customHeight="1">
      <c r="B173" s="23"/>
      <c r="C173" s="155" t="s">
        <v>310</v>
      </c>
      <c r="D173" s="155" t="s">
        <v>160</v>
      </c>
      <c r="E173" s="153" t="s">
        <v>307</v>
      </c>
      <c r="F173" s="154" t="s">
        <v>308</v>
      </c>
      <c r="G173" s="155" t="s">
        <v>172</v>
      </c>
      <c r="H173" s="156">
        <v>0.436</v>
      </c>
      <c r="I173" s="157"/>
      <c r="J173" s="158">
        <f>ROUND($I$173*$H$173,2)</f>
        <v>0</v>
      </c>
      <c r="K173" s="154" t="s">
        <v>164</v>
      </c>
      <c r="L173" s="43"/>
      <c r="M173" s="159"/>
      <c r="N173" s="160" t="s">
        <v>43</v>
      </c>
      <c r="O173" s="24"/>
      <c r="P173" s="161">
        <f>$O$173*$H$173</f>
        <v>0</v>
      </c>
      <c r="Q173" s="161">
        <v>0</v>
      </c>
      <c r="R173" s="161">
        <f>$Q$173*$H$173</f>
        <v>0</v>
      </c>
      <c r="S173" s="161">
        <v>0</v>
      </c>
      <c r="T173" s="162">
        <f>$S$173*$H$173</f>
        <v>0</v>
      </c>
      <c r="AR173" s="96" t="s">
        <v>165</v>
      </c>
      <c r="AT173" s="96" t="s">
        <v>160</v>
      </c>
      <c r="AU173" s="96" t="s">
        <v>80</v>
      </c>
      <c r="AY173" s="96" t="s">
        <v>156</v>
      </c>
      <c r="BE173" s="163">
        <f>IF($N$173="základní",$J$173,0)</f>
        <v>0</v>
      </c>
      <c r="BF173" s="163">
        <f>IF($N$173="snížená",$J$173,0)</f>
        <v>0</v>
      </c>
      <c r="BG173" s="163">
        <f>IF($N$173="zákl. přenesená",$J$173,0)</f>
        <v>0</v>
      </c>
      <c r="BH173" s="163">
        <f>IF($N$173="sníž. přenesená",$J$173,0)</f>
        <v>0</v>
      </c>
      <c r="BI173" s="163">
        <f>IF($N$173="nulová",$J$173,0)</f>
        <v>0</v>
      </c>
      <c r="BJ173" s="96" t="s">
        <v>21</v>
      </c>
      <c r="BK173" s="163">
        <f>ROUND($I$173*$H$173,2)</f>
        <v>0</v>
      </c>
      <c r="BL173" s="96" t="s">
        <v>165</v>
      </c>
      <c r="BM173" s="96" t="s">
        <v>311</v>
      </c>
    </row>
    <row r="174" spans="2:65" s="6" customFormat="1" ht="15.75" customHeight="1">
      <c r="B174" s="23"/>
      <c r="C174" s="155" t="s">
        <v>312</v>
      </c>
      <c r="D174" s="155" t="s">
        <v>160</v>
      </c>
      <c r="E174" s="153" t="s">
        <v>313</v>
      </c>
      <c r="F174" s="154" t="s">
        <v>314</v>
      </c>
      <c r="G174" s="155" t="s">
        <v>189</v>
      </c>
      <c r="H174" s="156">
        <v>0.335</v>
      </c>
      <c r="I174" s="157"/>
      <c r="J174" s="158">
        <f>ROUND($I$174*$H$174,2)</f>
        <v>0</v>
      </c>
      <c r="K174" s="154" t="s">
        <v>164</v>
      </c>
      <c r="L174" s="43"/>
      <c r="M174" s="159"/>
      <c r="N174" s="160" t="s">
        <v>43</v>
      </c>
      <c r="O174" s="24"/>
      <c r="P174" s="161">
        <f>$O$174*$H$174</f>
        <v>0</v>
      </c>
      <c r="Q174" s="161">
        <v>1.05306</v>
      </c>
      <c r="R174" s="161">
        <f>$Q$174*$H$174</f>
        <v>0.35277510000000006</v>
      </c>
      <c r="S174" s="161">
        <v>0</v>
      </c>
      <c r="T174" s="162">
        <f>$S$174*$H$174</f>
        <v>0</v>
      </c>
      <c r="AR174" s="96" t="s">
        <v>165</v>
      </c>
      <c r="AT174" s="96" t="s">
        <v>160</v>
      </c>
      <c r="AU174" s="96" t="s">
        <v>80</v>
      </c>
      <c r="AY174" s="96" t="s">
        <v>156</v>
      </c>
      <c r="BE174" s="163">
        <f>IF($N$174="základní",$J$174,0)</f>
        <v>0</v>
      </c>
      <c r="BF174" s="163">
        <f>IF($N$174="snížená",$J$174,0)</f>
        <v>0</v>
      </c>
      <c r="BG174" s="163">
        <f>IF($N$174="zákl. přenesená",$J$174,0)</f>
        <v>0</v>
      </c>
      <c r="BH174" s="163">
        <f>IF($N$174="sníž. přenesená",$J$174,0)</f>
        <v>0</v>
      </c>
      <c r="BI174" s="163">
        <f>IF($N$174="nulová",$J$174,0)</f>
        <v>0</v>
      </c>
      <c r="BJ174" s="96" t="s">
        <v>21</v>
      </c>
      <c r="BK174" s="163">
        <f>ROUND($I$174*$H$174,2)</f>
        <v>0</v>
      </c>
      <c r="BL174" s="96" t="s">
        <v>165</v>
      </c>
      <c r="BM174" s="96" t="s">
        <v>315</v>
      </c>
    </row>
    <row r="175" spans="2:51" s="6" customFormat="1" ht="15.75" customHeight="1">
      <c r="B175" s="164"/>
      <c r="C175" s="165"/>
      <c r="D175" s="166" t="s">
        <v>167</v>
      </c>
      <c r="E175" s="167"/>
      <c r="F175" s="167" t="s">
        <v>316</v>
      </c>
      <c r="G175" s="165"/>
      <c r="H175" s="168">
        <v>0.335</v>
      </c>
      <c r="J175" s="165"/>
      <c r="K175" s="165"/>
      <c r="L175" s="169"/>
      <c r="M175" s="170"/>
      <c r="N175" s="165"/>
      <c r="O175" s="165"/>
      <c r="P175" s="165"/>
      <c r="Q175" s="165"/>
      <c r="R175" s="165"/>
      <c r="S175" s="165"/>
      <c r="T175" s="171"/>
      <c r="AT175" s="172" t="s">
        <v>167</v>
      </c>
      <c r="AU175" s="172" t="s">
        <v>80</v>
      </c>
      <c r="AV175" s="172" t="s">
        <v>80</v>
      </c>
      <c r="AW175" s="172" t="s">
        <v>113</v>
      </c>
      <c r="AX175" s="172" t="s">
        <v>21</v>
      </c>
      <c r="AY175" s="172" t="s">
        <v>156</v>
      </c>
    </row>
    <row r="176" spans="2:65" s="6" customFormat="1" ht="15.75" customHeight="1">
      <c r="B176" s="23"/>
      <c r="C176" s="152" t="s">
        <v>317</v>
      </c>
      <c r="D176" s="152" t="s">
        <v>160</v>
      </c>
      <c r="E176" s="153" t="s">
        <v>318</v>
      </c>
      <c r="F176" s="154" t="s">
        <v>319</v>
      </c>
      <c r="G176" s="155" t="s">
        <v>206</v>
      </c>
      <c r="H176" s="156">
        <v>312.23</v>
      </c>
      <c r="I176" s="157"/>
      <c r="J176" s="158">
        <f>ROUND($I$176*$H$176,2)</f>
        <v>0</v>
      </c>
      <c r="K176" s="154" t="s">
        <v>164</v>
      </c>
      <c r="L176" s="43"/>
      <c r="M176" s="159"/>
      <c r="N176" s="160" t="s">
        <v>43</v>
      </c>
      <c r="O176" s="24"/>
      <c r="P176" s="161">
        <f>$O$176*$H$176</f>
        <v>0</v>
      </c>
      <c r="Q176" s="161">
        <v>0.1173</v>
      </c>
      <c r="R176" s="161">
        <f>$Q$176*$H$176</f>
        <v>36.624579000000004</v>
      </c>
      <c r="S176" s="161">
        <v>0</v>
      </c>
      <c r="T176" s="162">
        <f>$S$176*$H$176</f>
        <v>0</v>
      </c>
      <c r="AR176" s="96" t="s">
        <v>165</v>
      </c>
      <c r="AT176" s="96" t="s">
        <v>160</v>
      </c>
      <c r="AU176" s="96" t="s">
        <v>80</v>
      </c>
      <c r="AY176" s="6" t="s">
        <v>156</v>
      </c>
      <c r="BE176" s="163">
        <f>IF($N$176="základní",$J$176,0)</f>
        <v>0</v>
      </c>
      <c r="BF176" s="163">
        <f>IF($N$176="snížená",$J$176,0)</f>
        <v>0</v>
      </c>
      <c r="BG176" s="163">
        <f>IF($N$176="zákl. přenesená",$J$176,0)</f>
        <v>0</v>
      </c>
      <c r="BH176" s="163">
        <f>IF($N$176="sníž. přenesená",$J$176,0)</f>
        <v>0</v>
      </c>
      <c r="BI176" s="163">
        <f>IF($N$176="nulová",$J$176,0)</f>
        <v>0</v>
      </c>
      <c r="BJ176" s="96" t="s">
        <v>21</v>
      </c>
      <c r="BK176" s="163">
        <f>ROUND($I$176*$H$176,2)</f>
        <v>0</v>
      </c>
      <c r="BL176" s="96" t="s">
        <v>165</v>
      </c>
      <c r="BM176" s="96" t="s">
        <v>320</v>
      </c>
    </row>
    <row r="177" spans="2:51" s="6" customFormat="1" ht="15.75" customHeight="1">
      <c r="B177" s="164"/>
      <c r="C177" s="165"/>
      <c r="D177" s="166" t="s">
        <v>167</v>
      </c>
      <c r="E177" s="167"/>
      <c r="F177" s="167" t="s">
        <v>321</v>
      </c>
      <c r="G177" s="165"/>
      <c r="H177" s="168">
        <v>122.09</v>
      </c>
      <c r="J177" s="165"/>
      <c r="K177" s="165"/>
      <c r="L177" s="169"/>
      <c r="M177" s="170"/>
      <c r="N177" s="165"/>
      <c r="O177" s="165"/>
      <c r="P177" s="165"/>
      <c r="Q177" s="165"/>
      <c r="R177" s="165"/>
      <c r="S177" s="165"/>
      <c r="T177" s="171"/>
      <c r="AT177" s="172" t="s">
        <v>167</v>
      </c>
      <c r="AU177" s="172" t="s">
        <v>80</v>
      </c>
      <c r="AV177" s="172" t="s">
        <v>80</v>
      </c>
      <c r="AW177" s="172" t="s">
        <v>113</v>
      </c>
      <c r="AX177" s="172" t="s">
        <v>72</v>
      </c>
      <c r="AY177" s="172" t="s">
        <v>156</v>
      </c>
    </row>
    <row r="178" spans="2:51" s="6" customFormat="1" ht="15.75" customHeight="1">
      <c r="B178" s="164"/>
      <c r="C178" s="165"/>
      <c r="D178" s="173" t="s">
        <v>167</v>
      </c>
      <c r="E178" s="165"/>
      <c r="F178" s="167" t="s">
        <v>322</v>
      </c>
      <c r="G178" s="165"/>
      <c r="H178" s="168">
        <v>112.91</v>
      </c>
      <c r="J178" s="165"/>
      <c r="K178" s="165"/>
      <c r="L178" s="169"/>
      <c r="M178" s="170"/>
      <c r="N178" s="165"/>
      <c r="O178" s="165"/>
      <c r="P178" s="165"/>
      <c r="Q178" s="165"/>
      <c r="R178" s="165"/>
      <c r="S178" s="165"/>
      <c r="T178" s="171"/>
      <c r="AT178" s="172" t="s">
        <v>167</v>
      </c>
      <c r="AU178" s="172" t="s">
        <v>80</v>
      </c>
      <c r="AV178" s="172" t="s">
        <v>80</v>
      </c>
      <c r="AW178" s="172" t="s">
        <v>113</v>
      </c>
      <c r="AX178" s="172" t="s">
        <v>72</v>
      </c>
      <c r="AY178" s="172" t="s">
        <v>156</v>
      </c>
    </row>
    <row r="179" spans="2:51" s="6" customFormat="1" ht="15.75" customHeight="1">
      <c r="B179" s="164"/>
      <c r="C179" s="165"/>
      <c r="D179" s="173" t="s">
        <v>167</v>
      </c>
      <c r="E179" s="165"/>
      <c r="F179" s="167" t="s">
        <v>323</v>
      </c>
      <c r="G179" s="165"/>
      <c r="H179" s="168">
        <v>32.54</v>
      </c>
      <c r="J179" s="165"/>
      <c r="K179" s="165"/>
      <c r="L179" s="169"/>
      <c r="M179" s="170"/>
      <c r="N179" s="165"/>
      <c r="O179" s="165"/>
      <c r="P179" s="165"/>
      <c r="Q179" s="165"/>
      <c r="R179" s="165"/>
      <c r="S179" s="165"/>
      <c r="T179" s="171"/>
      <c r="AT179" s="172" t="s">
        <v>167</v>
      </c>
      <c r="AU179" s="172" t="s">
        <v>80</v>
      </c>
      <c r="AV179" s="172" t="s">
        <v>80</v>
      </c>
      <c r="AW179" s="172" t="s">
        <v>113</v>
      </c>
      <c r="AX179" s="172" t="s">
        <v>72</v>
      </c>
      <c r="AY179" s="172" t="s">
        <v>156</v>
      </c>
    </row>
    <row r="180" spans="2:51" s="6" customFormat="1" ht="15.75" customHeight="1">
      <c r="B180" s="164"/>
      <c r="C180" s="165"/>
      <c r="D180" s="173" t="s">
        <v>167</v>
      </c>
      <c r="E180" s="165"/>
      <c r="F180" s="167" t="s">
        <v>324</v>
      </c>
      <c r="G180" s="165"/>
      <c r="H180" s="168">
        <v>44.69</v>
      </c>
      <c r="J180" s="165"/>
      <c r="K180" s="165"/>
      <c r="L180" s="169"/>
      <c r="M180" s="170"/>
      <c r="N180" s="165"/>
      <c r="O180" s="165"/>
      <c r="P180" s="165"/>
      <c r="Q180" s="165"/>
      <c r="R180" s="165"/>
      <c r="S180" s="165"/>
      <c r="T180" s="171"/>
      <c r="AT180" s="172" t="s">
        <v>167</v>
      </c>
      <c r="AU180" s="172" t="s">
        <v>80</v>
      </c>
      <c r="AV180" s="172" t="s">
        <v>80</v>
      </c>
      <c r="AW180" s="172" t="s">
        <v>113</v>
      </c>
      <c r="AX180" s="172" t="s">
        <v>72</v>
      </c>
      <c r="AY180" s="172" t="s">
        <v>156</v>
      </c>
    </row>
    <row r="181" spans="2:51" s="6" customFormat="1" ht="15.75" customHeight="1">
      <c r="B181" s="174"/>
      <c r="C181" s="175"/>
      <c r="D181" s="173" t="s">
        <v>167</v>
      </c>
      <c r="E181" s="175"/>
      <c r="F181" s="176" t="s">
        <v>185</v>
      </c>
      <c r="G181" s="175"/>
      <c r="H181" s="177">
        <v>312.23</v>
      </c>
      <c r="J181" s="175"/>
      <c r="K181" s="175"/>
      <c r="L181" s="178"/>
      <c r="M181" s="179"/>
      <c r="N181" s="175"/>
      <c r="O181" s="175"/>
      <c r="P181" s="175"/>
      <c r="Q181" s="175"/>
      <c r="R181" s="175"/>
      <c r="S181" s="175"/>
      <c r="T181" s="180"/>
      <c r="AT181" s="181" t="s">
        <v>167</v>
      </c>
      <c r="AU181" s="181" t="s">
        <v>80</v>
      </c>
      <c r="AV181" s="181" t="s">
        <v>165</v>
      </c>
      <c r="AW181" s="181" t="s">
        <v>113</v>
      </c>
      <c r="AX181" s="181" t="s">
        <v>21</v>
      </c>
      <c r="AY181" s="181" t="s">
        <v>156</v>
      </c>
    </row>
    <row r="182" spans="2:65" s="6" customFormat="1" ht="15.75" customHeight="1">
      <c r="B182" s="23"/>
      <c r="C182" s="152" t="s">
        <v>325</v>
      </c>
      <c r="D182" s="152" t="s">
        <v>160</v>
      </c>
      <c r="E182" s="153" t="s">
        <v>326</v>
      </c>
      <c r="F182" s="154" t="s">
        <v>327</v>
      </c>
      <c r="G182" s="155" t="s">
        <v>206</v>
      </c>
      <c r="H182" s="156">
        <v>86.58</v>
      </c>
      <c r="I182" s="157"/>
      <c r="J182" s="158">
        <f>ROUND($I$182*$H$182,2)</f>
        <v>0</v>
      </c>
      <c r="K182" s="154" t="s">
        <v>164</v>
      </c>
      <c r="L182" s="43"/>
      <c r="M182" s="159"/>
      <c r="N182" s="160" t="s">
        <v>43</v>
      </c>
      <c r="O182" s="24"/>
      <c r="P182" s="161">
        <f>$O$182*$H$182</f>
        <v>0</v>
      </c>
      <c r="Q182" s="161">
        <v>0.00012</v>
      </c>
      <c r="R182" s="161">
        <f>$Q$182*$H$182</f>
        <v>0.0103896</v>
      </c>
      <c r="S182" s="161">
        <v>0</v>
      </c>
      <c r="T182" s="162">
        <f>$S$182*$H$182</f>
        <v>0</v>
      </c>
      <c r="AR182" s="96" t="s">
        <v>165</v>
      </c>
      <c r="AT182" s="96" t="s">
        <v>160</v>
      </c>
      <c r="AU182" s="96" t="s">
        <v>80</v>
      </c>
      <c r="AY182" s="6" t="s">
        <v>156</v>
      </c>
      <c r="BE182" s="163">
        <f>IF($N$182="základní",$J$182,0)</f>
        <v>0</v>
      </c>
      <c r="BF182" s="163">
        <f>IF($N$182="snížená",$J$182,0)</f>
        <v>0</v>
      </c>
      <c r="BG182" s="163">
        <f>IF($N$182="zákl. přenesená",$J$182,0)</f>
        <v>0</v>
      </c>
      <c r="BH182" s="163">
        <f>IF($N$182="sníž. přenesená",$J$182,0)</f>
        <v>0</v>
      </c>
      <c r="BI182" s="163">
        <f>IF($N$182="nulová",$J$182,0)</f>
        <v>0</v>
      </c>
      <c r="BJ182" s="96" t="s">
        <v>21</v>
      </c>
      <c r="BK182" s="163">
        <f>ROUND($I$182*$H$182,2)</f>
        <v>0</v>
      </c>
      <c r="BL182" s="96" t="s">
        <v>165</v>
      </c>
      <c r="BM182" s="96" t="s">
        <v>328</v>
      </c>
    </row>
    <row r="183" spans="2:51" s="6" customFormat="1" ht="15.75" customHeight="1">
      <c r="B183" s="164"/>
      <c r="C183" s="165"/>
      <c r="D183" s="166" t="s">
        <v>167</v>
      </c>
      <c r="E183" s="167"/>
      <c r="F183" s="167" t="s">
        <v>329</v>
      </c>
      <c r="G183" s="165"/>
      <c r="H183" s="168">
        <v>86.58</v>
      </c>
      <c r="J183" s="165"/>
      <c r="K183" s="165"/>
      <c r="L183" s="169"/>
      <c r="M183" s="170"/>
      <c r="N183" s="165"/>
      <c r="O183" s="165"/>
      <c r="P183" s="165"/>
      <c r="Q183" s="165"/>
      <c r="R183" s="165"/>
      <c r="S183" s="165"/>
      <c r="T183" s="171"/>
      <c r="AT183" s="172" t="s">
        <v>167</v>
      </c>
      <c r="AU183" s="172" t="s">
        <v>80</v>
      </c>
      <c r="AV183" s="172" t="s">
        <v>80</v>
      </c>
      <c r="AW183" s="172" t="s">
        <v>113</v>
      </c>
      <c r="AX183" s="172" t="s">
        <v>21</v>
      </c>
      <c r="AY183" s="172" t="s">
        <v>156</v>
      </c>
    </row>
    <row r="184" spans="2:65" s="6" customFormat="1" ht="15.75" customHeight="1">
      <c r="B184" s="23"/>
      <c r="C184" s="152" t="s">
        <v>330</v>
      </c>
      <c r="D184" s="152" t="s">
        <v>160</v>
      </c>
      <c r="E184" s="153" t="s">
        <v>331</v>
      </c>
      <c r="F184" s="154" t="s">
        <v>332</v>
      </c>
      <c r="G184" s="155" t="s">
        <v>222</v>
      </c>
      <c r="H184" s="156">
        <v>99.567</v>
      </c>
      <c r="I184" s="157"/>
      <c r="J184" s="158">
        <f>ROUND($I$184*$H$184,2)</f>
        <v>0</v>
      </c>
      <c r="K184" s="154" t="s">
        <v>164</v>
      </c>
      <c r="L184" s="43"/>
      <c r="M184" s="159"/>
      <c r="N184" s="160" t="s">
        <v>43</v>
      </c>
      <c r="O184" s="24"/>
      <c r="P184" s="161">
        <f>$O$184*$H$184</f>
        <v>0</v>
      </c>
      <c r="Q184" s="161">
        <v>6E-05</v>
      </c>
      <c r="R184" s="161">
        <f>$Q$184*$H$184</f>
        <v>0.00597402</v>
      </c>
      <c r="S184" s="161">
        <v>0</v>
      </c>
      <c r="T184" s="162">
        <f>$S$184*$H$184</f>
        <v>0</v>
      </c>
      <c r="AR184" s="96" t="s">
        <v>165</v>
      </c>
      <c r="AT184" s="96" t="s">
        <v>160</v>
      </c>
      <c r="AU184" s="96" t="s">
        <v>80</v>
      </c>
      <c r="AY184" s="6" t="s">
        <v>156</v>
      </c>
      <c r="BE184" s="163">
        <f>IF($N$184="základní",$J$184,0)</f>
        <v>0</v>
      </c>
      <c r="BF184" s="163">
        <f>IF($N$184="snížená",$J$184,0)</f>
        <v>0</v>
      </c>
      <c r="BG184" s="163">
        <f>IF($N$184="zákl. přenesená",$J$184,0)</f>
        <v>0</v>
      </c>
      <c r="BH184" s="163">
        <f>IF($N$184="sníž. přenesená",$J$184,0)</f>
        <v>0</v>
      </c>
      <c r="BI184" s="163">
        <f>IF($N$184="nulová",$J$184,0)</f>
        <v>0</v>
      </c>
      <c r="BJ184" s="96" t="s">
        <v>21</v>
      </c>
      <c r="BK184" s="163">
        <f>ROUND($I$184*$H$184,2)</f>
        <v>0</v>
      </c>
      <c r="BL184" s="96" t="s">
        <v>165</v>
      </c>
      <c r="BM184" s="96" t="s">
        <v>333</v>
      </c>
    </row>
    <row r="185" spans="2:51" s="6" customFormat="1" ht="15.75" customHeight="1">
      <c r="B185" s="164"/>
      <c r="C185" s="165"/>
      <c r="D185" s="166" t="s">
        <v>167</v>
      </c>
      <c r="E185" s="167"/>
      <c r="F185" s="167" t="s">
        <v>334</v>
      </c>
      <c r="G185" s="165"/>
      <c r="H185" s="168">
        <v>99.567</v>
      </c>
      <c r="J185" s="165"/>
      <c r="K185" s="165"/>
      <c r="L185" s="169"/>
      <c r="M185" s="170"/>
      <c r="N185" s="165"/>
      <c r="O185" s="165"/>
      <c r="P185" s="165"/>
      <c r="Q185" s="165"/>
      <c r="R185" s="165"/>
      <c r="S185" s="165"/>
      <c r="T185" s="171"/>
      <c r="AT185" s="172" t="s">
        <v>167</v>
      </c>
      <c r="AU185" s="172" t="s">
        <v>80</v>
      </c>
      <c r="AV185" s="172" t="s">
        <v>80</v>
      </c>
      <c r="AW185" s="172" t="s">
        <v>113</v>
      </c>
      <c r="AX185" s="172" t="s">
        <v>21</v>
      </c>
      <c r="AY185" s="172" t="s">
        <v>156</v>
      </c>
    </row>
    <row r="186" spans="2:65" s="6" customFormat="1" ht="15.75" customHeight="1">
      <c r="B186" s="23"/>
      <c r="C186" s="152" t="s">
        <v>335</v>
      </c>
      <c r="D186" s="152" t="s">
        <v>160</v>
      </c>
      <c r="E186" s="153" t="s">
        <v>336</v>
      </c>
      <c r="F186" s="154" t="s">
        <v>337</v>
      </c>
      <c r="G186" s="155" t="s">
        <v>338</v>
      </c>
      <c r="H186" s="156">
        <v>3</v>
      </c>
      <c r="I186" s="157"/>
      <c r="J186" s="158">
        <f>ROUND($I$186*$H$186,2)</f>
        <v>0</v>
      </c>
      <c r="K186" s="154"/>
      <c r="L186" s="43"/>
      <c r="M186" s="159"/>
      <c r="N186" s="160" t="s">
        <v>43</v>
      </c>
      <c r="O186" s="24"/>
      <c r="P186" s="161">
        <f>$O$186*$H$186</f>
        <v>0</v>
      </c>
      <c r="Q186" s="161">
        <v>0</v>
      </c>
      <c r="R186" s="161">
        <f>$Q$186*$H$186</f>
        <v>0</v>
      </c>
      <c r="S186" s="161">
        <v>0</v>
      </c>
      <c r="T186" s="162">
        <f>$S$186*$H$186</f>
        <v>0</v>
      </c>
      <c r="AR186" s="96" t="s">
        <v>165</v>
      </c>
      <c r="AT186" s="96" t="s">
        <v>160</v>
      </c>
      <c r="AU186" s="96" t="s">
        <v>80</v>
      </c>
      <c r="AY186" s="6" t="s">
        <v>156</v>
      </c>
      <c r="BE186" s="163">
        <f>IF($N$186="základní",$J$186,0)</f>
        <v>0</v>
      </c>
      <c r="BF186" s="163">
        <f>IF($N$186="snížená",$J$186,0)</f>
        <v>0</v>
      </c>
      <c r="BG186" s="163">
        <f>IF($N$186="zákl. přenesená",$J$186,0)</f>
        <v>0</v>
      </c>
      <c r="BH186" s="163">
        <f>IF($N$186="sníž. přenesená",$J$186,0)</f>
        <v>0</v>
      </c>
      <c r="BI186" s="163">
        <f>IF($N$186="nulová",$J$186,0)</f>
        <v>0</v>
      </c>
      <c r="BJ186" s="96" t="s">
        <v>21</v>
      </c>
      <c r="BK186" s="163">
        <f>ROUND($I$186*$H$186,2)</f>
        <v>0</v>
      </c>
      <c r="BL186" s="96" t="s">
        <v>165</v>
      </c>
      <c r="BM186" s="96" t="s">
        <v>339</v>
      </c>
    </row>
    <row r="187" spans="2:63" s="139" customFormat="1" ht="30.75" customHeight="1">
      <c r="B187" s="140"/>
      <c r="C187" s="141"/>
      <c r="D187" s="141" t="s">
        <v>71</v>
      </c>
      <c r="E187" s="150" t="s">
        <v>340</v>
      </c>
      <c r="F187" s="150" t="s">
        <v>341</v>
      </c>
      <c r="G187" s="141"/>
      <c r="H187" s="141"/>
      <c r="J187" s="151">
        <f>$BK$187</f>
        <v>0</v>
      </c>
      <c r="K187" s="141"/>
      <c r="L187" s="144"/>
      <c r="M187" s="145"/>
      <c r="N187" s="141"/>
      <c r="O187" s="141"/>
      <c r="P187" s="146">
        <f>SUM($P$188:$P$262)</f>
        <v>0</v>
      </c>
      <c r="Q187" s="141"/>
      <c r="R187" s="146">
        <f>SUM($R$188:$R$262)</f>
        <v>15.8893871</v>
      </c>
      <c r="S187" s="141"/>
      <c r="T187" s="147">
        <f>SUM($T$188:$T$262)</f>
        <v>237.45081100000002</v>
      </c>
      <c r="AR187" s="148" t="s">
        <v>21</v>
      </c>
      <c r="AT187" s="148" t="s">
        <v>71</v>
      </c>
      <c r="AU187" s="148" t="s">
        <v>21</v>
      </c>
      <c r="AY187" s="148" t="s">
        <v>156</v>
      </c>
      <c r="BK187" s="149">
        <f>SUM($BK$188:$BK$262)</f>
        <v>0</v>
      </c>
    </row>
    <row r="188" spans="2:65" s="6" customFormat="1" ht="15.75" customHeight="1">
      <c r="B188" s="23"/>
      <c r="C188" s="155" t="s">
        <v>342</v>
      </c>
      <c r="D188" s="155" t="s">
        <v>160</v>
      </c>
      <c r="E188" s="153" t="s">
        <v>343</v>
      </c>
      <c r="F188" s="154" t="s">
        <v>344</v>
      </c>
      <c r="G188" s="155" t="s">
        <v>206</v>
      </c>
      <c r="H188" s="156">
        <v>546.513</v>
      </c>
      <c r="I188" s="157"/>
      <c r="J188" s="158">
        <f>ROUND($I$188*$H$188,2)</f>
        <v>0</v>
      </c>
      <c r="K188" s="154" t="s">
        <v>164</v>
      </c>
      <c r="L188" s="43"/>
      <c r="M188" s="159"/>
      <c r="N188" s="160" t="s">
        <v>43</v>
      </c>
      <c r="O188" s="24"/>
      <c r="P188" s="161">
        <f>$O$188*$H$188</f>
        <v>0</v>
      </c>
      <c r="Q188" s="161">
        <v>0.0288</v>
      </c>
      <c r="R188" s="161">
        <f>$Q$188*$H$188</f>
        <v>15.7395744</v>
      </c>
      <c r="S188" s="161">
        <v>0</v>
      </c>
      <c r="T188" s="162">
        <f>$S$188*$H$188</f>
        <v>0</v>
      </c>
      <c r="AR188" s="96" t="s">
        <v>165</v>
      </c>
      <c r="AT188" s="96" t="s">
        <v>160</v>
      </c>
      <c r="AU188" s="96" t="s">
        <v>80</v>
      </c>
      <c r="AY188" s="96" t="s">
        <v>156</v>
      </c>
      <c r="BE188" s="163">
        <f>IF($N$188="základní",$J$188,0)</f>
        <v>0</v>
      </c>
      <c r="BF188" s="163">
        <f>IF($N$188="snížená",$J$188,0)</f>
        <v>0</v>
      </c>
      <c r="BG188" s="163">
        <f>IF($N$188="zákl. přenesená",$J$188,0)</f>
        <v>0</v>
      </c>
      <c r="BH188" s="163">
        <f>IF($N$188="sníž. přenesená",$J$188,0)</f>
        <v>0</v>
      </c>
      <c r="BI188" s="163">
        <f>IF($N$188="nulová",$J$188,0)</f>
        <v>0</v>
      </c>
      <c r="BJ188" s="96" t="s">
        <v>21</v>
      </c>
      <c r="BK188" s="163">
        <f>ROUND($I$188*$H$188,2)</f>
        <v>0</v>
      </c>
      <c r="BL188" s="96" t="s">
        <v>165</v>
      </c>
      <c r="BM188" s="96" t="s">
        <v>345</v>
      </c>
    </row>
    <row r="189" spans="2:51" s="6" customFormat="1" ht="15.75" customHeight="1">
      <c r="B189" s="164"/>
      <c r="C189" s="165"/>
      <c r="D189" s="166" t="s">
        <v>167</v>
      </c>
      <c r="E189" s="167"/>
      <c r="F189" s="167" t="s">
        <v>346</v>
      </c>
      <c r="G189" s="165"/>
      <c r="H189" s="168">
        <v>546.513</v>
      </c>
      <c r="J189" s="165"/>
      <c r="K189" s="165"/>
      <c r="L189" s="169"/>
      <c r="M189" s="170"/>
      <c r="N189" s="165"/>
      <c r="O189" s="165"/>
      <c r="P189" s="165"/>
      <c r="Q189" s="165"/>
      <c r="R189" s="165"/>
      <c r="S189" s="165"/>
      <c r="T189" s="171"/>
      <c r="AT189" s="172" t="s">
        <v>167</v>
      </c>
      <c r="AU189" s="172" t="s">
        <v>80</v>
      </c>
      <c r="AV189" s="172" t="s">
        <v>80</v>
      </c>
      <c r="AW189" s="172" t="s">
        <v>113</v>
      </c>
      <c r="AX189" s="172" t="s">
        <v>21</v>
      </c>
      <c r="AY189" s="172" t="s">
        <v>156</v>
      </c>
    </row>
    <row r="190" spans="2:65" s="6" customFormat="1" ht="15.75" customHeight="1">
      <c r="B190" s="23"/>
      <c r="C190" s="152" t="s">
        <v>347</v>
      </c>
      <c r="D190" s="152" t="s">
        <v>160</v>
      </c>
      <c r="E190" s="153" t="s">
        <v>348</v>
      </c>
      <c r="F190" s="154" t="s">
        <v>349</v>
      </c>
      <c r="G190" s="155" t="s">
        <v>206</v>
      </c>
      <c r="H190" s="156">
        <v>868.31</v>
      </c>
      <c r="I190" s="157"/>
      <c r="J190" s="158">
        <f>ROUND($I$190*$H$190,2)</f>
        <v>0</v>
      </c>
      <c r="K190" s="154" t="s">
        <v>164</v>
      </c>
      <c r="L190" s="43"/>
      <c r="M190" s="159"/>
      <c r="N190" s="160" t="s">
        <v>43</v>
      </c>
      <c r="O190" s="24"/>
      <c r="P190" s="161">
        <f>$O$190*$H$190</f>
        <v>0</v>
      </c>
      <c r="Q190" s="161">
        <v>0.00013</v>
      </c>
      <c r="R190" s="161">
        <f>$Q$190*$H$190</f>
        <v>0.11288029999999999</v>
      </c>
      <c r="S190" s="161">
        <v>0</v>
      </c>
      <c r="T190" s="162">
        <f>$S$190*$H$190</f>
        <v>0</v>
      </c>
      <c r="AR190" s="96" t="s">
        <v>165</v>
      </c>
      <c r="AT190" s="96" t="s">
        <v>160</v>
      </c>
      <c r="AU190" s="96" t="s">
        <v>80</v>
      </c>
      <c r="AY190" s="6" t="s">
        <v>156</v>
      </c>
      <c r="BE190" s="163">
        <f>IF($N$190="základní",$J$190,0)</f>
        <v>0</v>
      </c>
      <c r="BF190" s="163">
        <f>IF($N$190="snížená",$J$190,0)</f>
        <v>0</v>
      </c>
      <c r="BG190" s="163">
        <f>IF($N$190="zákl. přenesená",$J$190,0)</f>
        <v>0</v>
      </c>
      <c r="BH190" s="163">
        <f>IF($N$190="sníž. přenesená",$J$190,0)</f>
        <v>0</v>
      </c>
      <c r="BI190" s="163">
        <f>IF($N$190="nulová",$J$190,0)</f>
        <v>0</v>
      </c>
      <c r="BJ190" s="96" t="s">
        <v>21</v>
      </c>
      <c r="BK190" s="163">
        <f>ROUND($I$190*$H$190,2)</f>
        <v>0</v>
      </c>
      <c r="BL190" s="96" t="s">
        <v>165</v>
      </c>
      <c r="BM190" s="96" t="s">
        <v>350</v>
      </c>
    </row>
    <row r="191" spans="2:65" s="6" customFormat="1" ht="15.75" customHeight="1">
      <c r="B191" s="23"/>
      <c r="C191" s="155" t="s">
        <v>351</v>
      </c>
      <c r="D191" s="155" t="s">
        <v>160</v>
      </c>
      <c r="E191" s="153" t="s">
        <v>352</v>
      </c>
      <c r="F191" s="154" t="s">
        <v>353</v>
      </c>
      <c r="G191" s="155" t="s">
        <v>206</v>
      </c>
      <c r="H191" s="156">
        <v>868.31</v>
      </c>
      <c r="I191" s="157"/>
      <c r="J191" s="158">
        <f>ROUND($I$191*$H$191,2)</f>
        <v>0</v>
      </c>
      <c r="K191" s="154" t="s">
        <v>164</v>
      </c>
      <c r="L191" s="43"/>
      <c r="M191" s="159"/>
      <c r="N191" s="160" t="s">
        <v>43</v>
      </c>
      <c r="O191" s="24"/>
      <c r="P191" s="161">
        <f>$O$191*$H$191</f>
        <v>0</v>
      </c>
      <c r="Q191" s="161">
        <v>4E-05</v>
      </c>
      <c r="R191" s="161">
        <f>$Q$191*$H$191</f>
        <v>0.034732400000000004</v>
      </c>
      <c r="S191" s="161">
        <v>0</v>
      </c>
      <c r="T191" s="162">
        <f>$S$191*$H$191</f>
        <v>0</v>
      </c>
      <c r="AR191" s="96" t="s">
        <v>165</v>
      </c>
      <c r="AT191" s="96" t="s">
        <v>160</v>
      </c>
      <c r="AU191" s="96" t="s">
        <v>80</v>
      </c>
      <c r="AY191" s="96" t="s">
        <v>156</v>
      </c>
      <c r="BE191" s="163">
        <f>IF($N$191="základní",$J$191,0)</f>
        <v>0</v>
      </c>
      <c r="BF191" s="163">
        <f>IF($N$191="snížená",$J$191,0)</f>
        <v>0</v>
      </c>
      <c r="BG191" s="163">
        <f>IF($N$191="zákl. přenesená",$J$191,0)</f>
        <v>0</v>
      </c>
      <c r="BH191" s="163">
        <f>IF($N$191="sníž. přenesená",$J$191,0)</f>
        <v>0</v>
      </c>
      <c r="BI191" s="163">
        <f>IF($N$191="nulová",$J$191,0)</f>
        <v>0</v>
      </c>
      <c r="BJ191" s="96" t="s">
        <v>21</v>
      </c>
      <c r="BK191" s="163">
        <f>ROUND($I$191*$H$191,2)</f>
        <v>0</v>
      </c>
      <c r="BL191" s="96" t="s">
        <v>165</v>
      </c>
      <c r="BM191" s="96" t="s">
        <v>354</v>
      </c>
    </row>
    <row r="192" spans="2:51" s="6" customFormat="1" ht="15.75" customHeight="1">
      <c r="B192" s="164"/>
      <c r="C192" s="165"/>
      <c r="D192" s="166" t="s">
        <v>167</v>
      </c>
      <c r="E192" s="167"/>
      <c r="F192" s="167" t="s">
        <v>355</v>
      </c>
      <c r="G192" s="165"/>
      <c r="H192" s="168">
        <v>246.47</v>
      </c>
      <c r="J192" s="165"/>
      <c r="K192" s="165"/>
      <c r="L192" s="169"/>
      <c r="M192" s="170"/>
      <c r="N192" s="165"/>
      <c r="O192" s="165"/>
      <c r="P192" s="165"/>
      <c r="Q192" s="165"/>
      <c r="R192" s="165"/>
      <c r="S192" s="165"/>
      <c r="T192" s="171"/>
      <c r="AT192" s="172" t="s">
        <v>167</v>
      </c>
      <c r="AU192" s="172" t="s">
        <v>80</v>
      </c>
      <c r="AV192" s="172" t="s">
        <v>80</v>
      </c>
      <c r="AW192" s="172" t="s">
        <v>113</v>
      </c>
      <c r="AX192" s="172" t="s">
        <v>72</v>
      </c>
      <c r="AY192" s="172" t="s">
        <v>156</v>
      </c>
    </row>
    <row r="193" spans="2:51" s="6" customFormat="1" ht="15.75" customHeight="1">
      <c r="B193" s="164"/>
      <c r="C193" s="165"/>
      <c r="D193" s="173" t="s">
        <v>167</v>
      </c>
      <c r="E193" s="165"/>
      <c r="F193" s="167" t="s">
        <v>356</v>
      </c>
      <c r="G193" s="165"/>
      <c r="H193" s="168">
        <v>51.87</v>
      </c>
      <c r="J193" s="165"/>
      <c r="K193" s="165"/>
      <c r="L193" s="169"/>
      <c r="M193" s="170"/>
      <c r="N193" s="165"/>
      <c r="O193" s="165"/>
      <c r="P193" s="165"/>
      <c r="Q193" s="165"/>
      <c r="R193" s="165"/>
      <c r="S193" s="165"/>
      <c r="T193" s="171"/>
      <c r="AT193" s="172" t="s">
        <v>167</v>
      </c>
      <c r="AU193" s="172" t="s">
        <v>80</v>
      </c>
      <c r="AV193" s="172" t="s">
        <v>80</v>
      </c>
      <c r="AW193" s="172" t="s">
        <v>113</v>
      </c>
      <c r="AX193" s="172" t="s">
        <v>72</v>
      </c>
      <c r="AY193" s="172" t="s">
        <v>156</v>
      </c>
    </row>
    <row r="194" spans="2:51" s="6" customFormat="1" ht="15.75" customHeight="1">
      <c r="B194" s="164"/>
      <c r="C194" s="165"/>
      <c r="D194" s="173" t="s">
        <v>167</v>
      </c>
      <c r="E194" s="165"/>
      <c r="F194" s="167" t="s">
        <v>357</v>
      </c>
      <c r="G194" s="165"/>
      <c r="H194" s="168">
        <v>235.44</v>
      </c>
      <c r="J194" s="165"/>
      <c r="K194" s="165"/>
      <c r="L194" s="169"/>
      <c r="M194" s="170"/>
      <c r="N194" s="165"/>
      <c r="O194" s="165"/>
      <c r="P194" s="165"/>
      <c r="Q194" s="165"/>
      <c r="R194" s="165"/>
      <c r="S194" s="165"/>
      <c r="T194" s="171"/>
      <c r="AT194" s="172" t="s">
        <v>167</v>
      </c>
      <c r="AU194" s="172" t="s">
        <v>80</v>
      </c>
      <c r="AV194" s="172" t="s">
        <v>80</v>
      </c>
      <c r="AW194" s="172" t="s">
        <v>113</v>
      </c>
      <c r="AX194" s="172" t="s">
        <v>72</v>
      </c>
      <c r="AY194" s="172" t="s">
        <v>156</v>
      </c>
    </row>
    <row r="195" spans="2:51" s="6" customFormat="1" ht="15.75" customHeight="1">
      <c r="B195" s="164"/>
      <c r="C195" s="165"/>
      <c r="D195" s="173" t="s">
        <v>167</v>
      </c>
      <c r="E195" s="165"/>
      <c r="F195" s="167" t="s">
        <v>358</v>
      </c>
      <c r="G195" s="165"/>
      <c r="H195" s="168">
        <v>206.39</v>
      </c>
      <c r="J195" s="165"/>
      <c r="K195" s="165"/>
      <c r="L195" s="169"/>
      <c r="M195" s="170"/>
      <c r="N195" s="165"/>
      <c r="O195" s="165"/>
      <c r="P195" s="165"/>
      <c r="Q195" s="165"/>
      <c r="R195" s="165"/>
      <c r="S195" s="165"/>
      <c r="T195" s="171"/>
      <c r="AT195" s="172" t="s">
        <v>167</v>
      </c>
      <c r="AU195" s="172" t="s">
        <v>80</v>
      </c>
      <c r="AV195" s="172" t="s">
        <v>80</v>
      </c>
      <c r="AW195" s="172" t="s">
        <v>113</v>
      </c>
      <c r="AX195" s="172" t="s">
        <v>72</v>
      </c>
      <c r="AY195" s="172" t="s">
        <v>156</v>
      </c>
    </row>
    <row r="196" spans="2:51" s="6" customFormat="1" ht="15.75" customHeight="1">
      <c r="B196" s="164"/>
      <c r="C196" s="165"/>
      <c r="D196" s="173" t="s">
        <v>167</v>
      </c>
      <c r="E196" s="165"/>
      <c r="F196" s="167" t="s">
        <v>359</v>
      </c>
      <c r="G196" s="165"/>
      <c r="H196" s="168">
        <v>128.14</v>
      </c>
      <c r="J196" s="165"/>
      <c r="K196" s="165"/>
      <c r="L196" s="169"/>
      <c r="M196" s="170"/>
      <c r="N196" s="165"/>
      <c r="O196" s="165"/>
      <c r="P196" s="165"/>
      <c r="Q196" s="165"/>
      <c r="R196" s="165"/>
      <c r="S196" s="165"/>
      <c r="T196" s="171"/>
      <c r="AT196" s="172" t="s">
        <v>167</v>
      </c>
      <c r="AU196" s="172" t="s">
        <v>80</v>
      </c>
      <c r="AV196" s="172" t="s">
        <v>80</v>
      </c>
      <c r="AW196" s="172" t="s">
        <v>113</v>
      </c>
      <c r="AX196" s="172" t="s">
        <v>72</v>
      </c>
      <c r="AY196" s="172" t="s">
        <v>156</v>
      </c>
    </row>
    <row r="197" spans="2:51" s="6" customFormat="1" ht="15.75" customHeight="1">
      <c r="B197" s="174"/>
      <c r="C197" s="175"/>
      <c r="D197" s="173" t="s">
        <v>167</v>
      </c>
      <c r="E197" s="175"/>
      <c r="F197" s="176" t="s">
        <v>185</v>
      </c>
      <c r="G197" s="175"/>
      <c r="H197" s="177">
        <v>868.31</v>
      </c>
      <c r="J197" s="175"/>
      <c r="K197" s="175"/>
      <c r="L197" s="178"/>
      <c r="M197" s="179"/>
      <c r="N197" s="175"/>
      <c r="O197" s="175"/>
      <c r="P197" s="175"/>
      <c r="Q197" s="175"/>
      <c r="R197" s="175"/>
      <c r="S197" s="175"/>
      <c r="T197" s="180"/>
      <c r="AT197" s="181" t="s">
        <v>167</v>
      </c>
      <c r="AU197" s="181" t="s">
        <v>80</v>
      </c>
      <c r="AV197" s="181" t="s">
        <v>165</v>
      </c>
      <c r="AW197" s="181" t="s">
        <v>113</v>
      </c>
      <c r="AX197" s="181" t="s">
        <v>21</v>
      </c>
      <c r="AY197" s="181" t="s">
        <v>156</v>
      </c>
    </row>
    <row r="198" spans="2:65" s="6" customFormat="1" ht="15.75" customHeight="1">
      <c r="B198" s="23"/>
      <c r="C198" s="152" t="s">
        <v>360</v>
      </c>
      <c r="D198" s="152" t="s">
        <v>160</v>
      </c>
      <c r="E198" s="153" t="s">
        <v>361</v>
      </c>
      <c r="F198" s="154" t="s">
        <v>362</v>
      </c>
      <c r="G198" s="155" t="s">
        <v>163</v>
      </c>
      <c r="H198" s="156">
        <v>44</v>
      </c>
      <c r="I198" s="157"/>
      <c r="J198" s="158">
        <f>ROUND($I$198*$H$198,2)</f>
        <v>0</v>
      </c>
      <c r="K198" s="154" t="s">
        <v>164</v>
      </c>
      <c r="L198" s="43"/>
      <c r="M198" s="159"/>
      <c r="N198" s="160" t="s">
        <v>43</v>
      </c>
      <c r="O198" s="24"/>
      <c r="P198" s="161">
        <f>$O$198*$H$198</f>
        <v>0</v>
      </c>
      <c r="Q198" s="161">
        <v>5E-05</v>
      </c>
      <c r="R198" s="161">
        <f>$Q$198*$H$198</f>
        <v>0.0022</v>
      </c>
      <c r="S198" s="161">
        <v>0</v>
      </c>
      <c r="T198" s="162">
        <f>$S$198*$H$198</f>
        <v>0</v>
      </c>
      <c r="AR198" s="96" t="s">
        <v>165</v>
      </c>
      <c r="AT198" s="96" t="s">
        <v>160</v>
      </c>
      <c r="AU198" s="96" t="s">
        <v>80</v>
      </c>
      <c r="AY198" s="6" t="s">
        <v>156</v>
      </c>
      <c r="BE198" s="163">
        <f>IF($N$198="základní",$J$198,0)</f>
        <v>0</v>
      </c>
      <c r="BF198" s="163">
        <f>IF($N$198="snížená",$J$198,0)</f>
        <v>0</v>
      </c>
      <c r="BG198" s="163">
        <f>IF($N$198="zákl. přenesená",$J$198,0)</f>
        <v>0</v>
      </c>
      <c r="BH198" s="163">
        <f>IF($N$198="sníž. přenesená",$J$198,0)</f>
        <v>0</v>
      </c>
      <c r="BI198" s="163">
        <f>IF($N$198="nulová",$J$198,0)</f>
        <v>0</v>
      </c>
      <c r="BJ198" s="96" t="s">
        <v>21</v>
      </c>
      <c r="BK198" s="163">
        <f>ROUND($I$198*$H$198,2)</f>
        <v>0</v>
      </c>
      <c r="BL198" s="96" t="s">
        <v>165</v>
      </c>
      <c r="BM198" s="96" t="s">
        <v>363</v>
      </c>
    </row>
    <row r="199" spans="2:65" s="6" customFormat="1" ht="15.75" customHeight="1">
      <c r="B199" s="23"/>
      <c r="C199" s="155" t="s">
        <v>21</v>
      </c>
      <c r="D199" s="155" t="s">
        <v>160</v>
      </c>
      <c r="E199" s="153" t="s">
        <v>364</v>
      </c>
      <c r="F199" s="154" t="s">
        <v>365</v>
      </c>
      <c r="G199" s="155" t="s">
        <v>206</v>
      </c>
      <c r="H199" s="156">
        <v>219.584</v>
      </c>
      <c r="I199" s="157"/>
      <c r="J199" s="158">
        <f>ROUND($I$199*$H$199,2)</f>
        <v>0</v>
      </c>
      <c r="K199" s="154" t="s">
        <v>164</v>
      </c>
      <c r="L199" s="43"/>
      <c r="M199" s="159"/>
      <c r="N199" s="160" t="s">
        <v>43</v>
      </c>
      <c r="O199" s="24"/>
      <c r="P199" s="161">
        <f>$O$199*$H$199</f>
        <v>0</v>
      </c>
      <c r="Q199" s="161">
        <v>0</v>
      </c>
      <c r="R199" s="161">
        <f>$Q$199*$H$199</f>
        <v>0</v>
      </c>
      <c r="S199" s="161">
        <v>0.131</v>
      </c>
      <c r="T199" s="162">
        <f>$S$199*$H$199</f>
        <v>28.765504</v>
      </c>
      <c r="AR199" s="96" t="s">
        <v>165</v>
      </c>
      <c r="AT199" s="96" t="s">
        <v>160</v>
      </c>
      <c r="AU199" s="96" t="s">
        <v>80</v>
      </c>
      <c r="AY199" s="96" t="s">
        <v>156</v>
      </c>
      <c r="BE199" s="163">
        <f>IF($N$199="základní",$J$199,0)</f>
        <v>0</v>
      </c>
      <c r="BF199" s="163">
        <f>IF($N$199="snížená",$J$199,0)</f>
        <v>0</v>
      </c>
      <c r="BG199" s="163">
        <f>IF($N$199="zákl. přenesená",$J$199,0)</f>
        <v>0</v>
      </c>
      <c r="BH199" s="163">
        <f>IF($N$199="sníž. přenesená",$J$199,0)</f>
        <v>0</v>
      </c>
      <c r="BI199" s="163">
        <f>IF($N$199="nulová",$J$199,0)</f>
        <v>0</v>
      </c>
      <c r="BJ199" s="96" t="s">
        <v>21</v>
      </c>
      <c r="BK199" s="163">
        <f>ROUND($I$199*$H$199,2)</f>
        <v>0</v>
      </c>
      <c r="BL199" s="96" t="s">
        <v>165</v>
      </c>
      <c r="BM199" s="96" t="s">
        <v>366</v>
      </c>
    </row>
    <row r="200" spans="2:51" s="6" customFormat="1" ht="15.75" customHeight="1">
      <c r="B200" s="164"/>
      <c r="C200" s="165"/>
      <c r="D200" s="166" t="s">
        <v>167</v>
      </c>
      <c r="E200" s="167"/>
      <c r="F200" s="167" t="s">
        <v>367</v>
      </c>
      <c r="G200" s="165"/>
      <c r="H200" s="168">
        <v>21.971</v>
      </c>
      <c r="J200" s="165"/>
      <c r="K200" s="165"/>
      <c r="L200" s="169"/>
      <c r="M200" s="170"/>
      <c r="N200" s="165"/>
      <c r="O200" s="165"/>
      <c r="P200" s="165"/>
      <c r="Q200" s="165"/>
      <c r="R200" s="165"/>
      <c r="S200" s="165"/>
      <c r="T200" s="171"/>
      <c r="AT200" s="172" t="s">
        <v>167</v>
      </c>
      <c r="AU200" s="172" t="s">
        <v>80</v>
      </c>
      <c r="AV200" s="172" t="s">
        <v>80</v>
      </c>
      <c r="AW200" s="172" t="s">
        <v>113</v>
      </c>
      <c r="AX200" s="172" t="s">
        <v>72</v>
      </c>
      <c r="AY200" s="172" t="s">
        <v>156</v>
      </c>
    </row>
    <row r="201" spans="2:51" s="6" customFormat="1" ht="15.75" customHeight="1">
      <c r="B201" s="164"/>
      <c r="C201" s="165"/>
      <c r="D201" s="173" t="s">
        <v>167</v>
      </c>
      <c r="E201" s="165"/>
      <c r="F201" s="167" t="s">
        <v>368</v>
      </c>
      <c r="G201" s="165"/>
      <c r="H201" s="168">
        <v>22.468</v>
      </c>
      <c r="J201" s="165"/>
      <c r="K201" s="165"/>
      <c r="L201" s="169"/>
      <c r="M201" s="170"/>
      <c r="N201" s="165"/>
      <c r="O201" s="165"/>
      <c r="P201" s="165"/>
      <c r="Q201" s="165"/>
      <c r="R201" s="165"/>
      <c r="S201" s="165"/>
      <c r="T201" s="171"/>
      <c r="AT201" s="172" t="s">
        <v>167</v>
      </c>
      <c r="AU201" s="172" t="s">
        <v>80</v>
      </c>
      <c r="AV201" s="172" t="s">
        <v>80</v>
      </c>
      <c r="AW201" s="172" t="s">
        <v>113</v>
      </c>
      <c r="AX201" s="172" t="s">
        <v>72</v>
      </c>
      <c r="AY201" s="172" t="s">
        <v>156</v>
      </c>
    </row>
    <row r="202" spans="2:51" s="6" customFormat="1" ht="15.75" customHeight="1">
      <c r="B202" s="164"/>
      <c r="C202" s="165"/>
      <c r="D202" s="173" t="s">
        <v>167</v>
      </c>
      <c r="E202" s="165"/>
      <c r="F202" s="167" t="s">
        <v>369</v>
      </c>
      <c r="G202" s="165"/>
      <c r="H202" s="168">
        <v>67.825</v>
      </c>
      <c r="J202" s="165"/>
      <c r="K202" s="165"/>
      <c r="L202" s="169"/>
      <c r="M202" s="170"/>
      <c r="N202" s="165"/>
      <c r="O202" s="165"/>
      <c r="P202" s="165"/>
      <c r="Q202" s="165"/>
      <c r="R202" s="165"/>
      <c r="S202" s="165"/>
      <c r="T202" s="171"/>
      <c r="AT202" s="172" t="s">
        <v>167</v>
      </c>
      <c r="AU202" s="172" t="s">
        <v>80</v>
      </c>
      <c r="AV202" s="172" t="s">
        <v>80</v>
      </c>
      <c r="AW202" s="172" t="s">
        <v>113</v>
      </c>
      <c r="AX202" s="172" t="s">
        <v>72</v>
      </c>
      <c r="AY202" s="172" t="s">
        <v>156</v>
      </c>
    </row>
    <row r="203" spans="2:51" s="6" customFormat="1" ht="15.75" customHeight="1">
      <c r="B203" s="164"/>
      <c r="C203" s="165"/>
      <c r="D203" s="173" t="s">
        <v>167</v>
      </c>
      <c r="E203" s="165"/>
      <c r="F203" s="167" t="s">
        <v>370</v>
      </c>
      <c r="G203" s="165"/>
      <c r="H203" s="168">
        <v>29.26</v>
      </c>
      <c r="J203" s="165"/>
      <c r="K203" s="165"/>
      <c r="L203" s="169"/>
      <c r="M203" s="170"/>
      <c r="N203" s="165"/>
      <c r="O203" s="165"/>
      <c r="P203" s="165"/>
      <c r="Q203" s="165"/>
      <c r="R203" s="165"/>
      <c r="S203" s="165"/>
      <c r="T203" s="171"/>
      <c r="AT203" s="172" t="s">
        <v>167</v>
      </c>
      <c r="AU203" s="172" t="s">
        <v>80</v>
      </c>
      <c r="AV203" s="172" t="s">
        <v>80</v>
      </c>
      <c r="AW203" s="172" t="s">
        <v>113</v>
      </c>
      <c r="AX203" s="172" t="s">
        <v>72</v>
      </c>
      <c r="AY203" s="172" t="s">
        <v>156</v>
      </c>
    </row>
    <row r="204" spans="2:51" s="6" customFormat="1" ht="15.75" customHeight="1">
      <c r="B204" s="164"/>
      <c r="C204" s="165"/>
      <c r="D204" s="173" t="s">
        <v>167</v>
      </c>
      <c r="E204" s="165"/>
      <c r="F204" s="167" t="s">
        <v>371</v>
      </c>
      <c r="G204" s="165"/>
      <c r="H204" s="168">
        <v>75.189</v>
      </c>
      <c r="J204" s="165"/>
      <c r="K204" s="165"/>
      <c r="L204" s="169"/>
      <c r="M204" s="170"/>
      <c r="N204" s="165"/>
      <c r="O204" s="165"/>
      <c r="P204" s="165"/>
      <c r="Q204" s="165"/>
      <c r="R204" s="165"/>
      <c r="S204" s="165"/>
      <c r="T204" s="171"/>
      <c r="AT204" s="172" t="s">
        <v>167</v>
      </c>
      <c r="AU204" s="172" t="s">
        <v>80</v>
      </c>
      <c r="AV204" s="172" t="s">
        <v>80</v>
      </c>
      <c r="AW204" s="172" t="s">
        <v>113</v>
      </c>
      <c r="AX204" s="172" t="s">
        <v>72</v>
      </c>
      <c r="AY204" s="172" t="s">
        <v>156</v>
      </c>
    </row>
    <row r="205" spans="2:51" s="6" customFormat="1" ht="15.75" customHeight="1">
      <c r="B205" s="164"/>
      <c r="C205" s="165"/>
      <c r="D205" s="173" t="s">
        <v>167</v>
      </c>
      <c r="E205" s="165"/>
      <c r="F205" s="167" t="s">
        <v>372</v>
      </c>
      <c r="G205" s="165"/>
      <c r="H205" s="168">
        <v>2.871</v>
      </c>
      <c r="J205" s="165"/>
      <c r="K205" s="165"/>
      <c r="L205" s="169"/>
      <c r="M205" s="170"/>
      <c r="N205" s="165"/>
      <c r="O205" s="165"/>
      <c r="P205" s="165"/>
      <c r="Q205" s="165"/>
      <c r="R205" s="165"/>
      <c r="S205" s="165"/>
      <c r="T205" s="171"/>
      <c r="AT205" s="172" t="s">
        <v>167</v>
      </c>
      <c r="AU205" s="172" t="s">
        <v>80</v>
      </c>
      <c r="AV205" s="172" t="s">
        <v>80</v>
      </c>
      <c r="AW205" s="172" t="s">
        <v>113</v>
      </c>
      <c r="AX205" s="172" t="s">
        <v>72</v>
      </c>
      <c r="AY205" s="172" t="s">
        <v>156</v>
      </c>
    </row>
    <row r="206" spans="2:51" s="6" customFormat="1" ht="15.75" customHeight="1">
      <c r="B206" s="174"/>
      <c r="C206" s="175"/>
      <c r="D206" s="173" t="s">
        <v>167</v>
      </c>
      <c r="E206" s="175"/>
      <c r="F206" s="176" t="s">
        <v>185</v>
      </c>
      <c r="G206" s="175"/>
      <c r="H206" s="177">
        <v>219.584</v>
      </c>
      <c r="J206" s="175"/>
      <c r="K206" s="175"/>
      <c r="L206" s="178"/>
      <c r="M206" s="179"/>
      <c r="N206" s="175"/>
      <c r="O206" s="175"/>
      <c r="P206" s="175"/>
      <c r="Q206" s="175"/>
      <c r="R206" s="175"/>
      <c r="S206" s="175"/>
      <c r="T206" s="180"/>
      <c r="AT206" s="181" t="s">
        <v>167</v>
      </c>
      <c r="AU206" s="181" t="s">
        <v>80</v>
      </c>
      <c r="AV206" s="181" t="s">
        <v>165</v>
      </c>
      <c r="AW206" s="181" t="s">
        <v>113</v>
      </c>
      <c r="AX206" s="181" t="s">
        <v>21</v>
      </c>
      <c r="AY206" s="181" t="s">
        <v>156</v>
      </c>
    </row>
    <row r="207" spans="2:65" s="6" customFormat="1" ht="15.75" customHeight="1">
      <c r="B207" s="23"/>
      <c r="C207" s="152" t="s">
        <v>80</v>
      </c>
      <c r="D207" s="152" t="s">
        <v>160</v>
      </c>
      <c r="E207" s="153" t="s">
        <v>373</v>
      </c>
      <c r="F207" s="154" t="s">
        <v>374</v>
      </c>
      <c r="G207" s="155" t="s">
        <v>206</v>
      </c>
      <c r="H207" s="156">
        <v>146.682</v>
      </c>
      <c r="I207" s="157"/>
      <c r="J207" s="158">
        <f>ROUND($I$207*$H$207,2)</f>
        <v>0</v>
      </c>
      <c r="K207" s="154" t="s">
        <v>164</v>
      </c>
      <c r="L207" s="43"/>
      <c r="M207" s="159"/>
      <c r="N207" s="160" t="s">
        <v>43</v>
      </c>
      <c r="O207" s="24"/>
      <c r="P207" s="161">
        <f>$O$207*$H$207</f>
        <v>0</v>
      </c>
      <c r="Q207" s="161">
        <v>0</v>
      </c>
      <c r="R207" s="161">
        <f>$Q$207*$H$207</f>
        <v>0</v>
      </c>
      <c r="S207" s="161">
        <v>0.261</v>
      </c>
      <c r="T207" s="162">
        <f>$S$207*$H$207</f>
        <v>38.284002</v>
      </c>
      <c r="AR207" s="96" t="s">
        <v>165</v>
      </c>
      <c r="AT207" s="96" t="s">
        <v>160</v>
      </c>
      <c r="AU207" s="96" t="s">
        <v>80</v>
      </c>
      <c r="AY207" s="6" t="s">
        <v>156</v>
      </c>
      <c r="BE207" s="163">
        <f>IF($N$207="základní",$J$207,0)</f>
        <v>0</v>
      </c>
      <c r="BF207" s="163">
        <f>IF($N$207="snížená",$J$207,0)</f>
        <v>0</v>
      </c>
      <c r="BG207" s="163">
        <f>IF($N$207="zákl. přenesená",$J$207,0)</f>
        <v>0</v>
      </c>
      <c r="BH207" s="163">
        <f>IF($N$207="sníž. přenesená",$J$207,0)</f>
        <v>0</v>
      </c>
      <c r="BI207" s="163">
        <f>IF($N$207="nulová",$J$207,0)</f>
        <v>0</v>
      </c>
      <c r="BJ207" s="96" t="s">
        <v>21</v>
      </c>
      <c r="BK207" s="163">
        <f>ROUND($I$207*$H$207,2)</f>
        <v>0</v>
      </c>
      <c r="BL207" s="96" t="s">
        <v>165</v>
      </c>
      <c r="BM207" s="96" t="s">
        <v>375</v>
      </c>
    </row>
    <row r="208" spans="2:51" s="6" customFormat="1" ht="15.75" customHeight="1">
      <c r="B208" s="164"/>
      <c r="C208" s="165"/>
      <c r="D208" s="166" t="s">
        <v>167</v>
      </c>
      <c r="E208" s="167"/>
      <c r="F208" s="167" t="s">
        <v>376</v>
      </c>
      <c r="G208" s="165"/>
      <c r="H208" s="168">
        <v>30.438</v>
      </c>
      <c r="J208" s="165"/>
      <c r="K208" s="165"/>
      <c r="L208" s="169"/>
      <c r="M208" s="170"/>
      <c r="N208" s="165"/>
      <c r="O208" s="165"/>
      <c r="P208" s="165"/>
      <c r="Q208" s="165"/>
      <c r="R208" s="165"/>
      <c r="S208" s="165"/>
      <c r="T208" s="171"/>
      <c r="AT208" s="172" t="s">
        <v>167</v>
      </c>
      <c r="AU208" s="172" t="s">
        <v>80</v>
      </c>
      <c r="AV208" s="172" t="s">
        <v>80</v>
      </c>
      <c r="AW208" s="172" t="s">
        <v>113</v>
      </c>
      <c r="AX208" s="172" t="s">
        <v>72</v>
      </c>
      <c r="AY208" s="172" t="s">
        <v>156</v>
      </c>
    </row>
    <row r="209" spans="2:51" s="6" customFormat="1" ht="15.75" customHeight="1">
      <c r="B209" s="164"/>
      <c r="C209" s="165"/>
      <c r="D209" s="173" t="s">
        <v>167</v>
      </c>
      <c r="E209" s="165"/>
      <c r="F209" s="167" t="s">
        <v>377</v>
      </c>
      <c r="G209" s="165"/>
      <c r="H209" s="168">
        <v>41.393</v>
      </c>
      <c r="J209" s="165"/>
      <c r="K209" s="165"/>
      <c r="L209" s="169"/>
      <c r="M209" s="170"/>
      <c r="N209" s="165"/>
      <c r="O209" s="165"/>
      <c r="P209" s="165"/>
      <c r="Q209" s="165"/>
      <c r="R209" s="165"/>
      <c r="S209" s="165"/>
      <c r="T209" s="171"/>
      <c r="AT209" s="172" t="s">
        <v>167</v>
      </c>
      <c r="AU209" s="172" t="s">
        <v>80</v>
      </c>
      <c r="AV209" s="172" t="s">
        <v>80</v>
      </c>
      <c r="AW209" s="172" t="s">
        <v>113</v>
      </c>
      <c r="AX209" s="172" t="s">
        <v>72</v>
      </c>
      <c r="AY209" s="172" t="s">
        <v>156</v>
      </c>
    </row>
    <row r="210" spans="2:51" s="6" customFormat="1" ht="15.75" customHeight="1">
      <c r="B210" s="164"/>
      <c r="C210" s="165"/>
      <c r="D210" s="173" t="s">
        <v>167</v>
      </c>
      <c r="E210" s="165"/>
      <c r="F210" s="167" t="s">
        <v>378</v>
      </c>
      <c r="G210" s="165"/>
      <c r="H210" s="168">
        <v>63.087</v>
      </c>
      <c r="J210" s="165"/>
      <c r="K210" s="165"/>
      <c r="L210" s="169"/>
      <c r="M210" s="170"/>
      <c r="N210" s="165"/>
      <c r="O210" s="165"/>
      <c r="P210" s="165"/>
      <c r="Q210" s="165"/>
      <c r="R210" s="165"/>
      <c r="S210" s="165"/>
      <c r="T210" s="171"/>
      <c r="AT210" s="172" t="s">
        <v>167</v>
      </c>
      <c r="AU210" s="172" t="s">
        <v>80</v>
      </c>
      <c r="AV210" s="172" t="s">
        <v>80</v>
      </c>
      <c r="AW210" s="172" t="s">
        <v>113</v>
      </c>
      <c r="AX210" s="172" t="s">
        <v>72</v>
      </c>
      <c r="AY210" s="172" t="s">
        <v>156</v>
      </c>
    </row>
    <row r="211" spans="2:51" s="6" customFormat="1" ht="15.75" customHeight="1">
      <c r="B211" s="164"/>
      <c r="C211" s="165"/>
      <c r="D211" s="173" t="s">
        <v>167</v>
      </c>
      <c r="E211" s="165"/>
      <c r="F211" s="167" t="s">
        <v>379</v>
      </c>
      <c r="G211" s="165"/>
      <c r="H211" s="168">
        <v>11.764</v>
      </c>
      <c r="J211" s="165"/>
      <c r="K211" s="165"/>
      <c r="L211" s="169"/>
      <c r="M211" s="170"/>
      <c r="N211" s="165"/>
      <c r="O211" s="165"/>
      <c r="P211" s="165"/>
      <c r="Q211" s="165"/>
      <c r="R211" s="165"/>
      <c r="S211" s="165"/>
      <c r="T211" s="171"/>
      <c r="AT211" s="172" t="s">
        <v>167</v>
      </c>
      <c r="AU211" s="172" t="s">
        <v>80</v>
      </c>
      <c r="AV211" s="172" t="s">
        <v>80</v>
      </c>
      <c r="AW211" s="172" t="s">
        <v>113</v>
      </c>
      <c r="AX211" s="172" t="s">
        <v>72</v>
      </c>
      <c r="AY211" s="172" t="s">
        <v>156</v>
      </c>
    </row>
    <row r="212" spans="2:51" s="6" customFormat="1" ht="15.75" customHeight="1">
      <c r="B212" s="174"/>
      <c r="C212" s="175"/>
      <c r="D212" s="173" t="s">
        <v>167</v>
      </c>
      <c r="E212" s="175"/>
      <c r="F212" s="176" t="s">
        <v>185</v>
      </c>
      <c r="G212" s="175"/>
      <c r="H212" s="177">
        <v>146.682</v>
      </c>
      <c r="J212" s="175"/>
      <c r="K212" s="175"/>
      <c r="L212" s="178"/>
      <c r="M212" s="179"/>
      <c r="N212" s="175"/>
      <c r="O212" s="175"/>
      <c r="P212" s="175"/>
      <c r="Q212" s="175"/>
      <c r="R212" s="175"/>
      <c r="S212" s="175"/>
      <c r="T212" s="180"/>
      <c r="AT212" s="181" t="s">
        <v>167</v>
      </c>
      <c r="AU212" s="181" t="s">
        <v>80</v>
      </c>
      <c r="AV212" s="181" t="s">
        <v>165</v>
      </c>
      <c r="AW212" s="181" t="s">
        <v>113</v>
      </c>
      <c r="AX212" s="181" t="s">
        <v>21</v>
      </c>
      <c r="AY212" s="181" t="s">
        <v>156</v>
      </c>
    </row>
    <row r="213" spans="2:65" s="6" customFormat="1" ht="15.75" customHeight="1">
      <c r="B213" s="23"/>
      <c r="C213" s="152" t="s">
        <v>380</v>
      </c>
      <c r="D213" s="152" t="s">
        <v>160</v>
      </c>
      <c r="E213" s="153" t="s">
        <v>373</v>
      </c>
      <c r="F213" s="154" t="s">
        <v>374</v>
      </c>
      <c r="G213" s="155" t="s">
        <v>206</v>
      </c>
      <c r="H213" s="156">
        <v>76.487</v>
      </c>
      <c r="I213" s="157"/>
      <c r="J213" s="158">
        <f>ROUND($I$213*$H$213,2)</f>
        <v>0</v>
      </c>
      <c r="K213" s="154" t="s">
        <v>164</v>
      </c>
      <c r="L213" s="43"/>
      <c r="M213" s="159"/>
      <c r="N213" s="160" t="s">
        <v>43</v>
      </c>
      <c r="O213" s="24"/>
      <c r="P213" s="161">
        <f>$O$213*$H$213</f>
        <v>0</v>
      </c>
      <c r="Q213" s="161">
        <v>0</v>
      </c>
      <c r="R213" s="161">
        <f>$Q$213*$H$213</f>
        <v>0</v>
      </c>
      <c r="S213" s="161">
        <v>0.261</v>
      </c>
      <c r="T213" s="162">
        <f>$S$213*$H$213</f>
        <v>19.963107</v>
      </c>
      <c r="AR213" s="96" t="s">
        <v>165</v>
      </c>
      <c r="AT213" s="96" t="s">
        <v>160</v>
      </c>
      <c r="AU213" s="96" t="s">
        <v>80</v>
      </c>
      <c r="AY213" s="6" t="s">
        <v>156</v>
      </c>
      <c r="BE213" s="163">
        <f>IF($N$213="základní",$J$213,0)</f>
        <v>0</v>
      </c>
      <c r="BF213" s="163">
        <f>IF($N$213="snížená",$J$213,0)</f>
        <v>0</v>
      </c>
      <c r="BG213" s="163">
        <f>IF($N$213="zákl. přenesená",$J$213,0)</f>
        <v>0</v>
      </c>
      <c r="BH213" s="163">
        <f>IF($N$213="sníž. přenesená",$J$213,0)</f>
        <v>0</v>
      </c>
      <c r="BI213" s="163">
        <f>IF($N$213="nulová",$J$213,0)</f>
        <v>0</v>
      </c>
      <c r="BJ213" s="96" t="s">
        <v>21</v>
      </c>
      <c r="BK213" s="163">
        <f>ROUND($I$213*$H$213,2)</f>
        <v>0</v>
      </c>
      <c r="BL213" s="96" t="s">
        <v>165</v>
      </c>
      <c r="BM213" s="96" t="s">
        <v>381</v>
      </c>
    </row>
    <row r="214" spans="2:51" s="6" customFormat="1" ht="15.75" customHeight="1">
      <c r="B214" s="164"/>
      <c r="C214" s="165"/>
      <c r="D214" s="166" t="s">
        <v>167</v>
      </c>
      <c r="E214" s="167"/>
      <c r="F214" s="167" t="s">
        <v>382</v>
      </c>
      <c r="G214" s="165"/>
      <c r="H214" s="168">
        <v>76.487</v>
      </c>
      <c r="J214" s="165"/>
      <c r="K214" s="165"/>
      <c r="L214" s="169"/>
      <c r="M214" s="170"/>
      <c r="N214" s="165"/>
      <c r="O214" s="165"/>
      <c r="P214" s="165"/>
      <c r="Q214" s="165"/>
      <c r="R214" s="165"/>
      <c r="S214" s="165"/>
      <c r="T214" s="171"/>
      <c r="AT214" s="172" t="s">
        <v>167</v>
      </c>
      <c r="AU214" s="172" t="s">
        <v>80</v>
      </c>
      <c r="AV214" s="172" t="s">
        <v>80</v>
      </c>
      <c r="AW214" s="172" t="s">
        <v>113</v>
      </c>
      <c r="AX214" s="172" t="s">
        <v>21</v>
      </c>
      <c r="AY214" s="172" t="s">
        <v>156</v>
      </c>
    </row>
    <row r="215" spans="2:65" s="6" customFormat="1" ht="15.75" customHeight="1">
      <c r="B215" s="23"/>
      <c r="C215" s="152" t="s">
        <v>383</v>
      </c>
      <c r="D215" s="152" t="s">
        <v>160</v>
      </c>
      <c r="E215" s="153" t="s">
        <v>384</v>
      </c>
      <c r="F215" s="154" t="s">
        <v>385</v>
      </c>
      <c r="G215" s="155" t="s">
        <v>172</v>
      </c>
      <c r="H215" s="156">
        <v>0.666</v>
      </c>
      <c r="I215" s="157"/>
      <c r="J215" s="158">
        <f>ROUND($I$215*$H$215,2)</f>
        <v>0</v>
      </c>
      <c r="K215" s="154" t="s">
        <v>164</v>
      </c>
      <c r="L215" s="43"/>
      <c r="M215" s="159"/>
      <c r="N215" s="160" t="s">
        <v>43</v>
      </c>
      <c r="O215" s="24"/>
      <c r="P215" s="161">
        <f>$O$215*$H$215</f>
        <v>0</v>
      </c>
      <c r="Q215" s="161">
        <v>0</v>
      </c>
      <c r="R215" s="161">
        <f>$Q$215*$H$215</f>
        <v>0</v>
      </c>
      <c r="S215" s="161">
        <v>2.4</v>
      </c>
      <c r="T215" s="162">
        <f>$S$215*$H$215</f>
        <v>1.5984</v>
      </c>
      <c r="AR215" s="96" t="s">
        <v>165</v>
      </c>
      <c r="AT215" s="96" t="s">
        <v>160</v>
      </c>
      <c r="AU215" s="96" t="s">
        <v>80</v>
      </c>
      <c r="AY215" s="6" t="s">
        <v>156</v>
      </c>
      <c r="BE215" s="163">
        <f>IF($N$215="základní",$J$215,0)</f>
        <v>0</v>
      </c>
      <c r="BF215" s="163">
        <f>IF($N$215="snížená",$J$215,0)</f>
        <v>0</v>
      </c>
      <c r="BG215" s="163">
        <f>IF($N$215="zákl. přenesená",$J$215,0)</f>
        <v>0</v>
      </c>
      <c r="BH215" s="163">
        <f>IF($N$215="sníž. přenesená",$J$215,0)</f>
        <v>0</v>
      </c>
      <c r="BI215" s="163">
        <f>IF($N$215="nulová",$J$215,0)</f>
        <v>0</v>
      </c>
      <c r="BJ215" s="96" t="s">
        <v>21</v>
      </c>
      <c r="BK215" s="163">
        <f>ROUND($I$215*$H$215,2)</f>
        <v>0</v>
      </c>
      <c r="BL215" s="96" t="s">
        <v>165</v>
      </c>
      <c r="BM215" s="96" t="s">
        <v>386</v>
      </c>
    </row>
    <row r="216" spans="2:51" s="6" customFormat="1" ht="15.75" customHeight="1">
      <c r="B216" s="164"/>
      <c r="C216" s="165"/>
      <c r="D216" s="166" t="s">
        <v>167</v>
      </c>
      <c r="E216" s="167"/>
      <c r="F216" s="167" t="s">
        <v>387</v>
      </c>
      <c r="G216" s="165"/>
      <c r="H216" s="168">
        <v>0.666</v>
      </c>
      <c r="J216" s="165"/>
      <c r="K216" s="165"/>
      <c r="L216" s="169"/>
      <c r="M216" s="170"/>
      <c r="N216" s="165"/>
      <c r="O216" s="165"/>
      <c r="P216" s="165"/>
      <c r="Q216" s="165"/>
      <c r="R216" s="165"/>
      <c r="S216" s="165"/>
      <c r="T216" s="171"/>
      <c r="AT216" s="172" t="s">
        <v>167</v>
      </c>
      <c r="AU216" s="172" t="s">
        <v>80</v>
      </c>
      <c r="AV216" s="172" t="s">
        <v>80</v>
      </c>
      <c r="AW216" s="172" t="s">
        <v>113</v>
      </c>
      <c r="AX216" s="172" t="s">
        <v>21</v>
      </c>
      <c r="AY216" s="172" t="s">
        <v>156</v>
      </c>
    </row>
    <row r="217" spans="2:65" s="6" customFormat="1" ht="15.75" customHeight="1">
      <c r="B217" s="23"/>
      <c r="C217" s="152" t="s">
        <v>388</v>
      </c>
      <c r="D217" s="152" t="s">
        <v>160</v>
      </c>
      <c r="E217" s="153" t="s">
        <v>389</v>
      </c>
      <c r="F217" s="154" t="s">
        <v>390</v>
      </c>
      <c r="G217" s="155" t="s">
        <v>206</v>
      </c>
      <c r="H217" s="156">
        <v>37.4</v>
      </c>
      <c r="I217" s="157"/>
      <c r="J217" s="158">
        <f>ROUND($I$217*$H$217,2)</f>
        <v>0</v>
      </c>
      <c r="K217" s="154" t="s">
        <v>164</v>
      </c>
      <c r="L217" s="43"/>
      <c r="M217" s="159"/>
      <c r="N217" s="160" t="s">
        <v>43</v>
      </c>
      <c r="O217" s="24"/>
      <c r="P217" s="161">
        <f>$O$217*$H$217</f>
        <v>0</v>
      </c>
      <c r="Q217" s="161">
        <v>0</v>
      </c>
      <c r="R217" s="161">
        <f>$Q$217*$H$217</f>
        <v>0</v>
      </c>
      <c r="S217" s="161">
        <v>0.1</v>
      </c>
      <c r="T217" s="162">
        <f>$S$217*$H$217</f>
        <v>3.74</v>
      </c>
      <c r="AR217" s="96" t="s">
        <v>165</v>
      </c>
      <c r="AT217" s="96" t="s">
        <v>160</v>
      </c>
      <c r="AU217" s="96" t="s">
        <v>80</v>
      </c>
      <c r="AY217" s="6" t="s">
        <v>156</v>
      </c>
      <c r="BE217" s="163">
        <f>IF($N$217="základní",$J$217,0)</f>
        <v>0</v>
      </c>
      <c r="BF217" s="163">
        <f>IF($N$217="snížená",$J$217,0)</f>
        <v>0</v>
      </c>
      <c r="BG217" s="163">
        <f>IF($N$217="zákl. přenesená",$J$217,0)</f>
        <v>0</v>
      </c>
      <c r="BH217" s="163">
        <f>IF($N$217="sníž. přenesená",$J$217,0)</f>
        <v>0</v>
      </c>
      <c r="BI217" s="163">
        <f>IF($N$217="nulová",$J$217,0)</f>
        <v>0</v>
      </c>
      <c r="BJ217" s="96" t="s">
        <v>21</v>
      </c>
      <c r="BK217" s="163">
        <f>ROUND($I$217*$H$217,2)</f>
        <v>0</v>
      </c>
      <c r="BL217" s="96" t="s">
        <v>165</v>
      </c>
      <c r="BM217" s="96" t="s">
        <v>391</v>
      </c>
    </row>
    <row r="218" spans="2:51" s="6" customFormat="1" ht="15.75" customHeight="1">
      <c r="B218" s="164"/>
      <c r="C218" s="165"/>
      <c r="D218" s="166" t="s">
        <v>167</v>
      </c>
      <c r="E218" s="167"/>
      <c r="F218" s="167" t="s">
        <v>392</v>
      </c>
      <c r="G218" s="165"/>
      <c r="H218" s="168">
        <v>37.4</v>
      </c>
      <c r="J218" s="165"/>
      <c r="K218" s="165"/>
      <c r="L218" s="169"/>
      <c r="M218" s="170"/>
      <c r="N218" s="165"/>
      <c r="O218" s="165"/>
      <c r="P218" s="165"/>
      <c r="Q218" s="165"/>
      <c r="R218" s="165"/>
      <c r="S218" s="165"/>
      <c r="T218" s="171"/>
      <c r="AT218" s="172" t="s">
        <v>167</v>
      </c>
      <c r="AU218" s="172" t="s">
        <v>80</v>
      </c>
      <c r="AV218" s="172" t="s">
        <v>80</v>
      </c>
      <c r="AW218" s="172" t="s">
        <v>113</v>
      </c>
      <c r="AX218" s="172" t="s">
        <v>21</v>
      </c>
      <c r="AY218" s="172" t="s">
        <v>156</v>
      </c>
    </row>
    <row r="219" spans="2:65" s="6" customFormat="1" ht="15.75" customHeight="1">
      <c r="B219" s="23"/>
      <c r="C219" s="152" t="s">
        <v>26</v>
      </c>
      <c r="D219" s="152" t="s">
        <v>160</v>
      </c>
      <c r="E219" s="153" t="s">
        <v>393</v>
      </c>
      <c r="F219" s="154" t="s">
        <v>394</v>
      </c>
      <c r="G219" s="155" t="s">
        <v>172</v>
      </c>
      <c r="H219" s="156">
        <v>22.756</v>
      </c>
      <c r="I219" s="157"/>
      <c r="J219" s="158">
        <f>ROUND($I$219*$H$219,2)</f>
        <v>0</v>
      </c>
      <c r="K219" s="154" t="s">
        <v>164</v>
      </c>
      <c r="L219" s="43"/>
      <c r="M219" s="159"/>
      <c r="N219" s="160" t="s">
        <v>43</v>
      </c>
      <c r="O219" s="24"/>
      <c r="P219" s="161">
        <f>$O$219*$H$219</f>
        <v>0</v>
      </c>
      <c r="Q219" s="161">
        <v>0</v>
      </c>
      <c r="R219" s="161">
        <f>$Q$219*$H$219</f>
        <v>0</v>
      </c>
      <c r="S219" s="161">
        <v>2.2</v>
      </c>
      <c r="T219" s="162">
        <f>$S$219*$H$219</f>
        <v>50.0632</v>
      </c>
      <c r="AR219" s="96" t="s">
        <v>165</v>
      </c>
      <c r="AT219" s="96" t="s">
        <v>160</v>
      </c>
      <c r="AU219" s="96" t="s">
        <v>80</v>
      </c>
      <c r="AY219" s="6" t="s">
        <v>156</v>
      </c>
      <c r="BE219" s="163">
        <f>IF($N$219="základní",$J$219,0)</f>
        <v>0</v>
      </c>
      <c r="BF219" s="163">
        <f>IF($N$219="snížená",$J$219,0)</f>
        <v>0</v>
      </c>
      <c r="BG219" s="163">
        <f>IF($N$219="zákl. přenesená",$J$219,0)</f>
        <v>0</v>
      </c>
      <c r="BH219" s="163">
        <f>IF($N$219="sníž. přenesená",$J$219,0)</f>
        <v>0</v>
      </c>
      <c r="BI219" s="163">
        <f>IF($N$219="nulová",$J$219,0)</f>
        <v>0</v>
      </c>
      <c r="BJ219" s="96" t="s">
        <v>21</v>
      </c>
      <c r="BK219" s="163">
        <f>ROUND($I$219*$H$219,2)</f>
        <v>0</v>
      </c>
      <c r="BL219" s="96" t="s">
        <v>165</v>
      </c>
      <c r="BM219" s="96" t="s">
        <v>395</v>
      </c>
    </row>
    <row r="220" spans="2:51" s="6" customFormat="1" ht="15.75" customHeight="1">
      <c r="B220" s="164"/>
      <c r="C220" s="165"/>
      <c r="D220" s="166" t="s">
        <v>167</v>
      </c>
      <c r="E220" s="167"/>
      <c r="F220" s="167" t="s">
        <v>396</v>
      </c>
      <c r="G220" s="165"/>
      <c r="H220" s="168">
        <v>13.829</v>
      </c>
      <c r="J220" s="165"/>
      <c r="K220" s="165"/>
      <c r="L220" s="169"/>
      <c r="M220" s="170"/>
      <c r="N220" s="165"/>
      <c r="O220" s="165"/>
      <c r="P220" s="165"/>
      <c r="Q220" s="165"/>
      <c r="R220" s="165"/>
      <c r="S220" s="165"/>
      <c r="T220" s="171"/>
      <c r="AT220" s="172" t="s">
        <v>167</v>
      </c>
      <c r="AU220" s="172" t="s">
        <v>80</v>
      </c>
      <c r="AV220" s="172" t="s">
        <v>80</v>
      </c>
      <c r="AW220" s="172" t="s">
        <v>113</v>
      </c>
      <c r="AX220" s="172" t="s">
        <v>72</v>
      </c>
      <c r="AY220" s="172" t="s">
        <v>156</v>
      </c>
    </row>
    <row r="221" spans="2:51" s="6" customFormat="1" ht="15.75" customHeight="1">
      <c r="B221" s="164"/>
      <c r="C221" s="165"/>
      <c r="D221" s="173" t="s">
        <v>167</v>
      </c>
      <c r="E221" s="165"/>
      <c r="F221" s="167" t="s">
        <v>397</v>
      </c>
      <c r="G221" s="165"/>
      <c r="H221" s="168">
        <v>4.828</v>
      </c>
      <c r="J221" s="165"/>
      <c r="K221" s="165"/>
      <c r="L221" s="169"/>
      <c r="M221" s="170"/>
      <c r="N221" s="165"/>
      <c r="O221" s="165"/>
      <c r="P221" s="165"/>
      <c r="Q221" s="165"/>
      <c r="R221" s="165"/>
      <c r="S221" s="165"/>
      <c r="T221" s="171"/>
      <c r="AT221" s="172" t="s">
        <v>167</v>
      </c>
      <c r="AU221" s="172" t="s">
        <v>80</v>
      </c>
      <c r="AV221" s="172" t="s">
        <v>80</v>
      </c>
      <c r="AW221" s="172" t="s">
        <v>113</v>
      </c>
      <c r="AX221" s="172" t="s">
        <v>72</v>
      </c>
      <c r="AY221" s="172" t="s">
        <v>156</v>
      </c>
    </row>
    <row r="222" spans="2:51" s="6" customFormat="1" ht="15.75" customHeight="1">
      <c r="B222" s="164"/>
      <c r="C222" s="165"/>
      <c r="D222" s="173" t="s">
        <v>167</v>
      </c>
      <c r="E222" s="165"/>
      <c r="F222" s="167" t="s">
        <v>398</v>
      </c>
      <c r="G222" s="165"/>
      <c r="H222" s="168">
        <v>0.789</v>
      </c>
      <c r="J222" s="165"/>
      <c r="K222" s="165"/>
      <c r="L222" s="169"/>
      <c r="M222" s="170"/>
      <c r="N222" s="165"/>
      <c r="O222" s="165"/>
      <c r="P222" s="165"/>
      <c r="Q222" s="165"/>
      <c r="R222" s="165"/>
      <c r="S222" s="165"/>
      <c r="T222" s="171"/>
      <c r="AT222" s="172" t="s">
        <v>167</v>
      </c>
      <c r="AU222" s="172" t="s">
        <v>80</v>
      </c>
      <c r="AV222" s="172" t="s">
        <v>80</v>
      </c>
      <c r="AW222" s="172" t="s">
        <v>113</v>
      </c>
      <c r="AX222" s="172" t="s">
        <v>72</v>
      </c>
      <c r="AY222" s="172" t="s">
        <v>156</v>
      </c>
    </row>
    <row r="223" spans="2:51" s="6" customFormat="1" ht="15.75" customHeight="1">
      <c r="B223" s="164"/>
      <c r="C223" s="165"/>
      <c r="D223" s="173" t="s">
        <v>167</v>
      </c>
      <c r="E223" s="165"/>
      <c r="F223" s="167" t="s">
        <v>399</v>
      </c>
      <c r="G223" s="165"/>
      <c r="H223" s="168">
        <v>3.31</v>
      </c>
      <c r="J223" s="165"/>
      <c r="K223" s="165"/>
      <c r="L223" s="169"/>
      <c r="M223" s="170"/>
      <c r="N223" s="165"/>
      <c r="O223" s="165"/>
      <c r="P223" s="165"/>
      <c r="Q223" s="165"/>
      <c r="R223" s="165"/>
      <c r="S223" s="165"/>
      <c r="T223" s="171"/>
      <c r="AT223" s="172" t="s">
        <v>167</v>
      </c>
      <c r="AU223" s="172" t="s">
        <v>80</v>
      </c>
      <c r="AV223" s="172" t="s">
        <v>80</v>
      </c>
      <c r="AW223" s="172" t="s">
        <v>113</v>
      </c>
      <c r="AX223" s="172" t="s">
        <v>72</v>
      </c>
      <c r="AY223" s="172" t="s">
        <v>156</v>
      </c>
    </row>
    <row r="224" spans="2:51" s="6" customFormat="1" ht="15.75" customHeight="1">
      <c r="B224" s="174"/>
      <c r="C224" s="175"/>
      <c r="D224" s="173" t="s">
        <v>167</v>
      </c>
      <c r="E224" s="175"/>
      <c r="F224" s="176" t="s">
        <v>185</v>
      </c>
      <c r="G224" s="175"/>
      <c r="H224" s="177">
        <v>22.756</v>
      </c>
      <c r="J224" s="175"/>
      <c r="K224" s="175"/>
      <c r="L224" s="178"/>
      <c r="M224" s="179"/>
      <c r="N224" s="175"/>
      <c r="O224" s="175"/>
      <c r="P224" s="175"/>
      <c r="Q224" s="175"/>
      <c r="R224" s="175"/>
      <c r="S224" s="175"/>
      <c r="T224" s="180"/>
      <c r="AT224" s="181" t="s">
        <v>167</v>
      </c>
      <c r="AU224" s="181" t="s">
        <v>80</v>
      </c>
      <c r="AV224" s="181" t="s">
        <v>165</v>
      </c>
      <c r="AW224" s="181" t="s">
        <v>113</v>
      </c>
      <c r="AX224" s="181" t="s">
        <v>21</v>
      </c>
      <c r="AY224" s="181" t="s">
        <v>156</v>
      </c>
    </row>
    <row r="225" spans="2:65" s="6" customFormat="1" ht="15.75" customHeight="1">
      <c r="B225" s="23"/>
      <c r="C225" s="152" t="s">
        <v>266</v>
      </c>
      <c r="D225" s="152" t="s">
        <v>160</v>
      </c>
      <c r="E225" s="153" t="s">
        <v>400</v>
      </c>
      <c r="F225" s="154" t="s">
        <v>401</v>
      </c>
      <c r="G225" s="155" t="s">
        <v>206</v>
      </c>
      <c r="H225" s="156">
        <v>74.86</v>
      </c>
      <c r="I225" s="157"/>
      <c r="J225" s="158">
        <f>ROUND($I$225*$H$225,2)</f>
        <v>0</v>
      </c>
      <c r="K225" s="154" t="s">
        <v>164</v>
      </c>
      <c r="L225" s="43"/>
      <c r="M225" s="159"/>
      <c r="N225" s="160" t="s">
        <v>43</v>
      </c>
      <c r="O225" s="24"/>
      <c r="P225" s="161">
        <f>$O$225*$H$225</f>
        <v>0</v>
      </c>
      <c r="Q225" s="161">
        <v>0</v>
      </c>
      <c r="R225" s="161">
        <f>$Q$225*$H$225</f>
        <v>0</v>
      </c>
      <c r="S225" s="161">
        <v>0.035</v>
      </c>
      <c r="T225" s="162">
        <f>$S$225*$H$225</f>
        <v>2.6201000000000003</v>
      </c>
      <c r="AR225" s="96" t="s">
        <v>165</v>
      </c>
      <c r="AT225" s="96" t="s">
        <v>160</v>
      </c>
      <c r="AU225" s="96" t="s">
        <v>80</v>
      </c>
      <c r="AY225" s="6" t="s">
        <v>156</v>
      </c>
      <c r="BE225" s="163">
        <f>IF($N$225="základní",$J$225,0)</f>
        <v>0</v>
      </c>
      <c r="BF225" s="163">
        <f>IF($N$225="snížená",$J$225,0)</f>
        <v>0</v>
      </c>
      <c r="BG225" s="163">
        <f>IF($N$225="zákl. přenesená",$J$225,0)</f>
        <v>0</v>
      </c>
      <c r="BH225" s="163">
        <f>IF($N$225="sníž. přenesená",$J$225,0)</f>
        <v>0</v>
      </c>
      <c r="BI225" s="163">
        <f>IF($N$225="nulová",$J$225,0)</f>
        <v>0</v>
      </c>
      <c r="BJ225" s="96" t="s">
        <v>21</v>
      </c>
      <c r="BK225" s="163">
        <f>ROUND($I$225*$H$225,2)</f>
        <v>0</v>
      </c>
      <c r="BL225" s="96" t="s">
        <v>165</v>
      </c>
      <c r="BM225" s="96" t="s">
        <v>402</v>
      </c>
    </row>
    <row r="226" spans="2:51" s="6" customFormat="1" ht="15.75" customHeight="1">
      <c r="B226" s="164"/>
      <c r="C226" s="165"/>
      <c r="D226" s="166" t="s">
        <v>167</v>
      </c>
      <c r="E226" s="167"/>
      <c r="F226" s="167" t="s">
        <v>403</v>
      </c>
      <c r="G226" s="165"/>
      <c r="H226" s="168">
        <v>41.25</v>
      </c>
      <c r="J226" s="165"/>
      <c r="K226" s="165"/>
      <c r="L226" s="169"/>
      <c r="M226" s="170"/>
      <c r="N226" s="165"/>
      <c r="O226" s="165"/>
      <c r="P226" s="165"/>
      <c r="Q226" s="165"/>
      <c r="R226" s="165"/>
      <c r="S226" s="165"/>
      <c r="T226" s="171"/>
      <c r="AT226" s="172" t="s">
        <v>167</v>
      </c>
      <c r="AU226" s="172" t="s">
        <v>80</v>
      </c>
      <c r="AV226" s="172" t="s">
        <v>80</v>
      </c>
      <c r="AW226" s="172" t="s">
        <v>113</v>
      </c>
      <c r="AX226" s="172" t="s">
        <v>72</v>
      </c>
      <c r="AY226" s="172" t="s">
        <v>156</v>
      </c>
    </row>
    <row r="227" spans="2:51" s="6" customFormat="1" ht="15.75" customHeight="1">
      <c r="B227" s="164"/>
      <c r="C227" s="165"/>
      <c r="D227" s="173" t="s">
        <v>167</v>
      </c>
      <c r="E227" s="165"/>
      <c r="F227" s="167" t="s">
        <v>404</v>
      </c>
      <c r="G227" s="165"/>
      <c r="H227" s="168">
        <v>9.86</v>
      </c>
      <c r="J227" s="165"/>
      <c r="K227" s="165"/>
      <c r="L227" s="169"/>
      <c r="M227" s="170"/>
      <c r="N227" s="165"/>
      <c r="O227" s="165"/>
      <c r="P227" s="165"/>
      <c r="Q227" s="165"/>
      <c r="R227" s="165"/>
      <c r="S227" s="165"/>
      <c r="T227" s="171"/>
      <c r="AT227" s="172" t="s">
        <v>167</v>
      </c>
      <c r="AU227" s="172" t="s">
        <v>80</v>
      </c>
      <c r="AV227" s="172" t="s">
        <v>80</v>
      </c>
      <c r="AW227" s="172" t="s">
        <v>113</v>
      </c>
      <c r="AX227" s="172" t="s">
        <v>72</v>
      </c>
      <c r="AY227" s="172" t="s">
        <v>156</v>
      </c>
    </row>
    <row r="228" spans="2:51" s="6" customFormat="1" ht="15.75" customHeight="1">
      <c r="B228" s="164"/>
      <c r="C228" s="165"/>
      <c r="D228" s="173" t="s">
        <v>167</v>
      </c>
      <c r="E228" s="165"/>
      <c r="F228" s="167" t="s">
        <v>405</v>
      </c>
      <c r="G228" s="165"/>
      <c r="H228" s="168">
        <v>23.75</v>
      </c>
      <c r="J228" s="165"/>
      <c r="K228" s="165"/>
      <c r="L228" s="169"/>
      <c r="M228" s="170"/>
      <c r="N228" s="165"/>
      <c r="O228" s="165"/>
      <c r="P228" s="165"/>
      <c r="Q228" s="165"/>
      <c r="R228" s="165"/>
      <c r="S228" s="165"/>
      <c r="T228" s="171"/>
      <c r="AT228" s="172" t="s">
        <v>167</v>
      </c>
      <c r="AU228" s="172" t="s">
        <v>80</v>
      </c>
      <c r="AV228" s="172" t="s">
        <v>80</v>
      </c>
      <c r="AW228" s="172" t="s">
        <v>113</v>
      </c>
      <c r="AX228" s="172" t="s">
        <v>72</v>
      </c>
      <c r="AY228" s="172" t="s">
        <v>156</v>
      </c>
    </row>
    <row r="229" spans="2:51" s="6" customFormat="1" ht="15.75" customHeight="1">
      <c r="B229" s="174"/>
      <c r="C229" s="175"/>
      <c r="D229" s="173" t="s">
        <v>167</v>
      </c>
      <c r="E229" s="175"/>
      <c r="F229" s="176" t="s">
        <v>185</v>
      </c>
      <c r="G229" s="175"/>
      <c r="H229" s="177">
        <v>74.86</v>
      </c>
      <c r="J229" s="175"/>
      <c r="K229" s="175"/>
      <c r="L229" s="178"/>
      <c r="M229" s="179"/>
      <c r="N229" s="175"/>
      <c r="O229" s="175"/>
      <c r="P229" s="175"/>
      <c r="Q229" s="175"/>
      <c r="R229" s="175"/>
      <c r="S229" s="175"/>
      <c r="T229" s="180"/>
      <c r="AT229" s="181" t="s">
        <v>167</v>
      </c>
      <c r="AU229" s="181" t="s">
        <v>80</v>
      </c>
      <c r="AV229" s="181" t="s">
        <v>165</v>
      </c>
      <c r="AW229" s="181" t="s">
        <v>113</v>
      </c>
      <c r="AX229" s="181" t="s">
        <v>21</v>
      </c>
      <c r="AY229" s="181" t="s">
        <v>156</v>
      </c>
    </row>
    <row r="230" spans="2:65" s="6" customFormat="1" ht="15.75" customHeight="1">
      <c r="B230" s="23"/>
      <c r="C230" s="152" t="s">
        <v>406</v>
      </c>
      <c r="D230" s="152" t="s">
        <v>160</v>
      </c>
      <c r="E230" s="153" t="s">
        <v>407</v>
      </c>
      <c r="F230" s="154" t="s">
        <v>408</v>
      </c>
      <c r="G230" s="155" t="s">
        <v>206</v>
      </c>
      <c r="H230" s="156">
        <v>17.63</v>
      </c>
      <c r="I230" s="157"/>
      <c r="J230" s="158">
        <f>ROUND($I$230*$H$230,2)</f>
        <v>0</v>
      </c>
      <c r="K230" s="154" t="s">
        <v>164</v>
      </c>
      <c r="L230" s="43"/>
      <c r="M230" s="159"/>
      <c r="N230" s="160" t="s">
        <v>43</v>
      </c>
      <c r="O230" s="24"/>
      <c r="P230" s="161">
        <f>$O$230*$H$230</f>
        <v>0</v>
      </c>
      <c r="Q230" s="161">
        <v>0</v>
      </c>
      <c r="R230" s="161">
        <f>$Q$230*$H$230</f>
        <v>0</v>
      </c>
      <c r="S230" s="161">
        <v>0.074</v>
      </c>
      <c r="T230" s="162">
        <f>$S$230*$H$230</f>
        <v>1.30462</v>
      </c>
      <c r="AR230" s="96" t="s">
        <v>165</v>
      </c>
      <c r="AT230" s="96" t="s">
        <v>160</v>
      </c>
      <c r="AU230" s="96" t="s">
        <v>80</v>
      </c>
      <c r="AY230" s="6" t="s">
        <v>156</v>
      </c>
      <c r="BE230" s="163">
        <f>IF($N$230="základní",$J$230,0)</f>
        <v>0</v>
      </c>
      <c r="BF230" s="163">
        <f>IF($N$230="snížená",$J$230,0)</f>
        <v>0</v>
      </c>
      <c r="BG230" s="163">
        <f>IF($N$230="zákl. přenesená",$J$230,0)</f>
        <v>0</v>
      </c>
      <c r="BH230" s="163">
        <f>IF($N$230="sníž. přenesená",$J$230,0)</f>
        <v>0</v>
      </c>
      <c r="BI230" s="163">
        <f>IF($N$230="nulová",$J$230,0)</f>
        <v>0</v>
      </c>
      <c r="BJ230" s="96" t="s">
        <v>21</v>
      </c>
      <c r="BK230" s="163">
        <f>ROUND($I$230*$H$230,2)</f>
        <v>0</v>
      </c>
      <c r="BL230" s="96" t="s">
        <v>165</v>
      </c>
      <c r="BM230" s="96" t="s">
        <v>409</v>
      </c>
    </row>
    <row r="231" spans="2:51" s="6" customFormat="1" ht="15.75" customHeight="1">
      <c r="B231" s="164"/>
      <c r="C231" s="165"/>
      <c r="D231" s="166" t="s">
        <v>167</v>
      </c>
      <c r="E231" s="167"/>
      <c r="F231" s="167" t="s">
        <v>410</v>
      </c>
      <c r="G231" s="165"/>
      <c r="H231" s="168">
        <v>17.63</v>
      </c>
      <c r="J231" s="165"/>
      <c r="K231" s="165"/>
      <c r="L231" s="169"/>
      <c r="M231" s="170"/>
      <c r="N231" s="165"/>
      <c r="O231" s="165"/>
      <c r="P231" s="165"/>
      <c r="Q231" s="165"/>
      <c r="R231" s="165"/>
      <c r="S231" s="165"/>
      <c r="T231" s="171"/>
      <c r="AT231" s="172" t="s">
        <v>167</v>
      </c>
      <c r="AU231" s="172" t="s">
        <v>80</v>
      </c>
      <c r="AV231" s="172" t="s">
        <v>80</v>
      </c>
      <c r="AW231" s="172" t="s">
        <v>113</v>
      </c>
      <c r="AX231" s="172" t="s">
        <v>21</v>
      </c>
      <c r="AY231" s="172" t="s">
        <v>156</v>
      </c>
    </row>
    <row r="232" spans="2:65" s="6" customFormat="1" ht="15.75" customHeight="1">
      <c r="B232" s="23"/>
      <c r="C232" s="152" t="s">
        <v>411</v>
      </c>
      <c r="D232" s="152" t="s">
        <v>160</v>
      </c>
      <c r="E232" s="153" t="s">
        <v>412</v>
      </c>
      <c r="F232" s="154" t="s">
        <v>413</v>
      </c>
      <c r="G232" s="155" t="s">
        <v>206</v>
      </c>
      <c r="H232" s="156">
        <v>2.1</v>
      </c>
      <c r="I232" s="157"/>
      <c r="J232" s="158">
        <f>ROUND($I$232*$H$232,2)</f>
        <v>0</v>
      </c>
      <c r="K232" s="154" t="s">
        <v>164</v>
      </c>
      <c r="L232" s="43"/>
      <c r="M232" s="159"/>
      <c r="N232" s="160" t="s">
        <v>43</v>
      </c>
      <c r="O232" s="24"/>
      <c r="P232" s="161">
        <f>$O$232*$H$232</f>
        <v>0</v>
      </c>
      <c r="Q232" s="161">
        <v>0</v>
      </c>
      <c r="R232" s="161">
        <f>$Q$232*$H$232</f>
        <v>0</v>
      </c>
      <c r="S232" s="161">
        <v>0.075</v>
      </c>
      <c r="T232" s="162">
        <f>$S$232*$H$232</f>
        <v>0.1575</v>
      </c>
      <c r="AR232" s="96" t="s">
        <v>165</v>
      </c>
      <c r="AT232" s="96" t="s">
        <v>160</v>
      </c>
      <c r="AU232" s="96" t="s">
        <v>80</v>
      </c>
      <c r="AY232" s="6" t="s">
        <v>156</v>
      </c>
      <c r="BE232" s="163">
        <f>IF($N$232="základní",$J$232,0)</f>
        <v>0</v>
      </c>
      <c r="BF232" s="163">
        <f>IF($N$232="snížená",$J$232,0)</f>
        <v>0</v>
      </c>
      <c r="BG232" s="163">
        <f>IF($N$232="zákl. přenesená",$J$232,0)</f>
        <v>0</v>
      </c>
      <c r="BH232" s="163">
        <f>IF($N$232="sníž. přenesená",$J$232,0)</f>
        <v>0</v>
      </c>
      <c r="BI232" s="163">
        <f>IF($N$232="nulová",$J$232,0)</f>
        <v>0</v>
      </c>
      <c r="BJ232" s="96" t="s">
        <v>21</v>
      </c>
      <c r="BK232" s="163">
        <f>ROUND($I$232*$H$232,2)</f>
        <v>0</v>
      </c>
      <c r="BL232" s="96" t="s">
        <v>165</v>
      </c>
      <c r="BM232" s="96" t="s">
        <v>414</v>
      </c>
    </row>
    <row r="233" spans="2:51" s="6" customFormat="1" ht="15.75" customHeight="1">
      <c r="B233" s="164"/>
      <c r="C233" s="165"/>
      <c r="D233" s="166" t="s">
        <v>167</v>
      </c>
      <c r="E233" s="167"/>
      <c r="F233" s="167" t="s">
        <v>415</v>
      </c>
      <c r="G233" s="165"/>
      <c r="H233" s="168">
        <v>2.1</v>
      </c>
      <c r="J233" s="165"/>
      <c r="K233" s="165"/>
      <c r="L233" s="169"/>
      <c r="M233" s="170"/>
      <c r="N233" s="165"/>
      <c r="O233" s="165"/>
      <c r="P233" s="165"/>
      <c r="Q233" s="165"/>
      <c r="R233" s="165"/>
      <c r="S233" s="165"/>
      <c r="T233" s="171"/>
      <c r="AT233" s="172" t="s">
        <v>167</v>
      </c>
      <c r="AU233" s="172" t="s">
        <v>80</v>
      </c>
      <c r="AV233" s="172" t="s">
        <v>80</v>
      </c>
      <c r="AW233" s="172" t="s">
        <v>113</v>
      </c>
      <c r="AX233" s="172" t="s">
        <v>21</v>
      </c>
      <c r="AY233" s="172" t="s">
        <v>156</v>
      </c>
    </row>
    <row r="234" spans="2:65" s="6" customFormat="1" ht="15.75" customHeight="1">
      <c r="B234" s="23"/>
      <c r="C234" s="152" t="s">
        <v>416</v>
      </c>
      <c r="D234" s="152" t="s">
        <v>160</v>
      </c>
      <c r="E234" s="153" t="s">
        <v>417</v>
      </c>
      <c r="F234" s="154" t="s">
        <v>418</v>
      </c>
      <c r="G234" s="155" t="s">
        <v>206</v>
      </c>
      <c r="H234" s="156">
        <v>42.552</v>
      </c>
      <c r="I234" s="157"/>
      <c r="J234" s="158">
        <f>ROUND($I$234*$H$234,2)</f>
        <v>0</v>
      </c>
      <c r="K234" s="154" t="s">
        <v>164</v>
      </c>
      <c r="L234" s="43"/>
      <c r="M234" s="159"/>
      <c r="N234" s="160" t="s">
        <v>43</v>
      </c>
      <c r="O234" s="24"/>
      <c r="P234" s="161">
        <f>$O$234*$H$234</f>
        <v>0</v>
      </c>
      <c r="Q234" s="161">
        <v>0</v>
      </c>
      <c r="R234" s="161">
        <f>$Q$234*$H$234</f>
        <v>0</v>
      </c>
      <c r="S234" s="161">
        <v>0.088</v>
      </c>
      <c r="T234" s="162">
        <f>$S$234*$H$234</f>
        <v>3.744576</v>
      </c>
      <c r="AR234" s="96" t="s">
        <v>165</v>
      </c>
      <c r="AT234" s="96" t="s">
        <v>160</v>
      </c>
      <c r="AU234" s="96" t="s">
        <v>80</v>
      </c>
      <c r="AY234" s="6" t="s">
        <v>156</v>
      </c>
      <c r="BE234" s="163">
        <f>IF($N$234="základní",$J$234,0)</f>
        <v>0</v>
      </c>
      <c r="BF234" s="163">
        <f>IF($N$234="snížená",$J$234,0)</f>
        <v>0</v>
      </c>
      <c r="BG234" s="163">
        <f>IF($N$234="zákl. přenesená",$J$234,0)</f>
        <v>0</v>
      </c>
      <c r="BH234" s="163">
        <f>IF($N$234="sníž. přenesená",$J$234,0)</f>
        <v>0</v>
      </c>
      <c r="BI234" s="163">
        <f>IF($N$234="nulová",$J$234,0)</f>
        <v>0</v>
      </c>
      <c r="BJ234" s="96" t="s">
        <v>21</v>
      </c>
      <c r="BK234" s="163">
        <f>ROUND($I$234*$H$234,2)</f>
        <v>0</v>
      </c>
      <c r="BL234" s="96" t="s">
        <v>165</v>
      </c>
      <c r="BM234" s="96" t="s">
        <v>419</v>
      </c>
    </row>
    <row r="235" spans="2:51" s="6" customFormat="1" ht="15.75" customHeight="1">
      <c r="B235" s="164"/>
      <c r="C235" s="165"/>
      <c r="D235" s="166" t="s">
        <v>167</v>
      </c>
      <c r="E235" s="167"/>
      <c r="F235" s="167" t="s">
        <v>420</v>
      </c>
      <c r="G235" s="165"/>
      <c r="H235" s="168">
        <v>42.552</v>
      </c>
      <c r="J235" s="165"/>
      <c r="K235" s="165"/>
      <c r="L235" s="169"/>
      <c r="M235" s="170"/>
      <c r="N235" s="165"/>
      <c r="O235" s="165"/>
      <c r="P235" s="165"/>
      <c r="Q235" s="165"/>
      <c r="R235" s="165"/>
      <c r="S235" s="165"/>
      <c r="T235" s="171"/>
      <c r="AT235" s="172" t="s">
        <v>167</v>
      </c>
      <c r="AU235" s="172" t="s">
        <v>80</v>
      </c>
      <c r="AV235" s="172" t="s">
        <v>80</v>
      </c>
      <c r="AW235" s="172" t="s">
        <v>113</v>
      </c>
      <c r="AX235" s="172" t="s">
        <v>21</v>
      </c>
      <c r="AY235" s="172" t="s">
        <v>156</v>
      </c>
    </row>
    <row r="236" spans="2:65" s="6" customFormat="1" ht="15.75" customHeight="1">
      <c r="B236" s="23"/>
      <c r="C236" s="152" t="s">
        <v>421</v>
      </c>
      <c r="D236" s="152" t="s">
        <v>160</v>
      </c>
      <c r="E236" s="153" t="s">
        <v>422</v>
      </c>
      <c r="F236" s="154" t="s">
        <v>423</v>
      </c>
      <c r="G236" s="155" t="s">
        <v>163</v>
      </c>
      <c r="H236" s="156">
        <v>6</v>
      </c>
      <c r="I236" s="157"/>
      <c r="J236" s="158">
        <f>ROUND($I$236*$H$236,2)</f>
        <v>0</v>
      </c>
      <c r="K236" s="154" t="s">
        <v>164</v>
      </c>
      <c r="L236" s="43"/>
      <c r="M236" s="159"/>
      <c r="N236" s="160" t="s">
        <v>43</v>
      </c>
      <c r="O236" s="24"/>
      <c r="P236" s="161">
        <f>$O$236*$H$236</f>
        <v>0</v>
      </c>
      <c r="Q236" s="161">
        <v>0</v>
      </c>
      <c r="R236" s="161">
        <f>$Q$236*$H$236</f>
        <v>0</v>
      </c>
      <c r="S236" s="161">
        <v>0.032</v>
      </c>
      <c r="T236" s="162">
        <f>$S$236*$H$236</f>
        <v>0.192</v>
      </c>
      <c r="AR236" s="96" t="s">
        <v>165</v>
      </c>
      <c r="AT236" s="96" t="s">
        <v>160</v>
      </c>
      <c r="AU236" s="96" t="s">
        <v>80</v>
      </c>
      <c r="AY236" s="6" t="s">
        <v>156</v>
      </c>
      <c r="BE236" s="163">
        <f>IF($N$236="základní",$J$236,0)</f>
        <v>0</v>
      </c>
      <c r="BF236" s="163">
        <f>IF($N$236="snížená",$J$236,0)</f>
        <v>0</v>
      </c>
      <c r="BG236" s="163">
        <f>IF($N$236="zákl. přenesená",$J$236,0)</f>
        <v>0</v>
      </c>
      <c r="BH236" s="163">
        <f>IF($N$236="sníž. přenesená",$J$236,0)</f>
        <v>0</v>
      </c>
      <c r="BI236" s="163">
        <f>IF($N$236="nulová",$J$236,0)</f>
        <v>0</v>
      </c>
      <c r="BJ236" s="96" t="s">
        <v>21</v>
      </c>
      <c r="BK236" s="163">
        <f>ROUND($I$236*$H$236,2)</f>
        <v>0</v>
      </c>
      <c r="BL236" s="96" t="s">
        <v>165</v>
      </c>
      <c r="BM236" s="96" t="s">
        <v>424</v>
      </c>
    </row>
    <row r="237" spans="2:51" s="6" customFormat="1" ht="15.75" customHeight="1">
      <c r="B237" s="164"/>
      <c r="C237" s="165"/>
      <c r="D237" s="166" t="s">
        <v>167</v>
      </c>
      <c r="E237" s="167"/>
      <c r="F237" s="167" t="s">
        <v>425</v>
      </c>
      <c r="G237" s="165"/>
      <c r="H237" s="168">
        <v>6</v>
      </c>
      <c r="J237" s="165"/>
      <c r="K237" s="165"/>
      <c r="L237" s="169"/>
      <c r="M237" s="170"/>
      <c r="N237" s="165"/>
      <c r="O237" s="165"/>
      <c r="P237" s="165"/>
      <c r="Q237" s="165"/>
      <c r="R237" s="165"/>
      <c r="S237" s="165"/>
      <c r="T237" s="171"/>
      <c r="AT237" s="172" t="s">
        <v>167</v>
      </c>
      <c r="AU237" s="172" t="s">
        <v>80</v>
      </c>
      <c r="AV237" s="172" t="s">
        <v>80</v>
      </c>
      <c r="AW237" s="172" t="s">
        <v>113</v>
      </c>
      <c r="AX237" s="172" t="s">
        <v>21</v>
      </c>
      <c r="AY237" s="172" t="s">
        <v>156</v>
      </c>
    </row>
    <row r="238" spans="2:65" s="6" customFormat="1" ht="15.75" customHeight="1">
      <c r="B238" s="23"/>
      <c r="C238" s="152" t="s">
        <v>426</v>
      </c>
      <c r="D238" s="152" t="s">
        <v>160</v>
      </c>
      <c r="E238" s="153" t="s">
        <v>427</v>
      </c>
      <c r="F238" s="154" t="s">
        <v>428</v>
      </c>
      <c r="G238" s="155" t="s">
        <v>172</v>
      </c>
      <c r="H238" s="156">
        <v>0.368</v>
      </c>
      <c r="I238" s="157"/>
      <c r="J238" s="158">
        <f>ROUND($I$238*$H$238,2)</f>
        <v>0</v>
      </c>
      <c r="K238" s="154" t="s">
        <v>164</v>
      </c>
      <c r="L238" s="43"/>
      <c r="M238" s="159"/>
      <c r="N238" s="160" t="s">
        <v>43</v>
      </c>
      <c r="O238" s="24"/>
      <c r="P238" s="161">
        <f>$O$238*$H$238</f>
        <v>0</v>
      </c>
      <c r="Q238" s="161">
        <v>0</v>
      </c>
      <c r="R238" s="161">
        <f>$Q$238*$H$238</f>
        <v>0</v>
      </c>
      <c r="S238" s="161">
        <v>1.8</v>
      </c>
      <c r="T238" s="162">
        <f>$S$238*$H$238</f>
        <v>0.6624</v>
      </c>
      <c r="AR238" s="96" t="s">
        <v>165</v>
      </c>
      <c r="AT238" s="96" t="s">
        <v>160</v>
      </c>
      <c r="AU238" s="96" t="s">
        <v>80</v>
      </c>
      <c r="AY238" s="6" t="s">
        <v>156</v>
      </c>
      <c r="BE238" s="163">
        <f>IF($N$238="základní",$J$238,0)</f>
        <v>0</v>
      </c>
      <c r="BF238" s="163">
        <f>IF($N$238="snížená",$J$238,0)</f>
        <v>0</v>
      </c>
      <c r="BG238" s="163">
        <f>IF($N$238="zákl. přenesená",$J$238,0)</f>
        <v>0</v>
      </c>
      <c r="BH238" s="163">
        <f>IF($N$238="sníž. přenesená",$J$238,0)</f>
        <v>0</v>
      </c>
      <c r="BI238" s="163">
        <f>IF($N$238="nulová",$J$238,0)</f>
        <v>0</v>
      </c>
      <c r="BJ238" s="96" t="s">
        <v>21</v>
      </c>
      <c r="BK238" s="163">
        <f>ROUND($I$238*$H$238,2)</f>
        <v>0</v>
      </c>
      <c r="BL238" s="96" t="s">
        <v>165</v>
      </c>
      <c r="BM238" s="96" t="s">
        <v>429</v>
      </c>
    </row>
    <row r="239" spans="2:51" s="6" customFormat="1" ht="15.75" customHeight="1">
      <c r="B239" s="164"/>
      <c r="C239" s="165"/>
      <c r="D239" s="166" t="s">
        <v>167</v>
      </c>
      <c r="E239" s="167"/>
      <c r="F239" s="167" t="s">
        <v>430</v>
      </c>
      <c r="G239" s="165"/>
      <c r="H239" s="168">
        <v>0.368</v>
      </c>
      <c r="J239" s="165"/>
      <c r="K239" s="165"/>
      <c r="L239" s="169"/>
      <c r="M239" s="170"/>
      <c r="N239" s="165"/>
      <c r="O239" s="165"/>
      <c r="P239" s="165"/>
      <c r="Q239" s="165"/>
      <c r="R239" s="165"/>
      <c r="S239" s="165"/>
      <c r="T239" s="171"/>
      <c r="AT239" s="172" t="s">
        <v>167</v>
      </c>
      <c r="AU239" s="172" t="s">
        <v>80</v>
      </c>
      <c r="AV239" s="172" t="s">
        <v>80</v>
      </c>
      <c r="AW239" s="172" t="s">
        <v>113</v>
      </c>
      <c r="AX239" s="172" t="s">
        <v>21</v>
      </c>
      <c r="AY239" s="172" t="s">
        <v>156</v>
      </c>
    </row>
    <row r="240" spans="2:65" s="6" customFormat="1" ht="15.75" customHeight="1">
      <c r="B240" s="23"/>
      <c r="C240" s="152" t="s">
        <v>431</v>
      </c>
      <c r="D240" s="152" t="s">
        <v>160</v>
      </c>
      <c r="E240" s="153" t="s">
        <v>432</v>
      </c>
      <c r="F240" s="154" t="s">
        <v>433</v>
      </c>
      <c r="G240" s="155" t="s">
        <v>222</v>
      </c>
      <c r="H240" s="156">
        <v>10.2</v>
      </c>
      <c r="I240" s="157"/>
      <c r="J240" s="158">
        <f>ROUND($I$240*$H$240,2)</f>
        <v>0</v>
      </c>
      <c r="K240" s="154" t="s">
        <v>164</v>
      </c>
      <c r="L240" s="43"/>
      <c r="M240" s="159"/>
      <c r="N240" s="160" t="s">
        <v>43</v>
      </c>
      <c r="O240" s="24"/>
      <c r="P240" s="161">
        <f>$O$240*$H$240</f>
        <v>0</v>
      </c>
      <c r="Q240" s="161">
        <v>0</v>
      </c>
      <c r="R240" s="161">
        <f>$Q$240*$H$240</f>
        <v>0</v>
      </c>
      <c r="S240" s="161">
        <v>0.008</v>
      </c>
      <c r="T240" s="162">
        <f>$S$240*$H$240</f>
        <v>0.08159999999999999</v>
      </c>
      <c r="AR240" s="96" t="s">
        <v>165</v>
      </c>
      <c r="AT240" s="96" t="s">
        <v>160</v>
      </c>
      <c r="AU240" s="96" t="s">
        <v>80</v>
      </c>
      <c r="AY240" s="6" t="s">
        <v>156</v>
      </c>
      <c r="BE240" s="163">
        <f>IF($N$240="základní",$J$240,0)</f>
        <v>0</v>
      </c>
      <c r="BF240" s="163">
        <f>IF($N$240="snížená",$J$240,0)</f>
        <v>0</v>
      </c>
      <c r="BG240" s="163">
        <f>IF($N$240="zákl. přenesená",$J$240,0)</f>
        <v>0</v>
      </c>
      <c r="BH240" s="163">
        <f>IF($N$240="sníž. přenesená",$J$240,0)</f>
        <v>0</v>
      </c>
      <c r="BI240" s="163">
        <f>IF($N$240="nulová",$J$240,0)</f>
        <v>0</v>
      </c>
      <c r="BJ240" s="96" t="s">
        <v>21</v>
      </c>
      <c r="BK240" s="163">
        <f>ROUND($I$240*$H$240,2)</f>
        <v>0</v>
      </c>
      <c r="BL240" s="96" t="s">
        <v>165</v>
      </c>
      <c r="BM240" s="96" t="s">
        <v>434</v>
      </c>
    </row>
    <row r="241" spans="2:51" s="6" customFormat="1" ht="15.75" customHeight="1">
      <c r="B241" s="164"/>
      <c r="C241" s="165"/>
      <c r="D241" s="166" t="s">
        <v>167</v>
      </c>
      <c r="E241" s="167"/>
      <c r="F241" s="167" t="s">
        <v>435</v>
      </c>
      <c r="G241" s="165"/>
      <c r="H241" s="168">
        <v>10.2</v>
      </c>
      <c r="J241" s="165"/>
      <c r="K241" s="165"/>
      <c r="L241" s="169"/>
      <c r="M241" s="170"/>
      <c r="N241" s="165"/>
      <c r="O241" s="165"/>
      <c r="P241" s="165"/>
      <c r="Q241" s="165"/>
      <c r="R241" s="165"/>
      <c r="S241" s="165"/>
      <c r="T241" s="171"/>
      <c r="AT241" s="172" t="s">
        <v>167</v>
      </c>
      <c r="AU241" s="172" t="s">
        <v>80</v>
      </c>
      <c r="AV241" s="172" t="s">
        <v>80</v>
      </c>
      <c r="AW241" s="172" t="s">
        <v>113</v>
      </c>
      <c r="AX241" s="172" t="s">
        <v>21</v>
      </c>
      <c r="AY241" s="172" t="s">
        <v>156</v>
      </c>
    </row>
    <row r="242" spans="2:65" s="6" customFormat="1" ht="15.75" customHeight="1">
      <c r="B242" s="23"/>
      <c r="C242" s="152" t="s">
        <v>303</v>
      </c>
      <c r="D242" s="152" t="s">
        <v>160</v>
      </c>
      <c r="E242" s="153" t="s">
        <v>436</v>
      </c>
      <c r="F242" s="154" t="s">
        <v>437</v>
      </c>
      <c r="G242" s="155" t="s">
        <v>222</v>
      </c>
      <c r="H242" s="156">
        <v>59.1</v>
      </c>
      <c r="I242" s="157"/>
      <c r="J242" s="158">
        <f>ROUND($I$242*$H$242,2)</f>
        <v>0</v>
      </c>
      <c r="K242" s="154" t="s">
        <v>164</v>
      </c>
      <c r="L242" s="43"/>
      <c r="M242" s="159"/>
      <c r="N242" s="160" t="s">
        <v>43</v>
      </c>
      <c r="O242" s="24"/>
      <c r="P242" s="161">
        <f>$O$242*$H$242</f>
        <v>0</v>
      </c>
      <c r="Q242" s="161">
        <v>0</v>
      </c>
      <c r="R242" s="161">
        <f>$Q$242*$H$242</f>
        <v>0</v>
      </c>
      <c r="S242" s="161">
        <v>0.042</v>
      </c>
      <c r="T242" s="162">
        <f>$S$242*$H$242</f>
        <v>2.4822</v>
      </c>
      <c r="AR242" s="96" t="s">
        <v>165</v>
      </c>
      <c r="AT242" s="96" t="s">
        <v>160</v>
      </c>
      <c r="AU242" s="96" t="s">
        <v>80</v>
      </c>
      <c r="AY242" s="6" t="s">
        <v>156</v>
      </c>
      <c r="BE242" s="163">
        <f>IF($N$242="základní",$J$242,0)</f>
        <v>0</v>
      </c>
      <c r="BF242" s="163">
        <f>IF($N$242="snížená",$J$242,0)</f>
        <v>0</v>
      </c>
      <c r="BG242" s="163">
        <f>IF($N$242="zákl. přenesená",$J$242,0)</f>
        <v>0</v>
      </c>
      <c r="BH242" s="163">
        <f>IF($N$242="sníž. přenesená",$J$242,0)</f>
        <v>0</v>
      </c>
      <c r="BI242" s="163">
        <f>IF($N$242="nulová",$J$242,0)</f>
        <v>0</v>
      </c>
      <c r="BJ242" s="96" t="s">
        <v>21</v>
      </c>
      <c r="BK242" s="163">
        <f>ROUND($I$242*$H$242,2)</f>
        <v>0</v>
      </c>
      <c r="BL242" s="96" t="s">
        <v>165</v>
      </c>
      <c r="BM242" s="96" t="s">
        <v>438</v>
      </c>
    </row>
    <row r="243" spans="2:51" s="6" customFormat="1" ht="15.75" customHeight="1">
      <c r="B243" s="164"/>
      <c r="C243" s="165"/>
      <c r="D243" s="166" t="s">
        <v>167</v>
      </c>
      <c r="E243" s="167"/>
      <c r="F243" s="167" t="s">
        <v>439</v>
      </c>
      <c r="G243" s="165"/>
      <c r="H243" s="168">
        <v>59.1</v>
      </c>
      <c r="J243" s="165"/>
      <c r="K243" s="165"/>
      <c r="L243" s="169"/>
      <c r="M243" s="170"/>
      <c r="N243" s="165"/>
      <c r="O243" s="165"/>
      <c r="P243" s="165"/>
      <c r="Q243" s="165"/>
      <c r="R243" s="165"/>
      <c r="S243" s="165"/>
      <c r="T243" s="171"/>
      <c r="AT243" s="172" t="s">
        <v>167</v>
      </c>
      <c r="AU243" s="172" t="s">
        <v>80</v>
      </c>
      <c r="AV243" s="172" t="s">
        <v>80</v>
      </c>
      <c r="AW243" s="172" t="s">
        <v>113</v>
      </c>
      <c r="AX243" s="172" t="s">
        <v>21</v>
      </c>
      <c r="AY243" s="172" t="s">
        <v>156</v>
      </c>
    </row>
    <row r="244" spans="2:65" s="6" customFormat="1" ht="15.75" customHeight="1">
      <c r="B244" s="23"/>
      <c r="C244" s="152" t="s">
        <v>440</v>
      </c>
      <c r="D244" s="152" t="s">
        <v>160</v>
      </c>
      <c r="E244" s="153" t="s">
        <v>441</v>
      </c>
      <c r="F244" s="154" t="s">
        <v>442</v>
      </c>
      <c r="G244" s="155" t="s">
        <v>222</v>
      </c>
      <c r="H244" s="156">
        <v>52.35</v>
      </c>
      <c r="I244" s="157"/>
      <c r="J244" s="158">
        <f>ROUND($I$244*$H$244,2)</f>
        <v>0</v>
      </c>
      <c r="K244" s="154" t="s">
        <v>164</v>
      </c>
      <c r="L244" s="43"/>
      <c r="M244" s="159"/>
      <c r="N244" s="160" t="s">
        <v>43</v>
      </c>
      <c r="O244" s="24"/>
      <c r="P244" s="161">
        <f>$O$244*$H$244</f>
        <v>0</v>
      </c>
      <c r="Q244" s="161">
        <v>0</v>
      </c>
      <c r="R244" s="161">
        <f>$Q$244*$H$244</f>
        <v>0</v>
      </c>
      <c r="S244" s="161">
        <v>0.065</v>
      </c>
      <c r="T244" s="162">
        <f>$S$244*$H$244</f>
        <v>3.40275</v>
      </c>
      <c r="AR244" s="96" t="s">
        <v>165</v>
      </c>
      <c r="AT244" s="96" t="s">
        <v>160</v>
      </c>
      <c r="AU244" s="96" t="s">
        <v>80</v>
      </c>
      <c r="AY244" s="6" t="s">
        <v>156</v>
      </c>
      <c r="BE244" s="163">
        <f>IF($N$244="základní",$J$244,0)</f>
        <v>0</v>
      </c>
      <c r="BF244" s="163">
        <f>IF($N$244="snížená",$J$244,0)</f>
        <v>0</v>
      </c>
      <c r="BG244" s="163">
        <f>IF($N$244="zákl. přenesená",$J$244,0)</f>
        <v>0</v>
      </c>
      <c r="BH244" s="163">
        <f>IF($N$244="sníž. přenesená",$J$244,0)</f>
        <v>0</v>
      </c>
      <c r="BI244" s="163">
        <f>IF($N$244="nulová",$J$244,0)</f>
        <v>0</v>
      </c>
      <c r="BJ244" s="96" t="s">
        <v>21</v>
      </c>
      <c r="BK244" s="163">
        <f>ROUND($I$244*$H$244,2)</f>
        <v>0</v>
      </c>
      <c r="BL244" s="96" t="s">
        <v>165</v>
      </c>
      <c r="BM244" s="96" t="s">
        <v>443</v>
      </c>
    </row>
    <row r="245" spans="2:51" s="6" customFormat="1" ht="15.75" customHeight="1">
      <c r="B245" s="164"/>
      <c r="C245" s="165"/>
      <c r="D245" s="166" t="s">
        <v>167</v>
      </c>
      <c r="E245" s="167"/>
      <c r="F245" s="167" t="s">
        <v>444</v>
      </c>
      <c r="G245" s="165"/>
      <c r="H245" s="168">
        <v>52.35</v>
      </c>
      <c r="J245" s="165"/>
      <c r="K245" s="165"/>
      <c r="L245" s="169"/>
      <c r="M245" s="170"/>
      <c r="N245" s="165"/>
      <c r="O245" s="165"/>
      <c r="P245" s="165"/>
      <c r="Q245" s="165"/>
      <c r="R245" s="165"/>
      <c r="S245" s="165"/>
      <c r="T245" s="171"/>
      <c r="AT245" s="172" t="s">
        <v>167</v>
      </c>
      <c r="AU245" s="172" t="s">
        <v>80</v>
      </c>
      <c r="AV245" s="172" t="s">
        <v>80</v>
      </c>
      <c r="AW245" s="172" t="s">
        <v>113</v>
      </c>
      <c r="AX245" s="172" t="s">
        <v>21</v>
      </c>
      <c r="AY245" s="172" t="s">
        <v>156</v>
      </c>
    </row>
    <row r="246" spans="2:65" s="6" customFormat="1" ht="15.75" customHeight="1">
      <c r="B246" s="23"/>
      <c r="C246" s="152" t="s">
        <v>445</v>
      </c>
      <c r="D246" s="152" t="s">
        <v>160</v>
      </c>
      <c r="E246" s="153" t="s">
        <v>446</v>
      </c>
      <c r="F246" s="154" t="s">
        <v>447</v>
      </c>
      <c r="G246" s="155" t="s">
        <v>206</v>
      </c>
      <c r="H246" s="156">
        <v>2370.946</v>
      </c>
      <c r="I246" s="157"/>
      <c r="J246" s="158">
        <f>ROUND($I$246*$H$246,2)</f>
        <v>0</v>
      </c>
      <c r="K246" s="154" t="s">
        <v>164</v>
      </c>
      <c r="L246" s="43"/>
      <c r="M246" s="159"/>
      <c r="N246" s="160" t="s">
        <v>43</v>
      </c>
      <c r="O246" s="24"/>
      <c r="P246" s="161">
        <f>$O$246*$H$246</f>
        <v>0</v>
      </c>
      <c r="Q246" s="161">
        <v>0</v>
      </c>
      <c r="R246" s="161">
        <f>$Q$246*$H$246</f>
        <v>0</v>
      </c>
      <c r="S246" s="161">
        <v>0.02</v>
      </c>
      <c r="T246" s="162">
        <f>$S$246*$H$246</f>
        <v>47.41892</v>
      </c>
      <c r="AR246" s="96" t="s">
        <v>165</v>
      </c>
      <c r="AT246" s="96" t="s">
        <v>160</v>
      </c>
      <c r="AU246" s="96" t="s">
        <v>80</v>
      </c>
      <c r="AY246" s="6" t="s">
        <v>156</v>
      </c>
      <c r="BE246" s="163">
        <f>IF($N$246="základní",$J$246,0)</f>
        <v>0</v>
      </c>
      <c r="BF246" s="163">
        <f>IF($N$246="snížená",$J$246,0)</f>
        <v>0</v>
      </c>
      <c r="BG246" s="163">
        <f>IF($N$246="zákl. přenesená",$J$246,0)</f>
        <v>0</v>
      </c>
      <c r="BH246" s="163">
        <f>IF($N$246="sníž. přenesená",$J$246,0)</f>
        <v>0</v>
      </c>
      <c r="BI246" s="163">
        <f>IF($N$246="nulová",$J$246,0)</f>
        <v>0</v>
      </c>
      <c r="BJ246" s="96" t="s">
        <v>21</v>
      </c>
      <c r="BK246" s="163">
        <f>ROUND($I$246*$H$246,2)</f>
        <v>0</v>
      </c>
      <c r="BL246" s="96" t="s">
        <v>165</v>
      </c>
      <c r="BM246" s="96" t="s">
        <v>448</v>
      </c>
    </row>
    <row r="247" spans="2:51" s="6" customFormat="1" ht="15.75" customHeight="1">
      <c r="B247" s="164"/>
      <c r="C247" s="165"/>
      <c r="D247" s="166" t="s">
        <v>167</v>
      </c>
      <c r="E247" s="167"/>
      <c r="F247" s="167" t="s">
        <v>449</v>
      </c>
      <c r="G247" s="165"/>
      <c r="H247" s="168">
        <v>739.456</v>
      </c>
      <c r="J247" s="165"/>
      <c r="K247" s="165"/>
      <c r="L247" s="169"/>
      <c r="M247" s="170"/>
      <c r="N247" s="165"/>
      <c r="O247" s="165"/>
      <c r="P247" s="165"/>
      <c r="Q247" s="165"/>
      <c r="R247" s="165"/>
      <c r="S247" s="165"/>
      <c r="T247" s="171"/>
      <c r="AT247" s="172" t="s">
        <v>167</v>
      </c>
      <c r="AU247" s="172" t="s">
        <v>80</v>
      </c>
      <c r="AV247" s="172" t="s">
        <v>80</v>
      </c>
      <c r="AW247" s="172" t="s">
        <v>113</v>
      </c>
      <c r="AX247" s="172" t="s">
        <v>72</v>
      </c>
      <c r="AY247" s="172" t="s">
        <v>156</v>
      </c>
    </row>
    <row r="248" spans="2:51" s="6" customFormat="1" ht="15.75" customHeight="1">
      <c r="B248" s="164"/>
      <c r="C248" s="165"/>
      <c r="D248" s="173" t="s">
        <v>167</v>
      </c>
      <c r="E248" s="165"/>
      <c r="F248" s="167" t="s">
        <v>450</v>
      </c>
      <c r="G248" s="165"/>
      <c r="H248" s="168">
        <v>482.732</v>
      </c>
      <c r="J248" s="165"/>
      <c r="K248" s="165"/>
      <c r="L248" s="169"/>
      <c r="M248" s="170"/>
      <c r="N248" s="165"/>
      <c r="O248" s="165"/>
      <c r="P248" s="165"/>
      <c r="Q248" s="165"/>
      <c r="R248" s="165"/>
      <c r="S248" s="165"/>
      <c r="T248" s="171"/>
      <c r="AT248" s="172" t="s">
        <v>167</v>
      </c>
      <c r="AU248" s="172" t="s">
        <v>80</v>
      </c>
      <c r="AV248" s="172" t="s">
        <v>80</v>
      </c>
      <c r="AW248" s="172" t="s">
        <v>113</v>
      </c>
      <c r="AX248" s="172" t="s">
        <v>72</v>
      </c>
      <c r="AY248" s="172" t="s">
        <v>156</v>
      </c>
    </row>
    <row r="249" spans="2:51" s="6" customFormat="1" ht="15.75" customHeight="1">
      <c r="B249" s="164"/>
      <c r="C249" s="165"/>
      <c r="D249" s="173" t="s">
        <v>167</v>
      </c>
      <c r="E249" s="165"/>
      <c r="F249" s="167" t="s">
        <v>451</v>
      </c>
      <c r="G249" s="165"/>
      <c r="H249" s="168">
        <v>232.084</v>
      </c>
      <c r="J249" s="165"/>
      <c r="K249" s="165"/>
      <c r="L249" s="169"/>
      <c r="M249" s="170"/>
      <c r="N249" s="165"/>
      <c r="O249" s="165"/>
      <c r="P249" s="165"/>
      <c r="Q249" s="165"/>
      <c r="R249" s="165"/>
      <c r="S249" s="165"/>
      <c r="T249" s="171"/>
      <c r="AT249" s="172" t="s">
        <v>167</v>
      </c>
      <c r="AU249" s="172" t="s">
        <v>80</v>
      </c>
      <c r="AV249" s="172" t="s">
        <v>80</v>
      </c>
      <c r="AW249" s="172" t="s">
        <v>113</v>
      </c>
      <c r="AX249" s="172" t="s">
        <v>72</v>
      </c>
      <c r="AY249" s="172" t="s">
        <v>156</v>
      </c>
    </row>
    <row r="250" spans="2:51" s="6" customFormat="1" ht="15.75" customHeight="1">
      <c r="B250" s="164"/>
      <c r="C250" s="165"/>
      <c r="D250" s="173" t="s">
        <v>167</v>
      </c>
      <c r="E250" s="165"/>
      <c r="F250" s="167" t="s">
        <v>452</v>
      </c>
      <c r="G250" s="165"/>
      <c r="H250" s="168">
        <v>443.394</v>
      </c>
      <c r="J250" s="165"/>
      <c r="K250" s="165"/>
      <c r="L250" s="169"/>
      <c r="M250" s="170"/>
      <c r="N250" s="165"/>
      <c r="O250" s="165"/>
      <c r="P250" s="165"/>
      <c r="Q250" s="165"/>
      <c r="R250" s="165"/>
      <c r="S250" s="165"/>
      <c r="T250" s="171"/>
      <c r="AT250" s="172" t="s">
        <v>167</v>
      </c>
      <c r="AU250" s="172" t="s">
        <v>80</v>
      </c>
      <c r="AV250" s="172" t="s">
        <v>80</v>
      </c>
      <c r="AW250" s="172" t="s">
        <v>113</v>
      </c>
      <c r="AX250" s="172" t="s">
        <v>72</v>
      </c>
      <c r="AY250" s="172" t="s">
        <v>156</v>
      </c>
    </row>
    <row r="251" spans="2:51" s="6" customFormat="1" ht="15.75" customHeight="1">
      <c r="B251" s="164"/>
      <c r="C251" s="165"/>
      <c r="D251" s="173" t="s">
        <v>167</v>
      </c>
      <c r="E251" s="165"/>
      <c r="F251" s="167" t="s">
        <v>453</v>
      </c>
      <c r="G251" s="165"/>
      <c r="H251" s="168">
        <v>473.28</v>
      </c>
      <c r="J251" s="165"/>
      <c r="K251" s="165"/>
      <c r="L251" s="169"/>
      <c r="M251" s="170"/>
      <c r="N251" s="165"/>
      <c r="O251" s="165"/>
      <c r="P251" s="165"/>
      <c r="Q251" s="165"/>
      <c r="R251" s="165"/>
      <c r="S251" s="165"/>
      <c r="T251" s="171"/>
      <c r="AT251" s="172" t="s">
        <v>167</v>
      </c>
      <c r="AU251" s="172" t="s">
        <v>80</v>
      </c>
      <c r="AV251" s="172" t="s">
        <v>80</v>
      </c>
      <c r="AW251" s="172" t="s">
        <v>113</v>
      </c>
      <c r="AX251" s="172" t="s">
        <v>72</v>
      </c>
      <c r="AY251" s="172" t="s">
        <v>156</v>
      </c>
    </row>
    <row r="252" spans="2:51" s="6" customFormat="1" ht="15.75" customHeight="1">
      <c r="B252" s="174"/>
      <c r="C252" s="175"/>
      <c r="D252" s="173" t="s">
        <v>167</v>
      </c>
      <c r="E252" s="175"/>
      <c r="F252" s="176" t="s">
        <v>185</v>
      </c>
      <c r="G252" s="175"/>
      <c r="H252" s="177">
        <v>2370.946</v>
      </c>
      <c r="J252" s="175"/>
      <c r="K252" s="175"/>
      <c r="L252" s="178"/>
      <c r="M252" s="179"/>
      <c r="N252" s="175"/>
      <c r="O252" s="175"/>
      <c r="P252" s="175"/>
      <c r="Q252" s="175"/>
      <c r="R252" s="175"/>
      <c r="S252" s="175"/>
      <c r="T252" s="180"/>
      <c r="AT252" s="181" t="s">
        <v>167</v>
      </c>
      <c r="AU252" s="181" t="s">
        <v>80</v>
      </c>
      <c r="AV252" s="181" t="s">
        <v>165</v>
      </c>
      <c r="AW252" s="181" t="s">
        <v>113</v>
      </c>
      <c r="AX252" s="181" t="s">
        <v>21</v>
      </c>
      <c r="AY252" s="181" t="s">
        <v>156</v>
      </c>
    </row>
    <row r="253" spans="2:65" s="6" customFormat="1" ht="15.75" customHeight="1">
      <c r="B253" s="23"/>
      <c r="C253" s="152" t="s">
        <v>454</v>
      </c>
      <c r="D253" s="152" t="s">
        <v>160</v>
      </c>
      <c r="E253" s="153" t="s">
        <v>455</v>
      </c>
      <c r="F253" s="154" t="s">
        <v>456</v>
      </c>
      <c r="G253" s="155" t="s">
        <v>206</v>
      </c>
      <c r="H253" s="156">
        <v>617.23</v>
      </c>
      <c r="I253" s="157"/>
      <c r="J253" s="158">
        <f>ROUND($I$253*$H$253,2)</f>
        <v>0</v>
      </c>
      <c r="K253" s="154" t="s">
        <v>164</v>
      </c>
      <c r="L253" s="43"/>
      <c r="M253" s="159"/>
      <c r="N253" s="160" t="s">
        <v>43</v>
      </c>
      <c r="O253" s="24"/>
      <c r="P253" s="161">
        <f>$O$253*$H$253</f>
        <v>0</v>
      </c>
      <c r="Q253" s="161">
        <v>0</v>
      </c>
      <c r="R253" s="161">
        <f>$Q$253*$H$253</f>
        <v>0</v>
      </c>
      <c r="S253" s="161">
        <v>0.046</v>
      </c>
      <c r="T253" s="162">
        <f>$S$253*$H$253</f>
        <v>28.39258</v>
      </c>
      <c r="AR253" s="96" t="s">
        <v>165</v>
      </c>
      <c r="AT253" s="96" t="s">
        <v>160</v>
      </c>
      <c r="AU253" s="96" t="s">
        <v>80</v>
      </c>
      <c r="AY253" s="6" t="s">
        <v>156</v>
      </c>
      <c r="BE253" s="163">
        <f>IF($N$253="základní",$J$253,0)</f>
        <v>0</v>
      </c>
      <c r="BF253" s="163">
        <f>IF($N$253="snížená",$J$253,0)</f>
        <v>0</v>
      </c>
      <c r="BG253" s="163">
        <f>IF($N$253="zákl. přenesená",$J$253,0)</f>
        <v>0</v>
      </c>
      <c r="BH253" s="163">
        <f>IF($N$253="sníž. přenesená",$J$253,0)</f>
        <v>0</v>
      </c>
      <c r="BI253" s="163">
        <f>IF($N$253="nulová",$J$253,0)</f>
        <v>0</v>
      </c>
      <c r="BJ253" s="96" t="s">
        <v>21</v>
      </c>
      <c r="BK253" s="163">
        <f>ROUND($I$253*$H$253,2)</f>
        <v>0</v>
      </c>
      <c r="BL253" s="96" t="s">
        <v>165</v>
      </c>
      <c r="BM253" s="96" t="s">
        <v>457</v>
      </c>
    </row>
    <row r="254" spans="2:51" s="6" customFormat="1" ht="15.75" customHeight="1">
      <c r="B254" s="164"/>
      <c r="C254" s="165"/>
      <c r="D254" s="166" t="s">
        <v>167</v>
      </c>
      <c r="E254" s="167"/>
      <c r="F254" s="167" t="s">
        <v>458</v>
      </c>
      <c r="G254" s="165"/>
      <c r="H254" s="168">
        <v>158.4</v>
      </c>
      <c r="J254" s="165"/>
      <c r="K254" s="165"/>
      <c r="L254" s="169"/>
      <c r="M254" s="170"/>
      <c r="N254" s="165"/>
      <c r="O254" s="165"/>
      <c r="P254" s="165"/>
      <c r="Q254" s="165"/>
      <c r="R254" s="165"/>
      <c r="S254" s="165"/>
      <c r="T254" s="171"/>
      <c r="AT254" s="172" t="s">
        <v>167</v>
      </c>
      <c r="AU254" s="172" t="s">
        <v>80</v>
      </c>
      <c r="AV254" s="172" t="s">
        <v>80</v>
      </c>
      <c r="AW254" s="172" t="s">
        <v>113</v>
      </c>
      <c r="AX254" s="172" t="s">
        <v>72</v>
      </c>
      <c r="AY254" s="172" t="s">
        <v>156</v>
      </c>
    </row>
    <row r="255" spans="2:51" s="6" customFormat="1" ht="15.75" customHeight="1">
      <c r="B255" s="164"/>
      <c r="C255" s="165"/>
      <c r="D255" s="173" t="s">
        <v>167</v>
      </c>
      <c r="E255" s="165"/>
      <c r="F255" s="167" t="s">
        <v>459</v>
      </c>
      <c r="G255" s="165"/>
      <c r="H255" s="168">
        <v>214.948</v>
      </c>
      <c r="J255" s="165"/>
      <c r="K255" s="165"/>
      <c r="L255" s="169"/>
      <c r="M255" s="170"/>
      <c r="N255" s="165"/>
      <c r="O255" s="165"/>
      <c r="P255" s="165"/>
      <c r="Q255" s="165"/>
      <c r="R255" s="165"/>
      <c r="S255" s="165"/>
      <c r="T255" s="171"/>
      <c r="AT255" s="172" t="s">
        <v>167</v>
      </c>
      <c r="AU255" s="172" t="s">
        <v>80</v>
      </c>
      <c r="AV255" s="172" t="s">
        <v>80</v>
      </c>
      <c r="AW255" s="172" t="s">
        <v>113</v>
      </c>
      <c r="AX255" s="172" t="s">
        <v>72</v>
      </c>
      <c r="AY255" s="172" t="s">
        <v>156</v>
      </c>
    </row>
    <row r="256" spans="2:51" s="6" customFormat="1" ht="15.75" customHeight="1">
      <c r="B256" s="164"/>
      <c r="C256" s="165"/>
      <c r="D256" s="173" t="s">
        <v>167</v>
      </c>
      <c r="E256" s="165"/>
      <c r="F256" s="167" t="s">
        <v>460</v>
      </c>
      <c r="G256" s="165"/>
      <c r="H256" s="168">
        <v>243.882</v>
      </c>
      <c r="J256" s="165"/>
      <c r="K256" s="165"/>
      <c r="L256" s="169"/>
      <c r="M256" s="170"/>
      <c r="N256" s="165"/>
      <c r="O256" s="165"/>
      <c r="P256" s="165"/>
      <c r="Q256" s="165"/>
      <c r="R256" s="165"/>
      <c r="S256" s="165"/>
      <c r="T256" s="171"/>
      <c r="AT256" s="172" t="s">
        <v>167</v>
      </c>
      <c r="AU256" s="172" t="s">
        <v>80</v>
      </c>
      <c r="AV256" s="172" t="s">
        <v>80</v>
      </c>
      <c r="AW256" s="172" t="s">
        <v>113</v>
      </c>
      <c r="AX256" s="172" t="s">
        <v>72</v>
      </c>
      <c r="AY256" s="172" t="s">
        <v>156</v>
      </c>
    </row>
    <row r="257" spans="2:51" s="6" customFormat="1" ht="15.75" customHeight="1">
      <c r="B257" s="174"/>
      <c r="C257" s="175"/>
      <c r="D257" s="173" t="s">
        <v>167</v>
      </c>
      <c r="E257" s="175"/>
      <c r="F257" s="176" t="s">
        <v>185</v>
      </c>
      <c r="G257" s="175"/>
      <c r="H257" s="177">
        <v>617.23</v>
      </c>
      <c r="J257" s="175"/>
      <c r="K257" s="175"/>
      <c r="L257" s="178"/>
      <c r="M257" s="179"/>
      <c r="N257" s="175"/>
      <c r="O257" s="175"/>
      <c r="P257" s="175"/>
      <c r="Q257" s="175"/>
      <c r="R257" s="175"/>
      <c r="S257" s="175"/>
      <c r="T257" s="180"/>
      <c r="AT257" s="181" t="s">
        <v>167</v>
      </c>
      <c r="AU257" s="181" t="s">
        <v>80</v>
      </c>
      <c r="AV257" s="181" t="s">
        <v>165</v>
      </c>
      <c r="AW257" s="181" t="s">
        <v>113</v>
      </c>
      <c r="AX257" s="181" t="s">
        <v>21</v>
      </c>
      <c r="AY257" s="181" t="s">
        <v>156</v>
      </c>
    </row>
    <row r="258" spans="2:65" s="6" customFormat="1" ht="15.75" customHeight="1">
      <c r="B258" s="23"/>
      <c r="C258" s="152" t="s">
        <v>461</v>
      </c>
      <c r="D258" s="152" t="s">
        <v>160</v>
      </c>
      <c r="E258" s="153" t="s">
        <v>462</v>
      </c>
      <c r="F258" s="154" t="s">
        <v>463</v>
      </c>
      <c r="G258" s="155" t="s">
        <v>206</v>
      </c>
      <c r="H258" s="156">
        <v>67.314</v>
      </c>
      <c r="I258" s="157"/>
      <c r="J258" s="158">
        <f>ROUND($I$258*$H$258,2)</f>
        <v>0</v>
      </c>
      <c r="K258" s="154" t="s">
        <v>164</v>
      </c>
      <c r="L258" s="43"/>
      <c r="M258" s="159"/>
      <c r="N258" s="160" t="s">
        <v>43</v>
      </c>
      <c r="O258" s="24"/>
      <c r="P258" s="161">
        <f>$O$258*$H$258</f>
        <v>0</v>
      </c>
      <c r="Q258" s="161">
        <v>0</v>
      </c>
      <c r="R258" s="161">
        <f>$Q$258*$H$258</f>
        <v>0</v>
      </c>
      <c r="S258" s="161">
        <v>0.068</v>
      </c>
      <c r="T258" s="162">
        <f>$S$258*$H$258</f>
        <v>4.577351999999999</v>
      </c>
      <c r="AR258" s="96" t="s">
        <v>165</v>
      </c>
      <c r="AT258" s="96" t="s">
        <v>160</v>
      </c>
      <c r="AU258" s="96" t="s">
        <v>80</v>
      </c>
      <c r="AY258" s="6" t="s">
        <v>156</v>
      </c>
      <c r="BE258" s="163">
        <f>IF($N$258="základní",$J$258,0)</f>
        <v>0</v>
      </c>
      <c r="BF258" s="163">
        <f>IF($N$258="snížená",$J$258,0)</f>
        <v>0</v>
      </c>
      <c r="BG258" s="163">
        <f>IF($N$258="zákl. přenesená",$J$258,0)</f>
        <v>0</v>
      </c>
      <c r="BH258" s="163">
        <f>IF($N$258="sníž. přenesená",$J$258,0)</f>
        <v>0</v>
      </c>
      <c r="BI258" s="163">
        <f>IF($N$258="nulová",$J$258,0)</f>
        <v>0</v>
      </c>
      <c r="BJ258" s="96" t="s">
        <v>21</v>
      </c>
      <c r="BK258" s="163">
        <f>ROUND($I$258*$H$258,2)</f>
        <v>0</v>
      </c>
      <c r="BL258" s="96" t="s">
        <v>165</v>
      </c>
      <c r="BM258" s="96" t="s">
        <v>464</v>
      </c>
    </row>
    <row r="259" spans="2:51" s="6" customFormat="1" ht="15.75" customHeight="1">
      <c r="B259" s="164"/>
      <c r="C259" s="165"/>
      <c r="D259" s="166" t="s">
        <v>167</v>
      </c>
      <c r="E259" s="167"/>
      <c r="F259" s="167" t="s">
        <v>465</v>
      </c>
      <c r="G259" s="165"/>
      <c r="H259" s="168">
        <v>27.905</v>
      </c>
      <c r="J259" s="165"/>
      <c r="K259" s="165"/>
      <c r="L259" s="169"/>
      <c r="M259" s="170"/>
      <c r="N259" s="165"/>
      <c r="O259" s="165"/>
      <c r="P259" s="165"/>
      <c r="Q259" s="165"/>
      <c r="R259" s="165"/>
      <c r="S259" s="165"/>
      <c r="T259" s="171"/>
      <c r="AT259" s="172" t="s">
        <v>167</v>
      </c>
      <c r="AU259" s="172" t="s">
        <v>80</v>
      </c>
      <c r="AV259" s="172" t="s">
        <v>80</v>
      </c>
      <c r="AW259" s="172" t="s">
        <v>113</v>
      </c>
      <c r="AX259" s="172" t="s">
        <v>72</v>
      </c>
      <c r="AY259" s="172" t="s">
        <v>156</v>
      </c>
    </row>
    <row r="260" spans="2:51" s="6" customFormat="1" ht="15.75" customHeight="1">
      <c r="B260" s="164"/>
      <c r="C260" s="165"/>
      <c r="D260" s="173" t="s">
        <v>167</v>
      </c>
      <c r="E260" s="165"/>
      <c r="F260" s="167" t="s">
        <v>466</v>
      </c>
      <c r="G260" s="165"/>
      <c r="H260" s="168">
        <v>7.717</v>
      </c>
      <c r="J260" s="165"/>
      <c r="K260" s="165"/>
      <c r="L260" s="169"/>
      <c r="M260" s="170"/>
      <c r="N260" s="165"/>
      <c r="O260" s="165"/>
      <c r="P260" s="165"/>
      <c r="Q260" s="165"/>
      <c r="R260" s="165"/>
      <c r="S260" s="165"/>
      <c r="T260" s="171"/>
      <c r="AT260" s="172" t="s">
        <v>167</v>
      </c>
      <c r="AU260" s="172" t="s">
        <v>80</v>
      </c>
      <c r="AV260" s="172" t="s">
        <v>80</v>
      </c>
      <c r="AW260" s="172" t="s">
        <v>113</v>
      </c>
      <c r="AX260" s="172" t="s">
        <v>72</v>
      </c>
      <c r="AY260" s="172" t="s">
        <v>156</v>
      </c>
    </row>
    <row r="261" spans="2:51" s="6" customFormat="1" ht="15.75" customHeight="1">
      <c r="B261" s="164"/>
      <c r="C261" s="165"/>
      <c r="D261" s="173" t="s">
        <v>167</v>
      </c>
      <c r="E261" s="165"/>
      <c r="F261" s="167" t="s">
        <v>467</v>
      </c>
      <c r="G261" s="165"/>
      <c r="H261" s="168">
        <v>31.692</v>
      </c>
      <c r="J261" s="165"/>
      <c r="K261" s="165"/>
      <c r="L261" s="169"/>
      <c r="M261" s="170"/>
      <c r="N261" s="165"/>
      <c r="O261" s="165"/>
      <c r="P261" s="165"/>
      <c r="Q261" s="165"/>
      <c r="R261" s="165"/>
      <c r="S261" s="165"/>
      <c r="T261" s="171"/>
      <c r="AT261" s="172" t="s">
        <v>167</v>
      </c>
      <c r="AU261" s="172" t="s">
        <v>80</v>
      </c>
      <c r="AV261" s="172" t="s">
        <v>80</v>
      </c>
      <c r="AW261" s="172" t="s">
        <v>113</v>
      </c>
      <c r="AX261" s="172" t="s">
        <v>72</v>
      </c>
      <c r="AY261" s="172" t="s">
        <v>156</v>
      </c>
    </row>
    <row r="262" spans="2:51" s="6" customFormat="1" ht="15.75" customHeight="1">
      <c r="B262" s="174"/>
      <c r="C262" s="175"/>
      <c r="D262" s="173" t="s">
        <v>167</v>
      </c>
      <c r="E262" s="175"/>
      <c r="F262" s="176" t="s">
        <v>185</v>
      </c>
      <c r="G262" s="175"/>
      <c r="H262" s="177">
        <v>67.314</v>
      </c>
      <c r="J262" s="175"/>
      <c r="K262" s="175"/>
      <c r="L262" s="178"/>
      <c r="M262" s="179"/>
      <c r="N262" s="175"/>
      <c r="O262" s="175"/>
      <c r="P262" s="175"/>
      <c r="Q262" s="175"/>
      <c r="R262" s="175"/>
      <c r="S262" s="175"/>
      <c r="T262" s="180"/>
      <c r="AT262" s="181" t="s">
        <v>167</v>
      </c>
      <c r="AU262" s="181" t="s">
        <v>80</v>
      </c>
      <c r="AV262" s="181" t="s">
        <v>165</v>
      </c>
      <c r="AW262" s="181" t="s">
        <v>113</v>
      </c>
      <c r="AX262" s="181" t="s">
        <v>21</v>
      </c>
      <c r="AY262" s="181" t="s">
        <v>156</v>
      </c>
    </row>
    <row r="263" spans="2:63" s="139" customFormat="1" ht="30.75" customHeight="1">
      <c r="B263" s="140"/>
      <c r="C263" s="141"/>
      <c r="D263" s="141" t="s">
        <v>71</v>
      </c>
      <c r="E263" s="150" t="s">
        <v>468</v>
      </c>
      <c r="F263" s="150" t="s">
        <v>469</v>
      </c>
      <c r="G263" s="141"/>
      <c r="H263" s="141"/>
      <c r="J263" s="151">
        <f>$BK$263</f>
        <v>0</v>
      </c>
      <c r="K263" s="141"/>
      <c r="L263" s="144"/>
      <c r="M263" s="145"/>
      <c r="N263" s="141"/>
      <c r="O263" s="141"/>
      <c r="P263" s="146">
        <f>SUM($P$264:$P$268)</f>
        <v>0</v>
      </c>
      <c r="Q263" s="141"/>
      <c r="R263" s="146">
        <f>SUM($R$264:$R$268)</f>
        <v>0</v>
      </c>
      <c r="S263" s="141"/>
      <c r="T263" s="147">
        <f>SUM($T$264:$T$268)</f>
        <v>0</v>
      </c>
      <c r="AR263" s="148" t="s">
        <v>21</v>
      </c>
      <c r="AT263" s="148" t="s">
        <v>71</v>
      </c>
      <c r="AU263" s="148" t="s">
        <v>21</v>
      </c>
      <c r="AY263" s="148" t="s">
        <v>156</v>
      </c>
      <c r="BK263" s="149">
        <f>SUM($BK$264:$BK$268)</f>
        <v>0</v>
      </c>
    </row>
    <row r="264" spans="2:65" s="6" customFormat="1" ht="15.75" customHeight="1">
      <c r="B264" s="23"/>
      <c r="C264" s="152" t="s">
        <v>470</v>
      </c>
      <c r="D264" s="152" t="s">
        <v>160</v>
      </c>
      <c r="E264" s="153" t="s">
        <v>471</v>
      </c>
      <c r="F264" s="154" t="s">
        <v>472</v>
      </c>
      <c r="G264" s="155" t="s">
        <v>189</v>
      </c>
      <c r="H264" s="156">
        <v>256.567</v>
      </c>
      <c r="I264" s="157"/>
      <c r="J264" s="158">
        <f>ROUND($I$264*$H$264,2)</f>
        <v>0</v>
      </c>
      <c r="K264" s="154" t="s">
        <v>164</v>
      </c>
      <c r="L264" s="43"/>
      <c r="M264" s="159"/>
      <c r="N264" s="160" t="s">
        <v>43</v>
      </c>
      <c r="O264" s="24"/>
      <c r="P264" s="161">
        <f>$O$264*$H$264</f>
        <v>0</v>
      </c>
      <c r="Q264" s="161">
        <v>0</v>
      </c>
      <c r="R264" s="161">
        <f>$Q$264*$H$264</f>
        <v>0</v>
      </c>
      <c r="S264" s="161">
        <v>0</v>
      </c>
      <c r="T264" s="162">
        <f>$S$264*$H$264</f>
        <v>0</v>
      </c>
      <c r="AR264" s="96" t="s">
        <v>165</v>
      </c>
      <c r="AT264" s="96" t="s">
        <v>160</v>
      </c>
      <c r="AU264" s="96" t="s">
        <v>80</v>
      </c>
      <c r="AY264" s="6" t="s">
        <v>156</v>
      </c>
      <c r="BE264" s="163">
        <f>IF($N$264="základní",$J$264,0)</f>
        <v>0</v>
      </c>
      <c r="BF264" s="163">
        <f>IF($N$264="snížená",$J$264,0)</f>
        <v>0</v>
      </c>
      <c r="BG264" s="163">
        <f>IF($N$264="zákl. přenesená",$J$264,0)</f>
        <v>0</v>
      </c>
      <c r="BH264" s="163">
        <f>IF($N$264="sníž. přenesená",$J$264,0)</f>
        <v>0</v>
      </c>
      <c r="BI264" s="163">
        <f>IF($N$264="nulová",$J$264,0)</f>
        <v>0</v>
      </c>
      <c r="BJ264" s="96" t="s">
        <v>21</v>
      </c>
      <c r="BK264" s="163">
        <f>ROUND($I$264*$H$264,2)</f>
        <v>0</v>
      </c>
      <c r="BL264" s="96" t="s">
        <v>165</v>
      </c>
      <c r="BM264" s="96" t="s">
        <v>473</v>
      </c>
    </row>
    <row r="265" spans="2:65" s="6" customFormat="1" ht="15.75" customHeight="1">
      <c r="B265" s="23"/>
      <c r="C265" s="155" t="s">
        <v>474</v>
      </c>
      <c r="D265" s="155" t="s">
        <v>160</v>
      </c>
      <c r="E265" s="153" t="s">
        <v>475</v>
      </c>
      <c r="F265" s="154" t="s">
        <v>476</v>
      </c>
      <c r="G265" s="155" t="s">
        <v>189</v>
      </c>
      <c r="H265" s="156">
        <v>256.567</v>
      </c>
      <c r="I265" s="157"/>
      <c r="J265" s="158">
        <f>ROUND($I$265*$H$265,2)</f>
        <v>0</v>
      </c>
      <c r="K265" s="154" t="s">
        <v>164</v>
      </c>
      <c r="L265" s="43"/>
      <c r="M265" s="159"/>
      <c r="N265" s="160" t="s">
        <v>43</v>
      </c>
      <c r="O265" s="24"/>
      <c r="P265" s="161">
        <f>$O$265*$H$265</f>
        <v>0</v>
      </c>
      <c r="Q265" s="161">
        <v>0</v>
      </c>
      <c r="R265" s="161">
        <f>$Q$265*$H$265</f>
        <v>0</v>
      </c>
      <c r="S265" s="161">
        <v>0</v>
      </c>
      <c r="T265" s="162">
        <f>$S$265*$H$265</f>
        <v>0</v>
      </c>
      <c r="AR265" s="96" t="s">
        <v>165</v>
      </c>
      <c r="AT265" s="96" t="s">
        <v>160</v>
      </c>
      <c r="AU265" s="96" t="s">
        <v>80</v>
      </c>
      <c r="AY265" s="96" t="s">
        <v>156</v>
      </c>
      <c r="BE265" s="163">
        <f>IF($N$265="základní",$J$265,0)</f>
        <v>0</v>
      </c>
      <c r="BF265" s="163">
        <f>IF($N$265="snížená",$J$265,0)</f>
        <v>0</v>
      </c>
      <c r="BG265" s="163">
        <f>IF($N$265="zákl. přenesená",$J$265,0)</f>
        <v>0</v>
      </c>
      <c r="BH265" s="163">
        <f>IF($N$265="sníž. přenesená",$J$265,0)</f>
        <v>0</v>
      </c>
      <c r="BI265" s="163">
        <f>IF($N$265="nulová",$J$265,0)</f>
        <v>0</v>
      </c>
      <c r="BJ265" s="96" t="s">
        <v>21</v>
      </c>
      <c r="BK265" s="163">
        <f>ROUND($I$265*$H$265,2)</f>
        <v>0</v>
      </c>
      <c r="BL265" s="96" t="s">
        <v>165</v>
      </c>
      <c r="BM265" s="96" t="s">
        <v>477</v>
      </c>
    </row>
    <row r="266" spans="2:65" s="6" customFormat="1" ht="15.75" customHeight="1">
      <c r="B266" s="23"/>
      <c r="C266" s="155" t="s">
        <v>478</v>
      </c>
      <c r="D266" s="155" t="s">
        <v>160</v>
      </c>
      <c r="E266" s="153" t="s">
        <v>479</v>
      </c>
      <c r="F266" s="154" t="s">
        <v>480</v>
      </c>
      <c r="G266" s="155" t="s">
        <v>189</v>
      </c>
      <c r="H266" s="156">
        <v>2309.103</v>
      </c>
      <c r="I266" s="157"/>
      <c r="J266" s="158">
        <f>ROUND($I$266*$H$266,2)</f>
        <v>0</v>
      </c>
      <c r="K266" s="154" t="s">
        <v>164</v>
      </c>
      <c r="L266" s="43"/>
      <c r="M266" s="159"/>
      <c r="N266" s="160" t="s">
        <v>43</v>
      </c>
      <c r="O266" s="24"/>
      <c r="P266" s="161">
        <f>$O$266*$H$266</f>
        <v>0</v>
      </c>
      <c r="Q266" s="161">
        <v>0</v>
      </c>
      <c r="R266" s="161">
        <f>$Q$266*$H$266</f>
        <v>0</v>
      </c>
      <c r="S266" s="161">
        <v>0</v>
      </c>
      <c r="T266" s="162">
        <f>$S$266*$H$266</f>
        <v>0</v>
      </c>
      <c r="AR266" s="96" t="s">
        <v>165</v>
      </c>
      <c r="AT266" s="96" t="s">
        <v>160</v>
      </c>
      <c r="AU266" s="96" t="s">
        <v>80</v>
      </c>
      <c r="AY266" s="96" t="s">
        <v>156</v>
      </c>
      <c r="BE266" s="163">
        <f>IF($N$266="základní",$J$266,0)</f>
        <v>0</v>
      </c>
      <c r="BF266" s="163">
        <f>IF($N$266="snížená",$J$266,0)</f>
        <v>0</v>
      </c>
      <c r="BG266" s="163">
        <f>IF($N$266="zákl. přenesená",$J$266,0)</f>
        <v>0</v>
      </c>
      <c r="BH266" s="163">
        <f>IF($N$266="sníž. přenesená",$J$266,0)</f>
        <v>0</v>
      </c>
      <c r="BI266" s="163">
        <f>IF($N$266="nulová",$J$266,0)</f>
        <v>0</v>
      </c>
      <c r="BJ266" s="96" t="s">
        <v>21</v>
      </c>
      <c r="BK266" s="163">
        <f>ROUND($I$266*$H$266,2)</f>
        <v>0</v>
      </c>
      <c r="BL266" s="96" t="s">
        <v>165</v>
      </c>
      <c r="BM266" s="96" t="s">
        <v>481</v>
      </c>
    </row>
    <row r="267" spans="2:51" s="6" customFormat="1" ht="15.75" customHeight="1">
      <c r="B267" s="164"/>
      <c r="C267" s="165"/>
      <c r="D267" s="166" t="s">
        <v>167</v>
      </c>
      <c r="E267" s="167"/>
      <c r="F267" s="167" t="s">
        <v>482</v>
      </c>
      <c r="G267" s="165"/>
      <c r="H267" s="168">
        <v>2309.103</v>
      </c>
      <c r="J267" s="165"/>
      <c r="K267" s="165"/>
      <c r="L267" s="169"/>
      <c r="M267" s="170"/>
      <c r="N267" s="165"/>
      <c r="O267" s="165"/>
      <c r="P267" s="165"/>
      <c r="Q267" s="165"/>
      <c r="R267" s="165"/>
      <c r="S267" s="165"/>
      <c r="T267" s="171"/>
      <c r="AT267" s="172" t="s">
        <v>167</v>
      </c>
      <c r="AU267" s="172" t="s">
        <v>80</v>
      </c>
      <c r="AV267" s="172" t="s">
        <v>80</v>
      </c>
      <c r="AW267" s="172" t="s">
        <v>113</v>
      </c>
      <c r="AX267" s="172" t="s">
        <v>21</v>
      </c>
      <c r="AY267" s="172" t="s">
        <v>156</v>
      </c>
    </row>
    <row r="268" spans="2:65" s="6" customFormat="1" ht="15.75" customHeight="1">
      <c r="B268" s="23"/>
      <c r="C268" s="152" t="s">
        <v>483</v>
      </c>
      <c r="D268" s="152" t="s">
        <v>160</v>
      </c>
      <c r="E268" s="153" t="s">
        <v>484</v>
      </c>
      <c r="F268" s="154" t="s">
        <v>485</v>
      </c>
      <c r="G268" s="155" t="s">
        <v>189</v>
      </c>
      <c r="H268" s="156">
        <v>256.567</v>
      </c>
      <c r="I268" s="157"/>
      <c r="J268" s="158">
        <f>ROUND($I$268*$H$268,2)</f>
        <v>0</v>
      </c>
      <c r="K268" s="154" t="s">
        <v>164</v>
      </c>
      <c r="L268" s="43"/>
      <c r="M268" s="159"/>
      <c r="N268" s="160" t="s">
        <v>43</v>
      </c>
      <c r="O268" s="24"/>
      <c r="P268" s="161">
        <f>$O$268*$H$268</f>
        <v>0</v>
      </c>
      <c r="Q268" s="161">
        <v>0</v>
      </c>
      <c r="R268" s="161">
        <f>$Q$268*$H$268</f>
        <v>0</v>
      </c>
      <c r="S268" s="161">
        <v>0</v>
      </c>
      <c r="T268" s="162">
        <f>$S$268*$H$268</f>
        <v>0</v>
      </c>
      <c r="AR268" s="96" t="s">
        <v>165</v>
      </c>
      <c r="AT268" s="96" t="s">
        <v>160</v>
      </c>
      <c r="AU268" s="96" t="s">
        <v>80</v>
      </c>
      <c r="AY268" s="6" t="s">
        <v>156</v>
      </c>
      <c r="BE268" s="163">
        <f>IF($N$268="základní",$J$268,0)</f>
        <v>0</v>
      </c>
      <c r="BF268" s="163">
        <f>IF($N$268="snížená",$J$268,0)</f>
        <v>0</v>
      </c>
      <c r="BG268" s="163">
        <f>IF($N$268="zákl. přenesená",$J$268,0)</f>
        <v>0</v>
      </c>
      <c r="BH268" s="163">
        <f>IF($N$268="sníž. přenesená",$J$268,0)</f>
        <v>0</v>
      </c>
      <c r="BI268" s="163">
        <f>IF($N$268="nulová",$J$268,0)</f>
        <v>0</v>
      </c>
      <c r="BJ268" s="96" t="s">
        <v>21</v>
      </c>
      <c r="BK268" s="163">
        <f>ROUND($I$268*$H$268,2)</f>
        <v>0</v>
      </c>
      <c r="BL268" s="96" t="s">
        <v>165</v>
      </c>
      <c r="BM268" s="96" t="s">
        <v>486</v>
      </c>
    </row>
    <row r="269" spans="2:63" s="139" customFormat="1" ht="30.75" customHeight="1">
      <c r="B269" s="140"/>
      <c r="C269" s="141"/>
      <c r="D269" s="141" t="s">
        <v>71</v>
      </c>
      <c r="E269" s="150" t="s">
        <v>487</v>
      </c>
      <c r="F269" s="150" t="s">
        <v>488</v>
      </c>
      <c r="G269" s="141"/>
      <c r="H269" s="141"/>
      <c r="J269" s="151">
        <f>$BK$269</f>
        <v>0</v>
      </c>
      <c r="K269" s="141"/>
      <c r="L269" s="144"/>
      <c r="M269" s="145"/>
      <c r="N269" s="141"/>
      <c r="O269" s="141"/>
      <c r="P269" s="146">
        <f>$P$270</f>
        <v>0</v>
      </c>
      <c r="Q269" s="141"/>
      <c r="R269" s="146">
        <f>$R$270</f>
        <v>0</v>
      </c>
      <c r="S269" s="141"/>
      <c r="T269" s="147">
        <f>$T$270</f>
        <v>0</v>
      </c>
      <c r="AR269" s="148" t="s">
        <v>21</v>
      </c>
      <c r="AT269" s="148" t="s">
        <v>71</v>
      </c>
      <c r="AU269" s="148" t="s">
        <v>21</v>
      </c>
      <c r="AY269" s="148" t="s">
        <v>156</v>
      </c>
      <c r="BK269" s="149">
        <f>$BK$270</f>
        <v>0</v>
      </c>
    </row>
    <row r="270" spans="2:65" s="6" customFormat="1" ht="15.75" customHeight="1">
      <c r="B270" s="23"/>
      <c r="C270" s="155" t="s">
        <v>489</v>
      </c>
      <c r="D270" s="155" t="s">
        <v>160</v>
      </c>
      <c r="E270" s="153" t="s">
        <v>490</v>
      </c>
      <c r="F270" s="154" t="s">
        <v>491</v>
      </c>
      <c r="G270" s="155" t="s">
        <v>189</v>
      </c>
      <c r="H270" s="156">
        <v>195.286</v>
      </c>
      <c r="I270" s="157"/>
      <c r="J270" s="158">
        <f>ROUND($I$270*$H$270,2)</f>
        <v>0</v>
      </c>
      <c r="K270" s="154" t="s">
        <v>164</v>
      </c>
      <c r="L270" s="43"/>
      <c r="M270" s="159"/>
      <c r="N270" s="160" t="s">
        <v>43</v>
      </c>
      <c r="O270" s="24"/>
      <c r="P270" s="161">
        <f>$O$270*$H$270</f>
        <v>0</v>
      </c>
      <c r="Q270" s="161">
        <v>0</v>
      </c>
      <c r="R270" s="161">
        <f>$Q$270*$H$270</f>
        <v>0</v>
      </c>
      <c r="S270" s="161">
        <v>0</v>
      </c>
      <c r="T270" s="162">
        <f>$S$270*$H$270</f>
        <v>0</v>
      </c>
      <c r="AR270" s="96" t="s">
        <v>165</v>
      </c>
      <c r="AT270" s="96" t="s">
        <v>160</v>
      </c>
      <c r="AU270" s="96" t="s">
        <v>80</v>
      </c>
      <c r="AY270" s="96" t="s">
        <v>156</v>
      </c>
      <c r="BE270" s="163">
        <f>IF($N$270="základní",$J$270,0)</f>
        <v>0</v>
      </c>
      <c r="BF270" s="163">
        <f>IF($N$270="snížená",$J$270,0)</f>
        <v>0</v>
      </c>
      <c r="BG270" s="163">
        <f>IF($N$270="zákl. přenesená",$J$270,0)</f>
        <v>0</v>
      </c>
      <c r="BH270" s="163">
        <f>IF($N$270="sníž. přenesená",$J$270,0)</f>
        <v>0</v>
      </c>
      <c r="BI270" s="163">
        <f>IF($N$270="nulová",$J$270,0)</f>
        <v>0</v>
      </c>
      <c r="BJ270" s="96" t="s">
        <v>21</v>
      </c>
      <c r="BK270" s="163">
        <f>ROUND($I$270*$H$270,2)</f>
        <v>0</v>
      </c>
      <c r="BL270" s="96" t="s">
        <v>165</v>
      </c>
      <c r="BM270" s="96" t="s">
        <v>492</v>
      </c>
    </row>
    <row r="271" spans="2:63" s="139" customFormat="1" ht="37.5" customHeight="1">
      <c r="B271" s="140"/>
      <c r="C271" s="141"/>
      <c r="D271" s="141" t="s">
        <v>71</v>
      </c>
      <c r="E271" s="142" t="s">
        <v>493</v>
      </c>
      <c r="F271" s="142" t="s">
        <v>494</v>
      </c>
      <c r="G271" s="141"/>
      <c r="H271" s="141"/>
      <c r="J271" s="143">
        <f>$BK$271</f>
        <v>0</v>
      </c>
      <c r="K271" s="141"/>
      <c r="L271" s="144"/>
      <c r="M271" s="145"/>
      <c r="N271" s="141"/>
      <c r="O271" s="141"/>
      <c r="P271" s="146">
        <f>$P$272+$P$278+$P$286+$P$300+$P$335+$P$367+$P$390+$P$401+$P$406+$P$432+$P$454+$P$484</f>
        <v>0</v>
      </c>
      <c r="Q271" s="141"/>
      <c r="R271" s="146">
        <f>$R$272+$R$278+$R$286+$R$300+$R$335+$R$367+$R$390+$R$401+$R$406+$R$432+$R$454+$R$484</f>
        <v>53.54828065</v>
      </c>
      <c r="S271" s="141"/>
      <c r="T271" s="147">
        <f>$T$272+$T$278+$T$286+$T$300+$T$335+$T$367+$T$390+$T$401+$T$406+$T$432+$T$454+$T$484</f>
        <v>19.116263</v>
      </c>
      <c r="AR271" s="148" t="s">
        <v>80</v>
      </c>
      <c r="AT271" s="148" t="s">
        <v>71</v>
      </c>
      <c r="AU271" s="148" t="s">
        <v>72</v>
      </c>
      <c r="AY271" s="148" t="s">
        <v>156</v>
      </c>
      <c r="BK271" s="149">
        <f>$BK$272+$BK$278+$BK$286+$BK$300+$BK$335+$BK$367+$BK$390+$BK$401+$BK$406+$BK$432+$BK$454+$BK$484</f>
        <v>0</v>
      </c>
    </row>
    <row r="272" spans="2:63" s="139" customFormat="1" ht="21" customHeight="1">
      <c r="B272" s="140"/>
      <c r="C272" s="141"/>
      <c r="D272" s="141" t="s">
        <v>71</v>
      </c>
      <c r="E272" s="150" t="s">
        <v>495</v>
      </c>
      <c r="F272" s="150" t="s">
        <v>496</v>
      </c>
      <c r="G272" s="141"/>
      <c r="H272" s="141"/>
      <c r="J272" s="151">
        <f>$BK$272</f>
        <v>0</v>
      </c>
      <c r="K272" s="141"/>
      <c r="L272" s="144"/>
      <c r="M272" s="145"/>
      <c r="N272" s="141"/>
      <c r="O272" s="141"/>
      <c r="P272" s="146">
        <f>SUM($P$273:$P$277)</f>
        <v>0</v>
      </c>
      <c r="Q272" s="141"/>
      <c r="R272" s="146">
        <f>SUM($R$273:$R$277)</f>
        <v>0.3257865</v>
      </c>
      <c r="S272" s="141"/>
      <c r="T272" s="147">
        <f>SUM($T$273:$T$277)</f>
        <v>0</v>
      </c>
      <c r="AR272" s="148" t="s">
        <v>80</v>
      </c>
      <c r="AT272" s="148" t="s">
        <v>71</v>
      </c>
      <c r="AU272" s="148" t="s">
        <v>21</v>
      </c>
      <c r="AY272" s="148" t="s">
        <v>156</v>
      </c>
      <c r="BK272" s="149">
        <f>SUM($BK$273:$BK$277)</f>
        <v>0</v>
      </c>
    </row>
    <row r="273" spans="2:65" s="6" customFormat="1" ht="15.75" customHeight="1">
      <c r="B273" s="23"/>
      <c r="C273" s="155" t="s">
        <v>497</v>
      </c>
      <c r="D273" s="155" t="s">
        <v>160</v>
      </c>
      <c r="E273" s="153" t="s">
        <v>498</v>
      </c>
      <c r="F273" s="154" t="s">
        <v>499</v>
      </c>
      <c r="G273" s="155" t="s">
        <v>206</v>
      </c>
      <c r="H273" s="156">
        <v>72.397</v>
      </c>
      <c r="I273" s="157"/>
      <c r="J273" s="158">
        <f>ROUND($I$273*$H$273,2)</f>
        <v>0</v>
      </c>
      <c r="K273" s="154" t="s">
        <v>164</v>
      </c>
      <c r="L273" s="43"/>
      <c r="M273" s="159"/>
      <c r="N273" s="160" t="s">
        <v>43</v>
      </c>
      <c r="O273" s="24"/>
      <c r="P273" s="161">
        <f>$O$273*$H$273</f>
        <v>0</v>
      </c>
      <c r="Q273" s="161">
        <v>0.0045</v>
      </c>
      <c r="R273" s="161">
        <f>$Q$273*$H$273</f>
        <v>0.3257865</v>
      </c>
      <c r="S273" s="161">
        <v>0</v>
      </c>
      <c r="T273" s="162">
        <f>$S$273*$H$273</f>
        <v>0</v>
      </c>
      <c r="AR273" s="96" t="s">
        <v>303</v>
      </c>
      <c r="AT273" s="96" t="s">
        <v>160</v>
      </c>
      <c r="AU273" s="96" t="s">
        <v>80</v>
      </c>
      <c r="AY273" s="96" t="s">
        <v>156</v>
      </c>
      <c r="BE273" s="163">
        <f>IF($N$273="základní",$J$273,0)</f>
        <v>0</v>
      </c>
      <c r="BF273" s="163">
        <f>IF($N$273="snížená",$J$273,0)</f>
        <v>0</v>
      </c>
      <c r="BG273" s="163">
        <f>IF($N$273="zákl. přenesená",$J$273,0)</f>
        <v>0</v>
      </c>
      <c r="BH273" s="163">
        <f>IF($N$273="sníž. přenesená",$J$273,0)</f>
        <v>0</v>
      </c>
      <c r="BI273" s="163">
        <f>IF($N$273="nulová",$J$273,0)</f>
        <v>0</v>
      </c>
      <c r="BJ273" s="96" t="s">
        <v>21</v>
      </c>
      <c r="BK273" s="163">
        <f>ROUND($I$273*$H$273,2)</f>
        <v>0</v>
      </c>
      <c r="BL273" s="96" t="s">
        <v>303</v>
      </c>
      <c r="BM273" s="96" t="s">
        <v>500</v>
      </c>
    </row>
    <row r="274" spans="2:51" s="6" customFormat="1" ht="15.75" customHeight="1">
      <c r="B274" s="164"/>
      <c r="C274" s="165"/>
      <c r="D274" s="166" t="s">
        <v>167</v>
      </c>
      <c r="E274" s="167"/>
      <c r="F274" s="167" t="s">
        <v>501</v>
      </c>
      <c r="G274" s="165"/>
      <c r="H274" s="168">
        <v>64.948</v>
      </c>
      <c r="J274" s="165"/>
      <c r="K274" s="165"/>
      <c r="L274" s="169"/>
      <c r="M274" s="170"/>
      <c r="N274" s="165"/>
      <c r="O274" s="165"/>
      <c r="P274" s="165"/>
      <c r="Q274" s="165"/>
      <c r="R274" s="165"/>
      <c r="S274" s="165"/>
      <c r="T274" s="171"/>
      <c r="AT274" s="172" t="s">
        <v>167</v>
      </c>
      <c r="AU274" s="172" t="s">
        <v>80</v>
      </c>
      <c r="AV274" s="172" t="s">
        <v>80</v>
      </c>
      <c r="AW274" s="172" t="s">
        <v>113</v>
      </c>
      <c r="AX274" s="172" t="s">
        <v>72</v>
      </c>
      <c r="AY274" s="172" t="s">
        <v>156</v>
      </c>
    </row>
    <row r="275" spans="2:51" s="6" customFormat="1" ht="15.75" customHeight="1">
      <c r="B275" s="164"/>
      <c r="C275" s="165"/>
      <c r="D275" s="173" t="s">
        <v>167</v>
      </c>
      <c r="E275" s="165"/>
      <c r="F275" s="167" t="s">
        <v>502</v>
      </c>
      <c r="G275" s="165"/>
      <c r="H275" s="168">
        <v>7.449</v>
      </c>
      <c r="J275" s="165"/>
      <c r="K275" s="165"/>
      <c r="L275" s="169"/>
      <c r="M275" s="170"/>
      <c r="N275" s="165"/>
      <c r="O275" s="165"/>
      <c r="P275" s="165"/>
      <c r="Q275" s="165"/>
      <c r="R275" s="165"/>
      <c r="S275" s="165"/>
      <c r="T275" s="171"/>
      <c r="AT275" s="172" t="s">
        <v>167</v>
      </c>
      <c r="AU275" s="172" t="s">
        <v>80</v>
      </c>
      <c r="AV275" s="172" t="s">
        <v>80</v>
      </c>
      <c r="AW275" s="172" t="s">
        <v>113</v>
      </c>
      <c r="AX275" s="172" t="s">
        <v>72</v>
      </c>
      <c r="AY275" s="172" t="s">
        <v>156</v>
      </c>
    </row>
    <row r="276" spans="2:51" s="6" customFormat="1" ht="15.75" customHeight="1">
      <c r="B276" s="174"/>
      <c r="C276" s="175"/>
      <c r="D276" s="173" t="s">
        <v>167</v>
      </c>
      <c r="E276" s="175"/>
      <c r="F276" s="176" t="s">
        <v>185</v>
      </c>
      <c r="G276" s="175"/>
      <c r="H276" s="177">
        <v>72.397</v>
      </c>
      <c r="J276" s="175"/>
      <c r="K276" s="175"/>
      <c r="L276" s="178"/>
      <c r="M276" s="179"/>
      <c r="N276" s="175"/>
      <c r="O276" s="175"/>
      <c r="P276" s="175"/>
      <c r="Q276" s="175"/>
      <c r="R276" s="175"/>
      <c r="S276" s="175"/>
      <c r="T276" s="180"/>
      <c r="AT276" s="181" t="s">
        <v>167</v>
      </c>
      <c r="AU276" s="181" t="s">
        <v>80</v>
      </c>
      <c r="AV276" s="181" t="s">
        <v>165</v>
      </c>
      <c r="AW276" s="181" t="s">
        <v>113</v>
      </c>
      <c r="AX276" s="181" t="s">
        <v>21</v>
      </c>
      <c r="AY276" s="181" t="s">
        <v>156</v>
      </c>
    </row>
    <row r="277" spans="2:65" s="6" customFormat="1" ht="15.75" customHeight="1">
      <c r="B277" s="23"/>
      <c r="C277" s="152" t="s">
        <v>503</v>
      </c>
      <c r="D277" s="152" t="s">
        <v>160</v>
      </c>
      <c r="E277" s="153" t="s">
        <v>504</v>
      </c>
      <c r="F277" s="154" t="s">
        <v>505</v>
      </c>
      <c r="G277" s="155" t="s">
        <v>506</v>
      </c>
      <c r="H277" s="182"/>
      <c r="I277" s="157"/>
      <c r="J277" s="158">
        <f>ROUND($I$277*$H$277,2)</f>
        <v>0</v>
      </c>
      <c r="K277" s="154" t="s">
        <v>164</v>
      </c>
      <c r="L277" s="43"/>
      <c r="M277" s="159"/>
      <c r="N277" s="160" t="s">
        <v>43</v>
      </c>
      <c r="O277" s="24"/>
      <c r="P277" s="161">
        <f>$O$277*$H$277</f>
        <v>0</v>
      </c>
      <c r="Q277" s="161">
        <v>0</v>
      </c>
      <c r="R277" s="161">
        <f>$Q$277*$H$277</f>
        <v>0</v>
      </c>
      <c r="S277" s="161">
        <v>0</v>
      </c>
      <c r="T277" s="162">
        <f>$S$277*$H$277</f>
        <v>0</v>
      </c>
      <c r="AR277" s="96" t="s">
        <v>303</v>
      </c>
      <c r="AT277" s="96" t="s">
        <v>160</v>
      </c>
      <c r="AU277" s="96" t="s">
        <v>80</v>
      </c>
      <c r="AY277" s="6" t="s">
        <v>156</v>
      </c>
      <c r="BE277" s="163">
        <f>IF($N$277="základní",$J$277,0)</f>
        <v>0</v>
      </c>
      <c r="BF277" s="163">
        <f>IF($N$277="snížená",$J$277,0)</f>
        <v>0</v>
      </c>
      <c r="BG277" s="163">
        <f>IF($N$277="zákl. přenesená",$J$277,0)</f>
        <v>0</v>
      </c>
      <c r="BH277" s="163">
        <f>IF($N$277="sníž. přenesená",$J$277,0)</f>
        <v>0</v>
      </c>
      <c r="BI277" s="163">
        <f>IF($N$277="nulová",$J$277,0)</f>
        <v>0</v>
      </c>
      <c r="BJ277" s="96" t="s">
        <v>21</v>
      </c>
      <c r="BK277" s="163">
        <f>ROUND($I$277*$H$277,2)</f>
        <v>0</v>
      </c>
      <c r="BL277" s="96" t="s">
        <v>303</v>
      </c>
      <c r="BM277" s="96" t="s">
        <v>507</v>
      </c>
    </row>
    <row r="278" spans="2:63" s="139" customFormat="1" ht="30.75" customHeight="1">
      <c r="B278" s="140"/>
      <c r="C278" s="141"/>
      <c r="D278" s="141" t="s">
        <v>71</v>
      </c>
      <c r="E278" s="150" t="s">
        <v>508</v>
      </c>
      <c r="F278" s="150" t="s">
        <v>509</v>
      </c>
      <c r="G278" s="141"/>
      <c r="H278" s="141"/>
      <c r="J278" s="151">
        <f>$BK$278</f>
        <v>0</v>
      </c>
      <c r="K278" s="141"/>
      <c r="L278" s="144"/>
      <c r="M278" s="145"/>
      <c r="N278" s="141"/>
      <c r="O278" s="141"/>
      <c r="P278" s="146">
        <f>SUM($P$279:$P$285)</f>
        <v>0</v>
      </c>
      <c r="Q278" s="141"/>
      <c r="R278" s="146">
        <f>SUM($R$279:$R$285)</f>
        <v>0.42688874000000004</v>
      </c>
      <c r="S278" s="141"/>
      <c r="T278" s="147">
        <f>SUM($T$279:$T$285)</f>
        <v>0</v>
      </c>
      <c r="AR278" s="148" t="s">
        <v>80</v>
      </c>
      <c r="AT278" s="148" t="s">
        <v>71</v>
      </c>
      <c r="AU278" s="148" t="s">
        <v>21</v>
      </c>
      <c r="AY278" s="148" t="s">
        <v>156</v>
      </c>
      <c r="BK278" s="149">
        <f>SUM($BK$279:$BK$285)</f>
        <v>0</v>
      </c>
    </row>
    <row r="279" spans="2:65" s="6" customFormat="1" ht="15.75" customHeight="1">
      <c r="B279" s="23"/>
      <c r="C279" s="155" t="s">
        <v>510</v>
      </c>
      <c r="D279" s="155" t="s">
        <v>160</v>
      </c>
      <c r="E279" s="153" t="s">
        <v>511</v>
      </c>
      <c r="F279" s="154" t="s">
        <v>512</v>
      </c>
      <c r="G279" s="155" t="s">
        <v>206</v>
      </c>
      <c r="H279" s="156">
        <v>173.25</v>
      </c>
      <c r="I279" s="157"/>
      <c r="J279" s="158">
        <f>ROUND($I$279*$H$279,2)</f>
        <v>0</v>
      </c>
      <c r="K279" s="154" t="s">
        <v>164</v>
      </c>
      <c r="L279" s="43"/>
      <c r="M279" s="159"/>
      <c r="N279" s="160" t="s">
        <v>43</v>
      </c>
      <c r="O279" s="24"/>
      <c r="P279" s="161">
        <f>$O$279*$H$279</f>
        <v>0</v>
      </c>
      <c r="Q279" s="161">
        <v>0.00091</v>
      </c>
      <c r="R279" s="161">
        <f>$Q$279*$H$279</f>
        <v>0.1576575</v>
      </c>
      <c r="S279" s="161">
        <v>0</v>
      </c>
      <c r="T279" s="162">
        <f>$S$279*$H$279</f>
        <v>0</v>
      </c>
      <c r="AR279" s="96" t="s">
        <v>303</v>
      </c>
      <c r="AT279" s="96" t="s">
        <v>160</v>
      </c>
      <c r="AU279" s="96" t="s">
        <v>80</v>
      </c>
      <c r="AY279" s="96" t="s">
        <v>156</v>
      </c>
      <c r="BE279" s="163">
        <f>IF($N$279="základní",$J$279,0)</f>
        <v>0</v>
      </c>
      <c r="BF279" s="163">
        <f>IF($N$279="snížená",$J$279,0)</f>
        <v>0</v>
      </c>
      <c r="BG279" s="163">
        <f>IF($N$279="zákl. přenesená",$J$279,0)</f>
        <v>0</v>
      </c>
      <c r="BH279" s="163">
        <f>IF($N$279="sníž. přenesená",$J$279,0)</f>
        <v>0</v>
      </c>
      <c r="BI279" s="163">
        <f>IF($N$279="nulová",$J$279,0)</f>
        <v>0</v>
      </c>
      <c r="BJ279" s="96" t="s">
        <v>21</v>
      </c>
      <c r="BK279" s="163">
        <f>ROUND($I$279*$H$279,2)</f>
        <v>0</v>
      </c>
      <c r="BL279" s="96" t="s">
        <v>303</v>
      </c>
      <c r="BM279" s="96" t="s">
        <v>513</v>
      </c>
    </row>
    <row r="280" spans="2:51" s="6" customFormat="1" ht="15.75" customHeight="1">
      <c r="B280" s="164"/>
      <c r="C280" s="165"/>
      <c r="D280" s="166" t="s">
        <v>167</v>
      </c>
      <c r="E280" s="167"/>
      <c r="F280" s="167" t="s">
        <v>514</v>
      </c>
      <c r="G280" s="165"/>
      <c r="H280" s="168">
        <v>53.46</v>
      </c>
      <c r="J280" s="165"/>
      <c r="K280" s="165"/>
      <c r="L280" s="169"/>
      <c r="M280" s="170"/>
      <c r="N280" s="165"/>
      <c r="O280" s="165"/>
      <c r="P280" s="165"/>
      <c r="Q280" s="165"/>
      <c r="R280" s="165"/>
      <c r="S280" s="165"/>
      <c r="T280" s="171"/>
      <c r="AT280" s="172" t="s">
        <v>167</v>
      </c>
      <c r="AU280" s="172" t="s">
        <v>80</v>
      </c>
      <c r="AV280" s="172" t="s">
        <v>80</v>
      </c>
      <c r="AW280" s="172" t="s">
        <v>113</v>
      </c>
      <c r="AX280" s="172" t="s">
        <v>72</v>
      </c>
      <c r="AY280" s="172" t="s">
        <v>156</v>
      </c>
    </row>
    <row r="281" spans="2:51" s="6" customFormat="1" ht="15.75" customHeight="1">
      <c r="B281" s="164"/>
      <c r="C281" s="165"/>
      <c r="D281" s="173" t="s">
        <v>167</v>
      </c>
      <c r="E281" s="165"/>
      <c r="F281" s="167" t="s">
        <v>515</v>
      </c>
      <c r="G281" s="165"/>
      <c r="H281" s="168">
        <v>36.63</v>
      </c>
      <c r="J281" s="165"/>
      <c r="K281" s="165"/>
      <c r="L281" s="169"/>
      <c r="M281" s="170"/>
      <c r="N281" s="165"/>
      <c r="O281" s="165"/>
      <c r="P281" s="165"/>
      <c r="Q281" s="165"/>
      <c r="R281" s="165"/>
      <c r="S281" s="165"/>
      <c r="T281" s="171"/>
      <c r="AT281" s="172" t="s">
        <v>167</v>
      </c>
      <c r="AU281" s="172" t="s">
        <v>80</v>
      </c>
      <c r="AV281" s="172" t="s">
        <v>80</v>
      </c>
      <c r="AW281" s="172" t="s">
        <v>113</v>
      </c>
      <c r="AX281" s="172" t="s">
        <v>72</v>
      </c>
      <c r="AY281" s="172" t="s">
        <v>156</v>
      </c>
    </row>
    <row r="282" spans="2:51" s="6" customFormat="1" ht="15.75" customHeight="1">
      <c r="B282" s="164"/>
      <c r="C282" s="165"/>
      <c r="D282" s="173" t="s">
        <v>167</v>
      </c>
      <c r="E282" s="165"/>
      <c r="F282" s="167" t="s">
        <v>516</v>
      </c>
      <c r="G282" s="165"/>
      <c r="H282" s="168">
        <v>83.16</v>
      </c>
      <c r="J282" s="165"/>
      <c r="K282" s="165"/>
      <c r="L282" s="169"/>
      <c r="M282" s="170"/>
      <c r="N282" s="165"/>
      <c r="O282" s="165"/>
      <c r="P282" s="165"/>
      <c r="Q282" s="165"/>
      <c r="R282" s="165"/>
      <c r="S282" s="165"/>
      <c r="T282" s="171"/>
      <c r="AT282" s="172" t="s">
        <v>167</v>
      </c>
      <c r="AU282" s="172" t="s">
        <v>80</v>
      </c>
      <c r="AV282" s="172" t="s">
        <v>80</v>
      </c>
      <c r="AW282" s="172" t="s">
        <v>113</v>
      </c>
      <c r="AX282" s="172" t="s">
        <v>72</v>
      </c>
      <c r="AY282" s="172" t="s">
        <v>156</v>
      </c>
    </row>
    <row r="283" spans="2:51" s="6" customFormat="1" ht="15.75" customHeight="1">
      <c r="B283" s="174"/>
      <c r="C283" s="175"/>
      <c r="D283" s="173" t="s">
        <v>167</v>
      </c>
      <c r="E283" s="175"/>
      <c r="F283" s="176" t="s">
        <v>185</v>
      </c>
      <c r="G283" s="175"/>
      <c r="H283" s="177">
        <v>173.25</v>
      </c>
      <c r="J283" s="175"/>
      <c r="K283" s="175"/>
      <c r="L283" s="178"/>
      <c r="M283" s="179"/>
      <c r="N283" s="175"/>
      <c r="O283" s="175"/>
      <c r="P283" s="175"/>
      <c r="Q283" s="175"/>
      <c r="R283" s="175"/>
      <c r="S283" s="175"/>
      <c r="T283" s="180"/>
      <c r="AT283" s="181" t="s">
        <v>167</v>
      </c>
      <c r="AU283" s="181" t="s">
        <v>80</v>
      </c>
      <c r="AV283" s="181" t="s">
        <v>165</v>
      </c>
      <c r="AW283" s="181" t="s">
        <v>113</v>
      </c>
      <c r="AX283" s="181" t="s">
        <v>21</v>
      </c>
      <c r="AY283" s="181" t="s">
        <v>156</v>
      </c>
    </row>
    <row r="284" spans="2:65" s="6" customFormat="1" ht="15.75" customHeight="1">
      <c r="B284" s="23"/>
      <c r="C284" s="183" t="s">
        <v>517</v>
      </c>
      <c r="D284" s="183" t="s">
        <v>518</v>
      </c>
      <c r="E284" s="184" t="s">
        <v>519</v>
      </c>
      <c r="F284" s="185" t="s">
        <v>520</v>
      </c>
      <c r="G284" s="186" t="s">
        <v>206</v>
      </c>
      <c r="H284" s="187">
        <v>181.913</v>
      </c>
      <c r="I284" s="188"/>
      <c r="J284" s="189">
        <f>ROUND($I$284*$H$284,2)</f>
        <v>0</v>
      </c>
      <c r="K284" s="185" t="s">
        <v>164</v>
      </c>
      <c r="L284" s="190"/>
      <c r="M284" s="191"/>
      <c r="N284" s="192" t="s">
        <v>43</v>
      </c>
      <c r="O284" s="24"/>
      <c r="P284" s="161">
        <f>$O$284*$H$284</f>
        <v>0</v>
      </c>
      <c r="Q284" s="161">
        <v>0.00148</v>
      </c>
      <c r="R284" s="161">
        <f>$Q$284*$H$284</f>
        <v>0.26923124000000004</v>
      </c>
      <c r="S284" s="161">
        <v>0</v>
      </c>
      <c r="T284" s="162">
        <f>$S$284*$H$284</f>
        <v>0</v>
      </c>
      <c r="AR284" s="96" t="s">
        <v>521</v>
      </c>
      <c r="AT284" s="96" t="s">
        <v>518</v>
      </c>
      <c r="AU284" s="96" t="s">
        <v>80</v>
      </c>
      <c r="AY284" s="6" t="s">
        <v>156</v>
      </c>
      <c r="BE284" s="163">
        <f>IF($N$284="základní",$J$284,0)</f>
        <v>0</v>
      </c>
      <c r="BF284" s="163">
        <f>IF($N$284="snížená",$J$284,0)</f>
        <v>0</v>
      </c>
      <c r="BG284" s="163">
        <f>IF($N$284="zákl. přenesená",$J$284,0)</f>
        <v>0</v>
      </c>
      <c r="BH284" s="163">
        <f>IF($N$284="sníž. přenesená",$J$284,0)</f>
        <v>0</v>
      </c>
      <c r="BI284" s="163">
        <f>IF($N$284="nulová",$J$284,0)</f>
        <v>0</v>
      </c>
      <c r="BJ284" s="96" t="s">
        <v>21</v>
      </c>
      <c r="BK284" s="163">
        <f>ROUND($I$284*$H$284,2)</f>
        <v>0</v>
      </c>
      <c r="BL284" s="96" t="s">
        <v>303</v>
      </c>
      <c r="BM284" s="96" t="s">
        <v>522</v>
      </c>
    </row>
    <row r="285" spans="2:51" s="6" customFormat="1" ht="15.75" customHeight="1">
      <c r="B285" s="164"/>
      <c r="C285" s="165"/>
      <c r="D285" s="173" t="s">
        <v>167</v>
      </c>
      <c r="E285" s="165"/>
      <c r="F285" s="167" t="s">
        <v>523</v>
      </c>
      <c r="G285" s="165"/>
      <c r="H285" s="168">
        <v>181.913</v>
      </c>
      <c r="J285" s="165"/>
      <c r="K285" s="165"/>
      <c r="L285" s="169"/>
      <c r="M285" s="170"/>
      <c r="N285" s="165"/>
      <c r="O285" s="165"/>
      <c r="P285" s="165"/>
      <c r="Q285" s="165"/>
      <c r="R285" s="165"/>
      <c r="S285" s="165"/>
      <c r="T285" s="171"/>
      <c r="AT285" s="172" t="s">
        <v>167</v>
      </c>
      <c r="AU285" s="172" t="s">
        <v>80</v>
      </c>
      <c r="AV285" s="172" t="s">
        <v>80</v>
      </c>
      <c r="AW285" s="172" t="s">
        <v>72</v>
      </c>
      <c r="AX285" s="172" t="s">
        <v>21</v>
      </c>
      <c r="AY285" s="172" t="s">
        <v>156</v>
      </c>
    </row>
    <row r="286" spans="2:63" s="139" customFormat="1" ht="30.75" customHeight="1">
      <c r="B286" s="140"/>
      <c r="C286" s="141"/>
      <c r="D286" s="141" t="s">
        <v>71</v>
      </c>
      <c r="E286" s="150" t="s">
        <v>524</v>
      </c>
      <c r="F286" s="150" t="s">
        <v>525</v>
      </c>
      <c r="G286" s="141"/>
      <c r="H286" s="141"/>
      <c r="J286" s="151">
        <f>$BK$286</f>
        <v>0</v>
      </c>
      <c r="K286" s="141"/>
      <c r="L286" s="144"/>
      <c r="M286" s="145"/>
      <c r="N286" s="141"/>
      <c r="O286" s="141"/>
      <c r="P286" s="146">
        <f>SUM($P$287:$P$299)</f>
        <v>0</v>
      </c>
      <c r="Q286" s="141"/>
      <c r="R286" s="146">
        <f>SUM($R$287:$R$299)</f>
        <v>12.88546897</v>
      </c>
      <c r="S286" s="141"/>
      <c r="T286" s="147">
        <f>SUM($T$287:$T$299)</f>
        <v>7.09422</v>
      </c>
      <c r="AR286" s="148" t="s">
        <v>80</v>
      </c>
      <c r="AT286" s="148" t="s">
        <v>71</v>
      </c>
      <c r="AU286" s="148" t="s">
        <v>21</v>
      </c>
      <c r="AY286" s="148" t="s">
        <v>156</v>
      </c>
      <c r="BK286" s="149">
        <f>SUM($BK$287:$BK$299)</f>
        <v>0</v>
      </c>
    </row>
    <row r="287" spans="2:65" s="6" customFormat="1" ht="15.75" customHeight="1">
      <c r="B287" s="23"/>
      <c r="C287" s="152" t="s">
        <v>526</v>
      </c>
      <c r="D287" s="152" t="s">
        <v>160</v>
      </c>
      <c r="E287" s="153" t="s">
        <v>527</v>
      </c>
      <c r="F287" s="154" t="s">
        <v>528</v>
      </c>
      <c r="G287" s="155" t="s">
        <v>206</v>
      </c>
      <c r="H287" s="156">
        <v>467.863</v>
      </c>
      <c r="I287" s="157"/>
      <c r="J287" s="158">
        <f>ROUND($I$287*$H$287,2)</f>
        <v>0</v>
      </c>
      <c r="K287" s="154" t="s">
        <v>164</v>
      </c>
      <c r="L287" s="43"/>
      <c r="M287" s="159"/>
      <c r="N287" s="160" t="s">
        <v>43</v>
      </c>
      <c r="O287" s="24"/>
      <c r="P287" s="161">
        <f>$O$287*$H$287</f>
        <v>0</v>
      </c>
      <c r="Q287" s="161">
        <v>0.01129</v>
      </c>
      <c r="R287" s="161">
        <f>$Q$287*$H$287</f>
        <v>5.2821732699999995</v>
      </c>
      <c r="S287" s="161">
        <v>0</v>
      </c>
      <c r="T287" s="162">
        <f>$S$287*$H$287</f>
        <v>0</v>
      </c>
      <c r="AR287" s="96" t="s">
        <v>303</v>
      </c>
      <c r="AT287" s="96" t="s">
        <v>160</v>
      </c>
      <c r="AU287" s="96" t="s">
        <v>80</v>
      </c>
      <c r="AY287" s="6" t="s">
        <v>156</v>
      </c>
      <c r="BE287" s="163">
        <f>IF($N$287="základní",$J$287,0)</f>
        <v>0</v>
      </c>
      <c r="BF287" s="163">
        <f>IF($N$287="snížená",$J$287,0)</f>
        <v>0</v>
      </c>
      <c r="BG287" s="163">
        <f>IF($N$287="zákl. přenesená",$J$287,0)</f>
        <v>0</v>
      </c>
      <c r="BH287" s="163">
        <f>IF($N$287="sníž. přenesená",$J$287,0)</f>
        <v>0</v>
      </c>
      <c r="BI287" s="163">
        <f>IF($N$287="nulová",$J$287,0)</f>
        <v>0</v>
      </c>
      <c r="BJ287" s="96" t="s">
        <v>21</v>
      </c>
      <c r="BK287" s="163">
        <f>ROUND($I$287*$H$287,2)</f>
        <v>0</v>
      </c>
      <c r="BL287" s="96" t="s">
        <v>303</v>
      </c>
      <c r="BM287" s="96" t="s">
        <v>529</v>
      </c>
    </row>
    <row r="288" spans="2:65" s="6" customFormat="1" ht="15.75" customHeight="1">
      <c r="B288" s="23"/>
      <c r="C288" s="155" t="s">
        <v>7</v>
      </c>
      <c r="D288" s="155" t="s">
        <v>160</v>
      </c>
      <c r="E288" s="153" t="s">
        <v>530</v>
      </c>
      <c r="F288" s="154" t="s">
        <v>531</v>
      </c>
      <c r="G288" s="155" t="s">
        <v>206</v>
      </c>
      <c r="H288" s="156">
        <v>467.863</v>
      </c>
      <c r="I288" s="157"/>
      <c r="J288" s="158">
        <f>ROUND($I$288*$H$288,2)</f>
        <v>0</v>
      </c>
      <c r="K288" s="154" t="s">
        <v>164</v>
      </c>
      <c r="L288" s="43"/>
      <c r="M288" s="159"/>
      <c r="N288" s="160" t="s">
        <v>43</v>
      </c>
      <c r="O288" s="24"/>
      <c r="P288" s="161">
        <f>$O$288*$H$288</f>
        <v>0</v>
      </c>
      <c r="Q288" s="161">
        <v>0.0139</v>
      </c>
      <c r="R288" s="161">
        <f>$Q$288*$H$288</f>
        <v>6.5032957</v>
      </c>
      <c r="S288" s="161">
        <v>0</v>
      </c>
      <c r="T288" s="162">
        <f>$S$288*$H$288</f>
        <v>0</v>
      </c>
      <c r="AR288" s="96" t="s">
        <v>303</v>
      </c>
      <c r="AT288" s="96" t="s">
        <v>160</v>
      </c>
      <c r="AU288" s="96" t="s">
        <v>80</v>
      </c>
      <c r="AY288" s="96" t="s">
        <v>156</v>
      </c>
      <c r="BE288" s="163">
        <f>IF($N$288="základní",$J$288,0)</f>
        <v>0</v>
      </c>
      <c r="BF288" s="163">
        <f>IF($N$288="snížená",$J$288,0)</f>
        <v>0</v>
      </c>
      <c r="BG288" s="163">
        <f>IF($N$288="zákl. přenesená",$J$288,0)</f>
        <v>0</v>
      </c>
      <c r="BH288" s="163">
        <f>IF($N$288="sníž. přenesená",$J$288,0)</f>
        <v>0</v>
      </c>
      <c r="BI288" s="163">
        <f>IF($N$288="nulová",$J$288,0)</f>
        <v>0</v>
      </c>
      <c r="BJ288" s="96" t="s">
        <v>21</v>
      </c>
      <c r="BK288" s="163">
        <f>ROUND($I$288*$H$288,2)</f>
        <v>0</v>
      </c>
      <c r="BL288" s="96" t="s">
        <v>303</v>
      </c>
      <c r="BM288" s="96" t="s">
        <v>532</v>
      </c>
    </row>
    <row r="289" spans="2:65" s="6" customFormat="1" ht="15.75" customHeight="1">
      <c r="B289" s="23"/>
      <c r="C289" s="155" t="s">
        <v>533</v>
      </c>
      <c r="D289" s="155" t="s">
        <v>160</v>
      </c>
      <c r="E289" s="153" t="s">
        <v>534</v>
      </c>
      <c r="F289" s="154" t="s">
        <v>535</v>
      </c>
      <c r="G289" s="155" t="s">
        <v>206</v>
      </c>
      <c r="H289" s="156">
        <v>467.863</v>
      </c>
      <c r="I289" s="157"/>
      <c r="J289" s="158">
        <f>ROUND($I$289*$H$289,2)</f>
        <v>0</v>
      </c>
      <c r="K289" s="154" t="s">
        <v>164</v>
      </c>
      <c r="L289" s="43"/>
      <c r="M289" s="159"/>
      <c r="N289" s="160" t="s">
        <v>43</v>
      </c>
      <c r="O289" s="24"/>
      <c r="P289" s="161">
        <f>$O$289*$H$289</f>
        <v>0</v>
      </c>
      <c r="Q289" s="161">
        <v>0</v>
      </c>
      <c r="R289" s="161">
        <f>$Q$289*$H$289</f>
        <v>0</v>
      </c>
      <c r="S289" s="161">
        <v>0</v>
      </c>
      <c r="T289" s="162">
        <f>$S$289*$H$289</f>
        <v>0</v>
      </c>
      <c r="AR289" s="96" t="s">
        <v>303</v>
      </c>
      <c r="AT289" s="96" t="s">
        <v>160</v>
      </c>
      <c r="AU289" s="96" t="s">
        <v>80</v>
      </c>
      <c r="AY289" s="96" t="s">
        <v>156</v>
      </c>
      <c r="BE289" s="163">
        <f>IF($N$289="základní",$J$289,0)</f>
        <v>0</v>
      </c>
      <c r="BF289" s="163">
        <f>IF($N$289="snížená",$J$289,0)</f>
        <v>0</v>
      </c>
      <c r="BG289" s="163">
        <f>IF($N$289="zákl. přenesená",$J$289,0)</f>
        <v>0</v>
      </c>
      <c r="BH289" s="163">
        <f>IF($N$289="sníž. přenesená",$J$289,0)</f>
        <v>0</v>
      </c>
      <c r="BI289" s="163">
        <f>IF($N$289="nulová",$J$289,0)</f>
        <v>0</v>
      </c>
      <c r="BJ289" s="96" t="s">
        <v>21</v>
      </c>
      <c r="BK289" s="163">
        <f>ROUND($I$289*$H$289,2)</f>
        <v>0</v>
      </c>
      <c r="BL289" s="96" t="s">
        <v>303</v>
      </c>
      <c r="BM289" s="96" t="s">
        <v>536</v>
      </c>
    </row>
    <row r="290" spans="2:65" s="6" customFormat="1" ht="15.75" customHeight="1">
      <c r="B290" s="23"/>
      <c r="C290" s="186" t="s">
        <v>537</v>
      </c>
      <c r="D290" s="186" t="s">
        <v>518</v>
      </c>
      <c r="E290" s="184" t="s">
        <v>538</v>
      </c>
      <c r="F290" s="185" t="s">
        <v>539</v>
      </c>
      <c r="G290" s="186" t="s">
        <v>172</v>
      </c>
      <c r="H290" s="187">
        <v>2</v>
      </c>
      <c r="I290" s="188"/>
      <c r="J290" s="189">
        <f>ROUND($I$290*$H$290,2)</f>
        <v>0</v>
      </c>
      <c r="K290" s="185" t="s">
        <v>164</v>
      </c>
      <c r="L290" s="190"/>
      <c r="M290" s="191"/>
      <c r="N290" s="192" t="s">
        <v>43</v>
      </c>
      <c r="O290" s="24"/>
      <c r="P290" s="161">
        <f>$O$290*$H$290</f>
        <v>0</v>
      </c>
      <c r="Q290" s="161">
        <v>0.55</v>
      </c>
      <c r="R290" s="161">
        <f>$Q$290*$H$290</f>
        <v>1.1</v>
      </c>
      <c r="S290" s="161">
        <v>0</v>
      </c>
      <c r="T290" s="162">
        <f>$S$290*$H$290</f>
        <v>0</v>
      </c>
      <c r="AR290" s="96" t="s">
        <v>521</v>
      </c>
      <c r="AT290" s="96" t="s">
        <v>518</v>
      </c>
      <c r="AU290" s="96" t="s">
        <v>80</v>
      </c>
      <c r="AY290" s="96" t="s">
        <v>156</v>
      </c>
      <c r="BE290" s="163">
        <f>IF($N$290="základní",$J$290,0)</f>
        <v>0</v>
      </c>
      <c r="BF290" s="163">
        <f>IF($N$290="snížená",$J$290,0)</f>
        <v>0</v>
      </c>
      <c r="BG290" s="163">
        <f>IF($N$290="zákl. přenesená",$J$290,0)</f>
        <v>0</v>
      </c>
      <c r="BH290" s="163">
        <f>IF($N$290="sníž. přenesená",$J$290,0)</f>
        <v>0</v>
      </c>
      <c r="BI290" s="163">
        <f>IF($N$290="nulová",$J$290,0)</f>
        <v>0</v>
      </c>
      <c r="BJ290" s="96" t="s">
        <v>21</v>
      </c>
      <c r="BK290" s="163">
        <f>ROUND($I$290*$H$290,2)</f>
        <v>0</v>
      </c>
      <c r="BL290" s="96" t="s">
        <v>303</v>
      </c>
      <c r="BM290" s="96" t="s">
        <v>540</v>
      </c>
    </row>
    <row r="291" spans="2:65" s="6" customFormat="1" ht="15.75" customHeight="1">
      <c r="B291" s="23"/>
      <c r="C291" s="155" t="s">
        <v>541</v>
      </c>
      <c r="D291" s="155" t="s">
        <v>160</v>
      </c>
      <c r="E291" s="153" t="s">
        <v>542</v>
      </c>
      <c r="F291" s="154" t="s">
        <v>543</v>
      </c>
      <c r="G291" s="155" t="s">
        <v>206</v>
      </c>
      <c r="H291" s="156">
        <v>289.3</v>
      </c>
      <c r="I291" s="157"/>
      <c r="J291" s="158">
        <f>ROUND($I$291*$H$291,2)</f>
        <v>0</v>
      </c>
      <c r="K291" s="154" t="s">
        <v>164</v>
      </c>
      <c r="L291" s="43"/>
      <c r="M291" s="159"/>
      <c r="N291" s="160" t="s">
        <v>43</v>
      </c>
      <c r="O291" s="24"/>
      <c r="P291" s="161">
        <f>$O$291*$H$291</f>
        <v>0</v>
      </c>
      <c r="Q291" s="161">
        <v>0</v>
      </c>
      <c r="R291" s="161">
        <f>$Q$291*$H$291</f>
        <v>0</v>
      </c>
      <c r="S291" s="161">
        <v>0</v>
      </c>
      <c r="T291" s="162">
        <f>$S$291*$H$291</f>
        <v>0</v>
      </c>
      <c r="AR291" s="96" t="s">
        <v>303</v>
      </c>
      <c r="AT291" s="96" t="s">
        <v>160</v>
      </c>
      <c r="AU291" s="96" t="s">
        <v>80</v>
      </c>
      <c r="AY291" s="96" t="s">
        <v>156</v>
      </c>
      <c r="BE291" s="163">
        <f>IF($N$291="základní",$J$291,0)</f>
        <v>0</v>
      </c>
      <c r="BF291" s="163">
        <f>IF($N$291="snížená",$J$291,0)</f>
        <v>0</v>
      </c>
      <c r="BG291" s="163">
        <f>IF($N$291="zákl. přenesená",$J$291,0)</f>
        <v>0</v>
      </c>
      <c r="BH291" s="163">
        <f>IF($N$291="sníž. přenesená",$J$291,0)</f>
        <v>0</v>
      </c>
      <c r="BI291" s="163">
        <f>IF($N$291="nulová",$J$291,0)</f>
        <v>0</v>
      </c>
      <c r="BJ291" s="96" t="s">
        <v>21</v>
      </c>
      <c r="BK291" s="163">
        <f>ROUND($I$291*$H$291,2)</f>
        <v>0</v>
      </c>
      <c r="BL291" s="96" t="s">
        <v>303</v>
      </c>
      <c r="BM291" s="96" t="s">
        <v>544</v>
      </c>
    </row>
    <row r="292" spans="2:51" s="6" customFormat="1" ht="15.75" customHeight="1">
      <c r="B292" s="164"/>
      <c r="C292" s="165"/>
      <c r="D292" s="166" t="s">
        <v>167</v>
      </c>
      <c r="E292" s="167"/>
      <c r="F292" s="167" t="s">
        <v>545</v>
      </c>
      <c r="G292" s="165"/>
      <c r="H292" s="168">
        <v>289.3</v>
      </c>
      <c r="J292" s="165"/>
      <c r="K292" s="165"/>
      <c r="L292" s="169"/>
      <c r="M292" s="170"/>
      <c r="N292" s="165"/>
      <c r="O292" s="165"/>
      <c r="P292" s="165"/>
      <c r="Q292" s="165"/>
      <c r="R292" s="165"/>
      <c r="S292" s="165"/>
      <c r="T292" s="171"/>
      <c r="AT292" s="172" t="s">
        <v>167</v>
      </c>
      <c r="AU292" s="172" t="s">
        <v>80</v>
      </c>
      <c r="AV292" s="172" t="s">
        <v>80</v>
      </c>
      <c r="AW292" s="172" t="s">
        <v>113</v>
      </c>
      <c r="AX292" s="172" t="s">
        <v>21</v>
      </c>
      <c r="AY292" s="172" t="s">
        <v>156</v>
      </c>
    </row>
    <row r="293" spans="2:65" s="6" customFormat="1" ht="15.75" customHeight="1">
      <c r="B293" s="23"/>
      <c r="C293" s="152" t="s">
        <v>340</v>
      </c>
      <c r="D293" s="152" t="s">
        <v>160</v>
      </c>
      <c r="E293" s="153" t="s">
        <v>546</v>
      </c>
      <c r="F293" s="154" t="s">
        <v>547</v>
      </c>
      <c r="G293" s="155" t="s">
        <v>206</v>
      </c>
      <c r="H293" s="156">
        <v>506.73</v>
      </c>
      <c r="I293" s="157"/>
      <c r="J293" s="158">
        <f>ROUND($I$293*$H$293,2)</f>
        <v>0</v>
      </c>
      <c r="K293" s="154" t="s">
        <v>164</v>
      </c>
      <c r="L293" s="43"/>
      <c r="M293" s="159"/>
      <c r="N293" s="160" t="s">
        <v>43</v>
      </c>
      <c r="O293" s="24"/>
      <c r="P293" s="161">
        <f>$O$293*$H$293</f>
        <v>0</v>
      </c>
      <c r="Q293" s="161">
        <v>0</v>
      </c>
      <c r="R293" s="161">
        <f>$Q$293*$H$293</f>
        <v>0</v>
      </c>
      <c r="S293" s="161">
        <v>0.014</v>
      </c>
      <c r="T293" s="162">
        <f>$S$293*$H$293</f>
        <v>7.09422</v>
      </c>
      <c r="AR293" s="96" t="s">
        <v>303</v>
      </c>
      <c r="AT293" s="96" t="s">
        <v>160</v>
      </c>
      <c r="AU293" s="96" t="s">
        <v>80</v>
      </c>
      <c r="AY293" s="6" t="s">
        <v>156</v>
      </c>
      <c r="BE293" s="163">
        <f>IF($N$293="základní",$J$293,0)</f>
        <v>0</v>
      </c>
      <c r="BF293" s="163">
        <f>IF($N$293="snížená",$J$293,0)</f>
        <v>0</v>
      </c>
      <c r="BG293" s="163">
        <f>IF($N$293="zákl. přenesená",$J$293,0)</f>
        <v>0</v>
      </c>
      <c r="BH293" s="163">
        <f>IF($N$293="sníž. přenesená",$J$293,0)</f>
        <v>0</v>
      </c>
      <c r="BI293" s="163">
        <f>IF($N$293="nulová",$J$293,0)</f>
        <v>0</v>
      </c>
      <c r="BJ293" s="96" t="s">
        <v>21</v>
      </c>
      <c r="BK293" s="163">
        <f>ROUND($I$293*$H$293,2)</f>
        <v>0</v>
      </c>
      <c r="BL293" s="96" t="s">
        <v>303</v>
      </c>
      <c r="BM293" s="96" t="s">
        <v>548</v>
      </c>
    </row>
    <row r="294" spans="2:51" s="6" customFormat="1" ht="15.75" customHeight="1">
      <c r="B294" s="164"/>
      <c r="C294" s="165"/>
      <c r="D294" s="166" t="s">
        <v>167</v>
      </c>
      <c r="E294" s="167"/>
      <c r="F294" s="167" t="s">
        <v>549</v>
      </c>
      <c r="G294" s="165"/>
      <c r="H294" s="168">
        <v>175.74</v>
      </c>
      <c r="J294" s="165"/>
      <c r="K294" s="165"/>
      <c r="L294" s="169"/>
      <c r="M294" s="170"/>
      <c r="N294" s="165"/>
      <c r="O294" s="165"/>
      <c r="P294" s="165"/>
      <c r="Q294" s="165"/>
      <c r="R294" s="165"/>
      <c r="S294" s="165"/>
      <c r="T294" s="171"/>
      <c r="AT294" s="172" t="s">
        <v>167</v>
      </c>
      <c r="AU294" s="172" t="s">
        <v>80</v>
      </c>
      <c r="AV294" s="172" t="s">
        <v>80</v>
      </c>
      <c r="AW294" s="172" t="s">
        <v>113</v>
      </c>
      <c r="AX294" s="172" t="s">
        <v>72</v>
      </c>
      <c r="AY294" s="172" t="s">
        <v>156</v>
      </c>
    </row>
    <row r="295" spans="2:51" s="6" customFormat="1" ht="15.75" customHeight="1">
      <c r="B295" s="164"/>
      <c r="C295" s="165"/>
      <c r="D295" s="173" t="s">
        <v>167</v>
      </c>
      <c r="E295" s="165"/>
      <c r="F295" s="167" t="s">
        <v>550</v>
      </c>
      <c r="G295" s="165"/>
      <c r="H295" s="168">
        <v>59.95</v>
      </c>
      <c r="J295" s="165"/>
      <c r="K295" s="165"/>
      <c r="L295" s="169"/>
      <c r="M295" s="170"/>
      <c r="N295" s="165"/>
      <c r="O295" s="165"/>
      <c r="P295" s="165"/>
      <c r="Q295" s="165"/>
      <c r="R295" s="165"/>
      <c r="S295" s="165"/>
      <c r="T295" s="171"/>
      <c r="AT295" s="172" t="s">
        <v>167</v>
      </c>
      <c r="AU295" s="172" t="s">
        <v>80</v>
      </c>
      <c r="AV295" s="172" t="s">
        <v>80</v>
      </c>
      <c r="AW295" s="172" t="s">
        <v>113</v>
      </c>
      <c r="AX295" s="172" t="s">
        <v>72</v>
      </c>
      <c r="AY295" s="172" t="s">
        <v>156</v>
      </c>
    </row>
    <row r="296" spans="2:51" s="6" customFormat="1" ht="15.75" customHeight="1">
      <c r="B296" s="164"/>
      <c r="C296" s="165"/>
      <c r="D296" s="173" t="s">
        <v>167</v>
      </c>
      <c r="E296" s="165"/>
      <c r="F296" s="167" t="s">
        <v>551</v>
      </c>
      <c r="G296" s="165"/>
      <c r="H296" s="168">
        <v>169.62</v>
      </c>
      <c r="J296" s="165"/>
      <c r="K296" s="165"/>
      <c r="L296" s="169"/>
      <c r="M296" s="170"/>
      <c r="N296" s="165"/>
      <c r="O296" s="165"/>
      <c r="P296" s="165"/>
      <c r="Q296" s="165"/>
      <c r="R296" s="165"/>
      <c r="S296" s="165"/>
      <c r="T296" s="171"/>
      <c r="AT296" s="172" t="s">
        <v>167</v>
      </c>
      <c r="AU296" s="172" t="s">
        <v>80</v>
      </c>
      <c r="AV296" s="172" t="s">
        <v>80</v>
      </c>
      <c r="AW296" s="172" t="s">
        <v>113</v>
      </c>
      <c r="AX296" s="172" t="s">
        <v>72</v>
      </c>
      <c r="AY296" s="172" t="s">
        <v>156</v>
      </c>
    </row>
    <row r="297" spans="2:51" s="6" customFormat="1" ht="15.75" customHeight="1">
      <c r="B297" s="164"/>
      <c r="C297" s="165"/>
      <c r="D297" s="173" t="s">
        <v>167</v>
      </c>
      <c r="E297" s="165"/>
      <c r="F297" s="167" t="s">
        <v>552</v>
      </c>
      <c r="G297" s="165"/>
      <c r="H297" s="168">
        <v>101.42</v>
      </c>
      <c r="J297" s="165"/>
      <c r="K297" s="165"/>
      <c r="L297" s="169"/>
      <c r="M297" s="170"/>
      <c r="N297" s="165"/>
      <c r="O297" s="165"/>
      <c r="P297" s="165"/>
      <c r="Q297" s="165"/>
      <c r="R297" s="165"/>
      <c r="S297" s="165"/>
      <c r="T297" s="171"/>
      <c r="AT297" s="172" t="s">
        <v>167</v>
      </c>
      <c r="AU297" s="172" t="s">
        <v>80</v>
      </c>
      <c r="AV297" s="172" t="s">
        <v>80</v>
      </c>
      <c r="AW297" s="172" t="s">
        <v>113</v>
      </c>
      <c r="AX297" s="172" t="s">
        <v>72</v>
      </c>
      <c r="AY297" s="172" t="s">
        <v>156</v>
      </c>
    </row>
    <row r="298" spans="2:51" s="6" customFormat="1" ht="15.75" customHeight="1">
      <c r="B298" s="174"/>
      <c r="C298" s="175"/>
      <c r="D298" s="173" t="s">
        <v>167</v>
      </c>
      <c r="E298" s="175"/>
      <c r="F298" s="176" t="s">
        <v>185</v>
      </c>
      <c r="G298" s="175"/>
      <c r="H298" s="177">
        <v>506.73</v>
      </c>
      <c r="J298" s="175"/>
      <c r="K298" s="175"/>
      <c r="L298" s="178"/>
      <c r="M298" s="179"/>
      <c r="N298" s="175"/>
      <c r="O298" s="175"/>
      <c r="P298" s="175"/>
      <c r="Q298" s="175"/>
      <c r="R298" s="175"/>
      <c r="S298" s="175"/>
      <c r="T298" s="180"/>
      <c r="AT298" s="181" t="s">
        <v>167</v>
      </c>
      <c r="AU298" s="181" t="s">
        <v>80</v>
      </c>
      <c r="AV298" s="181" t="s">
        <v>165</v>
      </c>
      <c r="AW298" s="181" t="s">
        <v>113</v>
      </c>
      <c r="AX298" s="181" t="s">
        <v>21</v>
      </c>
      <c r="AY298" s="181" t="s">
        <v>156</v>
      </c>
    </row>
    <row r="299" spans="2:65" s="6" customFormat="1" ht="15.75" customHeight="1">
      <c r="B299" s="23"/>
      <c r="C299" s="152" t="s">
        <v>553</v>
      </c>
      <c r="D299" s="152" t="s">
        <v>160</v>
      </c>
      <c r="E299" s="153" t="s">
        <v>554</v>
      </c>
      <c r="F299" s="154" t="s">
        <v>555</v>
      </c>
      <c r="G299" s="155" t="s">
        <v>506</v>
      </c>
      <c r="H299" s="182"/>
      <c r="I299" s="157"/>
      <c r="J299" s="158">
        <f>ROUND($I$299*$H$299,2)</f>
        <v>0</v>
      </c>
      <c r="K299" s="154" t="s">
        <v>164</v>
      </c>
      <c r="L299" s="43"/>
      <c r="M299" s="159"/>
      <c r="N299" s="160" t="s">
        <v>43</v>
      </c>
      <c r="O299" s="24"/>
      <c r="P299" s="161">
        <f>$O$299*$H$299</f>
        <v>0</v>
      </c>
      <c r="Q299" s="161">
        <v>0</v>
      </c>
      <c r="R299" s="161">
        <f>$Q$299*$H$299</f>
        <v>0</v>
      </c>
      <c r="S299" s="161">
        <v>0</v>
      </c>
      <c r="T299" s="162">
        <f>$S$299*$H$299</f>
        <v>0</v>
      </c>
      <c r="AR299" s="96" t="s">
        <v>303</v>
      </c>
      <c r="AT299" s="96" t="s">
        <v>160</v>
      </c>
      <c r="AU299" s="96" t="s">
        <v>80</v>
      </c>
      <c r="AY299" s="6" t="s">
        <v>156</v>
      </c>
      <c r="BE299" s="163">
        <f>IF($N$299="základní",$J$299,0)</f>
        <v>0</v>
      </c>
      <c r="BF299" s="163">
        <f>IF($N$299="snížená",$J$299,0)</f>
        <v>0</v>
      </c>
      <c r="BG299" s="163">
        <f>IF($N$299="zákl. přenesená",$J$299,0)</f>
        <v>0</v>
      </c>
      <c r="BH299" s="163">
        <f>IF($N$299="sníž. přenesená",$J$299,0)</f>
        <v>0</v>
      </c>
      <c r="BI299" s="163">
        <f>IF($N$299="nulová",$J$299,0)</f>
        <v>0</v>
      </c>
      <c r="BJ299" s="96" t="s">
        <v>21</v>
      </c>
      <c r="BK299" s="163">
        <f>ROUND($I$299*$H$299,2)</f>
        <v>0</v>
      </c>
      <c r="BL299" s="96" t="s">
        <v>303</v>
      </c>
      <c r="BM299" s="96" t="s">
        <v>556</v>
      </c>
    </row>
    <row r="300" spans="2:63" s="139" customFormat="1" ht="30.75" customHeight="1">
      <c r="B300" s="140"/>
      <c r="C300" s="141"/>
      <c r="D300" s="141" t="s">
        <v>71</v>
      </c>
      <c r="E300" s="150" t="s">
        <v>557</v>
      </c>
      <c r="F300" s="150" t="s">
        <v>558</v>
      </c>
      <c r="G300" s="141"/>
      <c r="H300" s="141"/>
      <c r="J300" s="151">
        <f>$BK$300</f>
        <v>0</v>
      </c>
      <c r="K300" s="141"/>
      <c r="L300" s="144"/>
      <c r="M300" s="145"/>
      <c r="N300" s="141"/>
      <c r="O300" s="141"/>
      <c r="P300" s="146">
        <f>SUM($P$301:$P$334)</f>
        <v>0</v>
      </c>
      <c r="Q300" s="141"/>
      <c r="R300" s="146">
        <f>SUM($R$301:$R$334)</f>
        <v>13.632081509999999</v>
      </c>
      <c r="S300" s="141"/>
      <c r="T300" s="147">
        <f>SUM($T$301:$T$334)</f>
        <v>0</v>
      </c>
      <c r="AR300" s="148" t="s">
        <v>80</v>
      </c>
      <c r="AT300" s="148" t="s">
        <v>71</v>
      </c>
      <c r="AU300" s="148" t="s">
        <v>21</v>
      </c>
      <c r="AY300" s="148" t="s">
        <v>156</v>
      </c>
      <c r="BK300" s="149">
        <f>SUM($BK$301:$BK$334)</f>
        <v>0</v>
      </c>
    </row>
    <row r="301" spans="2:65" s="6" customFormat="1" ht="15.75" customHeight="1">
      <c r="B301" s="23"/>
      <c r="C301" s="155" t="s">
        <v>559</v>
      </c>
      <c r="D301" s="155" t="s">
        <v>160</v>
      </c>
      <c r="E301" s="153" t="s">
        <v>560</v>
      </c>
      <c r="F301" s="154" t="s">
        <v>561</v>
      </c>
      <c r="G301" s="155" t="s">
        <v>206</v>
      </c>
      <c r="H301" s="156">
        <v>25.312</v>
      </c>
      <c r="I301" s="157"/>
      <c r="J301" s="158">
        <f>ROUND($I$301*$H$301,2)</f>
        <v>0</v>
      </c>
      <c r="K301" s="154" t="s">
        <v>164</v>
      </c>
      <c r="L301" s="43"/>
      <c r="M301" s="159"/>
      <c r="N301" s="160" t="s">
        <v>43</v>
      </c>
      <c r="O301" s="24"/>
      <c r="P301" s="161">
        <f>$O$301*$H$301</f>
        <v>0</v>
      </c>
      <c r="Q301" s="161">
        <v>0.02198</v>
      </c>
      <c r="R301" s="161">
        <f>$Q$301*$H$301</f>
        <v>0.55635776</v>
      </c>
      <c r="S301" s="161">
        <v>0</v>
      </c>
      <c r="T301" s="162">
        <f>$S$301*$H$301</f>
        <v>0</v>
      </c>
      <c r="AR301" s="96" t="s">
        <v>303</v>
      </c>
      <c r="AT301" s="96" t="s">
        <v>160</v>
      </c>
      <c r="AU301" s="96" t="s">
        <v>80</v>
      </c>
      <c r="AY301" s="96" t="s">
        <v>156</v>
      </c>
      <c r="BE301" s="163">
        <f>IF($N$301="základní",$J$301,0)</f>
        <v>0</v>
      </c>
      <c r="BF301" s="163">
        <f>IF($N$301="snížená",$J$301,0)</f>
        <v>0</v>
      </c>
      <c r="BG301" s="163">
        <f>IF($N$301="zákl. přenesená",$J$301,0)</f>
        <v>0</v>
      </c>
      <c r="BH301" s="163">
        <f>IF($N$301="sníž. přenesená",$J$301,0)</f>
        <v>0</v>
      </c>
      <c r="BI301" s="163">
        <f>IF($N$301="nulová",$J$301,0)</f>
        <v>0</v>
      </c>
      <c r="BJ301" s="96" t="s">
        <v>21</v>
      </c>
      <c r="BK301" s="163">
        <f>ROUND($I$301*$H$301,2)</f>
        <v>0</v>
      </c>
      <c r="BL301" s="96" t="s">
        <v>303</v>
      </c>
      <c r="BM301" s="96" t="s">
        <v>562</v>
      </c>
    </row>
    <row r="302" spans="2:51" s="6" customFormat="1" ht="15.75" customHeight="1">
      <c r="B302" s="164"/>
      <c r="C302" s="165"/>
      <c r="D302" s="166" t="s">
        <v>167</v>
      </c>
      <c r="E302" s="167"/>
      <c r="F302" s="167" t="s">
        <v>563</v>
      </c>
      <c r="G302" s="165"/>
      <c r="H302" s="168">
        <v>11.624</v>
      </c>
      <c r="J302" s="165"/>
      <c r="K302" s="165"/>
      <c r="L302" s="169"/>
      <c r="M302" s="170"/>
      <c r="N302" s="165"/>
      <c r="O302" s="165"/>
      <c r="P302" s="165"/>
      <c r="Q302" s="165"/>
      <c r="R302" s="165"/>
      <c r="S302" s="165"/>
      <c r="T302" s="171"/>
      <c r="AT302" s="172" t="s">
        <v>167</v>
      </c>
      <c r="AU302" s="172" t="s">
        <v>80</v>
      </c>
      <c r="AV302" s="172" t="s">
        <v>80</v>
      </c>
      <c r="AW302" s="172" t="s">
        <v>113</v>
      </c>
      <c r="AX302" s="172" t="s">
        <v>72</v>
      </c>
      <c r="AY302" s="172" t="s">
        <v>156</v>
      </c>
    </row>
    <row r="303" spans="2:51" s="6" customFormat="1" ht="15.75" customHeight="1">
      <c r="B303" s="164"/>
      <c r="C303" s="165"/>
      <c r="D303" s="173" t="s">
        <v>167</v>
      </c>
      <c r="E303" s="165"/>
      <c r="F303" s="167" t="s">
        <v>564</v>
      </c>
      <c r="G303" s="165"/>
      <c r="H303" s="168">
        <v>13.688</v>
      </c>
      <c r="J303" s="165"/>
      <c r="K303" s="165"/>
      <c r="L303" s="169"/>
      <c r="M303" s="170"/>
      <c r="N303" s="165"/>
      <c r="O303" s="165"/>
      <c r="P303" s="165"/>
      <c r="Q303" s="165"/>
      <c r="R303" s="165"/>
      <c r="S303" s="165"/>
      <c r="T303" s="171"/>
      <c r="AT303" s="172" t="s">
        <v>167</v>
      </c>
      <c r="AU303" s="172" t="s">
        <v>80</v>
      </c>
      <c r="AV303" s="172" t="s">
        <v>80</v>
      </c>
      <c r="AW303" s="172" t="s">
        <v>113</v>
      </c>
      <c r="AX303" s="172" t="s">
        <v>72</v>
      </c>
      <c r="AY303" s="172" t="s">
        <v>156</v>
      </c>
    </row>
    <row r="304" spans="2:51" s="6" customFormat="1" ht="15.75" customHeight="1">
      <c r="B304" s="174"/>
      <c r="C304" s="175"/>
      <c r="D304" s="173" t="s">
        <v>167</v>
      </c>
      <c r="E304" s="175"/>
      <c r="F304" s="176" t="s">
        <v>185</v>
      </c>
      <c r="G304" s="175"/>
      <c r="H304" s="177">
        <v>25.312</v>
      </c>
      <c r="J304" s="175"/>
      <c r="K304" s="175"/>
      <c r="L304" s="178"/>
      <c r="M304" s="179"/>
      <c r="N304" s="175"/>
      <c r="O304" s="175"/>
      <c r="P304" s="175"/>
      <c r="Q304" s="175"/>
      <c r="R304" s="175"/>
      <c r="S304" s="175"/>
      <c r="T304" s="180"/>
      <c r="AT304" s="181" t="s">
        <v>167</v>
      </c>
      <c r="AU304" s="181" t="s">
        <v>80</v>
      </c>
      <c r="AV304" s="181" t="s">
        <v>165</v>
      </c>
      <c r="AW304" s="181" t="s">
        <v>113</v>
      </c>
      <c r="AX304" s="181" t="s">
        <v>21</v>
      </c>
      <c r="AY304" s="181" t="s">
        <v>156</v>
      </c>
    </row>
    <row r="305" spans="2:65" s="6" customFormat="1" ht="15.75" customHeight="1">
      <c r="B305" s="23"/>
      <c r="C305" s="152" t="s">
        <v>565</v>
      </c>
      <c r="D305" s="152" t="s">
        <v>160</v>
      </c>
      <c r="E305" s="153" t="s">
        <v>566</v>
      </c>
      <c r="F305" s="154" t="s">
        <v>567</v>
      </c>
      <c r="G305" s="155" t="s">
        <v>206</v>
      </c>
      <c r="H305" s="156">
        <v>92.867</v>
      </c>
      <c r="I305" s="157"/>
      <c r="J305" s="158">
        <f>ROUND($I$305*$H$305,2)</f>
        <v>0</v>
      </c>
      <c r="K305" s="154" t="s">
        <v>164</v>
      </c>
      <c r="L305" s="43"/>
      <c r="M305" s="159"/>
      <c r="N305" s="160" t="s">
        <v>43</v>
      </c>
      <c r="O305" s="24"/>
      <c r="P305" s="161">
        <f>$O$305*$H$305</f>
        <v>0</v>
      </c>
      <c r="Q305" s="161">
        <v>0.02687</v>
      </c>
      <c r="R305" s="161">
        <f>$Q$305*$H$305</f>
        <v>2.4953362900000005</v>
      </c>
      <c r="S305" s="161">
        <v>0</v>
      </c>
      <c r="T305" s="162">
        <f>$S$305*$H$305</f>
        <v>0</v>
      </c>
      <c r="AR305" s="96" t="s">
        <v>303</v>
      </c>
      <c r="AT305" s="96" t="s">
        <v>160</v>
      </c>
      <c r="AU305" s="96" t="s">
        <v>80</v>
      </c>
      <c r="AY305" s="6" t="s">
        <v>156</v>
      </c>
      <c r="BE305" s="163">
        <f>IF($N$305="základní",$J$305,0)</f>
        <v>0</v>
      </c>
      <c r="BF305" s="163">
        <f>IF($N$305="snížená",$J$305,0)</f>
        <v>0</v>
      </c>
      <c r="BG305" s="163">
        <f>IF($N$305="zákl. přenesená",$J$305,0)</f>
        <v>0</v>
      </c>
      <c r="BH305" s="163">
        <f>IF($N$305="sníž. přenesená",$J$305,0)</f>
        <v>0</v>
      </c>
      <c r="BI305" s="163">
        <f>IF($N$305="nulová",$J$305,0)</f>
        <v>0</v>
      </c>
      <c r="BJ305" s="96" t="s">
        <v>21</v>
      </c>
      <c r="BK305" s="163">
        <f>ROUND($I$305*$H$305,2)</f>
        <v>0</v>
      </c>
      <c r="BL305" s="96" t="s">
        <v>303</v>
      </c>
      <c r="BM305" s="96" t="s">
        <v>568</v>
      </c>
    </row>
    <row r="306" spans="2:51" s="6" customFormat="1" ht="15.75" customHeight="1">
      <c r="B306" s="164"/>
      <c r="C306" s="165"/>
      <c r="D306" s="166" t="s">
        <v>167</v>
      </c>
      <c r="E306" s="167"/>
      <c r="F306" s="167" t="s">
        <v>569</v>
      </c>
      <c r="G306" s="165"/>
      <c r="H306" s="168">
        <v>26.24</v>
      </c>
      <c r="J306" s="165"/>
      <c r="K306" s="165"/>
      <c r="L306" s="169"/>
      <c r="M306" s="170"/>
      <c r="N306" s="165"/>
      <c r="O306" s="165"/>
      <c r="P306" s="165"/>
      <c r="Q306" s="165"/>
      <c r="R306" s="165"/>
      <c r="S306" s="165"/>
      <c r="T306" s="171"/>
      <c r="AT306" s="172" t="s">
        <v>167</v>
      </c>
      <c r="AU306" s="172" t="s">
        <v>80</v>
      </c>
      <c r="AV306" s="172" t="s">
        <v>80</v>
      </c>
      <c r="AW306" s="172" t="s">
        <v>113</v>
      </c>
      <c r="AX306" s="172" t="s">
        <v>72</v>
      </c>
      <c r="AY306" s="172" t="s">
        <v>156</v>
      </c>
    </row>
    <row r="307" spans="2:51" s="6" customFormat="1" ht="15.75" customHeight="1">
      <c r="B307" s="164"/>
      <c r="C307" s="165"/>
      <c r="D307" s="173" t="s">
        <v>167</v>
      </c>
      <c r="E307" s="165"/>
      <c r="F307" s="167" t="s">
        <v>570</v>
      </c>
      <c r="G307" s="165"/>
      <c r="H307" s="168">
        <v>33.14</v>
      </c>
      <c r="J307" s="165"/>
      <c r="K307" s="165"/>
      <c r="L307" s="169"/>
      <c r="M307" s="170"/>
      <c r="N307" s="165"/>
      <c r="O307" s="165"/>
      <c r="P307" s="165"/>
      <c r="Q307" s="165"/>
      <c r="R307" s="165"/>
      <c r="S307" s="165"/>
      <c r="T307" s="171"/>
      <c r="AT307" s="172" t="s">
        <v>167</v>
      </c>
      <c r="AU307" s="172" t="s">
        <v>80</v>
      </c>
      <c r="AV307" s="172" t="s">
        <v>80</v>
      </c>
      <c r="AW307" s="172" t="s">
        <v>113</v>
      </c>
      <c r="AX307" s="172" t="s">
        <v>72</v>
      </c>
      <c r="AY307" s="172" t="s">
        <v>156</v>
      </c>
    </row>
    <row r="308" spans="2:51" s="6" customFormat="1" ht="15.75" customHeight="1">
      <c r="B308" s="164"/>
      <c r="C308" s="165"/>
      <c r="D308" s="173" t="s">
        <v>167</v>
      </c>
      <c r="E308" s="165"/>
      <c r="F308" s="167" t="s">
        <v>571</v>
      </c>
      <c r="G308" s="165"/>
      <c r="H308" s="168">
        <v>33.487</v>
      </c>
      <c r="J308" s="165"/>
      <c r="K308" s="165"/>
      <c r="L308" s="169"/>
      <c r="M308" s="170"/>
      <c r="N308" s="165"/>
      <c r="O308" s="165"/>
      <c r="P308" s="165"/>
      <c r="Q308" s="165"/>
      <c r="R308" s="165"/>
      <c r="S308" s="165"/>
      <c r="T308" s="171"/>
      <c r="AT308" s="172" t="s">
        <v>167</v>
      </c>
      <c r="AU308" s="172" t="s">
        <v>80</v>
      </c>
      <c r="AV308" s="172" t="s">
        <v>80</v>
      </c>
      <c r="AW308" s="172" t="s">
        <v>113</v>
      </c>
      <c r="AX308" s="172" t="s">
        <v>72</v>
      </c>
      <c r="AY308" s="172" t="s">
        <v>156</v>
      </c>
    </row>
    <row r="309" spans="2:51" s="6" customFormat="1" ht="15.75" customHeight="1">
      <c r="B309" s="174"/>
      <c r="C309" s="175"/>
      <c r="D309" s="173" t="s">
        <v>167</v>
      </c>
      <c r="E309" s="175"/>
      <c r="F309" s="176" t="s">
        <v>185</v>
      </c>
      <c r="G309" s="175"/>
      <c r="H309" s="177">
        <v>92.867</v>
      </c>
      <c r="J309" s="175"/>
      <c r="K309" s="175"/>
      <c r="L309" s="178"/>
      <c r="M309" s="179"/>
      <c r="N309" s="175"/>
      <c r="O309" s="175"/>
      <c r="P309" s="175"/>
      <c r="Q309" s="175"/>
      <c r="R309" s="175"/>
      <c r="S309" s="175"/>
      <c r="T309" s="180"/>
      <c r="AT309" s="181" t="s">
        <v>167</v>
      </c>
      <c r="AU309" s="181" t="s">
        <v>80</v>
      </c>
      <c r="AV309" s="181" t="s">
        <v>165</v>
      </c>
      <c r="AW309" s="181" t="s">
        <v>113</v>
      </c>
      <c r="AX309" s="181" t="s">
        <v>21</v>
      </c>
      <c r="AY309" s="181" t="s">
        <v>156</v>
      </c>
    </row>
    <row r="310" spans="2:65" s="6" customFormat="1" ht="15.75" customHeight="1">
      <c r="B310" s="23"/>
      <c r="C310" s="152" t="s">
        <v>572</v>
      </c>
      <c r="D310" s="152" t="s">
        <v>160</v>
      </c>
      <c r="E310" s="153" t="s">
        <v>573</v>
      </c>
      <c r="F310" s="154" t="s">
        <v>574</v>
      </c>
      <c r="G310" s="155" t="s">
        <v>206</v>
      </c>
      <c r="H310" s="156">
        <v>68.132</v>
      </c>
      <c r="I310" s="157"/>
      <c r="J310" s="158">
        <f>ROUND($I$310*$H$310,2)</f>
        <v>0</v>
      </c>
      <c r="K310" s="154" t="s">
        <v>164</v>
      </c>
      <c r="L310" s="43"/>
      <c r="M310" s="159"/>
      <c r="N310" s="160" t="s">
        <v>43</v>
      </c>
      <c r="O310" s="24"/>
      <c r="P310" s="161">
        <f>$O$310*$H$310</f>
        <v>0</v>
      </c>
      <c r="Q310" s="161">
        <v>0.02567</v>
      </c>
      <c r="R310" s="161">
        <f>$Q$310*$H$310</f>
        <v>1.74894844</v>
      </c>
      <c r="S310" s="161">
        <v>0</v>
      </c>
      <c r="T310" s="162">
        <f>$S$310*$H$310</f>
        <v>0</v>
      </c>
      <c r="AR310" s="96" t="s">
        <v>303</v>
      </c>
      <c r="AT310" s="96" t="s">
        <v>160</v>
      </c>
      <c r="AU310" s="96" t="s">
        <v>80</v>
      </c>
      <c r="AY310" s="6" t="s">
        <v>156</v>
      </c>
      <c r="BE310" s="163">
        <f>IF($N$310="základní",$J$310,0)</f>
        <v>0</v>
      </c>
      <c r="BF310" s="163">
        <f>IF($N$310="snížená",$J$310,0)</f>
        <v>0</v>
      </c>
      <c r="BG310" s="163">
        <f>IF($N$310="zákl. přenesená",$J$310,0)</f>
        <v>0</v>
      </c>
      <c r="BH310" s="163">
        <f>IF($N$310="sníž. přenesená",$J$310,0)</f>
        <v>0</v>
      </c>
      <c r="BI310" s="163">
        <f>IF($N$310="nulová",$J$310,0)</f>
        <v>0</v>
      </c>
      <c r="BJ310" s="96" t="s">
        <v>21</v>
      </c>
      <c r="BK310" s="163">
        <f>ROUND($I$310*$H$310,2)</f>
        <v>0</v>
      </c>
      <c r="BL310" s="96" t="s">
        <v>303</v>
      </c>
      <c r="BM310" s="96" t="s">
        <v>575</v>
      </c>
    </row>
    <row r="311" spans="2:51" s="6" customFormat="1" ht="15.75" customHeight="1">
      <c r="B311" s="164"/>
      <c r="C311" s="165"/>
      <c r="D311" s="166" t="s">
        <v>167</v>
      </c>
      <c r="E311" s="167"/>
      <c r="F311" s="167" t="s">
        <v>576</v>
      </c>
      <c r="G311" s="165"/>
      <c r="H311" s="168">
        <v>13.241</v>
      </c>
      <c r="J311" s="165"/>
      <c r="K311" s="165"/>
      <c r="L311" s="169"/>
      <c r="M311" s="170"/>
      <c r="N311" s="165"/>
      <c r="O311" s="165"/>
      <c r="P311" s="165"/>
      <c r="Q311" s="165"/>
      <c r="R311" s="165"/>
      <c r="S311" s="165"/>
      <c r="T311" s="171"/>
      <c r="AT311" s="172" t="s">
        <v>167</v>
      </c>
      <c r="AU311" s="172" t="s">
        <v>80</v>
      </c>
      <c r="AV311" s="172" t="s">
        <v>80</v>
      </c>
      <c r="AW311" s="172" t="s">
        <v>113</v>
      </c>
      <c r="AX311" s="172" t="s">
        <v>72</v>
      </c>
      <c r="AY311" s="172" t="s">
        <v>156</v>
      </c>
    </row>
    <row r="312" spans="2:51" s="6" customFormat="1" ht="15.75" customHeight="1">
      <c r="B312" s="164"/>
      <c r="C312" s="165"/>
      <c r="D312" s="173" t="s">
        <v>167</v>
      </c>
      <c r="E312" s="165"/>
      <c r="F312" s="167" t="s">
        <v>577</v>
      </c>
      <c r="G312" s="165"/>
      <c r="H312" s="168">
        <v>21.525</v>
      </c>
      <c r="J312" s="165"/>
      <c r="K312" s="165"/>
      <c r="L312" s="169"/>
      <c r="M312" s="170"/>
      <c r="N312" s="165"/>
      <c r="O312" s="165"/>
      <c r="P312" s="165"/>
      <c r="Q312" s="165"/>
      <c r="R312" s="165"/>
      <c r="S312" s="165"/>
      <c r="T312" s="171"/>
      <c r="AT312" s="172" t="s">
        <v>167</v>
      </c>
      <c r="AU312" s="172" t="s">
        <v>80</v>
      </c>
      <c r="AV312" s="172" t="s">
        <v>80</v>
      </c>
      <c r="AW312" s="172" t="s">
        <v>113</v>
      </c>
      <c r="AX312" s="172" t="s">
        <v>72</v>
      </c>
      <c r="AY312" s="172" t="s">
        <v>156</v>
      </c>
    </row>
    <row r="313" spans="2:51" s="6" customFormat="1" ht="15.75" customHeight="1">
      <c r="B313" s="164"/>
      <c r="C313" s="165"/>
      <c r="D313" s="173" t="s">
        <v>167</v>
      </c>
      <c r="E313" s="165"/>
      <c r="F313" s="167" t="s">
        <v>578</v>
      </c>
      <c r="G313" s="165"/>
      <c r="H313" s="168">
        <v>33.366</v>
      </c>
      <c r="J313" s="165"/>
      <c r="K313" s="165"/>
      <c r="L313" s="169"/>
      <c r="M313" s="170"/>
      <c r="N313" s="165"/>
      <c r="O313" s="165"/>
      <c r="P313" s="165"/>
      <c r="Q313" s="165"/>
      <c r="R313" s="165"/>
      <c r="S313" s="165"/>
      <c r="T313" s="171"/>
      <c r="AT313" s="172" t="s">
        <v>167</v>
      </c>
      <c r="AU313" s="172" t="s">
        <v>80</v>
      </c>
      <c r="AV313" s="172" t="s">
        <v>80</v>
      </c>
      <c r="AW313" s="172" t="s">
        <v>113</v>
      </c>
      <c r="AX313" s="172" t="s">
        <v>72</v>
      </c>
      <c r="AY313" s="172" t="s">
        <v>156</v>
      </c>
    </row>
    <row r="314" spans="2:51" s="6" customFormat="1" ht="15.75" customHeight="1">
      <c r="B314" s="174"/>
      <c r="C314" s="175"/>
      <c r="D314" s="173" t="s">
        <v>167</v>
      </c>
      <c r="E314" s="175"/>
      <c r="F314" s="176" t="s">
        <v>185</v>
      </c>
      <c r="G314" s="175"/>
      <c r="H314" s="177">
        <v>68.132</v>
      </c>
      <c r="J314" s="175"/>
      <c r="K314" s="175"/>
      <c r="L314" s="178"/>
      <c r="M314" s="179"/>
      <c r="N314" s="175"/>
      <c r="O314" s="175"/>
      <c r="P314" s="175"/>
      <c r="Q314" s="175"/>
      <c r="R314" s="175"/>
      <c r="S314" s="175"/>
      <c r="T314" s="180"/>
      <c r="AT314" s="181" t="s">
        <v>167</v>
      </c>
      <c r="AU314" s="181" t="s">
        <v>80</v>
      </c>
      <c r="AV314" s="181" t="s">
        <v>165</v>
      </c>
      <c r="AW314" s="181" t="s">
        <v>113</v>
      </c>
      <c r="AX314" s="181" t="s">
        <v>21</v>
      </c>
      <c r="AY314" s="181" t="s">
        <v>156</v>
      </c>
    </row>
    <row r="315" spans="2:65" s="6" customFormat="1" ht="15.75" customHeight="1">
      <c r="B315" s="23"/>
      <c r="C315" s="152" t="s">
        <v>579</v>
      </c>
      <c r="D315" s="152" t="s">
        <v>160</v>
      </c>
      <c r="E315" s="153" t="s">
        <v>580</v>
      </c>
      <c r="F315" s="154" t="s">
        <v>581</v>
      </c>
      <c r="G315" s="155" t="s">
        <v>206</v>
      </c>
      <c r="H315" s="156">
        <v>10.61</v>
      </c>
      <c r="I315" s="157"/>
      <c r="J315" s="158">
        <f>ROUND($I$315*$H$315,2)</f>
        <v>0</v>
      </c>
      <c r="K315" s="154" t="s">
        <v>164</v>
      </c>
      <c r="L315" s="43"/>
      <c r="M315" s="159"/>
      <c r="N315" s="160" t="s">
        <v>43</v>
      </c>
      <c r="O315" s="24"/>
      <c r="P315" s="161">
        <f>$O$315*$H$315</f>
        <v>0</v>
      </c>
      <c r="Q315" s="161">
        <v>0.02261</v>
      </c>
      <c r="R315" s="161">
        <f>$Q$315*$H$315</f>
        <v>0.2398921</v>
      </c>
      <c r="S315" s="161">
        <v>0</v>
      </c>
      <c r="T315" s="162">
        <f>$S$315*$H$315</f>
        <v>0</v>
      </c>
      <c r="AR315" s="96" t="s">
        <v>303</v>
      </c>
      <c r="AT315" s="96" t="s">
        <v>160</v>
      </c>
      <c r="AU315" s="96" t="s">
        <v>80</v>
      </c>
      <c r="AY315" s="6" t="s">
        <v>156</v>
      </c>
      <c r="BE315" s="163">
        <f>IF($N$315="základní",$J$315,0)</f>
        <v>0</v>
      </c>
      <c r="BF315" s="163">
        <f>IF($N$315="snížená",$J$315,0)</f>
        <v>0</v>
      </c>
      <c r="BG315" s="163">
        <f>IF($N$315="zákl. přenesená",$J$315,0)</f>
        <v>0</v>
      </c>
      <c r="BH315" s="163">
        <f>IF($N$315="sníž. přenesená",$J$315,0)</f>
        <v>0</v>
      </c>
      <c r="BI315" s="163">
        <f>IF($N$315="nulová",$J$315,0)</f>
        <v>0</v>
      </c>
      <c r="BJ315" s="96" t="s">
        <v>21</v>
      </c>
      <c r="BK315" s="163">
        <f>ROUND($I$315*$H$315,2)</f>
        <v>0</v>
      </c>
      <c r="BL315" s="96" t="s">
        <v>303</v>
      </c>
      <c r="BM315" s="96" t="s">
        <v>582</v>
      </c>
    </row>
    <row r="316" spans="2:51" s="6" customFormat="1" ht="15.75" customHeight="1">
      <c r="B316" s="164"/>
      <c r="C316" s="165"/>
      <c r="D316" s="166" t="s">
        <v>167</v>
      </c>
      <c r="E316" s="167"/>
      <c r="F316" s="167" t="s">
        <v>583</v>
      </c>
      <c r="G316" s="165"/>
      <c r="H316" s="168">
        <v>10.61</v>
      </c>
      <c r="J316" s="165"/>
      <c r="K316" s="165"/>
      <c r="L316" s="169"/>
      <c r="M316" s="170"/>
      <c r="N316" s="165"/>
      <c r="O316" s="165"/>
      <c r="P316" s="165"/>
      <c r="Q316" s="165"/>
      <c r="R316" s="165"/>
      <c r="S316" s="165"/>
      <c r="T316" s="171"/>
      <c r="AT316" s="172" t="s">
        <v>167</v>
      </c>
      <c r="AU316" s="172" t="s">
        <v>80</v>
      </c>
      <c r="AV316" s="172" t="s">
        <v>80</v>
      </c>
      <c r="AW316" s="172" t="s">
        <v>113</v>
      </c>
      <c r="AX316" s="172" t="s">
        <v>21</v>
      </c>
      <c r="AY316" s="172" t="s">
        <v>156</v>
      </c>
    </row>
    <row r="317" spans="2:65" s="6" customFormat="1" ht="15.75" customHeight="1">
      <c r="B317" s="23"/>
      <c r="C317" s="152" t="s">
        <v>584</v>
      </c>
      <c r="D317" s="152" t="s">
        <v>160</v>
      </c>
      <c r="E317" s="153" t="s">
        <v>585</v>
      </c>
      <c r="F317" s="154" t="s">
        <v>586</v>
      </c>
      <c r="G317" s="155" t="s">
        <v>206</v>
      </c>
      <c r="H317" s="156">
        <v>439.724</v>
      </c>
      <c r="I317" s="157"/>
      <c r="J317" s="158">
        <f>ROUND($I$317*$H$317,2)</f>
        <v>0</v>
      </c>
      <c r="K317" s="154" t="s">
        <v>164</v>
      </c>
      <c r="L317" s="43"/>
      <c r="M317" s="159"/>
      <c r="N317" s="160" t="s">
        <v>43</v>
      </c>
      <c r="O317" s="24"/>
      <c r="P317" s="161">
        <f>$O$317*$H$317</f>
        <v>0</v>
      </c>
      <c r="Q317" s="161">
        <v>0.0002</v>
      </c>
      <c r="R317" s="161">
        <f>$Q$317*$H$317</f>
        <v>0.0879448</v>
      </c>
      <c r="S317" s="161">
        <v>0</v>
      </c>
      <c r="T317" s="162">
        <f>$S$317*$H$317</f>
        <v>0</v>
      </c>
      <c r="AR317" s="96" t="s">
        <v>303</v>
      </c>
      <c r="AT317" s="96" t="s">
        <v>160</v>
      </c>
      <c r="AU317" s="96" t="s">
        <v>80</v>
      </c>
      <c r="AY317" s="6" t="s">
        <v>156</v>
      </c>
      <c r="BE317" s="163">
        <f>IF($N$317="základní",$J$317,0)</f>
        <v>0</v>
      </c>
      <c r="BF317" s="163">
        <f>IF($N$317="snížená",$J$317,0)</f>
        <v>0</v>
      </c>
      <c r="BG317" s="163">
        <f>IF($N$317="zákl. přenesená",$J$317,0)</f>
        <v>0</v>
      </c>
      <c r="BH317" s="163">
        <f>IF($N$317="sníž. přenesená",$J$317,0)</f>
        <v>0</v>
      </c>
      <c r="BI317" s="163">
        <f>IF($N$317="nulová",$J$317,0)</f>
        <v>0</v>
      </c>
      <c r="BJ317" s="96" t="s">
        <v>21</v>
      </c>
      <c r="BK317" s="163">
        <f>ROUND($I$317*$H$317,2)</f>
        <v>0</v>
      </c>
      <c r="BL317" s="96" t="s">
        <v>303</v>
      </c>
      <c r="BM317" s="96" t="s">
        <v>587</v>
      </c>
    </row>
    <row r="318" spans="2:51" s="6" customFormat="1" ht="15.75" customHeight="1">
      <c r="B318" s="164"/>
      <c r="C318" s="165"/>
      <c r="D318" s="166" t="s">
        <v>167</v>
      </c>
      <c r="E318" s="167"/>
      <c r="F318" s="167" t="s">
        <v>588</v>
      </c>
      <c r="G318" s="165"/>
      <c r="H318" s="168">
        <v>439.724</v>
      </c>
      <c r="J318" s="165"/>
      <c r="K318" s="165"/>
      <c r="L318" s="169"/>
      <c r="M318" s="170"/>
      <c r="N318" s="165"/>
      <c r="O318" s="165"/>
      <c r="P318" s="165"/>
      <c r="Q318" s="165"/>
      <c r="R318" s="165"/>
      <c r="S318" s="165"/>
      <c r="T318" s="171"/>
      <c r="AT318" s="172" t="s">
        <v>167</v>
      </c>
      <c r="AU318" s="172" t="s">
        <v>80</v>
      </c>
      <c r="AV318" s="172" t="s">
        <v>80</v>
      </c>
      <c r="AW318" s="172" t="s">
        <v>113</v>
      </c>
      <c r="AX318" s="172" t="s">
        <v>21</v>
      </c>
      <c r="AY318" s="172" t="s">
        <v>156</v>
      </c>
    </row>
    <row r="319" spans="2:65" s="6" customFormat="1" ht="15.75" customHeight="1">
      <c r="B319" s="23"/>
      <c r="C319" s="152" t="s">
        <v>589</v>
      </c>
      <c r="D319" s="152" t="s">
        <v>160</v>
      </c>
      <c r="E319" s="153" t="s">
        <v>590</v>
      </c>
      <c r="F319" s="154" t="s">
        <v>591</v>
      </c>
      <c r="G319" s="155" t="s">
        <v>206</v>
      </c>
      <c r="H319" s="156">
        <v>18.63</v>
      </c>
      <c r="I319" s="157"/>
      <c r="J319" s="158">
        <f>ROUND($I$319*$H$319,2)</f>
        <v>0</v>
      </c>
      <c r="K319" s="154" t="s">
        <v>164</v>
      </c>
      <c r="L319" s="43"/>
      <c r="M319" s="159"/>
      <c r="N319" s="160" t="s">
        <v>43</v>
      </c>
      <c r="O319" s="24"/>
      <c r="P319" s="161">
        <f>$O$319*$H$319</f>
        <v>0</v>
      </c>
      <c r="Q319" s="161">
        <v>0.04993</v>
      </c>
      <c r="R319" s="161">
        <f>$Q$319*$H$319</f>
        <v>0.9301959</v>
      </c>
      <c r="S319" s="161">
        <v>0</v>
      </c>
      <c r="T319" s="162">
        <f>$S$319*$H$319</f>
        <v>0</v>
      </c>
      <c r="AR319" s="96" t="s">
        <v>303</v>
      </c>
      <c r="AT319" s="96" t="s">
        <v>160</v>
      </c>
      <c r="AU319" s="96" t="s">
        <v>80</v>
      </c>
      <c r="AY319" s="6" t="s">
        <v>156</v>
      </c>
      <c r="BE319" s="163">
        <f>IF($N$319="základní",$J$319,0)</f>
        <v>0</v>
      </c>
      <c r="BF319" s="163">
        <f>IF($N$319="snížená",$J$319,0)</f>
        <v>0</v>
      </c>
      <c r="BG319" s="163">
        <f>IF($N$319="zákl. přenesená",$J$319,0)</f>
        <v>0</v>
      </c>
      <c r="BH319" s="163">
        <f>IF($N$319="sníž. přenesená",$J$319,0)</f>
        <v>0</v>
      </c>
      <c r="BI319" s="163">
        <f>IF($N$319="nulová",$J$319,0)</f>
        <v>0</v>
      </c>
      <c r="BJ319" s="96" t="s">
        <v>21</v>
      </c>
      <c r="BK319" s="163">
        <f>ROUND($I$319*$H$319,2)</f>
        <v>0</v>
      </c>
      <c r="BL319" s="96" t="s">
        <v>303</v>
      </c>
      <c r="BM319" s="96" t="s">
        <v>592</v>
      </c>
    </row>
    <row r="320" spans="2:51" s="6" customFormat="1" ht="15.75" customHeight="1">
      <c r="B320" s="164"/>
      <c r="C320" s="165"/>
      <c r="D320" s="166" t="s">
        <v>167</v>
      </c>
      <c r="E320" s="167"/>
      <c r="F320" s="167" t="s">
        <v>593</v>
      </c>
      <c r="G320" s="165"/>
      <c r="H320" s="168">
        <v>18.63</v>
      </c>
      <c r="J320" s="165"/>
      <c r="K320" s="165"/>
      <c r="L320" s="169"/>
      <c r="M320" s="170"/>
      <c r="N320" s="165"/>
      <c r="O320" s="165"/>
      <c r="P320" s="165"/>
      <c r="Q320" s="165"/>
      <c r="R320" s="165"/>
      <c r="S320" s="165"/>
      <c r="T320" s="171"/>
      <c r="AT320" s="172" t="s">
        <v>167</v>
      </c>
      <c r="AU320" s="172" t="s">
        <v>80</v>
      </c>
      <c r="AV320" s="172" t="s">
        <v>80</v>
      </c>
      <c r="AW320" s="172" t="s">
        <v>113</v>
      </c>
      <c r="AX320" s="172" t="s">
        <v>21</v>
      </c>
      <c r="AY320" s="172" t="s">
        <v>156</v>
      </c>
    </row>
    <row r="321" spans="2:65" s="6" customFormat="1" ht="15.75" customHeight="1">
      <c r="B321" s="23"/>
      <c r="C321" s="152" t="s">
        <v>594</v>
      </c>
      <c r="D321" s="152" t="s">
        <v>160</v>
      </c>
      <c r="E321" s="153" t="s">
        <v>595</v>
      </c>
      <c r="F321" s="154" t="s">
        <v>596</v>
      </c>
      <c r="G321" s="155" t="s">
        <v>206</v>
      </c>
      <c r="H321" s="156">
        <v>8.622</v>
      </c>
      <c r="I321" s="157"/>
      <c r="J321" s="158">
        <f>ROUND($I$321*$H$321,2)</f>
        <v>0</v>
      </c>
      <c r="K321" s="154" t="s">
        <v>164</v>
      </c>
      <c r="L321" s="43"/>
      <c r="M321" s="159"/>
      <c r="N321" s="160" t="s">
        <v>43</v>
      </c>
      <c r="O321" s="24"/>
      <c r="P321" s="161">
        <f>$O$321*$H$321</f>
        <v>0</v>
      </c>
      <c r="Q321" s="161">
        <v>0.01236</v>
      </c>
      <c r="R321" s="161">
        <f>$Q$321*$H$321</f>
        <v>0.10656792</v>
      </c>
      <c r="S321" s="161">
        <v>0</v>
      </c>
      <c r="T321" s="162">
        <f>$S$321*$H$321</f>
        <v>0</v>
      </c>
      <c r="AR321" s="96" t="s">
        <v>303</v>
      </c>
      <c r="AT321" s="96" t="s">
        <v>160</v>
      </c>
      <c r="AU321" s="96" t="s">
        <v>80</v>
      </c>
      <c r="AY321" s="6" t="s">
        <v>156</v>
      </c>
      <c r="BE321" s="163">
        <f>IF($N$321="základní",$J$321,0)</f>
        <v>0</v>
      </c>
      <c r="BF321" s="163">
        <f>IF($N$321="snížená",$J$321,0)</f>
        <v>0</v>
      </c>
      <c r="BG321" s="163">
        <f>IF($N$321="zákl. přenesená",$J$321,0)</f>
        <v>0</v>
      </c>
      <c r="BH321" s="163">
        <f>IF($N$321="sníž. přenesená",$J$321,0)</f>
        <v>0</v>
      </c>
      <c r="BI321" s="163">
        <f>IF($N$321="nulová",$J$321,0)</f>
        <v>0</v>
      </c>
      <c r="BJ321" s="96" t="s">
        <v>21</v>
      </c>
      <c r="BK321" s="163">
        <f>ROUND($I$321*$H$321,2)</f>
        <v>0</v>
      </c>
      <c r="BL321" s="96" t="s">
        <v>303</v>
      </c>
      <c r="BM321" s="96" t="s">
        <v>597</v>
      </c>
    </row>
    <row r="322" spans="2:51" s="6" customFormat="1" ht="15.75" customHeight="1">
      <c r="B322" s="164"/>
      <c r="C322" s="165"/>
      <c r="D322" s="166" t="s">
        <v>167</v>
      </c>
      <c r="E322" s="167"/>
      <c r="F322" s="167" t="s">
        <v>598</v>
      </c>
      <c r="G322" s="165"/>
      <c r="H322" s="168">
        <v>8.622</v>
      </c>
      <c r="J322" s="165"/>
      <c r="K322" s="165"/>
      <c r="L322" s="169"/>
      <c r="M322" s="170"/>
      <c r="N322" s="165"/>
      <c r="O322" s="165"/>
      <c r="P322" s="165"/>
      <c r="Q322" s="165"/>
      <c r="R322" s="165"/>
      <c r="S322" s="165"/>
      <c r="T322" s="171"/>
      <c r="AT322" s="172" t="s">
        <v>167</v>
      </c>
      <c r="AU322" s="172" t="s">
        <v>80</v>
      </c>
      <c r="AV322" s="172" t="s">
        <v>80</v>
      </c>
      <c r="AW322" s="172" t="s">
        <v>113</v>
      </c>
      <c r="AX322" s="172" t="s">
        <v>21</v>
      </c>
      <c r="AY322" s="172" t="s">
        <v>156</v>
      </c>
    </row>
    <row r="323" spans="2:65" s="6" customFormat="1" ht="15.75" customHeight="1">
      <c r="B323" s="23"/>
      <c r="C323" s="152" t="s">
        <v>599</v>
      </c>
      <c r="D323" s="152" t="s">
        <v>160</v>
      </c>
      <c r="E323" s="153" t="s">
        <v>600</v>
      </c>
      <c r="F323" s="154" t="s">
        <v>601</v>
      </c>
      <c r="G323" s="155" t="s">
        <v>206</v>
      </c>
      <c r="H323" s="156">
        <v>589.63</v>
      </c>
      <c r="I323" s="157"/>
      <c r="J323" s="158">
        <f>ROUND($I$323*$H$323,2)</f>
        <v>0</v>
      </c>
      <c r="K323" s="154" t="s">
        <v>164</v>
      </c>
      <c r="L323" s="43"/>
      <c r="M323" s="159"/>
      <c r="N323" s="160" t="s">
        <v>43</v>
      </c>
      <c r="O323" s="24"/>
      <c r="P323" s="161">
        <f>$O$323*$H$323</f>
        <v>0</v>
      </c>
      <c r="Q323" s="161">
        <v>0.01223</v>
      </c>
      <c r="R323" s="161">
        <f>$Q$323*$H$323</f>
        <v>7.2111749</v>
      </c>
      <c r="S323" s="161">
        <v>0</v>
      </c>
      <c r="T323" s="162">
        <f>$S$323*$H$323</f>
        <v>0</v>
      </c>
      <c r="AR323" s="96" t="s">
        <v>303</v>
      </c>
      <c r="AT323" s="96" t="s">
        <v>160</v>
      </c>
      <c r="AU323" s="96" t="s">
        <v>80</v>
      </c>
      <c r="AY323" s="6" t="s">
        <v>156</v>
      </c>
      <c r="BE323" s="163">
        <f>IF($N$323="základní",$J$323,0)</f>
        <v>0</v>
      </c>
      <c r="BF323" s="163">
        <f>IF($N$323="snížená",$J$323,0)</f>
        <v>0</v>
      </c>
      <c r="BG323" s="163">
        <f>IF($N$323="zákl. přenesená",$J$323,0)</f>
        <v>0</v>
      </c>
      <c r="BH323" s="163">
        <f>IF($N$323="sníž. přenesená",$J$323,0)</f>
        <v>0</v>
      </c>
      <c r="BI323" s="163">
        <f>IF($N$323="nulová",$J$323,0)</f>
        <v>0</v>
      </c>
      <c r="BJ323" s="96" t="s">
        <v>21</v>
      </c>
      <c r="BK323" s="163">
        <f>ROUND($I$323*$H$323,2)</f>
        <v>0</v>
      </c>
      <c r="BL323" s="96" t="s">
        <v>303</v>
      </c>
      <c r="BM323" s="96" t="s">
        <v>602</v>
      </c>
    </row>
    <row r="324" spans="2:51" s="6" customFormat="1" ht="15.75" customHeight="1">
      <c r="B324" s="164"/>
      <c r="C324" s="165"/>
      <c r="D324" s="166" t="s">
        <v>167</v>
      </c>
      <c r="E324" s="167"/>
      <c r="F324" s="167" t="s">
        <v>603</v>
      </c>
      <c r="G324" s="165"/>
      <c r="H324" s="168">
        <v>164.3</v>
      </c>
      <c r="J324" s="165"/>
      <c r="K324" s="165"/>
      <c r="L324" s="169"/>
      <c r="M324" s="170"/>
      <c r="N324" s="165"/>
      <c r="O324" s="165"/>
      <c r="P324" s="165"/>
      <c r="Q324" s="165"/>
      <c r="R324" s="165"/>
      <c r="S324" s="165"/>
      <c r="T324" s="171"/>
      <c r="AT324" s="172" t="s">
        <v>167</v>
      </c>
      <c r="AU324" s="172" t="s">
        <v>80</v>
      </c>
      <c r="AV324" s="172" t="s">
        <v>80</v>
      </c>
      <c r="AW324" s="172" t="s">
        <v>113</v>
      </c>
      <c r="AX324" s="172" t="s">
        <v>72</v>
      </c>
      <c r="AY324" s="172" t="s">
        <v>156</v>
      </c>
    </row>
    <row r="325" spans="2:51" s="6" customFormat="1" ht="15.75" customHeight="1">
      <c r="B325" s="164"/>
      <c r="C325" s="165"/>
      <c r="D325" s="173" t="s">
        <v>167</v>
      </c>
      <c r="E325" s="165"/>
      <c r="F325" s="167" t="s">
        <v>604</v>
      </c>
      <c r="G325" s="165"/>
      <c r="H325" s="168">
        <v>182.89</v>
      </c>
      <c r="J325" s="165"/>
      <c r="K325" s="165"/>
      <c r="L325" s="169"/>
      <c r="M325" s="170"/>
      <c r="N325" s="165"/>
      <c r="O325" s="165"/>
      <c r="P325" s="165"/>
      <c r="Q325" s="165"/>
      <c r="R325" s="165"/>
      <c r="S325" s="165"/>
      <c r="T325" s="171"/>
      <c r="AT325" s="172" t="s">
        <v>167</v>
      </c>
      <c r="AU325" s="172" t="s">
        <v>80</v>
      </c>
      <c r="AV325" s="172" t="s">
        <v>80</v>
      </c>
      <c r="AW325" s="172" t="s">
        <v>113</v>
      </c>
      <c r="AX325" s="172" t="s">
        <v>72</v>
      </c>
      <c r="AY325" s="172" t="s">
        <v>156</v>
      </c>
    </row>
    <row r="326" spans="2:51" s="6" customFormat="1" ht="15.75" customHeight="1">
      <c r="B326" s="164"/>
      <c r="C326" s="165"/>
      <c r="D326" s="173" t="s">
        <v>167</v>
      </c>
      <c r="E326" s="165"/>
      <c r="F326" s="167" t="s">
        <v>605</v>
      </c>
      <c r="G326" s="165"/>
      <c r="H326" s="168">
        <v>242.44</v>
      </c>
      <c r="J326" s="165"/>
      <c r="K326" s="165"/>
      <c r="L326" s="169"/>
      <c r="M326" s="170"/>
      <c r="N326" s="165"/>
      <c r="O326" s="165"/>
      <c r="P326" s="165"/>
      <c r="Q326" s="165"/>
      <c r="R326" s="165"/>
      <c r="S326" s="165"/>
      <c r="T326" s="171"/>
      <c r="AT326" s="172" t="s">
        <v>167</v>
      </c>
      <c r="AU326" s="172" t="s">
        <v>80</v>
      </c>
      <c r="AV326" s="172" t="s">
        <v>80</v>
      </c>
      <c r="AW326" s="172" t="s">
        <v>113</v>
      </c>
      <c r="AX326" s="172" t="s">
        <v>72</v>
      </c>
      <c r="AY326" s="172" t="s">
        <v>156</v>
      </c>
    </row>
    <row r="327" spans="2:51" s="6" customFormat="1" ht="15.75" customHeight="1">
      <c r="B327" s="174"/>
      <c r="C327" s="175"/>
      <c r="D327" s="173" t="s">
        <v>167</v>
      </c>
      <c r="E327" s="175"/>
      <c r="F327" s="176" t="s">
        <v>185</v>
      </c>
      <c r="G327" s="175"/>
      <c r="H327" s="177">
        <v>589.63</v>
      </c>
      <c r="J327" s="175"/>
      <c r="K327" s="175"/>
      <c r="L327" s="178"/>
      <c r="M327" s="179"/>
      <c r="N327" s="175"/>
      <c r="O327" s="175"/>
      <c r="P327" s="175"/>
      <c r="Q327" s="175"/>
      <c r="R327" s="175"/>
      <c r="S327" s="175"/>
      <c r="T327" s="180"/>
      <c r="AT327" s="181" t="s">
        <v>167</v>
      </c>
      <c r="AU327" s="181" t="s">
        <v>80</v>
      </c>
      <c r="AV327" s="181" t="s">
        <v>165</v>
      </c>
      <c r="AW327" s="181" t="s">
        <v>113</v>
      </c>
      <c r="AX327" s="181" t="s">
        <v>21</v>
      </c>
      <c r="AY327" s="181" t="s">
        <v>156</v>
      </c>
    </row>
    <row r="328" spans="2:65" s="6" customFormat="1" ht="15.75" customHeight="1">
      <c r="B328" s="23"/>
      <c r="C328" s="152" t="s">
        <v>606</v>
      </c>
      <c r="D328" s="152" t="s">
        <v>160</v>
      </c>
      <c r="E328" s="153" t="s">
        <v>607</v>
      </c>
      <c r="F328" s="154" t="s">
        <v>608</v>
      </c>
      <c r="G328" s="155" t="s">
        <v>206</v>
      </c>
      <c r="H328" s="156">
        <v>589.63</v>
      </c>
      <c r="I328" s="157"/>
      <c r="J328" s="158">
        <f>ROUND($I$328*$H$328,2)</f>
        <v>0</v>
      </c>
      <c r="K328" s="154" t="s">
        <v>164</v>
      </c>
      <c r="L328" s="43"/>
      <c r="M328" s="159"/>
      <c r="N328" s="160" t="s">
        <v>43</v>
      </c>
      <c r="O328" s="24"/>
      <c r="P328" s="161">
        <f>$O$328*$H$328</f>
        <v>0</v>
      </c>
      <c r="Q328" s="161">
        <v>0.0001</v>
      </c>
      <c r="R328" s="161">
        <f>$Q$328*$H$328</f>
        <v>0.058963</v>
      </c>
      <c r="S328" s="161">
        <v>0</v>
      </c>
      <c r="T328" s="162">
        <f>$S$328*$H$328</f>
        <v>0</v>
      </c>
      <c r="AR328" s="96" t="s">
        <v>303</v>
      </c>
      <c r="AT328" s="96" t="s">
        <v>160</v>
      </c>
      <c r="AU328" s="96" t="s">
        <v>80</v>
      </c>
      <c r="AY328" s="6" t="s">
        <v>156</v>
      </c>
      <c r="BE328" s="163">
        <f>IF($N$328="základní",$J$328,0)</f>
        <v>0</v>
      </c>
      <c r="BF328" s="163">
        <f>IF($N$328="snížená",$J$328,0)</f>
        <v>0</v>
      </c>
      <c r="BG328" s="163">
        <f>IF($N$328="zákl. přenesená",$J$328,0)</f>
        <v>0</v>
      </c>
      <c r="BH328" s="163">
        <f>IF($N$328="sníž. přenesená",$J$328,0)</f>
        <v>0</v>
      </c>
      <c r="BI328" s="163">
        <f>IF($N$328="nulová",$J$328,0)</f>
        <v>0</v>
      </c>
      <c r="BJ328" s="96" t="s">
        <v>21</v>
      </c>
      <c r="BK328" s="163">
        <f>ROUND($I$328*$H$328,2)</f>
        <v>0</v>
      </c>
      <c r="BL328" s="96" t="s">
        <v>303</v>
      </c>
      <c r="BM328" s="96" t="s">
        <v>609</v>
      </c>
    </row>
    <row r="329" spans="2:65" s="6" customFormat="1" ht="27" customHeight="1">
      <c r="B329" s="23"/>
      <c r="C329" s="155" t="s">
        <v>610</v>
      </c>
      <c r="D329" s="155" t="s">
        <v>160</v>
      </c>
      <c r="E329" s="153" t="s">
        <v>611</v>
      </c>
      <c r="F329" s="154" t="s">
        <v>612</v>
      </c>
      <c r="G329" s="155" t="s">
        <v>206</v>
      </c>
      <c r="H329" s="156">
        <v>168.12</v>
      </c>
      <c r="I329" s="157"/>
      <c r="J329" s="158">
        <f>ROUND($I$329*$H$329,2)</f>
        <v>0</v>
      </c>
      <c r="K329" s="154" t="s">
        <v>164</v>
      </c>
      <c r="L329" s="43"/>
      <c r="M329" s="159"/>
      <c r="N329" s="160" t="s">
        <v>43</v>
      </c>
      <c r="O329" s="24"/>
      <c r="P329" s="161">
        <f>$O$329*$H$329</f>
        <v>0</v>
      </c>
      <c r="Q329" s="161">
        <v>0.00117</v>
      </c>
      <c r="R329" s="161">
        <f>$Q$329*$H$329</f>
        <v>0.1967004</v>
      </c>
      <c r="S329" s="161">
        <v>0</v>
      </c>
      <c r="T329" s="162">
        <f>$S$329*$H$329</f>
        <v>0</v>
      </c>
      <c r="AR329" s="96" t="s">
        <v>303</v>
      </c>
      <c r="AT329" s="96" t="s">
        <v>160</v>
      </c>
      <c r="AU329" s="96" t="s">
        <v>80</v>
      </c>
      <c r="AY329" s="96" t="s">
        <v>156</v>
      </c>
      <c r="BE329" s="163">
        <f>IF($N$329="základní",$J$329,0)</f>
        <v>0</v>
      </c>
      <c r="BF329" s="163">
        <f>IF($N$329="snížená",$J$329,0)</f>
        <v>0</v>
      </c>
      <c r="BG329" s="163">
        <f>IF($N$329="zákl. přenesená",$J$329,0)</f>
        <v>0</v>
      </c>
      <c r="BH329" s="163">
        <f>IF($N$329="sníž. přenesená",$J$329,0)</f>
        <v>0</v>
      </c>
      <c r="BI329" s="163">
        <f>IF($N$329="nulová",$J$329,0)</f>
        <v>0</v>
      </c>
      <c r="BJ329" s="96" t="s">
        <v>21</v>
      </c>
      <c r="BK329" s="163">
        <f>ROUND($I$329*$H$329,2)</f>
        <v>0</v>
      </c>
      <c r="BL329" s="96" t="s">
        <v>303</v>
      </c>
      <c r="BM329" s="96" t="s">
        <v>613</v>
      </c>
    </row>
    <row r="330" spans="2:51" s="6" customFormat="1" ht="15.75" customHeight="1">
      <c r="B330" s="164"/>
      <c r="C330" s="165"/>
      <c r="D330" s="166" t="s">
        <v>167</v>
      </c>
      <c r="E330" s="167"/>
      <c r="F330" s="167" t="s">
        <v>614</v>
      </c>
      <c r="G330" s="165"/>
      <c r="H330" s="168">
        <v>52.35</v>
      </c>
      <c r="J330" s="165"/>
      <c r="K330" s="165"/>
      <c r="L330" s="169"/>
      <c r="M330" s="170"/>
      <c r="N330" s="165"/>
      <c r="O330" s="165"/>
      <c r="P330" s="165"/>
      <c r="Q330" s="165"/>
      <c r="R330" s="165"/>
      <c r="S330" s="165"/>
      <c r="T330" s="171"/>
      <c r="AT330" s="172" t="s">
        <v>167</v>
      </c>
      <c r="AU330" s="172" t="s">
        <v>80</v>
      </c>
      <c r="AV330" s="172" t="s">
        <v>80</v>
      </c>
      <c r="AW330" s="172" t="s">
        <v>113</v>
      </c>
      <c r="AX330" s="172" t="s">
        <v>72</v>
      </c>
      <c r="AY330" s="172" t="s">
        <v>156</v>
      </c>
    </row>
    <row r="331" spans="2:51" s="6" customFormat="1" ht="15.75" customHeight="1">
      <c r="B331" s="164"/>
      <c r="C331" s="165"/>
      <c r="D331" s="173" t="s">
        <v>167</v>
      </c>
      <c r="E331" s="165"/>
      <c r="F331" s="167" t="s">
        <v>615</v>
      </c>
      <c r="G331" s="165"/>
      <c r="H331" s="168">
        <v>34.91</v>
      </c>
      <c r="J331" s="165"/>
      <c r="K331" s="165"/>
      <c r="L331" s="169"/>
      <c r="M331" s="170"/>
      <c r="N331" s="165"/>
      <c r="O331" s="165"/>
      <c r="P331" s="165"/>
      <c r="Q331" s="165"/>
      <c r="R331" s="165"/>
      <c r="S331" s="165"/>
      <c r="T331" s="171"/>
      <c r="AT331" s="172" t="s">
        <v>167</v>
      </c>
      <c r="AU331" s="172" t="s">
        <v>80</v>
      </c>
      <c r="AV331" s="172" t="s">
        <v>80</v>
      </c>
      <c r="AW331" s="172" t="s">
        <v>113</v>
      </c>
      <c r="AX331" s="172" t="s">
        <v>72</v>
      </c>
      <c r="AY331" s="172" t="s">
        <v>156</v>
      </c>
    </row>
    <row r="332" spans="2:51" s="6" customFormat="1" ht="15.75" customHeight="1">
      <c r="B332" s="164"/>
      <c r="C332" s="165"/>
      <c r="D332" s="173" t="s">
        <v>167</v>
      </c>
      <c r="E332" s="165"/>
      <c r="F332" s="167" t="s">
        <v>616</v>
      </c>
      <c r="G332" s="165"/>
      <c r="H332" s="168">
        <v>80.86</v>
      </c>
      <c r="J332" s="165"/>
      <c r="K332" s="165"/>
      <c r="L332" s="169"/>
      <c r="M332" s="170"/>
      <c r="N332" s="165"/>
      <c r="O332" s="165"/>
      <c r="P332" s="165"/>
      <c r="Q332" s="165"/>
      <c r="R332" s="165"/>
      <c r="S332" s="165"/>
      <c r="T332" s="171"/>
      <c r="AT332" s="172" t="s">
        <v>167</v>
      </c>
      <c r="AU332" s="172" t="s">
        <v>80</v>
      </c>
      <c r="AV332" s="172" t="s">
        <v>80</v>
      </c>
      <c r="AW332" s="172" t="s">
        <v>113</v>
      </c>
      <c r="AX332" s="172" t="s">
        <v>72</v>
      </c>
      <c r="AY332" s="172" t="s">
        <v>156</v>
      </c>
    </row>
    <row r="333" spans="2:51" s="6" customFormat="1" ht="15.75" customHeight="1">
      <c r="B333" s="174"/>
      <c r="C333" s="175"/>
      <c r="D333" s="173" t="s">
        <v>167</v>
      </c>
      <c r="E333" s="175"/>
      <c r="F333" s="176" t="s">
        <v>185</v>
      </c>
      <c r="G333" s="175"/>
      <c r="H333" s="177">
        <v>168.12</v>
      </c>
      <c r="J333" s="175"/>
      <c r="K333" s="175"/>
      <c r="L333" s="178"/>
      <c r="M333" s="179"/>
      <c r="N333" s="175"/>
      <c r="O333" s="175"/>
      <c r="P333" s="175"/>
      <c r="Q333" s="175"/>
      <c r="R333" s="175"/>
      <c r="S333" s="175"/>
      <c r="T333" s="180"/>
      <c r="AT333" s="181" t="s">
        <v>167</v>
      </c>
      <c r="AU333" s="181" t="s">
        <v>80</v>
      </c>
      <c r="AV333" s="181" t="s">
        <v>165</v>
      </c>
      <c r="AW333" s="181" t="s">
        <v>113</v>
      </c>
      <c r="AX333" s="181" t="s">
        <v>21</v>
      </c>
      <c r="AY333" s="181" t="s">
        <v>156</v>
      </c>
    </row>
    <row r="334" spans="2:65" s="6" customFormat="1" ht="15.75" customHeight="1">
      <c r="B334" s="23"/>
      <c r="C334" s="152" t="s">
        <v>617</v>
      </c>
      <c r="D334" s="152" t="s">
        <v>160</v>
      </c>
      <c r="E334" s="153" t="s">
        <v>618</v>
      </c>
      <c r="F334" s="154" t="s">
        <v>619</v>
      </c>
      <c r="G334" s="155" t="s">
        <v>506</v>
      </c>
      <c r="H334" s="182"/>
      <c r="I334" s="157"/>
      <c r="J334" s="158">
        <f>ROUND($I$334*$H$334,2)</f>
        <v>0</v>
      </c>
      <c r="K334" s="154" t="s">
        <v>164</v>
      </c>
      <c r="L334" s="43"/>
      <c r="M334" s="159"/>
      <c r="N334" s="160" t="s">
        <v>43</v>
      </c>
      <c r="O334" s="24"/>
      <c r="P334" s="161">
        <f>$O$334*$H$334</f>
        <v>0</v>
      </c>
      <c r="Q334" s="161">
        <v>0</v>
      </c>
      <c r="R334" s="161">
        <f>$Q$334*$H$334</f>
        <v>0</v>
      </c>
      <c r="S334" s="161">
        <v>0</v>
      </c>
      <c r="T334" s="162">
        <f>$S$334*$H$334</f>
        <v>0</v>
      </c>
      <c r="AR334" s="96" t="s">
        <v>303</v>
      </c>
      <c r="AT334" s="96" t="s">
        <v>160</v>
      </c>
      <c r="AU334" s="96" t="s">
        <v>80</v>
      </c>
      <c r="AY334" s="6" t="s">
        <v>156</v>
      </c>
      <c r="BE334" s="163">
        <f>IF($N$334="základní",$J$334,0)</f>
        <v>0</v>
      </c>
      <c r="BF334" s="163">
        <f>IF($N$334="snížená",$J$334,0)</f>
        <v>0</v>
      </c>
      <c r="BG334" s="163">
        <f>IF($N$334="zákl. přenesená",$J$334,0)</f>
        <v>0</v>
      </c>
      <c r="BH334" s="163">
        <f>IF($N$334="sníž. přenesená",$J$334,0)</f>
        <v>0</v>
      </c>
      <c r="BI334" s="163">
        <f>IF($N$334="nulová",$J$334,0)</f>
        <v>0</v>
      </c>
      <c r="BJ334" s="96" t="s">
        <v>21</v>
      </c>
      <c r="BK334" s="163">
        <f>ROUND($I$334*$H$334,2)</f>
        <v>0</v>
      </c>
      <c r="BL334" s="96" t="s">
        <v>303</v>
      </c>
      <c r="BM334" s="96" t="s">
        <v>620</v>
      </c>
    </row>
    <row r="335" spans="2:63" s="139" customFormat="1" ht="30.75" customHeight="1">
      <c r="B335" s="140"/>
      <c r="C335" s="141"/>
      <c r="D335" s="141" t="s">
        <v>71</v>
      </c>
      <c r="E335" s="150" t="s">
        <v>621</v>
      </c>
      <c r="F335" s="150" t="s">
        <v>622</v>
      </c>
      <c r="G335" s="141"/>
      <c r="H335" s="141"/>
      <c r="J335" s="151">
        <f>$BK$335</f>
        <v>0</v>
      </c>
      <c r="K335" s="141"/>
      <c r="L335" s="144"/>
      <c r="M335" s="145"/>
      <c r="N335" s="141"/>
      <c r="O335" s="141"/>
      <c r="P335" s="146">
        <f>SUM($P$336:$P$366)</f>
        <v>0</v>
      </c>
      <c r="Q335" s="141"/>
      <c r="R335" s="146">
        <f>SUM($R$336:$R$366)</f>
        <v>0</v>
      </c>
      <c r="S335" s="141"/>
      <c r="T335" s="147">
        <f>SUM($T$336:$T$366)</f>
        <v>1.1655000000000002</v>
      </c>
      <c r="AR335" s="148" t="s">
        <v>80</v>
      </c>
      <c r="AT335" s="148" t="s">
        <v>71</v>
      </c>
      <c r="AU335" s="148" t="s">
        <v>21</v>
      </c>
      <c r="AY335" s="148" t="s">
        <v>156</v>
      </c>
      <c r="BK335" s="149">
        <f>SUM($BK$336:$BK$366)</f>
        <v>0</v>
      </c>
    </row>
    <row r="336" spans="2:65" s="6" customFormat="1" ht="15.75" customHeight="1">
      <c r="B336" s="23"/>
      <c r="C336" s="155" t="s">
        <v>623</v>
      </c>
      <c r="D336" s="155" t="s">
        <v>160</v>
      </c>
      <c r="E336" s="153" t="s">
        <v>624</v>
      </c>
      <c r="F336" s="154" t="s">
        <v>625</v>
      </c>
      <c r="G336" s="155" t="s">
        <v>338</v>
      </c>
      <c r="H336" s="156">
        <v>3</v>
      </c>
      <c r="I336" s="157"/>
      <c r="J336" s="158">
        <f>ROUND($I$336*$H$336,2)</f>
        <v>0</v>
      </c>
      <c r="K336" s="154"/>
      <c r="L336" s="43"/>
      <c r="M336" s="159"/>
      <c r="N336" s="160" t="s">
        <v>43</v>
      </c>
      <c r="O336" s="24"/>
      <c r="P336" s="161">
        <f>$O$336*$H$336</f>
        <v>0</v>
      </c>
      <c r="Q336" s="161">
        <v>0</v>
      </c>
      <c r="R336" s="161">
        <f>$Q$336*$H$336</f>
        <v>0</v>
      </c>
      <c r="S336" s="161">
        <v>0</v>
      </c>
      <c r="T336" s="162">
        <f>$S$336*$H$336</f>
        <v>0</v>
      </c>
      <c r="AR336" s="96" t="s">
        <v>303</v>
      </c>
      <c r="AT336" s="96" t="s">
        <v>160</v>
      </c>
      <c r="AU336" s="96" t="s">
        <v>80</v>
      </c>
      <c r="AY336" s="96" t="s">
        <v>156</v>
      </c>
      <c r="BE336" s="163">
        <f>IF($N$336="základní",$J$336,0)</f>
        <v>0</v>
      </c>
      <c r="BF336" s="163">
        <f>IF($N$336="snížená",$J$336,0)</f>
        <v>0</v>
      </c>
      <c r="BG336" s="163">
        <f>IF($N$336="zákl. přenesená",$J$336,0)</f>
        <v>0</v>
      </c>
      <c r="BH336" s="163">
        <f>IF($N$336="sníž. přenesená",$J$336,0)</f>
        <v>0</v>
      </c>
      <c r="BI336" s="163">
        <f>IF($N$336="nulová",$J$336,0)</f>
        <v>0</v>
      </c>
      <c r="BJ336" s="96" t="s">
        <v>21</v>
      </c>
      <c r="BK336" s="163">
        <f>ROUND($I$336*$H$336,2)</f>
        <v>0</v>
      </c>
      <c r="BL336" s="96" t="s">
        <v>303</v>
      </c>
      <c r="BM336" s="96" t="s">
        <v>626</v>
      </c>
    </row>
    <row r="337" spans="2:51" s="6" customFormat="1" ht="15.75" customHeight="1">
      <c r="B337" s="164"/>
      <c r="C337" s="165"/>
      <c r="D337" s="166" t="s">
        <v>167</v>
      </c>
      <c r="E337" s="167"/>
      <c r="F337" s="167" t="s">
        <v>627</v>
      </c>
      <c r="G337" s="165"/>
      <c r="H337" s="168">
        <v>3</v>
      </c>
      <c r="J337" s="165"/>
      <c r="K337" s="165"/>
      <c r="L337" s="169"/>
      <c r="M337" s="170"/>
      <c r="N337" s="165"/>
      <c r="O337" s="165"/>
      <c r="P337" s="165"/>
      <c r="Q337" s="165"/>
      <c r="R337" s="165"/>
      <c r="S337" s="165"/>
      <c r="T337" s="171"/>
      <c r="AT337" s="172" t="s">
        <v>167</v>
      </c>
      <c r="AU337" s="172" t="s">
        <v>80</v>
      </c>
      <c r="AV337" s="172" t="s">
        <v>80</v>
      </c>
      <c r="AW337" s="172" t="s">
        <v>113</v>
      </c>
      <c r="AX337" s="172" t="s">
        <v>21</v>
      </c>
      <c r="AY337" s="172" t="s">
        <v>156</v>
      </c>
    </row>
    <row r="338" spans="2:65" s="6" customFormat="1" ht="15.75" customHeight="1">
      <c r="B338" s="23"/>
      <c r="C338" s="152" t="s">
        <v>628</v>
      </c>
      <c r="D338" s="152" t="s">
        <v>160</v>
      </c>
      <c r="E338" s="153" t="s">
        <v>629</v>
      </c>
      <c r="F338" s="154" t="s">
        <v>630</v>
      </c>
      <c r="G338" s="155" t="s">
        <v>338</v>
      </c>
      <c r="H338" s="156">
        <v>3</v>
      </c>
      <c r="I338" s="157"/>
      <c r="J338" s="158">
        <f>ROUND($I$338*$H$338,2)</f>
        <v>0</v>
      </c>
      <c r="K338" s="154"/>
      <c r="L338" s="43"/>
      <c r="M338" s="159"/>
      <c r="N338" s="160" t="s">
        <v>43</v>
      </c>
      <c r="O338" s="24"/>
      <c r="P338" s="161">
        <f>$O$338*$H$338</f>
        <v>0</v>
      </c>
      <c r="Q338" s="161">
        <v>0</v>
      </c>
      <c r="R338" s="161">
        <f>$Q$338*$H$338</f>
        <v>0</v>
      </c>
      <c r="S338" s="161">
        <v>0</v>
      </c>
      <c r="T338" s="162">
        <f>$S$338*$H$338</f>
        <v>0</v>
      </c>
      <c r="AR338" s="96" t="s">
        <v>303</v>
      </c>
      <c r="AT338" s="96" t="s">
        <v>160</v>
      </c>
      <c r="AU338" s="96" t="s">
        <v>80</v>
      </c>
      <c r="AY338" s="6" t="s">
        <v>156</v>
      </c>
      <c r="BE338" s="163">
        <f>IF($N$338="základní",$J$338,0)</f>
        <v>0</v>
      </c>
      <c r="BF338" s="163">
        <f>IF($N$338="snížená",$J$338,0)</f>
        <v>0</v>
      </c>
      <c r="BG338" s="163">
        <f>IF($N$338="zákl. přenesená",$J$338,0)</f>
        <v>0</v>
      </c>
      <c r="BH338" s="163">
        <f>IF($N$338="sníž. přenesená",$J$338,0)</f>
        <v>0</v>
      </c>
      <c r="BI338" s="163">
        <f>IF($N$338="nulová",$J$338,0)</f>
        <v>0</v>
      </c>
      <c r="BJ338" s="96" t="s">
        <v>21</v>
      </c>
      <c r="BK338" s="163">
        <f>ROUND($I$338*$H$338,2)</f>
        <v>0</v>
      </c>
      <c r="BL338" s="96" t="s">
        <v>303</v>
      </c>
      <c r="BM338" s="96" t="s">
        <v>631</v>
      </c>
    </row>
    <row r="339" spans="2:65" s="6" customFormat="1" ht="15.75" customHeight="1">
      <c r="B339" s="23"/>
      <c r="C339" s="155" t="s">
        <v>632</v>
      </c>
      <c r="D339" s="155" t="s">
        <v>160</v>
      </c>
      <c r="E339" s="153" t="s">
        <v>633</v>
      </c>
      <c r="F339" s="154" t="s">
        <v>634</v>
      </c>
      <c r="G339" s="155" t="s">
        <v>338</v>
      </c>
      <c r="H339" s="156">
        <v>1</v>
      </c>
      <c r="I339" s="157"/>
      <c r="J339" s="158">
        <f>ROUND($I$339*$H$339,2)</f>
        <v>0</v>
      </c>
      <c r="K339" s="154"/>
      <c r="L339" s="43"/>
      <c r="M339" s="159"/>
      <c r="N339" s="160" t="s">
        <v>43</v>
      </c>
      <c r="O339" s="24"/>
      <c r="P339" s="161">
        <f>$O$339*$H$339</f>
        <v>0</v>
      </c>
      <c r="Q339" s="161">
        <v>0</v>
      </c>
      <c r="R339" s="161">
        <f>$Q$339*$H$339</f>
        <v>0</v>
      </c>
      <c r="S339" s="161">
        <v>0</v>
      </c>
      <c r="T339" s="162">
        <f>$S$339*$H$339</f>
        <v>0</v>
      </c>
      <c r="AR339" s="96" t="s">
        <v>303</v>
      </c>
      <c r="AT339" s="96" t="s">
        <v>160</v>
      </c>
      <c r="AU339" s="96" t="s">
        <v>80</v>
      </c>
      <c r="AY339" s="96" t="s">
        <v>156</v>
      </c>
      <c r="BE339" s="163">
        <f>IF($N$339="základní",$J$339,0)</f>
        <v>0</v>
      </c>
      <c r="BF339" s="163">
        <f>IF($N$339="snížená",$J$339,0)</f>
        <v>0</v>
      </c>
      <c r="BG339" s="163">
        <f>IF($N$339="zákl. přenesená",$J$339,0)</f>
        <v>0</v>
      </c>
      <c r="BH339" s="163">
        <f>IF($N$339="sníž. přenesená",$J$339,0)</f>
        <v>0</v>
      </c>
      <c r="BI339" s="163">
        <f>IF($N$339="nulová",$J$339,0)</f>
        <v>0</v>
      </c>
      <c r="BJ339" s="96" t="s">
        <v>21</v>
      </c>
      <c r="BK339" s="163">
        <f>ROUND($I$339*$H$339,2)</f>
        <v>0</v>
      </c>
      <c r="BL339" s="96" t="s">
        <v>303</v>
      </c>
      <c r="BM339" s="96" t="s">
        <v>635</v>
      </c>
    </row>
    <row r="340" spans="2:65" s="6" customFormat="1" ht="27" customHeight="1">
      <c r="B340" s="23"/>
      <c r="C340" s="155" t="s">
        <v>636</v>
      </c>
      <c r="D340" s="155" t="s">
        <v>160</v>
      </c>
      <c r="E340" s="153" t="s">
        <v>637</v>
      </c>
      <c r="F340" s="154" t="s">
        <v>638</v>
      </c>
      <c r="G340" s="155" t="s">
        <v>338</v>
      </c>
      <c r="H340" s="156">
        <v>1</v>
      </c>
      <c r="I340" s="157"/>
      <c r="J340" s="158">
        <f>ROUND($I$340*$H$340,2)</f>
        <v>0</v>
      </c>
      <c r="K340" s="154"/>
      <c r="L340" s="43"/>
      <c r="M340" s="159"/>
      <c r="N340" s="160" t="s">
        <v>43</v>
      </c>
      <c r="O340" s="24"/>
      <c r="P340" s="161">
        <f>$O$340*$H$340</f>
        <v>0</v>
      </c>
      <c r="Q340" s="161">
        <v>0</v>
      </c>
      <c r="R340" s="161">
        <f>$Q$340*$H$340</f>
        <v>0</v>
      </c>
      <c r="S340" s="161">
        <v>0</v>
      </c>
      <c r="T340" s="162">
        <f>$S$340*$H$340</f>
        <v>0</v>
      </c>
      <c r="AR340" s="96" t="s">
        <v>303</v>
      </c>
      <c r="AT340" s="96" t="s">
        <v>160</v>
      </c>
      <c r="AU340" s="96" t="s">
        <v>80</v>
      </c>
      <c r="AY340" s="96" t="s">
        <v>156</v>
      </c>
      <c r="BE340" s="163">
        <f>IF($N$340="základní",$J$340,0)</f>
        <v>0</v>
      </c>
      <c r="BF340" s="163">
        <f>IF($N$340="snížená",$J$340,0)</f>
        <v>0</v>
      </c>
      <c r="BG340" s="163">
        <f>IF($N$340="zákl. přenesená",$J$340,0)</f>
        <v>0</v>
      </c>
      <c r="BH340" s="163">
        <f>IF($N$340="sníž. přenesená",$J$340,0)</f>
        <v>0</v>
      </c>
      <c r="BI340" s="163">
        <f>IF($N$340="nulová",$J$340,0)</f>
        <v>0</v>
      </c>
      <c r="BJ340" s="96" t="s">
        <v>21</v>
      </c>
      <c r="BK340" s="163">
        <f>ROUND($I$340*$H$340,2)</f>
        <v>0</v>
      </c>
      <c r="BL340" s="96" t="s">
        <v>303</v>
      </c>
      <c r="BM340" s="96" t="s">
        <v>639</v>
      </c>
    </row>
    <row r="341" spans="2:65" s="6" customFormat="1" ht="15.75" customHeight="1">
      <c r="B341" s="23"/>
      <c r="C341" s="155" t="s">
        <v>640</v>
      </c>
      <c r="D341" s="155" t="s">
        <v>160</v>
      </c>
      <c r="E341" s="153" t="s">
        <v>641</v>
      </c>
      <c r="F341" s="154" t="s">
        <v>642</v>
      </c>
      <c r="G341" s="155" t="s">
        <v>338</v>
      </c>
      <c r="H341" s="156">
        <v>1</v>
      </c>
      <c r="I341" s="157"/>
      <c r="J341" s="158">
        <f>ROUND($I$341*$H$341,2)</f>
        <v>0</v>
      </c>
      <c r="K341" s="154"/>
      <c r="L341" s="43"/>
      <c r="M341" s="159"/>
      <c r="N341" s="160" t="s">
        <v>43</v>
      </c>
      <c r="O341" s="24"/>
      <c r="P341" s="161">
        <f>$O$341*$H$341</f>
        <v>0</v>
      </c>
      <c r="Q341" s="161">
        <v>0</v>
      </c>
      <c r="R341" s="161">
        <f>$Q$341*$H$341</f>
        <v>0</v>
      </c>
      <c r="S341" s="161">
        <v>0</v>
      </c>
      <c r="T341" s="162">
        <f>$S$341*$H$341</f>
        <v>0</v>
      </c>
      <c r="AR341" s="96" t="s">
        <v>303</v>
      </c>
      <c r="AT341" s="96" t="s">
        <v>160</v>
      </c>
      <c r="AU341" s="96" t="s">
        <v>80</v>
      </c>
      <c r="AY341" s="96" t="s">
        <v>156</v>
      </c>
      <c r="BE341" s="163">
        <f>IF($N$341="základní",$J$341,0)</f>
        <v>0</v>
      </c>
      <c r="BF341" s="163">
        <f>IF($N$341="snížená",$J$341,0)</f>
        <v>0</v>
      </c>
      <c r="BG341" s="163">
        <f>IF($N$341="zákl. přenesená",$J$341,0)</f>
        <v>0</v>
      </c>
      <c r="BH341" s="163">
        <f>IF($N$341="sníž. přenesená",$J$341,0)</f>
        <v>0</v>
      </c>
      <c r="BI341" s="163">
        <f>IF($N$341="nulová",$J$341,0)</f>
        <v>0</v>
      </c>
      <c r="BJ341" s="96" t="s">
        <v>21</v>
      </c>
      <c r="BK341" s="163">
        <f>ROUND($I$341*$H$341,2)</f>
        <v>0</v>
      </c>
      <c r="BL341" s="96" t="s">
        <v>303</v>
      </c>
      <c r="BM341" s="96" t="s">
        <v>643</v>
      </c>
    </row>
    <row r="342" spans="2:65" s="6" customFormat="1" ht="15.75" customHeight="1">
      <c r="B342" s="23"/>
      <c r="C342" s="155" t="s">
        <v>644</v>
      </c>
      <c r="D342" s="155" t="s">
        <v>160</v>
      </c>
      <c r="E342" s="153" t="s">
        <v>645</v>
      </c>
      <c r="F342" s="154" t="s">
        <v>646</v>
      </c>
      <c r="G342" s="155" t="s">
        <v>338</v>
      </c>
      <c r="H342" s="156">
        <v>28</v>
      </c>
      <c r="I342" s="157"/>
      <c r="J342" s="158">
        <f>ROUND($I$342*$H$342,2)</f>
        <v>0</v>
      </c>
      <c r="K342" s="154"/>
      <c r="L342" s="43"/>
      <c r="M342" s="159"/>
      <c r="N342" s="160" t="s">
        <v>43</v>
      </c>
      <c r="O342" s="24"/>
      <c r="P342" s="161">
        <f>$O$342*$H$342</f>
        <v>0</v>
      </c>
      <c r="Q342" s="161">
        <v>0</v>
      </c>
      <c r="R342" s="161">
        <f>$Q$342*$H$342</f>
        <v>0</v>
      </c>
      <c r="S342" s="161">
        <v>0</v>
      </c>
      <c r="T342" s="162">
        <f>$S$342*$H$342</f>
        <v>0</v>
      </c>
      <c r="AR342" s="96" t="s">
        <v>303</v>
      </c>
      <c r="AT342" s="96" t="s">
        <v>160</v>
      </c>
      <c r="AU342" s="96" t="s">
        <v>80</v>
      </c>
      <c r="AY342" s="96" t="s">
        <v>156</v>
      </c>
      <c r="BE342" s="163">
        <f>IF($N$342="základní",$J$342,0)</f>
        <v>0</v>
      </c>
      <c r="BF342" s="163">
        <f>IF($N$342="snížená",$J$342,0)</f>
        <v>0</v>
      </c>
      <c r="BG342" s="163">
        <f>IF($N$342="zákl. přenesená",$J$342,0)</f>
        <v>0</v>
      </c>
      <c r="BH342" s="163">
        <f>IF($N$342="sníž. přenesená",$J$342,0)</f>
        <v>0</v>
      </c>
      <c r="BI342" s="163">
        <f>IF($N$342="nulová",$J$342,0)</f>
        <v>0</v>
      </c>
      <c r="BJ342" s="96" t="s">
        <v>21</v>
      </c>
      <c r="BK342" s="163">
        <f>ROUND($I$342*$H$342,2)</f>
        <v>0</v>
      </c>
      <c r="BL342" s="96" t="s">
        <v>303</v>
      </c>
      <c r="BM342" s="96" t="s">
        <v>647</v>
      </c>
    </row>
    <row r="343" spans="2:51" s="6" customFormat="1" ht="15.75" customHeight="1">
      <c r="B343" s="164"/>
      <c r="C343" s="165"/>
      <c r="D343" s="166" t="s">
        <v>167</v>
      </c>
      <c r="E343" s="167"/>
      <c r="F343" s="167" t="s">
        <v>648</v>
      </c>
      <c r="G343" s="165"/>
      <c r="H343" s="168">
        <v>28</v>
      </c>
      <c r="J343" s="165"/>
      <c r="K343" s="165"/>
      <c r="L343" s="169"/>
      <c r="M343" s="170"/>
      <c r="N343" s="165"/>
      <c r="O343" s="165"/>
      <c r="P343" s="165"/>
      <c r="Q343" s="165"/>
      <c r="R343" s="165"/>
      <c r="S343" s="165"/>
      <c r="T343" s="171"/>
      <c r="AT343" s="172" t="s">
        <v>167</v>
      </c>
      <c r="AU343" s="172" t="s">
        <v>80</v>
      </c>
      <c r="AV343" s="172" t="s">
        <v>80</v>
      </c>
      <c r="AW343" s="172" t="s">
        <v>113</v>
      </c>
      <c r="AX343" s="172" t="s">
        <v>21</v>
      </c>
      <c r="AY343" s="172" t="s">
        <v>156</v>
      </c>
    </row>
    <row r="344" spans="2:65" s="6" customFormat="1" ht="15.75" customHeight="1">
      <c r="B344" s="23"/>
      <c r="C344" s="152" t="s">
        <v>649</v>
      </c>
      <c r="D344" s="152" t="s">
        <v>160</v>
      </c>
      <c r="E344" s="153" t="s">
        <v>650</v>
      </c>
      <c r="F344" s="154" t="s">
        <v>651</v>
      </c>
      <c r="G344" s="155" t="s">
        <v>338</v>
      </c>
      <c r="H344" s="156">
        <v>3</v>
      </c>
      <c r="I344" s="157"/>
      <c r="J344" s="158">
        <f>ROUND($I$344*$H$344,2)</f>
        <v>0</v>
      </c>
      <c r="K344" s="154"/>
      <c r="L344" s="43"/>
      <c r="M344" s="159"/>
      <c r="N344" s="160" t="s">
        <v>43</v>
      </c>
      <c r="O344" s="24"/>
      <c r="P344" s="161">
        <f>$O$344*$H$344</f>
        <v>0</v>
      </c>
      <c r="Q344" s="161">
        <v>0</v>
      </c>
      <c r="R344" s="161">
        <f>$Q$344*$H$344</f>
        <v>0</v>
      </c>
      <c r="S344" s="161">
        <v>0</v>
      </c>
      <c r="T344" s="162">
        <f>$S$344*$H$344</f>
        <v>0</v>
      </c>
      <c r="AR344" s="96" t="s">
        <v>303</v>
      </c>
      <c r="AT344" s="96" t="s">
        <v>160</v>
      </c>
      <c r="AU344" s="96" t="s">
        <v>80</v>
      </c>
      <c r="AY344" s="6" t="s">
        <v>156</v>
      </c>
      <c r="BE344" s="163">
        <f>IF($N$344="základní",$J$344,0)</f>
        <v>0</v>
      </c>
      <c r="BF344" s="163">
        <f>IF($N$344="snížená",$J$344,0)</f>
        <v>0</v>
      </c>
      <c r="BG344" s="163">
        <f>IF($N$344="zákl. přenesená",$J$344,0)</f>
        <v>0</v>
      </c>
      <c r="BH344" s="163">
        <f>IF($N$344="sníž. přenesená",$J$344,0)</f>
        <v>0</v>
      </c>
      <c r="BI344" s="163">
        <f>IF($N$344="nulová",$J$344,0)</f>
        <v>0</v>
      </c>
      <c r="BJ344" s="96" t="s">
        <v>21</v>
      </c>
      <c r="BK344" s="163">
        <f>ROUND($I$344*$H$344,2)</f>
        <v>0</v>
      </c>
      <c r="BL344" s="96" t="s">
        <v>303</v>
      </c>
      <c r="BM344" s="96" t="s">
        <v>652</v>
      </c>
    </row>
    <row r="345" spans="2:65" s="6" customFormat="1" ht="15.75" customHeight="1">
      <c r="B345" s="23"/>
      <c r="C345" s="155" t="s">
        <v>653</v>
      </c>
      <c r="D345" s="155" t="s">
        <v>160</v>
      </c>
      <c r="E345" s="153" t="s">
        <v>654</v>
      </c>
      <c r="F345" s="154" t="s">
        <v>655</v>
      </c>
      <c r="G345" s="155" t="s">
        <v>338</v>
      </c>
      <c r="H345" s="156">
        <v>6</v>
      </c>
      <c r="I345" s="157"/>
      <c r="J345" s="158">
        <f>ROUND($I$345*$H$345,2)</f>
        <v>0</v>
      </c>
      <c r="K345" s="154"/>
      <c r="L345" s="43"/>
      <c r="M345" s="159"/>
      <c r="N345" s="160" t="s">
        <v>43</v>
      </c>
      <c r="O345" s="24"/>
      <c r="P345" s="161">
        <f>$O$345*$H$345</f>
        <v>0</v>
      </c>
      <c r="Q345" s="161">
        <v>0</v>
      </c>
      <c r="R345" s="161">
        <f>$Q$345*$H$345</f>
        <v>0</v>
      </c>
      <c r="S345" s="161">
        <v>0</v>
      </c>
      <c r="T345" s="162">
        <f>$S$345*$H$345</f>
        <v>0</v>
      </c>
      <c r="AR345" s="96" t="s">
        <v>303</v>
      </c>
      <c r="AT345" s="96" t="s">
        <v>160</v>
      </c>
      <c r="AU345" s="96" t="s">
        <v>80</v>
      </c>
      <c r="AY345" s="96" t="s">
        <v>156</v>
      </c>
      <c r="BE345" s="163">
        <f>IF($N$345="základní",$J$345,0)</f>
        <v>0</v>
      </c>
      <c r="BF345" s="163">
        <f>IF($N$345="snížená",$J$345,0)</f>
        <v>0</v>
      </c>
      <c r="BG345" s="163">
        <f>IF($N$345="zákl. přenesená",$J$345,0)</f>
        <v>0</v>
      </c>
      <c r="BH345" s="163">
        <f>IF($N$345="sníž. přenesená",$J$345,0)</f>
        <v>0</v>
      </c>
      <c r="BI345" s="163">
        <f>IF($N$345="nulová",$J$345,0)</f>
        <v>0</v>
      </c>
      <c r="BJ345" s="96" t="s">
        <v>21</v>
      </c>
      <c r="BK345" s="163">
        <f>ROUND($I$345*$H$345,2)</f>
        <v>0</v>
      </c>
      <c r="BL345" s="96" t="s">
        <v>303</v>
      </c>
      <c r="BM345" s="96" t="s">
        <v>656</v>
      </c>
    </row>
    <row r="346" spans="2:65" s="6" customFormat="1" ht="15.75" customHeight="1">
      <c r="B346" s="23"/>
      <c r="C346" s="155" t="s">
        <v>657</v>
      </c>
      <c r="D346" s="155" t="s">
        <v>160</v>
      </c>
      <c r="E346" s="153" t="s">
        <v>658</v>
      </c>
      <c r="F346" s="154" t="s">
        <v>659</v>
      </c>
      <c r="G346" s="155" t="s">
        <v>338</v>
      </c>
      <c r="H346" s="156">
        <v>2</v>
      </c>
      <c r="I346" s="157"/>
      <c r="J346" s="158">
        <f>ROUND($I$346*$H$346,2)</f>
        <v>0</v>
      </c>
      <c r="K346" s="154"/>
      <c r="L346" s="43"/>
      <c r="M346" s="159"/>
      <c r="N346" s="160" t="s">
        <v>43</v>
      </c>
      <c r="O346" s="24"/>
      <c r="P346" s="161">
        <f>$O$346*$H$346</f>
        <v>0</v>
      </c>
      <c r="Q346" s="161">
        <v>0</v>
      </c>
      <c r="R346" s="161">
        <f>$Q$346*$H$346</f>
        <v>0</v>
      </c>
      <c r="S346" s="161">
        <v>0</v>
      </c>
      <c r="T346" s="162">
        <f>$S$346*$H$346</f>
        <v>0</v>
      </c>
      <c r="AR346" s="96" t="s">
        <v>303</v>
      </c>
      <c r="AT346" s="96" t="s">
        <v>160</v>
      </c>
      <c r="AU346" s="96" t="s">
        <v>80</v>
      </c>
      <c r="AY346" s="96" t="s">
        <v>156</v>
      </c>
      <c r="BE346" s="163">
        <f>IF($N$346="základní",$J$346,0)</f>
        <v>0</v>
      </c>
      <c r="BF346" s="163">
        <f>IF($N$346="snížená",$J$346,0)</f>
        <v>0</v>
      </c>
      <c r="BG346" s="163">
        <f>IF($N$346="zákl. přenesená",$J$346,0)</f>
        <v>0</v>
      </c>
      <c r="BH346" s="163">
        <f>IF($N$346="sníž. přenesená",$J$346,0)</f>
        <v>0</v>
      </c>
      <c r="BI346" s="163">
        <f>IF($N$346="nulová",$J$346,0)</f>
        <v>0</v>
      </c>
      <c r="BJ346" s="96" t="s">
        <v>21</v>
      </c>
      <c r="BK346" s="163">
        <f>ROUND($I$346*$H$346,2)</f>
        <v>0</v>
      </c>
      <c r="BL346" s="96" t="s">
        <v>303</v>
      </c>
      <c r="BM346" s="96" t="s">
        <v>660</v>
      </c>
    </row>
    <row r="347" spans="2:51" s="6" customFormat="1" ht="15.75" customHeight="1">
      <c r="B347" s="164"/>
      <c r="C347" s="165"/>
      <c r="D347" s="166" t="s">
        <v>167</v>
      </c>
      <c r="E347" s="167"/>
      <c r="F347" s="167" t="s">
        <v>661</v>
      </c>
      <c r="G347" s="165"/>
      <c r="H347" s="168">
        <v>2</v>
      </c>
      <c r="J347" s="165"/>
      <c r="K347" s="165"/>
      <c r="L347" s="169"/>
      <c r="M347" s="170"/>
      <c r="N347" s="165"/>
      <c r="O347" s="165"/>
      <c r="P347" s="165"/>
      <c r="Q347" s="165"/>
      <c r="R347" s="165"/>
      <c r="S347" s="165"/>
      <c r="T347" s="171"/>
      <c r="AT347" s="172" t="s">
        <v>167</v>
      </c>
      <c r="AU347" s="172" t="s">
        <v>80</v>
      </c>
      <c r="AV347" s="172" t="s">
        <v>80</v>
      </c>
      <c r="AW347" s="172" t="s">
        <v>113</v>
      </c>
      <c r="AX347" s="172" t="s">
        <v>21</v>
      </c>
      <c r="AY347" s="172" t="s">
        <v>156</v>
      </c>
    </row>
    <row r="348" spans="2:65" s="6" customFormat="1" ht="15.75" customHeight="1">
      <c r="B348" s="23"/>
      <c r="C348" s="152" t="s">
        <v>662</v>
      </c>
      <c r="D348" s="152" t="s">
        <v>160</v>
      </c>
      <c r="E348" s="153" t="s">
        <v>663</v>
      </c>
      <c r="F348" s="154" t="s">
        <v>664</v>
      </c>
      <c r="G348" s="155" t="s">
        <v>338</v>
      </c>
      <c r="H348" s="156">
        <v>4</v>
      </c>
      <c r="I348" s="157"/>
      <c r="J348" s="158">
        <f>ROUND($I$348*$H$348,2)</f>
        <v>0</v>
      </c>
      <c r="K348" s="154"/>
      <c r="L348" s="43"/>
      <c r="M348" s="159"/>
      <c r="N348" s="160" t="s">
        <v>43</v>
      </c>
      <c r="O348" s="24"/>
      <c r="P348" s="161">
        <f>$O$348*$H$348</f>
        <v>0</v>
      </c>
      <c r="Q348" s="161">
        <v>0</v>
      </c>
      <c r="R348" s="161">
        <f>$Q$348*$H$348</f>
        <v>0</v>
      </c>
      <c r="S348" s="161">
        <v>0</v>
      </c>
      <c r="T348" s="162">
        <f>$S$348*$H$348</f>
        <v>0</v>
      </c>
      <c r="AR348" s="96" t="s">
        <v>303</v>
      </c>
      <c r="AT348" s="96" t="s">
        <v>160</v>
      </c>
      <c r="AU348" s="96" t="s">
        <v>80</v>
      </c>
      <c r="AY348" s="6" t="s">
        <v>156</v>
      </c>
      <c r="BE348" s="163">
        <f>IF($N$348="základní",$J$348,0)</f>
        <v>0</v>
      </c>
      <c r="BF348" s="163">
        <f>IF($N$348="snížená",$J$348,0)</f>
        <v>0</v>
      </c>
      <c r="BG348" s="163">
        <f>IF($N$348="zákl. přenesená",$J$348,0)</f>
        <v>0</v>
      </c>
      <c r="BH348" s="163">
        <f>IF($N$348="sníž. přenesená",$J$348,0)</f>
        <v>0</v>
      </c>
      <c r="BI348" s="163">
        <f>IF($N$348="nulová",$J$348,0)</f>
        <v>0</v>
      </c>
      <c r="BJ348" s="96" t="s">
        <v>21</v>
      </c>
      <c r="BK348" s="163">
        <f>ROUND($I$348*$H$348,2)</f>
        <v>0</v>
      </c>
      <c r="BL348" s="96" t="s">
        <v>303</v>
      </c>
      <c r="BM348" s="96" t="s">
        <v>665</v>
      </c>
    </row>
    <row r="349" spans="2:51" s="6" customFormat="1" ht="15.75" customHeight="1">
      <c r="B349" s="164"/>
      <c r="C349" s="165"/>
      <c r="D349" s="166" t="s">
        <v>167</v>
      </c>
      <c r="E349" s="167"/>
      <c r="F349" s="167" t="s">
        <v>666</v>
      </c>
      <c r="G349" s="165"/>
      <c r="H349" s="168">
        <v>4</v>
      </c>
      <c r="J349" s="165"/>
      <c r="K349" s="165"/>
      <c r="L349" s="169"/>
      <c r="M349" s="170"/>
      <c r="N349" s="165"/>
      <c r="O349" s="165"/>
      <c r="P349" s="165"/>
      <c r="Q349" s="165"/>
      <c r="R349" s="165"/>
      <c r="S349" s="165"/>
      <c r="T349" s="171"/>
      <c r="AT349" s="172" t="s">
        <v>167</v>
      </c>
      <c r="AU349" s="172" t="s">
        <v>80</v>
      </c>
      <c r="AV349" s="172" t="s">
        <v>80</v>
      </c>
      <c r="AW349" s="172" t="s">
        <v>113</v>
      </c>
      <c r="AX349" s="172" t="s">
        <v>21</v>
      </c>
      <c r="AY349" s="172" t="s">
        <v>156</v>
      </c>
    </row>
    <row r="350" spans="2:65" s="6" customFormat="1" ht="15.75" customHeight="1">
      <c r="B350" s="23"/>
      <c r="C350" s="152" t="s">
        <v>667</v>
      </c>
      <c r="D350" s="152" t="s">
        <v>160</v>
      </c>
      <c r="E350" s="153" t="s">
        <v>668</v>
      </c>
      <c r="F350" s="154" t="s">
        <v>669</v>
      </c>
      <c r="G350" s="155" t="s">
        <v>338</v>
      </c>
      <c r="H350" s="156">
        <v>3</v>
      </c>
      <c r="I350" s="157"/>
      <c r="J350" s="158">
        <f>ROUND($I$350*$H$350,2)</f>
        <v>0</v>
      </c>
      <c r="K350" s="154"/>
      <c r="L350" s="43"/>
      <c r="M350" s="159"/>
      <c r="N350" s="160" t="s">
        <v>43</v>
      </c>
      <c r="O350" s="24"/>
      <c r="P350" s="161">
        <f>$O$350*$H$350</f>
        <v>0</v>
      </c>
      <c r="Q350" s="161">
        <v>0</v>
      </c>
      <c r="R350" s="161">
        <f>$Q$350*$H$350</f>
        <v>0</v>
      </c>
      <c r="S350" s="161">
        <v>0</v>
      </c>
      <c r="T350" s="162">
        <f>$S$350*$H$350</f>
        <v>0</v>
      </c>
      <c r="AR350" s="96" t="s">
        <v>303</v>
      </c>
      <c r="AT350" s="96" t="s">
        <v>160</v>
      </c>
      <c r="AU350" s="96" t="s">
        <v>80</v>
      </c>
      <c r="AY350" s="6" t="s">
        <v>156</v>
      </c>
      <c r="BE350" s="163">
        <f>IF($N$350="základní",$J$350,0)</f>
        <v>0</v>
      </c>
      <c r="BF350" s="163">
        <f>IF($N$350="snížená",$J$350,0)</f>
        <v>0</v>
      </c>
      <c r="BG350" s="163">
        <f>IF($N$350="zákl. přenesená",$J$350,0)</f>
        <v>0</v>
      </c>
      <c r="BH350" s="163">
        <f>IF($N$350="sníž. přenesená",$J$350,0)</f>
        <v>0</v>
      </c>
      <c r="BI350" s="163">
        <f>IF($N$350="nulová",$J$350,0)</f>
        <v>0</v>
      </c>
      <c r="BJ350" s="96" t="s">
        <v>21</v>
      </c>
      <c r="BK350" s="163">
        <f>ROUND($I$350*$H$350,2)</f>
        <v>0</v>
      </c>
      <c r="BL350" s="96" t="s">
        <v>303</v>
      </c>
      <c r="BM350" s="96" t="s">
        <v>670</v>
      </c>
    </row>
    <row r="351" spans="2:51" s="6" customFormat="1" ht="15.75" customHeight="1">
      <c r="B351" s="164"/>
      <c r="C351" s="165"/>
      <c r="D351" s="166" t="s">
        <v>167</v>
      </c>
      <c r="E351" s="167"/>
      <c r="F351" s="167" t="s">
        <v>671</v>
      </c>
      <c r="G351" s="165"/>
      <c r="H351" s="168">
        <v>3</v>
      </c>
      <c r="J351" s="165"/>
      <c r="K351" s="165"/>
      <c r="L351" s="169"/>
      <c r="M351" s="170"/>
      <c r="N351" s="165"/>
      <c r="O351" s="165"/>
      <c r="P351" s="165"/>
      <c r="Q351" s="165"/>
      <c r="R351" s="165"/>
      <c r="S351" s="165"/>
      <c r="T351" s="171"/>
      <c r="AT351" s="172" t="s">
        <v>167</v>
      </c>
      <c r="AU351" s="172" t="s">
        <v>80</v>
      </c>
      <c r="AV351" s="172" t="s">
        <v>80</v>
      </c>
      <c r="AW351" s="172" t="s">
        <v>113</v>
      </c>
      <c r="AX351" s="172" t="s">
        <v>21</v>
      </c>
      <c r="AY351" s="172" t="s">
        <v>156</v>
      </c>
    </row>
    <row r="352" spans="2:65" s="6" customFormat="1" ht="15.75" customHeight="1">
      <c r="B352" s="23"/>
      <c r="C352" s="152" t="s">
        <v>672</v>
      </c>
      <c r="D352" s="152" t="s">
        <v>160</v>
      </c>
      <c r="E352" s="153" t="s">
        <v>673</v>
      </c>
      <c r="F352" s="154" t="s">
        <v>674</v>
      </c>
      <c r="G352" s="155" t="s">
        <v>338</v>
      </c>
      <c r="H352" s="156">
        <v>3</v>
      </c>
      <c r="I352" s="157"/>
      <c r="J352" s="158">
        <f>ROUND($I$352*$H$352,2)</f>
        <v>0</v>
      </c>
      <c r="K352" s="154"/>
      <c r="L352" s="43"/>
      <c r="M352" s="159"/>
      <c r="N352" s="160" t="s">
        <v>43</v>
      </c>
      <c r="O352" s="24"/>
      <c r="P352" s="161">
        <f>$O$352*$H$352</f>
        <v>0</v>
      </c>
      <c r="Q352" s="161">
        <v>0</v>
      </c>
      <c r="R352" s="161">
        <f>$Q$352*$H$352</f>
        <v>0</v>
      </c>
      <c r="S352" s="161">
        <v>0</v>
      </c>
      <c r="T352" s="162">
        <f>$S$352*$H$352</f>
        <v>0</v>
      </c>
      <c r="AR352" s="96" t="s">
        <v>303</v>
      </c>
      <c r="AT352" s="96" t="s">
        <v>160</v>
      </c>
      <c r="AU352" s="96" t="s">
        <v>80</v>
      </c>
      <c r="AY352" s="6" t="s">
        <v>156</v>
      </c>
      <c r="BE352" s="163">
        <f>IF($N$352="základní",$J$352,0)</f>
        <v>0</v>
      </c>
      <c r="BF352" s="163">
        <f>IF($N$352="snížená",$J$352,0)</f>
        <v>0</v>
      </c>
      <c r="BG352" s="163">
        <f>IF($N$352="zákl. přenesená",$J$352,0)</f>
        <v>0</v>
      </c>
      <c r="BH352" s="163">
        <f>IF($N$352="sníž. přenesená",$J$352,0)</f>
        <v>0</v>
      </c>
      <c r="BI352" s="163">
        <f>IF($N$352="nulová",$J$352,0)</f>
        <v>0</v>
      </c>
      <c r="BJ352" s="96" t="s">
        <v>21</v>
      </c>
      <c r="BK352" s="163">
        <f>ROUND($I$352*$H$352,2)</f>
        <v>0</v>
      </c>
      <c r="BL352" s="96" t="s">
        <v>303</v>
      </c>
      <c r="BM352" s="96" t="s">
        <v>675</v>
      </c>
    </row>
    <row r="353" spans="2:51" s="6" customFormat="1" ht="15.75" customHeight="1">
      <c r="B353" s="164"/>
      <c r="C353" s="165"/>
      <c r="D353" s="166" t="s">
        <v>167</v>
      </c>
      <c r="E353" s="167"/>
      <c r="F353" s="167" t="s">
        <v>676</v>
      </c>
      <c r="G353" s="165"/>
      <c r="H353" s="168">
        <v>3</v>
      </c>
      <c r="J353" s="165"/>
      <c r="K353" s="165"/>
      <c r="L353" s="169"/>
      <c r="M353" s="170"/>
      <c r="N353" s="165"/>
      <c r="O353" s="165"/>
      <c r="P353" s="165"/>
      <c r="Q353" s="165"/>
      <c r="R353" s="165"/>
      <c r="S353" s="165"/>
      <c r="T353" s="171"/>
      <c r="AT353" s="172" t="s">
        <v>167</v>
      </c>
      <c r="AU353" s="172" t="s">
        <v>80</v>
      </c>
      <c r="AV353" s="172" t="s">
        <v>80</v>
      </c>
      <c r="AW353" s="172" t="s">
        <v>113</v>
      </c>
      <c r="AX353" s="172" t="s">
        <v>21</v>
      </c>
      <c r="AY353" s="172" t="s">
        <v>156</v>
      </c>
    </row>
    <row r="354" spans="2:65" s="6" customFormat="1" ht="15.75" customHeight="1">
      <c r="B354" s="23"/>
      <c r="C354" s="152" t="s">
        <v>677</v>
      </c>
      <c r="D354" s="152" t="s">
        <v>160</v>
      </c>
      <c r="E354" s="153" t="s">
        <v>678</v>
      </c>
      <c r="F354" s="154" t="s">
        <v>679</v>
      </c>
      <c r="G354" s="155" t="s">
        <v>206</v>
      </c>
      <c r="H354" s="156">
        <v>51.219</v>
      </c>
      <c r="I354" s="157"/>
      <c r="J354" s="158">
        <f>ROUND($I$354*$H$354,2)</f>
        <v>0</v>
      </c>
      <c r="K354" s="154"/>
      <c r="L354" s="43"/>
      <c r="M354" s="159"/>
      <c r="N354" s="160" t="s">
        <v>43</v>
      </c>
      <c r="O354" s="24"/>
      <c r="P354" s="161">
        <f>$O$354*$H$354</f>
        <v>0</v>
      </c>
      <c r="Q354" s="161">
        <v>0</v>
      </c>
      <c r="R354" s="161">
        <f>$Q$354*$H$354</f>
        <v>0</v>
      </c>
      <c r="S354" s="161">
        <v>0</v>
      </c>
      <c r="T354" s="162">
        <f>$S$354*$H$354</f>
        <v>0</v>
      </c>
      <c r="AR354" s="96" t="s">
        <v>303</v>
      </c>
      <c r="AT354" s="96" t="s">
        <v>160</v>
      </c>
      <c r="AU354" s="96" t="s">
        <v>80</v>
      </c>
      <c r="AY354" s="6" t="s">
        <v>156</v>
      </c>
      <c r="BE354" s="163">
        <f>IF($N$354="základní",$J$354,0)</f>
        <v>0</v>
      </c>
      <c r="BF354" s="163">
        <f>IF($N$354="snížená",$J$354,0)</f>
        <v>0</v>
      </c>
      <c r="BG354" s="163">
        <f>IF($N$354="zákl. přenesená",$J$354,0)</f>
        <v>0</v>
      </c>
      <c r="BH354" s="163">
        <f>IF($N$354="sníž. přenesená",$J$354,0)</f>
        <v>0</v>
      </c>
      <c r="BI354" s="163">
        <f>IF($N$354="nulová",$J$354,0)</f>
        <v>0</v>
      </c>
      <c r="BJ354" s="96" t="s">
        <v>21</v>
      </c>
      <c r="BK354" s="163">
        <f>ROUND($I$354*$H$354,2)</f>
        <v>0</v>
      </c>
      <c r="BL354" s="96" t="s">
        <v>303</v>
      </c>
      <c r="BM354" s="96" t="s">
        <v>680</v>
      </c>
    </row>
    <row r="355" spans="2:51" s="6" customFormat="1" ht="15.75" customHeight="1">
      <c r="B355" s="164"/>
      <c r="C355" s="165"/>
      <c r="D355" s="166" t="s">
        <v>167</v>
      </c>
      <c r="E355" s="167"/>
      <c r="F355" s="167" t="s">
        <v>681</v>
      </c>
      <c r="G355" s="165"/>
      <c r="H355" s="168">
        <v>51.219</v>
      </c>
      <c r="J355" s="165"/>
      <c r="K355" s="165"/>
      <c r="L355" s="169"/>
      <c r="M355" s="170"/>
      <c r="N355" s="165"/>
      <c r="O355" s="165"/>
      <c r="P355" s="165"/>
      <c r="Q355" s="165"/>
      <c r="R355" s="165"/>
      <c r="S355" s="165"/>
      <c r="T355" s="171"/>
      <c r="AT355" s="172" t="s">
        <v>167</v>
      </c>
      <c r="AU355" s="172" t="s">
        <v>80</v>
      </c>
      <c r="AV355" s="172" t="s">
        <v>80</v>
      </c>
      <c r="AW355" s="172" t="s">
        <v>113</v>
      </c>
      <c r="AX355" s="172" t="s">
        <v>21</v>
      </c>
      <c r="AY355" s="172" t="s">
        <v>156</v>
      </c>
    </row>
    <row r="356" spans="2:65" s="6" customFormat="1" ht="15.75" customHeight="1">
      <c r="B356" s="23"/>
      <c r="C356" s="152" t="s">
        <v>682</v>
      </c>
      <c r="D356" s="152" t="s">
        <v>160</v>
      </c>
      <c r="E356" s="153" t="s">
        <v>683</v>
      </c>
      <c r="F356" s="154" t="s">
        <v>684</v>
      </c>
      <c r="G356" s="155" t="s">
        <v>338</v>
      </c>
      <c r="H356" s="156">
        <v>3</v>
      </c>
      <c r="I356" s="157"/>
      <c r="J356" s="158">
        <f>ROUND($I$356*$H$356,2)</f>
        <v>0</v>
      </c>
      <c r="K356" s="154"/>
      <c r="L356" s="43"/>
      <c r="M356" s="159"/>
      <c r="N356" s="160" t="s">
        <v>43</v>
      </c>
      <c r="O356" s="24"/>
      <c r="P356" s="161">
        <f>$O$356*$H$356</f>
        <v>0</v>
      </c>
      <c r="Q356" s="161">
        <v>0</v>
      </c>
      <c r="R356" s="161">
        <f>$Q$356*$H$356</f>
        <v>0</v>
      </c>
      <c r="S356" s="161">
        <v>0</v>
      </c>
      <c r="T356" s="162">
        <f>$S$356*$H$356</f>
        <v>0</v>
      </c>
      <c r="AR356" s="96" t="s">
        <v>303</v>
      </c>
      <c r="AT356" s="96" t="s">
        <v>160</v>
      </c>
      <c r="AU356" s="96" t="s">
        <v>80</v>
      </c>
      <c r="AY356" s="6" t="s">
        <v>156</v>
      </c>
      <c r="BE356" s="163">
        <f>IF($N$356="základní",$J$356,0)</f>
        <v>0</v>
      </c>
      <c r="BF356" s="163">
        <f>IF($N$356="snížená",$J$356,0)</f>
        <v>0</v>
      </c>
      <c r="BG356" s="163">
        <f>IF($N$356="zákl. přenesená",$J$356,0)</f>
        <v>0</v>
      </c>
      <c r="BH356" s="163">
        <f>IF($N$356="sníž. přenesená",$J$356,0)</f>
        <v>0</v>
      </c>
      <c r="BI356" s="163">
        <f>IF($N$356="nulová",$J$356,0)</f>
        <v>0</v>
      </c>
      <c r="BJ356" s="96" t="s">
        <v>21</v>
      </c>
      <c r="BK356" s="163">
        <f>ROUND($I$356*$H$356,2)</f>
        <v>0</v>
      </c>
      <c r="BL356" s="96" t="s">
        <v>303</v>
      </c>
      <c r="BM356" s="96" t="s">
        <v>685</v>
      </c>
    </row>
    <row r="357" spans="2:51" s="6" customFormat="1" ht="15.75" customHeight="1">
      <c r="B357" s="164"/>
      <c r="C357" s="165"/>
      <c r="D357" s="166" t="s">
        <v>167</v>
      </c>
      <c r="E357" s="167"/>
      <c r="F357" s="167" t="s">
        <v>686</v>
      </c>
      <c r="G357" s="165"/>
      <c r="H357" s="168">
        <v>3</v>
      </c>
      <c r="J357" s="165"/>
      <c r="K357" s="165"/>
      <c r="L357" s="169"/>
      <c r="M357" s="170"/>
      <c r="N357" s="165"/>
      <c r="O357" s="165"/>
      <c r="P357" s="165"/>
      <c r="Q357" s="165"/>
      <c r="R357" s="165"/>
      <c r="S357" s="165"/>
      <c r="T357" s="171"/>
      <c r="AT357" s="172" t="s">
        <v>167</v>
      </c>
      <c r="AU357" s="172" t="s">
        <v>80</v>
      </c>
      <c r="AV357" s="172" t="s">
        <v>80</v>
      </c>
      <c r="AW357" s="172" t="s">
        <v>113</v>
      </c>
      <c r="AX357" s="172" t="s">
        <v>21</v>
      </c>
      <c r="AY357" s="172" t="s">
        <v>156</v>
      </c>
    </row>
    <row r="358" spans="2:65" s="6" customFormat="1" ht="15.75" customHeight="1">
      <c r="B358" s="23"/>
      <c r="C358" s="152" t="s">
        <v>687</v>
      </c>
      <c r="D358" s="152" t="s">
        <v>160</v>
      </c>
      <c r="E358" s="153" t="s">
        <v>688</v>
      </c>
      <c r="F358" s="154" t="s">
        <v>689</v>
      </c>
      <c r="G358" s="155" t="s">
        <v>690</v>
      </c>
      <c r="H358" s="156">
        <v>50</v>
      </c>
      <c r="I358" s="157"/>
      <c r="J358" s="158">
        <f>ROUND($I$358*$H$358,2)</f>
        <v>0</v>
      </c>
      <c r="K358" s="154"/>
      <c r="L358" s="43"/>
      <c r="M358" s="159"/>
      <c r="N358" s="160" t="s">
        <v>43</v>
      </c>
      <c r="O358" s="24"/>
      <c r="P358" s="161">
        <f>$O$358*$H$358</f>
        <v>0</v>
      </c>
      <c r="Q358" s="161">
        <v>0</v>
      </c>
      <c r="R358" s="161">
        <f>$Q$358*$H$358</f>
        <v>0</v>
      </c>
      <c r="S358" s="161">
        <v>0</v>
      </c>
      <c r="T358" s="162">
        <f>$S$358*$H$358</f>
        <v>0</v>
      </c>
      <c r="AR358" s="96" t="s">
        <v>303</v>
      </c>
      <c r="AT358" s="96" t="s">
        <v>160</v>
      </c>
      <c r="AU358" s="96" t="s">
        <v>80</v>
      </c>
      <c r="AY358" s="6" t="s">
        <v>156</v>
      </c>
      <c r="BE358" s="163">
        <f>IF($N$358="základní",$J$358,0)</f>
        <v>0</v>
      </c>
      <c r="BF358" s="163">
        <f>IF($N$358="snížená",$J$358,0)</f>
        <v>0</v>
      </c>
      <c r="BG358" s="163">
        <f>IF($N$358="zákl. přenesená",$J$358,0)</f>
        <v>0</v>
      </c>
      <c r="BH358" s="163">
        <f>IF($N$358="sníž. přenesená",$J$358,0)</f>
        <v>0</v>
      </c>
      <c r="BI358" s="163">
        <f>IF($N$358="nulová",$J$358,0)</f>
        <v>0</v>
      </c>
      <c r="BJ358" s="96" t="s">
        <v>21</v>
      </c>
      <c r="BK358" s="163">
        <f>ROUND($I$358*$H$358,2)</f>
        <v>0</v>
      </c>
      <c r="BL358" s="96" t="s">
        <v>303</v>
      </c>
      <c r="BM358" s="96" t="s">
        <v>691</v>
      </c>
    </row>
    <row r="359" spans="2:51" s="6" customFormat="1" ht="15.75" customHeight="1">
      <c r="B359" s="164"/>
      <c r="C359" s="165"/>
      <c r="D359" s="166" t="s">
        <v>167</v>
      </c>
      <c r="E359" s="167"/>
      <c r="F359" s="167" t="s">
        <v>692</v>
      </c>
      <c r="G359" s="165"/>
      <c r="H359" s="168">
        <v>50</v>
      </c>
      <c r="J359" s="165"/>
      <c r="K359" s="165"/>
      <c r="L359" s="169"/>
      <c r="M359" s="170"/>
      <c r="N359" s="165"/>
      <c r="O359" s="165"/>
      <c r="P359" s="165"/>
      <c r="Q359" s="165"/>
      <c r="R359" s="165"/>
      <c r="S359" s="165"/>
      <c r="T359" s="171"/>
      <c r="AT359" s="172" t="s">
        <v>167</v>
      </c>
      <c r="AU359" s="172" t="s">
        <v>80</v>
      </c>
      <c r="AV359" s="172" t="s">
        <v>80</v>
      </c>
      <c r="AW359" s="172" t="s">
        <v>113</v>
      </c>
      <c r="AX359" s="172" t="s">
        <v>21</v>
      </c>
      <c r="AY359" s="172" t="s">
        <v>156</v>
      </c>
    </row>
    <row r="360" spans="2:65" s="6" customFormat="1" ht="15.75" customHeight="1">
      <c r="B360" s="23"/>
      <c r="C360" s="152" t="s">
        <v>693</v>
      </c>
      <c r="D360" s="152" t="s">
        <v>160</v>
      </c>
      <c r="E360" s="153" t="s">
        <v>694</v>
      </c>
      <c r="F360" s="154" t="s">
        <v>695</v>
      </c>
      <c r="G360" s="155" t="s">
        <v>690</v>
      </c>
      <c r="H360" s="156">
        <v>14</v>
      </c>
      <c r="I360" s="157"/>
      <c r="J360" s="158">
        <f>ROUND($I$360*$H$360,2)</f>
        <v>0</v>
      </c>
      <c r="K360" s="154"/>
      <c r="L360" s="43"/>
      <c r="M360" s="159"/>
      <c r="N360" s="160" t="s">
        <v>43</v>
      </c>
      <c r="O360" s="24"/>
      <c r="P360" s="161">
        <f>$O$360*$H$360</f>
        <v>0</v>
      </c>
      <c r="Q360" s="161">
        <v>0</v>
      </c>
      <c r="R360" s="161">
        <f>$Q$360*$H$360</f>
        <v>0</v>
      </c>
      <c r="S360" s="161">
        <v>0</v>
      </c>
      <c r="T360" s="162">
        <f>$S$360*$H$360</f>
        <v>0</v>
      </c>
      <c r="AR360" s="96" t="s">
        <v>303</v>
      </c>
      <c r="AT360" s="96" t="s">
        <v>160</v>
      </c>
      <c r="AU360" s="96" t="s">
        <v>80</v>
      </c>
      <c r="AY360" s="6" t="s">
        <v>156</v>
      </c>
      <c r="BE360" s="163">
        <f>IF($N$360="základní",$J$360,0)</f>
        <v>0</v>
      </c>
      <c r="BF360" s="163">
        <f>IF($N$360="snížená",$J$360,0)</f>
        <v>0</v>
      </c>
      <c r="BG360" s="163">
        <f>IF($N$360="zákl. přenesená",$J$360,0)</f>
        <v>0</v>
      </c>
      <c r="BH360" s="163">
        <f>IF($N$360="sníž. přenesená",$J$360,0)</f>
        <v>0</v>
      </c>
      <c r="BI360" s="163">
        <f>IF($N$360="nulová",$J$360,0)</f>
        <v>0</v>
      </c>
      <c r="BJ360" s="96" t="s">
        <v>21</v>
      </c>
      <c r="BK360" s="163">
        <f>ROUND($I$360*$H$360,2)</f>
        <v>0</v>
      </c>
      <c r="BL360" s="96" t="s">
        <v>303</v>
      </c>
      <c r="BM360" s="96" t="s">
        <v>696</v>
      </c>
    </row>
    <row r="361" spans="2:51" s="6" customFormat="1" ht="15.75" customHeight="1">
      <c r="B361" s="164"/>
      <c r="C361" s="165"/>
      <c r="D361" s="166" t="s">
        <v>167</v>
      </c>
      <c r="E361" s="167"/>
      <c r="F361" s="167" t="s">
        <v>697</v>
      </c>
      <c r="G361" s="165"/>
      <c r="H361" s="168">
        <v>14</v>
      </c>
      <c r="J361" s="165"/>
      <c r="K361" s="165"/>
      <c r="L361" s="169"/>
      <c r="M361" s="170"/>
      <c r="N361" s="165"/>
      <c r="O361" s="165"/>
      <c r="P361" s="165"/>
      <c r="Q361" s="165"/>
      <c r="R361" s="165"/>
      <c r="S361" s="165"/>
      <c r="T361" s="171"/>
      <c r="AT361" s="172" t="s">
        <v>167</v>
      </c>
      <c r="AU361" s="172" t="s">
        <v>80</v>
      </c>
      <c r="AV361" s="172" t="s">
        <v>80</v>
      </c>
      <c r="AW361" s="172" t="s">
        <v>113</v>
      </c>
      <c r="AX361" s="172" t="s">
        <v>21</v>
      </c>
      <c r="AY361" s="172" t="s">
        <v>156</v>
      </c>
    </row>
    <row r="362" spans="2:65" s="6" customFormat="1" ht="15.75" customHeight="1">
      <c r="B362" s="23"/>
      <c r="C362" s="152" t="s">
        <v>698</v>
      </c>
      <c r="D362" s="152" t="s">
        <v>160</v>
      </c>
      <c r="E362" s="153" t="s">
        <v>699</v>
      </c>
      <c r="F362" s="154" t="s">
        <v>700</v>
      </c>
      <c r="G362" s="155" t="s">
        <v>338</v>
      </c>
      <c r="H362" s="156">
        <v>1</v>
      </c>
      <c r="I362" s="157"/>
      <c r="J362" s="158">
        <f>ROUND($I$362*$H$362,2)</f>
        <v>0</v>
      </c>
      <c r="K362" s="154"/>
      <c r="L362" s="43"/>
      <c r="M362" s="159"/>
      <c r="N362" s="160" t="s">
        <v>43</v>
      </c>
      <c r="O362" s="24"/>
      <c r="P362" s="161">
        <f>$O$362*$H$362</f>
        <v>0</v>
      </c>
      <c r="Q362" s="161">
        <v>0</v>
      </c>
      <c r="R362" s="161">
        <f>$Q$362*$H$362</f>
        <v>0</v>
      </c>
      <c r="S362" s="161">
        <v>0</v>
      </c>
      <c r="T362" s="162">
        <f>$S$362*$H$362</f>
        <v>0</v>
      </c>
      <c r="AR362" s="96" t="s">
        <v>303</v>
      </c>
      <c r="AT362" s="96" t="s">
        <v>160</v>
      </c>
      <c r="AU362" s="96" t="s">
        <v>80</v>
      </c>
      <c r="AY362" s="6" t="s">
        <v>156</v>
      </c>
      <c r="BE362" s="163">
        <f>IF($N$362="základní",$J$362,0)</f>
        <v>0</v>
      </c>
      <c r="BF362" s="163">
        <f>IF($N$362="snížená",$J$362,0)</f>
        <v>0</v>
      </c>
      <c r="BG362" s="163">
        <f>IF($N$362="zákl. přenesená",$J$362,0)</f>
        <v>0</v>
      </c>
      <c r="BH362" s="163">
        <f>IF($N$362="sníž. přenesená",$J$362,0)</f>
        <v>0</v>
      </c>
      <c r="BI362" s="163">
        <f>IF($N$362="nulová",$J$362,0)</f>
        <v>0</v>
      </c>
      <c r="BJ362" s="96" t="s">
        <v>21</v>
      </c>
      <c r="BK362" s="163">
        <f>ROUND($I$362*$H$362,2)</f>
        <v>0</v>
      </c>
      <c r="BL362" s="96" t="s">
        <v>303</v>
      </c>
      <c r="BM362" s="96" t="s">
        <v>701</v>
      </c>
    </row>
    <row r="363" spans="2:51" s="6" customFormat="1" ht="15.75" customHeight="1">
      <c r="B363" s="164"/>
      <c r="C363" s="165"/>
      <c r="D363" s="166" t="s">
        <v>167</v>
      </c>
      <c r="E363" s="167"/>
      <c r="F363" s="167" t="s">
        <v>702</v>
      </c>
      <c r="G363" s="165"/>
      <c r="H363" s="168">
        <v>1</v>
      </c>
      <c r="J363" s="165"/>
      <c r="K363" s="165"/>
      <c r="L363" s="169"/>
      <c r="M363" s="170"/>
      <c r="N363" s="165"/>
      <c r="O363" s="165"/>
      <c r="P363" s="165"/>
      <c r="Q363" s="165"/>
      <c r="R363" s="165"/>
      <c r="S363" s="165"/>
      <c r="T363" s="171"/>
      <c r="AT363" s="172" t="s">
        <v>167</v>
      </c>
      <c r="AU363" s="172" t="s">
        <v>80</v>
      </c>
      <c r="AV363" s="172" t="s">
        <v>80</v>
      </c>
      <c r="AW363" s="172" t="s">
        <v>113</v>
      </c>
      <c r="AX363" s="172" t="s">
        <v>21</v>
      </c>
      <c r="AY363" s="172" t="s">
        <v>156</v>
      </c>
    </row>
    <row r="364" spans="2:65" s="6" customFormat="1" ht="15.75" customHeight="1">
      <c r="B364" s="23"/>
      <c r="C364" s="152" t="s">
        <v>703</v>
      </c>
      <c r="D364" s="152" t="s">
        <v>160</v>
      </c>
      <c r="E364" s="153" t="s">
        <v>704</v>
      </c>
      <c r="F364" s="154" t="s">
        <v>705</v>
      </c>
      <c r="G364" s="155" t="s">
        <v>163</v>
      </c>
      <c r="H364" s="156">
        <v>3</v>
      </c>
      <c r="I364" s="157"/>
      <c r="J364" s="158">
        <f>ROUND($I$364*$H$364,2)</f>
        <v>0</v>
      </c>
      <c r="K364" s="154" t="s">
        <v>164</v>
      </c>
      <c r="L364" s="43"/>
      <c r="M364" s="159"/>
      <c r="N364" s="160" t="s">
        <v>43</v>
      </c>
      <c r="O364" s="24"/>
      <c r="P364" s="161">
        <f>$O$364*$H$364</f>
        <v>0</v>
      </c>
      <c r="Q364" s="161">
        <v>0</v>
      </c>
      <c r="R364" s="161">
        <f>$Q$364*$H$364</f>
        <v>0</v>
      </c>
      <c r="S364" s="161">
        <v>0.0125</v>
      </c>
      <c r="T364" s="162">
        <f>$S$364*$H$364</f>
        <v>0.037500000000000006</v>
      </c>
      <c r="AR364" s="96" t="s">
        <v>303</v>
      </c>
      <c r="AT364" s="96" t="s">
        <v>160</v>
      </c>
      <c r="AU364" s="96" t="s">
        <v>80</v>
      </c>
      <c r="AY364" s="6" t="s">
        <v>156</v>
      </c>
      <c r="BE364" s="163">
        <f>IF($N$364="základní",$J$364,0)</f>
        <v>0</v>
      </c>
      <c r="BF364" s="163">
        <f>IF($N$364="snížená",$J$364,0)</f>
        <v>0</v>
      </c>
      <c r="BG364" s="163">
        <f>IF($N$364="zákl. přenesená",$J$364,0)</f>
        <v>0</v>
      </c>
      <c r="BH364" s="163">
        <f>IF($N$364="sníž. přenesená",$J$364,0)</f>
        <v>0</v>
      </c>
      <c r="BI364" s="163">
        <f>IF($N$364="nulová",$J$364,0)</f>
        <v>0</v>
      </c>
      <c r="BJ364" s="96" t="s">
        <v>21</v>
      </c>
      <c r="BK364" s="163">
        <f>ROUND($I$364*$H$364,2)</f>
        <v>0</v>
      </c>
      <c r="BL364" s="96" t="s">
        <v>303</v>
      </c>
      <c r="BM364" s="96" t="s">
        <v>706</v>
      </c>
    </row>
    <row r="365" spans="2:65" s="6" customFormat="1" ht="15.75" customHeight="1">
      <c r="B365" s="23"/>
      <c r="C365" s="155" t="s">
        <v>707</v>
      </c>
      <c r="D365" s="155" t="s">
        <v>160</v>
      </c>
      <c r="E365" s="153" t="s">
        <v>708</v>
      </c>
      <c r="F365" s="154" t="s">
        <v>709</v>
      </c>
      <c r="G365" s="155" t="s">
        <v>163</v>
      </c>
      <c r="H365" s="156">
        <v>47</v>
      </c>
      <c r="I365" s="157"/>
      <c r="J365" s="158">
        <f>ROUND($I$365*$H$365,2)</f>
        <v>0</v>
      </c>
      <c r="K365" s="154" t="s">
        <v>164</v>
      </c>
      <c r="L365" s="43"/>
      <c r="M365" s="159"/>
      <c r="N365" s="160" t="s">
        <v>43</v>
      </c>
      <c r="O365" s="24"/>
      <c r="P365" s="161">
        <f>$O$365*$H$365</f>
        <v>0</v>
      </c>
      <c r="Q365" s="161">
        <v>0</v>
      </c>
      <c r="R365" s="161">
        <f>$Q$365*$H$365</f>
        <v>0</v>
      </c>
      <c r="S365" s="161">
        <v>0.024</v>
      </c>
      <c r="T365" s="162">
        <f>$S$365*$H$365</f>
        <v>1.1280000000000001</v>
      </c>
      <c r="AR365" s="96" t="s">
        <v>303</v>
      </c>
      <c r="AT365" s="96" t="s">
        <v>160</v>
      </c>
      <c r="AU365" s="96" t="s">
        <v>80</v>
      </c>
      <c r="AY365" s="96" t="s">
        <v>156</v>
      </c>
      <c r="BE365" s="163">
        <f>IF($N$365="základní",$J$365,0)</f>
        <v>0</v>
      </c>
      <c r="BF365" s="163">
        <f>IF($N$365="snížená",$J$365,0)</f>
        <v>0</v>
      </c>
      <c r="BG365" s="163">
        <f>IF($N$365="zákl. přenesená",$J$365,0)</f>
        <v>0</v>
      </c>
      <c r="BH365" s="163">
        <f>IF($N$365="sníž. přenesená",$J$365,0)</f>
        <v>0</v>
      </c>
      <c r="BI365" s="163">
        <f>IF($N$365="nulová",$J$365,0)</f>
        <v>0</v>
      </c>
      <c r="BJ365" s="96" t="s">
        <v>21</v>
      </c>
      <c r="BK365" s="163">
        <f>ROUND($I$365*$H$365,2)</f>
        <v>0</v>
      </c>
      <c r="BL365" s="96" t="s">
        <v>303</v>
      </c>
      <c r="BM365" s="96" t="s">
        <v>710</v>
      </c>
    </row>
    <row r="366" spans="2:65" s="6" customFormat="1" ht="15.75" customHeight="1">
      <c r="B366" s="23"/>
      <c r="C366" s="155" t="s">
        <v>711</v>
      </c>
      <c r="D366" s="155" t="s">
        <v>160</v>
      </c>
      <c r="E366" s="153" t="s">
        <v>712</v>
      </c>
      <c r="F366" s="154" t="s">
        <v>713</v>
      </c>
      <c r="G366" s="155" t="s">
        <v>506</v>
      </c>
      <c r="H366" s="182"/>
      <c r="I366" s="157"/>
      <c r="J366" s="158">
        <f>ROUND($I$366*$H$366,2)</f>
        <v>0</v>
      </c>
      <c r="K366" s="154" t="s">
        <v>164</v>
      </c>
      <c r="L366" s="43"/>
      <c r="M366" s="159"/>
      <c r="N366" s="160" t="s">
        <v>43</v>
      </c>
      <c r="O366" s="24"/>
      <c r="P366" s="161">
        <f>$O$366*$H$366</f>
        <v>0</v>
      </c>
      <c r="Q366" s="161">
        <v>0</v>
      </c>
      <c r="R366" s="161">
        <f>$Q$366*$H$366</f>
        <v>0</v>
      </c>
      <c r="S366" s="161">
        <v>0</v>
      </c>
      <c r="T366" s="162">
        <f>$S$366*$H$366</f>
        <v>0</v>
      </c>
      <c r="AR366" s="96" t="s">
        <v>303</v>
      </c>
      <c r="AT366" s="96" t="s">
        <v>160</v>
      </c>
      <c r="AU366" s="96" t="s">
        <v>80</v>
      </c>
      <c r="AY366" s="96" t="s">
        <v>156</v>
      </c>
      <c r="BE366" s="163">
        <f>IF($N$366="základní",$J$366,0)</f>
        <v>0</v>
      </c>
      <c r="BF366" s="163">
        <f>IF($N$366="snížená",$J$366,0)</f>
        <v>0</v>
      </c>
      <c r="BG366" s="163">
        <f>IF($N$366="zákl. přenesená",$J$366,0)</f>
        <v>0</v>
      </c>
      <c r="BH366" s="163">
        <f>IF($N$366="sníž. přenesená",$J$366,0)</f>
        <v>0</v>
      </c>
      <c r="BI366" s="163">
        <f>IF($N$366="nulová",$J$366,0)</f>
        <v>0</v>
      </c>
      <c r="BJ366" s="96" t="s">
        <v>21</v>
      </c>
      <c r="BK366" s="163">
        <f>ROUND($I$366*$H$366,2)</f>
        <v>0</v>
      </c>
      <c r="BL366" s="96" t="s">
        <v>303</v>
      </c>
      <c r="BM366" s="96" t="s">
        <v>714</v>
      </c>
    </row>
    <row r="367" spans="2:63" s="139" customFormat="1" ht="30.75" customHeight="1">
      <c r="B367" s="140"/>
      <c r="C367" s="141"/>
      <c r="D367" s="141" t="s">
        <v>71</v>
      </c>
      <c r="E367" s="150" t="s">
        <v>715</v>
      </c>
      <c r="F367" s="150" t="s">
        <v>716</v>
      </c>
      <c r="G367" s="141"/>
      <c r="H367" s="141"/>
      <c r="J367" s="151">
        <f>$BK$367</f>
        <v>0</v>
      </c>
      <c r="K367" s="141"/>
      <c r="L367" s="144"/>
      <c r="M367" s="145"/>
      <c r="N367" s="141"/>
      <c r="O367" s="141"/>
      <c r="P367" s="146">
        <f>SUM($P$368:$P$389)</f>
        <v>0</v>
      </c>
      <c r="Q367" s="141"/>
      <c r="R367" s="146">
        <f>SUM($R$368:$R$389)</f>
        <v>0</v>
      </c>
      <c r="S367" s="141"/>
      <c r="T367" s="147">
        <f>SUM($T$368:$T$389)</f>
        <v>0.16</v>
      </c>
      <c r="AR367" s="148" t="s">
        <v>80</v>
      </c>
      <c r="AT367" s="148" t="s">
        <v>71</v>
      </c>
      <c r="AU367" s="148" t="s">
        <v>21</v>
      </c>
      <c r="AY367" s="148" t="s">
        <v>156</v>
      </c>
      <c r="BK367" s="149">
        <f>SUM($BK$368:$BK$389)</f>
        <v>0</v>
      </c>
    </row>
    <row r="368" spans="2:65" s="6" customFormat="1" ht="15.75" customHeight="1">
      <c r="B368" s="23"/>
      <c r="C368" s="155" t="s">
        <v>717</v>
      </c>
      <c r="D368" s="155" t="s">
        <v>160</v>
      </c>
      <c r="E368" s="153" t="s">
        <v>718</v>
      </c>
      <c r="F368" s="154" t="s">
        <v>719</v>
      </c>
      <c r="G368" s="155" t="s">
        <v>690</v>
      </c>
      <c r="H368" s="156">
        <v>50</v>
      </c>
      <c r="I368" s="157"/>
      <c r="J368" s="158">
        <f>ROUND($I$368*$H$368,2)</f>
        <v>0</v>
      </c>
      <c r="K368" s="154"/>
      <c r="L368" s="43"/>
      <c r="M368" s="159"/>
      <c r="N368" s="160" t="s">
        <v>43</v>
      </c>
      <c r="O368" s="24"/>
      <c r="P368" s="161">
        <f>$O$368*$H$368</f>
        <v>0</v>
      </c>
      <c r="Q368" s="161">
        <v>0</v>
      </c>
      <c r="R368" s="161">
        <f>$Q$368*$H$368</f>
        <v>0</v>
      </c>
      <c r="S368" s="161">
        <v>0</v>
      </c>
      <c r="T368" s="162">
        <f>$S$368*$H$368</f>
        <v>0</v>
      </c>
      <c r="AR368" s="96" t="s">
        <v>303</v>
      </c>
      <c r="AT368" s="96" t="s">
        <v>160</v>
      </c>
      <c r="AU368" s="96" t="s">
        <v>80</v>
      </c>
      <c r="AY368" s="96" t="s">
        <v>156</v>
      </c>
      <c r="BE368" s="163">
        <f>IF($N$368="základní",$J$368,0)</f>
        <v>0</v>
      </c>
      <c r="BF368" s="163">
        <f>IF($N$368="snížená",$J$368,0)</f>
        <v>0</v>
      </c>
      <c r="BG368" s="163">
        <f>IF($N$368="zákl. přenesená",$J$368,0)</f>
        <v>0</v>
      </c>
      <c r="BH368" s="163">
        <f>IF($N$368="sníž. přenesená",$J$368,0)</f>
        <v>0</v>
      </c>
      <c r="BI368" s="163">
        <f>IF($N$368="nulová",$J$368,0)</f>
        <v>0</v>
      </c>
      <c r="BJ368" s="96" t="s">
        <v>21</v>
      </c>
      <c r="BK368" s="163">
        <f>ROUND($I$368*$H$368,2)</f>
        <v>0</v>
      </c>
      <c r="BL368" s="96" t="s">
        <v>303</v>
      </c>
      <c r="BM368" s="96" t="s">
        <v>720</v>
      </c>
    </row>
    <row r="369" spans="2:51" s="6" customFormat="1" ht="15.75" customHeight="1">
      <c r="B369" s="164"/>
      <c r="C369" s="165"/>
      <c r="D369" s="166" t="s">
        <v>167</v>
      </c>
      <c r="E369" s="167"/>
      <c r="F369" s="167" t="s">
        <v>721</v>
      </c>
      <c r="G369" s="165"/>
      <c r="H369" s="168">
        <v>50</v>
      </c>
      <c r="J369" s="165"/>
      <c r="K369" s="165"/>
      <c r="L369" s="169"/>
      <c r="M369" s="170"/>
      <c r="N369" s="165"/>
      <c r="O369" s="165"/>
      <c r="P369" s="165"/>
      <c r="Q369" s="165"/>
      <c r="R369" s="165"/>
      <c r="S369" s="165"/>
      <c r="T369" s="171"/>
      <c r="AT369" s="172" t="s">
        <v>167</v>
      </c>
      <c r="AU369" s="172" t="s">
        <v>80</v>
      </c>
      <c r="AV369" s="172" t="s">
        <v>80</v>
      </c>
      <c r="AW369" s="172" t="s">
        <v>113</v>
      </c>
      <c r="AX369" s="172" t="s">
        <v>21</v>
      </c>
      <c r="AY369" s="172" t="s">
        <v>156</v>
      </c>
    </row>
    <row r="370" spans="2:65" s="6" customFormat="1" ht="15.75" customHeight="1">
      <c r="B370" s="23"/>
      <c r="C370" s="152" t="s">
        <v>722</v>
      </c>
      <c r="D370" s="152" t="s">
        <v>160</v>
      </c>
      <c r="E370" s="153" t="s">
        <v>723</v>
      </c>
      <c r="F370" s="154" t="s">
        <v>724</v>
      </c>
      <c r="G370" s="155" t="s">
        <v>338</v>
      </c>
      <c r="H370" s="156">
        <v>3</v>
      </c>
      <c r="I370" s="157"/>
      <c r="J370" s="158">
        <f>ROUND($I$370*$H$370,2)</f>
        <v>0</v>
      </c>
      <c r="K370" s="154"/>
      <c r="L370" s="43"/>
      <c r="M370" s="159"/>
      <c r="N370" s="160" t="s">
        <v>43</v>
      </c>
      <c r="O370" s="24"/>
      <c r="P370" s="161">
        <f>$O$370*$H$370</f>
        <v>0</v>
      </c>
      <c r="Q370" s="161">
        <v>0</v>
      </c>
      <c r="R370" s="161">
        <f>$Q$370*$H$370</f>
        <v>0</v>
      </c>
      <c r="S370" s="161">
        <v>0</v>
      </c>
      <c r="T370" s="162">
        <f>$S$370*$H$370</f>
        <v>0</v>
      </c>
      <c r="AR370" s="96" t="s">
        <v>303</v>
      </c>
      <c r="AT370" s="96" t="s">
        <v>160</v>
      </c>
      <c r="AU370" s="96" t="s">
        <v>80</v>
      </c>
      <c r="AY370" s="6" t="s">
        <v>156</v>
      </c>
      <c r="BE370" s="163">
        <f>IF($N$370="základní",$J$370,0)</f>
        <v>0</v>
      </c>
      <c r="BF370" s="163">
        <f>IF($N$370="snížená",$J$370,0)</f>
        <v>0</v>
      </c>
      <c r="BG370" s="163">
        <f>IF($N$370="zákl. přenesená",$J$370,0)</f>
        <v>0</v>
      </c>
      <c r="BH370" s="163">
        <f>IF($N$370="sníž. přenesená",$J$370,0)</f>
        <v>0</v>
      </c>
      <c r="BI370" s="163">
        <f>IF($N$370="nulová",$J$370,0)</f>
        <v>0</v>
      </c>
      <c r="BJ370" s="96" t="s">
        <v>21</v>
      </c>
      <c r="BK370" s="163">
        <f>ROUND($I$370*$H$370,2)</f>
        <v>0</v>
      </c>
      <c r="BL370" s="96" t="s">
        <v>303</v>
      </c>
      <c r="BM370" s="96" t="s">
        <v>725</v>
      </c>
    </row>
    <row r="371" spans="2:51" s="6" customFormat="1" ht="15.75" customHeight="1">
      <c r="B371" s="164"/>
      <c r="C371" s="165"/>
      <c r="D371" s="166" t="s">
        <v>167</v>
      </c>
      <c r="E371" s="167"/>
      <c r="F371" s="167" t="s">
        <v>726</v>
      </c>
      <c r="G371" s="165"/>
      <c r="H371" s="168">
        <v>3</v>
      </c>
      <c r="J371" s="165"/>
      <c r="K371" s="165"/>
      <c r="L371" s="169"/>
      <c r="M371" s="170"/>
      <c r="N371" s="165"/>
      <c r="O371" s="165"/>
      <c r="P371" s="165"/>
      <c r="Q371" s="165"/>
      <c r="R371" s="165"/>
      <c r="S371" s="165"/>
      <c r="T371" s="171"/>
      <c r="AT371" s="172" t="s">
        <v>167</v>
      </c>
      <c r="AU371" s="172" t="s">
        <v>80</v>
      </c>
      <c r="AV371" s="172" t="s">
        <v>80</v>
      </c>
      <c r="AW371" s="172" t="s">
        <v>113</v>
      </c>
      <c r="AX371" s="172" t="s">
        <v>21</v>
      </c>
      <c r="AY371" s="172" t="s">
        <v>156</v>
      </c>
    </row>
    <row r="372" spans="2:65" s="6" customFormat="1" ht="15.75" customHeight="1">
      <c r="B372" s="23"/>
      <c r="C372" s="152" t="s">
        <v>727</v>
      </c>
      <c r="D372" s="152" t="s">
        <v>160</v>
      </c>
      <c r="E372" s="153" t="s">
        <v>728</v>
      </c>
      <c r="F372" s="154" t="s">
        <v>729</v>
      </c>
      <c r="G372" s="155" t="s">
        <v>730</v>
      </c>
      <c r="H372" s="156">
        <v>32</v>
      </c>
      <c r="I372" s="157"/>
      <c r="J372" s="158">
        <f>ROUND($I$372*$H$372,2)</f>
        <v>0</v>
      </c>
      <c r="K372" s="154"/>
      <c r="L372" s="43"/>
      <c r="M372" s="159"/>
      <c r="N372" s="160" t="s">
        <v>43</v>
      </c>
      <c r="O372" s="24"/>
      <c r="P372" s="161">
        <f>$O$372*$H$372</f>
        <v>0</v>
      </c>
      <c r="Q372" s="161">
        <v>0</v>
      </c>
      <c r="R372" s="161">
        <f>$Q$372*$H$372</f>
        <v>0</v>
      </c>
      <c r="S372" s="161">
        <v>0</v>
      </c>
      <c r="T372" s="162">
        <f>$S$372*$H$372</f>
        <v>0</v>
      </c>
      <c r="AR372" s="96" t="s">
        <v>303</v>
      </c>
      <c r="AT372" s="96" t="s">
        <v>160</v>
      </c>
      <c r="AU372" s="96" t="s">
        <v>80</v>
      </c>
      <c r="AY372" s="6" t="s">
        <v>156</v>
      </c>
      <c r="BE372" s="163">
        <f>IF($N$372="základní",$J$372,0)</f>
        <v>0</v>
      </c>
      <c r="BF372" s="163">
        <f>IF($N$372="snížená",$J$372,0)</f>
        <v>0</v>
      </c>
      <c r="BG372" s="163">
        <f>IF($N$372="zákl. přenesená",$J$372,0)</f>
        <v>0</v>
      </c>
      <c r="BH372" s="163">
        <f>IF($N$372="sníž. přenesená",$J$372,0)</f>
        <v>0</v>
      </c>
      <c r="BI372" s="163">
        <f>IF($N$372="nulová",$J$372,0)</f>
        <v>0</v>
      </c>
      <c r="BJ372" s="96" t="s">
        <v>21</v>
      </c>
      <c r="BK372" s="163">
        <f>ROUND($I$372*$H$372,2)</f>
        <v>0</v>
      </c>
      <c r="BL372" s="96" t="s">
        <v>303</v>
      </c>
      <c r="BM372" s="96" t="s">
        <v>731</v>
      </c>
    </row>
    <row r="373" spans="2:65" s="6" customFormat="1" ht="15.75" customHeight="1">
      <c r="B373" s="23"/>
      <c r="C373" s="155" t="s">
        <v>732</v>
      </c>
      <c r="D373" s="155" t="s">
        <v>160</v>
      </c>
      <c r="E373" s="153" t="s">
        <v>733</v>
      </c>
      <c r="F373" s="154" t="s">
        <v>734</v>
      </c>
      <c r="G373" s="155" t="s">
        <v>730</v>
      </c>
      <c r="H373" s="156">
        <v>128</v>
      </c>
      <c r="I373" s="157"/>
      <c r="J373" s="158">
        <f>ROUND($I$373*$H$373,2)</f>
        <v>0</v>
      </c>
      <c r="K373" s="154"/>
      <c r="L373" s="43"/>
      <c r="M373" s="159"/>
      <c r="N373" s="160" t="s">
        <v>43</v>
      </c>
      <c r="O373" s="24"/>
      <c r="P373" s="161">
        <f>$O$373*$H$373</f>
        <v>0</v>
      </c>
      <c r="Q373" s="161">
        <v>0</v>
      </c>
      <c r="R373" s="161">
        <f>$Q$373*$H$373</f>
        <v>0</v>
      </c>
      <c r="S373" s="161">
        <v>0</v>
      </c>
      <c r="T373" s="162">
        <f>$S$373*$H$373</f>
        <v>0</v>
      </c>
      <c r="AR373" s="96" t="s">
        <v>303</v>
      </c>
      <c r="AT373" s="96" t="s">
        <v>160</v>
      </c>
      <c r="AU373" s="96" t="s">
        <v>80</v>
      </c>
      <c r="AY373" s="96" t="s">
        <v>156</v>
      </c>
      <c r="BE373" s="163">
        <f>IF($N$373="základní",$J$373,0)</f>
        <v>0</v>
      </c>
      <c r="BF373" s="163">
        <f>IF($N$373="snížená",$J$373,0)</f>
        <v>0</v>
      </c>
      <c r="BG373" s="163">
        <f>IF($N$373="zákl. přenesená",$J$373,0)</f>
        <v>0</v>
      </c>
      <c r="BH373" s="163">
        <f>IF($N$373="sníž. přenesená",$J$373,0)</f>
        <v>0</v>
      </c>
      <c r="BI373" s="163">
        <f>IF($N$373="nulová",$J$373,0)</f>
        <v>0</v>
      </c>
      <c r="BJ373" s="96" t="s">
        <v>21</v>
      </c>
      <c r="BK373" s="163">
        <f>ROUND($I$373*$H$373,2)</f>
        <v>0</v>
      </c>
      <c r="BL373" s="96" t="s">
        <v>303</v>
      </c>
      <c r="BM373" s="96" t="s">
        <v>735</v>
      </c>
    </row>
    <row r="374" spans="2:65" s="6" customFormat="1" ht="15.75" customHeight="1">
      <c r="B374" s="23"/>
      <c r="C374" s="155" t="s">
        <v>736</v>
      </c>
      <c r="D374" s="155" t="s">
        <v>160</v>
      </c>
      <c r="E374" s="153" t="s">
        <v>737</v>
      </c>
      <c r="F374" s="154" t="s">
        <v>738</v>
      </c>
      <c r="G374" s="155" t="s">
        <v>690</v>
      </c>
      <c r="H374" s="156">
        <v>57</v>
      </c>
      <c r="I374" s="157"/>
      <c r="J374" s="158">
        <f>ROUND($I$374*$H$374,2)</f>
        <v>0</v>
      </c>
      <c r="K374" s="154"/>
      <c r="L374" s="43"/>
      <c r="M374" s="159"/>
      <c r="N374" s="160" t="s">
        <v>43</v>
      </c>
      <c r="O374" s="24"/>
      <c r="P374" s="161">
        <f>$O$374*$H$374</f>
        <v>0</v>
      </c>
      <c r="Q374" s="161">
        <v>0</v>
      </c>
      <c r="R374" s="161">
        <f>$Q$374*$H$374</f>
        <v>0</v>
      </c>
      <c r="S374" s="161">
        <v>0</v>
      </c>
      <c r="T374" s="162">
        <f>$S$374*$H$374</f>
        <v>0</v>
      </c>
      <c r="AR374" s="96" t="s">
        <v>303</v>
      </c>
      <c r="AT374" s="96" t="s">
        <v>160</v>
      </c>
      <c r="AU374" s="96" t="s">
        <v>80</v>
      </c>
      <c r="AY374" s="96" t="s">
        <v>156</v>
      </c>
      <c r="BE374" s="163">
        <f>IF($N$374="základní",$J$374,0)</f>
        <v>0</v>
      </c>
      <c r="BF374" s="163">
        <f>IF($N$374="snížená",$J$374,0)</f>
        <v>0</v>
      </c>
      <c r="BG374" s="163">
        <f>IF($N$374="zákl. přenesená",$J$374,0)</f>
        <v>0</v>
      </c>
      <c r="BH374" s="163">
        <f>IF($N$374="sníž. přenesená",$J$374,0)</f>
        <v>0</v>
      </c>
      <c r="BI374" s="163">
        <f>IF($N$374="nulová",$J$374,0)</f>
        <v>0</v>
      </c>
      <c r="BJ374" s="96" t="s">
        <v>21</v>
      </c>
      <c r="BK374" s="163">
        <f>ROUND($I$374*$H$374,2)</f>
        <v>0</v>
      </c>
      <c r="BL374" s="96" t="s">
        <v>303</v>
      </c>
      <c r="BM374" s="96" t="s">
        <v>739</v>
      </c>
    </row>
    <row r="375" spans="2:51" s="6" customFormat="1" ht="15.75" customHeight="1">
      <c r="B375" s="164"/>
      <c r="C375" s="165"/>
      <c r="D375" s="166" t="s">
        <v>167</v>
      </c>
      <c r="E375" s="167"/>
      <c r="F375" s="167" t="s">
        <v>740</v>
      </c>
      <c r="G375" s="165"/>
      <c r="H375" s="168">
        <v>57</v>
      </c>
      <c r="J375" s="165"/>
      <c r="K375" s="165"/>
      <c r="L375" s="169"/>
      <c r="M375" s="170"/>
      <c r="N375" s="165"/>
      <c r="O375" s="165"/>
      <c r="P375" s="165"/>
      <c r="Q375" s="165"/>
      <c r="R375" s="165"/>
      <c r="S375" s="165"/>
      <c r="T375" s="171"/>
      <c r="AT375" s="172" t="s">
        <v>167</v>
      </c>
      <c r="AU375" s="172" t="s">
        <v>80</v>
      </c>
      <c r="AV375" s="172" t="s">
        <v>80</v>
      </c>
      <c r="AW375" s="172" t="s">
        <v>113</v>
      </c>
      <c r="AX375" s="172" t="s">
        <v>21</v>
      </c>
      <c r="AY375" s="172" t="s">
        <v>156</v>
      </c>
    </row>
    <row r="376" spans="2:65" s="6" customFormat="1" ht="27" customHeight="1">
      <c r="B376" s="23"/>
      <c r="C376" s="152" t="s">
        <v>741</v>
      </c>
      <c r="D376" s="152" t="s">
        <v>160</v>
      </c>
      <c r="E376" s="153" t="s">
        <v>742</v>
      </c>
      <c r="F376" s="154" t="s">
        <v>743</v>
      </c>
      <c r="G376" s="155" t="s">
        <v>206</v>
      </c>
      <c r="H376" s="156">
        <v>24.88</v>
      </c>
      <c r="I376" s="157"/>
      <c r="J376" s="158">
        <f>ROUND($I$376*$H$376,2)</f>
        <v>0</v>
      </c>
      <c r="K376" s="154"/>
      <c r="L376" s="43"/>
      <c r="M376" s="159"/>
      <c r="N376" s="160" t="s">
        <v>43</v>
      </c>
      <c r="O376" s="24"/>
      <c r="P376" s="161">
        <f>$O$376*$H$376</f>
        <v>0</v>
      </c>
      <c r="Q376" s="161">
        <v>0</v>
      </c>
      <c r="R376" s="161">
        <f>$Q$376*$H$376</f>
        <v>0</v>
      </c>
      <c r="S376" s="161">
        <v>0</v>
      </c>
      <c r="T376" s="162">
        <f>$S$376*$H$376</f>
        <v>0</v>
      </c>
      <c r="AR376" s="96" t="s">
        <v>303</v>
      </c>
      <c r="AT376" s="96" t="s">
        <v>160</v>
      </c>
      <c r="AU376" s="96" t="s">
        <v>80</v>
      </c>
      <c r="AY376" s="6" t="s">
        <v>156</v>
      </c>
      <c r="BE376" s="163">
        <f>IF($N$376="základní",$J$376,0)</f>
        <v>0</v>
      </c>
      <c r="BF376" s="163">
        <f>IF($N$376="snížená",$J$376,0)</f>
        <v>0</v>
      </c>
      <c r="BG376" s="163">
        <f>IF($N$376="zákl. přenesená",$J$376,0)</f>
        <v>0</v>
      </c>
      <c r="BH376" s="163">
        <f>IF($N$376="sníž. přenesená",$J$376,0)</f>
        <v>0</v>
      </c>
      <c r="BI376" s="163">
        <f>IF($N$376="nulová",$J$376,0)</f>
        <v>0</v>
      </c>
      <c r="BJ376" s="96" t="s">
        <v>21</v>
      </c>
      <c r="BK376" s="163">
        <f>ROUND($I$376*$H$376,2)</f>
        <v>0</v>
      </c>
      <c r="BL376" s="96" t="s">
        <v>303</v>
      </c>
      <c r="BM376" s="96" t="s">
        <v>744</v>
      </c>
    </row>
    <row r="377" spans="2:51" s="6" customFormat="1" ht="15.75" customHeight="1">
      <c r="B377" s="164"/>
      <c r="C377" s="165"/>
      <c r="D377" s="166" t="s">
        <v>167</v>
      </c>
      <c r="E377" s="167"/>
      <c r="F377" s="167" t="s">
        <v>745</v>
      </c>
      <c r="G377" s="165"/>
      <c r="H377" s="168">
        <v>24.88</v>
      </c>
      <c r="J377" s="165"/>
      <c r="K377" s="165"/>
      <c r="L377" s="169"/>
      <c r="M377" s="170"/>
      <c r="N377" s="165"/>
      <c r="O377" s="165"/>
      <c r="P377" s="165"/>
      <c r="Q377" s="165"/>
      <c r="R377" s="165"/>
      <c r="S377" s="165"/>
      <c r="T377" s="171"/>
      <c r="AT377" s="172" t="s">
        <v>167</v>
      </c>
      <c r="AU377" s="172" t="s">
        <v>80</v>
      </c>
      <c r="AV377" s="172" t="s">
        <v>80</v>
      </c>
      <c r="AW377" s="172" t="s">
        <v>113</v>
      </c>
      <c r="AX377" s="172" t="s">
        <v>21</v>
      </c>
      <c r="AY377" s="172" t="s">
        <v>156</v>
      </c>
    </row>
    <row r="378" spans="2:65" s="6" customFormat="1" ht="15.75" customHeight="1">
      <c r="B378" s="23"/>
      <c r="C378" s="152" t="s">
        <v>746</v>
      </c>
      <c r="D378" s="152" t="s">
        <v>160</v>
      </c>
      <c r="E378" s="153" t="s">
        <v>747</v>
      </c>
      <c r="F378" s="154" t="s">
        <v>748</v>
      </c>
      <c r="G378" s="155" t="s">
        <v>206</v>
      </c>
      <c r="H378" s="156">
        <v>23.26</v>
      </c>
      <c r="I378" s="157"/>
      <c r="J378" s="158">
        <f>ROUND($I$378*$H$378,2)</f>
        <v>0</v>
      </c>
      <c r="K378" s="154"/>
      <c r="L378" s="43"/>
      <c r="M378" s="159"/>
      <c r="N378" s="160" t="s">
        <v>43</v>
      </c>
      <c r="O378" s="24"/>
      <c r="P378" s="161">
        <f>$O$378*$H$378</f>
        <v>0</v>
      </c>
      <c r="Q378" s="161">
        <v>0</v>
      </c>
      <c r="R378" s="161">
        <f>$Q$378*$H$378</f>
        <v>0</v>
      </c>
      <c r="S378" s="161">
        <v>0</v>
      </c>
      <c r="T378" s="162">
        <f>$S$378*$H$378</f>
        <v>0</v>
      </c>
      <c r="AR378" s="96" t="s">
        <v>303</v>
      </c>
      <c r="AT378" s="96" t="s">
        <v>160</v>
      </c>
      <c r="AU378" s="96" t="s">
        <v>80</v>
      </c>
      <c r="AY378" s="6" t="s">
        <v>156</v>
      </c>
      <c r="BE378" s="163">
        <f>IF($N$378="základní",$J$378,0)</f>
        <v>0</v>
      </c>
      <c r="BF378" s="163">
        <f>IF($N$378="snížená",$J$378,0)</f>
        <v>0</v>
      </c>
      <c r="BG378" s="163">
        <f>IF($N$378="zákl. přenesená",$J$378,0)</f>
        <v>0</v>
      </c>
      <c r="BH378" s="163">
        <f>IF($N$378="sníž. přenesená",$J$378,0)</f>
        <v>0</v>
      </c>
      <c r="BI378" s="163">
        <f>IF($N$378="nulová",$J$378,0)</f>
        <v>0</v>
      </c>
      <c r="BJ378" s="96" t="s">
        <v>21</v>
      </c>
      <c r="BK378" s="163">
        <f>ROUND($I$378*$H$378,2)</f>
        <v>0</v>
      </c>
      <c r="BL378" s="96" t="s">
        <v>303</v>
      </c>
      <c r="BM378" s="96" t="s">
        <v>749</v>
      </c>
    </row>
    <row r="379" spans="2:51" s="6" customFormat="1" ht="15.75" customHeight="1">
      <c r="B379" s="164"/>
      <c r="C379" s="165"/>
      <c r="D379" s="166" t="s">
        <v>167</v>
      </c>
      <c r="E379" s="167"/>
      <c r="F379" s="167" t="s">
        <v>750</v>
      </c>
      <c r="G379" s="165"/>
      <c r="H379" s="168">
        <v>23.26</v>
      </c>
      <c r="J379" s="165"/>
      <c r="K379" s="165"/>
      <c r="L379" s="169"/>
      <c r="M379" s="170"/>
      <c r="N379" s="165"/>
      <c r="O379" s="165"/>
      <c r="P379" s="165"/>
      <c r="Q379" s="165"/>
      <c r="R379" s="165"/>
      <c r="S379" s="165"/>
      <c r="T379" s="171"/>
      <c r="AT379" s="172" t="s">
        <v>167</v>
      </c>
      <c r="AU379" s="172" t="s">
        <v>80</v>
      </c>
      <c r="AV379" s="172" t="s">
        <v>80</v>
      </c>
      <c r="AW379" s="172" t="s">
        <v>113</v>
      </c>
      <c r="AX379" s="172" t="s">
        <v>21</v>
      </c>
      <c r="AY379" s="172" t="s">
        <v>156</v>
      </c>
    </row>
    <row r="380" spans="2:65" s="6" customFormat="1" ht="15.75" customHeight="1">
      <c r="B380" s="23"/>
      <c r="C380" s="152" t="s">
        <v>751</v>
      </c>
      <c r="D380" s="152" t="s">
        <v>160</v>
      </c>
      <c r="E380" s="153" t="s">
        <v>752</v>
      </c>
      <c r="F380" s="154" t="s">
        <v>753</v>
      </c>
      <c r="G380" s="155" t="s">
        <v>754</v>
      </c>
      <c r="H380" s="156">
        <v>1</v>
      </c>
      <c r="I380" s="157"/>
      <c r="J380" s="158">
        <f>ROUND($I$380*$H$380,2)</f>
        <v>0</v>
      </c>
      <c r="K380" s="154"/>
      <c r="L380" s="43"/>
      <c r="M380" s="159"/>
      <c r="N380" s="160" t="s">
        <v>43</v>
      </c>
      <c r="O380" s="24"/>
      <c r="P380" s="161">
        <f>$O$380*$H$380</f>
        <v>0</v>
      </c>
      <c r="Q380" s="161">
        <v>0</v>
      </c>
      <c r="R380" s="161">
        <f>$Q$380*$H$380</f>
        <v>0</v>
      </c>
      <c r="S380" s="161">
        <v>0</v>
      </c>
      <c r="T380" s="162">
        <f>$S$380*$H$380</f>
        <v>0</v>
      </c>
      <c r="AR380" s="96" t="s">
        <v>303</v>
      </c>
      <c r="AT380" s="96" t="s">
        <v>160</v>
      </c>
      <c r="AU380" s="96" t="s">
        <v>80</v>
      </c>
      <c r="AY380" s="6" t="s">
        <v>156</v>
      </c>
      <c r="BE380" s="163">
        <f>IF($N$380="základní",$J$380,0)</f>
        <v>0</v>
      </c>
      <c r="BF380" s="163">
        <f>IF($N$380="snížená",$J$380,0)</f>
        <v>0</v>
      </c>
      <c r="BG380" s="163">
        <f>IF($N$380="zákl. přenesená",$J$380,0)</f>
        <v>0</v>
      </c>
      <c r="BH380" s="163">
        <f>IF($N$380="sníž. přenesená",$J$380,0)</f>
        <v>0</v>
      </c>
      <c r="BI380" s="163">
        <f>IF($N$380="nulová",$J$380,0)</f>
        <v>0</v>
      </c>
      <c r="BJ380" s="96" t="s">
        <v>21</v>
      </c>
      <c r="BK380" s="163">
        <f>ROUND($I$380*$H$380,2)</f>
        <v>0</v>
      </c>
      <c r="BL380" s="96" t="s">
        <v>303</v>
      </c>
      <c r="BM380" s="96" t="s">
        <v>755</v>
      </c>
    </row>
    <row r="381" spans="2:51" s="6" customFormat="1" ht="15.75" customHeight="1">
      <c r="B381" s="164"/>
      <c r="C381" s="165"/>
      <c r="D381" s="166" t="s">
        <v>167</v>
      </c>
      <c r="E381" s="167"/>
      <c r="F381" s="167" t="s">
        <v>756</v>
      </c>
      <c r="G381" s="165"/>
      <c r="H381" s="168">
        <v>1</v>
      </c>
      <c r="J381" s="165"/>
      <c r="K381" s="165"/>
      <c r="L381" s="169"/>
      <c r="M381" s="170"/>
      <c r="N381" s="165"/>
      <c r="O381" s="165"/>
      <c r="P381" s="165"/>
      <c r="Q381" s="165"/>
      <c r="R381" s="165"/>
      <c r="S381" s="165"/>
      <c r="T381" s="171"/>
      <c r="AT381" s="172" t="s">
        <v>167</v>
      </c>
      <c r="AU381" s="172" t="s">
        <v>80</v>
      </c>
      <c r="AV381" s="172" t="s">
        <v>80</v>
      </c>
      <c r="AW381" s="172" t="s">
        <v>113</v>
      </c>
      <c r="AX381" s="172" t="s">
        <v>21</v>
      </c>
      <c r="AY381" s="172" t="s">
        <v>156</v>
      </c>
    </row>
    <row r="382" spans="2:65" s="6" customFormat="1" ht="15.75" customHeight="1">
      <c r="B382" s="23"/>
      <c r="C382" s="152" t="s">
        <v>757</v>
      </c>
      <c r="D382" s="152" t="s">
        <v>160</v>
      </c>
      <c r="E382" s="153" t="s">
        <v>758</v>
      </c>
      <c r="F382" s="154" t="s">
        <v>759</v>
      </c>
      <c r="G382" s="155" t="s">
        <v>760</v>
      </c>
      <c r="H382" s="156">
        <v>7</v>
      </c>
      <c r="I382" s="157"/>
      <c r="J382" s="158">
        <f>ROUND($I$382*$H$382,2)</f>
        <v>0</v>
      </c>
      <c r="K382" s="154"/>
      <c r="L382" s="43"/>
      <c r="M382" s="159"/>
      <c r="N382" s="160" t="s">
        <v>43</v>
      </c>
      <c r="O382" s="24"/>
      <c r="P382" s="161">
        <f>$O$382*$H$382</f>
        <v>0</v>
      </c>
      <c r="Q382" s="161">
        <v>0</v>
      </c>
      <c r="R382" s="161">
        <f>$Q$382*$H$382</f>
        <v>0</v>
      </c>
      <c r="S382" s="161">
        <v>0</v>
      </c>
      <c r="T382" s="162">
        <f>$S$382*$H$382</f>
        <v>0</v>
      </c>
      <c r="AR382" s="96" t="s">
        <v>303</v>
      </c>
      <c r="AT382" s="96" t="s">
        <v>160</v>
      </c>
      <c r="AU382" s="96" t="s">
        <v>80</v>
      </c>
      <c r="AY382" s="6" t="s">
        <v>156</v>
      </c>
      <c r="BE382" s="163">
        <f>IF($N$382="základní",$J$382,0)</f>
        <v>0</v>
      </c>
      <c r="BF382" s="163">
        <f>IF($N$382="snížená",$J$382,0)</f>
        <v>0</v>
      </c>
      <c r="BG382" s="163">
        <f>IF($N$382="zákl. přenesená",$J$382,0)</f>
        <v>0</v>
      </c>
      <c r="BH382" s="163">
        <f>IF($N$382="sníž. přenesená",$J$382,0)</f>
        <v>0</v>
      </c>
      <c r="BI382" s="163">
        <f>IF($N$382="nulová",$J$382,0)</f>
        <v>0</v>
      </c>
      <c r="BJ382" s="96" t="s">
        <v>21</v>
      </c>
      <c r="BK382" s="163">
        <f>ROUND($I$382*$H$382,2)</f>
        <v>0</v>
      </c>
      <c r="BL382" s="96" t="s">
        <v>303</v>
      </c>
      <c r="BM382" s="96" t="s">
        <v>761</v>
      </c>
    </row>
    <row r="383" spans="2:65" s="6" customFormat="1" ht="15.75" customHeight="1">
      <c r="B383" s="23"/>
      <c r="C383" s="155" t="s">
        <v>762</v>
      </c>
      <c r="D383" s="155" t="s">
        <v>160</v>
      </c>
      <c r="E383" s="153" t="s">
        <v>763</v>
      </c>
      <c r="F383" s="154" t="s">
        <v>764</v>
      </c>
      <c r="G383" s="155" t="s">
        <v>338</v>
      </c>
      <c r="H383" s="156">
        <v>1</v>
      </c>
      <c r="I383" s="157"/>
      <c r="J383" s="158">
        <f>ROUND($I$383*$H$383,2)</f>
        <v>0</v>
      </c>
      <c r="K383" s="154"/>
      <c r="L383" s="43"/>
      <c r="M383" s="159"/>
      <c r="N383" s="160" t="s">
        <v>43</v>
      </c>
      <c r="O383" s="24"/>
      <c r="P383" s="161">
        <f>$O$383*$H$383</f>
        <v>0</v>
      </c>
      <c r="Q383" s="161">
        <v>0</v>
      </c>
      <c r="R383" s="161">
        <f>$Q$383*$H$383</f>
        <v>0</v>
      </c>
      <c r="S383" s="161">
        <v>0</v>
      </c>
      <c r="T383" s="162">
        <f>$S$383*$H$383</f>
        <v>0</v>
      </c>
      <c r="AR383" s="96" t="s">
        <v>303</v>
      </c>
      <c r="AT383" s="96" t="s">
        <v>160</v>
      </c>
      <c r="AU383" s="96" t="s">
        <v>80</v>
      </c>
      <c r="AY383" s="96" t="s">
        <v>156</v>
      </c>
      <c r="BE383" s="163">
        <f>IF($N$383="základní",$J$383,0)</f>
        <v>0</v>
      </c>
      <c r="BF383" s="163">
        <f>IF($N$383="snížená",$J$383,0)</f>
        <v>0</v>
      </c>
      <c r="BG383" s="163">
        <f>IF($N$383="zákl. přenesená",$J$383,0)</f>
        <v>0</v>
      </c>
      <c r="BH383" s="163">
        <f>IF($N$383="sníž. přenesená",$J$383,0)</f>
        <v>0</v>
      </c>
      <c r="BI383" s="163">
        <f>IF($N$383="nulová",$J$383,0)</f>
        <v>0</v>
      </c>
      <c r="BJ383" s="96" t="s">
        <v>21</v>
      </c>
      <c r="BK383" s="163">
        <f>ROUND($I$383*$H$383,2)</f>
        <v>0</v>
      </c>
      <c r="BL383" s="96" t="s">
        <v>303</v>
      </c>
      <c r="BM383" s="96" t="s">
        <v>765</v>
      </c>
    </row>
    <row r="384" spans="2:51" s="6" customFormat="1" ht="15.75" customHeight="1">
      <c r="B384" s="164"/>
      <c r="C384" s="165"/>
      <c r="D384" s="166" t="s">
        <v>167</v>
      </c>
      <c r="E384" s="167"/>
      <c r="F384" s="167" t="s">
        <v>766</v>
      </c>
      <c r="G384" s="165"/>
      <c r="H384" s="168">
        <v>1</v>
      </c>
      <c r="J384" s="165"/>
      <c r="K384" s="165"/>
      <c r="L384" s="169"/>
      <c r="M384" s="170"/>
      <c r="N384" s="165"/>
      <c r="O384" s="165"/>
      <c r="P384" s="165"/>
      <c r="Q384" s="165"/>
      <c r="R384" s="165"/>
      <c r="S384" s="165"/>
      <c r="T384" s="171"/>
      <c r="AT384" s="172" t="s">
        <v>167</v>
      </c>
      <c r="AU384" s="172" t="s">
        <v>80</v>
      </c>
      <c r="AV384" s="172" t="s">
        <v>80</v>
      </c>
      <c r="AW384" s="172" t="s">
        <v>113</v>
      </c>
      <c r="AX384" s="172" t="s">
        <v>21</v>
      </c>
      <c r="AY384" s="172" t="s">
        <v>156</v>
      </c>
    </row>
    <row r="385" spans="2:65" s="6" customFormat="1" ht="15.75" customHeight="1">
      <c r="B385" s="23"/>
      <c r="C385" s="152" t="s">
        <v>767</v>
      </c>
      <c r="D385" s="152" t="s">
        <v>160</v>
      </c>
      <c r="E385" s="153" t="s">
        <v>768</v>
      </c>
      <c r="F385" s="154" t="s">
        <v>769</v>
      </c>
      <c r="G385" s="155" t="s">
        <v>760</v>
      </c>
      <c r="H385" s="156">
        <v>1</v>
      </c>
      <c r="I385" s="157"/>
      <c r="J385" s="158">
        <f>ROUND($I$385*$H$385,2)</f>
        <v>0</v>
      </c>
      <c r="K385" s="154"/>
      <c r="L385" s="43"/>
      <c r="M385" s="159"/>
      <c r="N385" s="160" t="s">
        <v>43</v>
      </c>
      <c r="O385" s="24"/>
      <c r="P385" s="161">
        <f>$O$385*$H$385</f>
        <v>0</v>
      </c>
      <c r="Q385" s="161">
        <v>0</v>
      </c>
      <c r="R385" s="161">
        <f>$Q$385*$H$385</f>
        <v>0</v>
      </c>
      <c r="S385" s="161">
        <v>0</v>
      </c>
      <c r="T385" s="162">
        <f>$S$385*$H$385</f>
        <v>0</v>
      </c>
      <c r="AR385" s="96" t="s">
        <v>303</v>
      </c>
      <c r="AT385" s="96" t="s">
        <v>160</v>
      </c>
      <c r="AU385" s="96" t="s">
        <v>80</v>
      </c>
      <c r="AY385" s="6" t="s">
        <v>156</v>
      </c>
      <c r="BE385" s="163">
        <f>IF($N$385="základní",$J$385,0)</f>
        <v>0</v>
      </c>
      <c r="BF385" s="163">
        <f>IF($N$385="snížená",$J$385,0)</f>
        <v>0</v>
      </c>
      <c r="BG385" s="163">
        <f>IF($N$385="zákl. přenesená",$J$385,0)</f>
        <v>0</v>
      </c>
      <c r="BH385" s="163">
        <f>IF($N$385="sníž. přenesená",$J$385,0)</f>
        <v>0</v>
      </c>
      <c r="BI385" s="163">
        <f>IF($N$385="nulová",$J$385,0)</f>
        <v>0</v>
      </c>
      <c r="BJ385" s="96" t="s">
        <v>21</v>
      </c>
      <c r="BK385" s="163">
        <f>ROUND($I$385*$H$385,2)</f>
        <v>0</v>
      </c>
      <c r="BL385" s="96" t="s">
        <v>303</v>
      </c>
      <c r="BM385" s="96" t="s">
        <v>770</v>
      </c>
    </row>
    <row r="386" spans="2:65" s="6" customFormat="1" ht="15.75" customHeight="1">
      <c r="B386" s="23"/>
      <c r="C386" s="155" t="s">
        <v>771</v>
      </c>
      <c r="D386" s="155" t="s">
        <v>160</v>
      </c>
      <c r="E386" s="153" t="s">
        <v>772</v>
      </c>
      <c r="F386" s="154" t="s">
        <v>773</v>
      </c>
      <c r="G386" s="155" t="s">
        <v>730</v>
      </c>
      <c r="H386" s="156">
        <v>955</v>
      </c>
      <c r="I386" s="157"/>
      <c r="J386" s="158">
        <f>ROUND($I$386*$H$386,2)</f>
        <v>0</v>
      </c>
      <c r="K386" s="154"/>
      <c r="L386" s="43"/>
      <c r="M386" s="159"/>
      <c r="N386" s="160" t="s">
        <v>43</v>
      </c>
      <c r="O386" s="24"/>
      <c r="P386" s="161">
        <f>$O$386*$H$386</f>
        <v>0</v>
      </c>
      <c r="Q386" s="161">
        <v>0</v>
      </c>
      <c r="R386" s="161">
        <f>$Q$386*$H$386</f>
        <v>0</v>
      </c>
      <c r="S386" s="161">
        <v>0</v>
      </c>
      <c r="T386" s="162">
        <f>$S$386*$H$386</f>
        <v>0</v>
      </c>
      <c r="AR386" s="96" t="s">
        <v>303</v>
      </c>
      <c r="AT386" s="96" t="s">
        <v>160</v>
      </c>
      <c r="AU386" s="96" t="s">
        <v>80</v>
      </c>
      <c r="AY386" s="96" t="s">
        <v>156</v>
      </c>
      <c r="BE386" s="163">
        <f>IF($N$386="základní",$J$386,0)</f>
        <v>0</v>
      </c>
      <c r="BF386" s="163">
        <f>IF($N$386="snížená",$J$386,0)</f>
        <v>0</v>
      </c>
      <c r="BG386" s="163">
        <f>IF($N$386="zákl. přenesená",$J$386,0)</f>
        <v>0</v>
      </c>
      <c r="BH386" s="163">
        <f>IF($N$386="sníž. přenesená",$J$386,0)</f>
        <v>0</v>
      </c>
      <c r="BI386" s="163">
        <f>IF($N$386="nulová",$J$386,0)</f>
        <v>0</v>
      </c>
      <c r="BJ386" s="96" t="s">
        <v>21</v>
      </c>
      <c r="BK386" s="163">
        <f>ROUND($I$386*$H$386,2)</f>
        <v>0</v>
      </c>
      <c r="BL386" s="96" t="s">
        <v>303</v>
      </c>
      <c r="BM386" s="96" t="s">
        <v>774</v>
      </c>
    </row>
    <row r="387" spans="2:51" s="6" customFormat="1" ht="15.75" customHeight="1">
      <c r="B387" s="164"/>
      <c r="C387" s="165"/>
      <c r="D387" s="166" t="s">
        <v>167</v>
      </c>
      <c r="E387" s="167"/>
      <c r="F387" s="167" t="s">
        <v>775</v>
      </c>
      <c r="G387" s="165"/>
      <c r="H387" s="168">
        <v>955</v>
      </c>
      <c r="J387" s="165"/>
      <c r="K387" s="165"/>
      <c r="L387" s="169"/>
      <c r="M387" s="170"/>
      <c r="N387" s="165"/>
      <c r="O387" s="165"/>
      <c r="P387" s="165"/>
      <c r="Q387" s="165"/>
      <c r="R387" s="165"/>
      <c r="S387" s="165"/>
      <c r="T387" s="171"/>
      <c r="AT387" s="172" t="s">
        <v>167</v>
      </c>
      <c r="AU387" s="172" t="s">
        <v>80</v>
      </c>
      <c r="AV387" s="172" t="s">
        <v>80</v>
      </c>
      <c r="AW387" s="172" t="s">
        <v>113</v>
      </c>
      <c r="AX387" s="172" t="s">
        <v>21</v>
      </c>
      <c r="AY387" s="172" t="s">
        <v>156</v>
      </c>
    </row>
    <row r="388" spans="2:65" s="6" customFormat="1" ht="15.75" customHeight="1">
      <c r="B388" s="23"/>
      <c r="C388" s="152" t="s">
        <v>157</v>
      </c>
      <c r="D388" s="152" t="s">
        <v>160</v>
      </c>
      <c r="E388" s="153" t="s">
        <v>776</v>
      </c>
      <c r="F388" s="154" t="s">
        <v>777</v>
      </c>
      <c r="G388" s="155" t="s">
        <v>730</v>
      </c>
      <c r="H388" s="156">
        <v>160</v>
      </c>
      <c r="I388" s="157"/>
      <c r="J388" s="158">
        <f>ROUND($I$388*$H$388,2)</f>
        <v>0</v>
      </c>
      <c r="K388" s="154" t="s">
        <v>164</v>
      </c>
      <c r="L388" s="43"/>
      <c r="M388" s="159"/>
      <c r="N388" s="160" t="s">
        <v>43</v>
      </c>
      <c r="O388" s="24"/>
      <c r="P388" s="161">
        <f>$O$388*$H$388</f>
        <v>0</v>
      </c>
      <c r="Q388" s="161">
        <v>0</v>
      </c>
      <c r="R388" s="161">
        <f>$Q$388*$H$388</f>
        <v>0</v>
      </c>
      <c r="S388" s="161">
        <v>0.001</v>
      </c>
      <c r="T388" s="162">
        <f>$S$388*$H$388</f>
        <v>0.16</v>
      </c>
      <c r="AR388" s="96" t="s">
        <v>303</v>
      </c>
      <c r="AT388" s="96" t="s">
        <v>160</v>
      </c>
      <c r="AU388" s="96" t="s">
        <v>80</v>
      </c>
      <c r="AY388" s="6" t="s">
        <v>156</v>
      </c>
      <c r="BE388" s="163">
        <f>IF($N$388="základní",$J$388,0)</f>
        <v>0</v>
      </c>
      <c r="BF388" s="163">
        <f>IF($N$388="snížená",$J$388,0)</f>
        <v>0</v>
      </c>
      <c r="BG388" s="163">
        <f>IF($N$388="zákl. přenesená",$J$388,0)</f>
        <v>0</v>
      </c>
      <c r="BH388" s="163">
        <f>IF($N$388="sníž. přenesená",$J$388,0)</f>
        <v>0</v>
      </c>
      <c r="BI388" s="163">
        <f>IF($N$388="nulová",$J$388,0)</f>
        <v>0</v>
      </c>
      <c r="BJ388" s="96" t="s">
        <v>21</v>
      </c>
      <c r="BK388" s="163">
        <f>ROUND($I$388*$H$388,2)</f>
        <v>0</v>
      </c>
      <c r="BL388" s="96" t="s">
        <v>303</v>
      </c>
      <c r="BM388" s="96" t="s">
        <v>778</v>
      </c>
    </row>
    <row r="389" spans="2:65" s="6" customFormat="1" ht="15.75" customHeight="1">
      <c r="B389" s="23"/>
      <c r="C389" s="155" t="s">
        <v>779</v>
      </c>
      <c r="D389" s="155" t="s">
        <v>160</v>
      </c>
      <c r="E389" s="153" t="s">
        <v>780</v>
      </c>
      <c r="F389" s="154" t="s">
        <v>781</v>
      </c>
      <c r="G389" s="155" t="s">
        <v>506</v>
      </c>
      <c r="H389" s="182"/>
      <c r="I389" s="157"/>
      <c r="J389" s="158">
        <f>ROUND($I$389*$H$389,2)</f>
        <v>0</v>
      </c>
      <c r="K389" s="154" t="s">
        <v>164</v>
      </c>
      <c r="L389" s="43"/>
      <c r="M389" s="159"/>
      <c r="N389" s="160" t="s">
        <v>43</v>
      </c>
      <c r="O389" s="24"/>
      <c r="P389" s="161">
        <f>$O$389*$H$389</f>
        <v>0</v>
      </c>
      <c r="Q389" s="161">
        <v>0</v>
      </c>
      <c r="R389" s="161">
        <f>$Q$389*$H$389</f>
        <v>0</v>
      </c>
      <c r="S389" s="161">
        <v>0</v>
      </c>
      <c r="T389" s="162">
        <f>$S$389*$H$389</f>
        <v>0</v>
      </c>
      <c r="AR389" s="96" t="s">
        <v>303</v>
      </c>
      <c r="AT389" s="96" t="s">
        <v>160</v>
      </c>
      <c r="AU389" s="96" t="s">
        <v>80</v>
      </c>
      <c r="AY389" s="96" t="s">
        <v>156</v>
      </c>
      <c r="BE389" s="163">
        <f>IF($N$389="základní",$J$389,0)</f>
        <v>0</v>
      </c>
      <c r="BF389" s="163">
        <f>IF($N$389="snížená",$J$389,0)</f>
        <v>0</v>
      </c>
      <c r="BG389" s="163">
        <f>IF($N$389="zákl. přenesená",$J$389,0)</f>
        <v>0</v>
      </c>
      <c r="BH389" s="163">
        <f>IF($N$389="sníž. přenesená",$J$389,0)</f>
        <v>0</v>
      </c>
      <c r="BI389" s="163">
        <f>IF($N$389="nulová",$J$389,0)</f>
        <v>0</v>
      </c>
      <c r="BJ389" s="96" t="s">
        <v>21</v>
      </c>
      <c r="BK389" s="163">
        <f>ROUND($I$389*$H$389,2)</f>
        <v>0</v>
      </c>
      <c r="BL389" s="96" t="s">
        <v>303</v>
      </c>
      <c r="BM389" s="96" t="s">
        <v>782</v>
      </c>
    </row>
    <row r="390" spans="2:63" s="139" customFormat="1" ht="30.75" customHeight="1">
      <c r="B390" s="140"/>
      <c r="C390" s="141"/>
      <c r="D390" s="141" t="s">
        <v>71</v>
      </c>
      <c r="E390" s="150" t="s">
        <v>783</v>
      </c>
      <c r="F390" s="150" t="s">
        <v>784</v>
      </c>
      <c r="G390" s="141"/>
      <c r="H390" s="141"/>
      <c r="J390" s="151">
        <f>$BK$390</f>
        <v>0</v>
      </c>
      <c r="K390" s="141"/>
      <c r="L390" s="144"/>
      <c r="M390" s="145"/>
      <c r="N390" s="141"/>
      <c r="O390" s="141"/>
      <c r="P390" s="146">
        <f>SUM($P$391:$P$400)</f>
        <v>0</v>
      </c>
      <c r="Q390" s="141"/>
      <c r="R390" s="146">
        <f>SUM($R$391:$R$400)</f>
        <v>1.2868661</v>
      </c>
      <c r="S390" s="141"/>
      <c r="T390" s="147">
        <f>SUM($T$391:$T$400)</f>
        <v>0</v>
      </c>
      <c r="AR390" s="148" t="s">
        <v>80</v>
      </c>
      <c r="AT390" s="148" t="s">
        <v>71</v>
      </c>
      <c r="AU390" s="148" t="s">
        <v>21</v>
      </c>
      <c r="AY390" s="148" t="s">
        <v>156</v>
      </c>
      <c r="BK390" s="149">
        <f>SUM($BK$391:$BK$400)</f>
        <v>0</v>
      </c>
    </row>
    <row r="391" spans="2:65" s="6" customFormat="1" ht="15.75" customHeight="1">
      <c r="B391" s="23"/>
      <c r="C391" s="155" t="s">
        <v>785</v>
      </c>
      <c r="D391" s="155" t="s">
        <v>160</v>
      </c>
      <c r="E391" s="153" t="s">
        <v>786</v>
      </c>
      <c r="F391" s="154" t="s">
        <v>787</v>
      </c>
      <c r="G391" s="155" t="s">
        <v>206</v>
      </c>
      <c r="H391" s="156">
        <v>51.29</v>
      </c>
      <c r="I391" s="157"/>
      <c r="J391" s="158">
        <f>ROUND($I$391*$H$391,2)</f>
        <v>0</v>
      </c>
      <c r="K391" s="154" t="s">
        <v>164</v>
      </c>
      <c r="L391" s="43"/>
      <c r="M391" s="159"/>
      <c r="N391" s="160" t="s">
        <v>43</v>
      </c>
      <c r="O391" s="24"/>
      <c r="P391" s="161">
        <f>$O$391*$H$391</f>
        <v>0</v>
      </c>
      <c r="Q391" s="161">
        <v>0.00367</v>
      </c>
      <c r="R391" s="161">
        <f>$Q$391*$H$391</f>
        <v>0.1882343</v>
      </c>
      <c r="S391" s="161">
        <v>0</v>
      </c>
      <c r="T391" s="162">
        <f>$S$391*$H$391</f>
        <v>0</v>
      </c>
      <c r="AR391" s="96" t="s">
        <v>303</v>
      </c>
      <c r="AT391" s="96" t="s">
        <v>160</v>
      </c>
      <c r="AU391" s="96" t="s">
        <v>80</v>
      </c>
      <c r="AY391" s="96" t="s">
        <v>156</v>
      </c>
      <c r="BE391" s="163">
        <f>IF($N$391="základní",$J$391,0)</f>
        <v>0</v>
      </c>
      <c r="BF391" s="163">
        <f>IF($N$391="snížená",$J$391,0)</f>
        <v>0</v>
      </c>
      <c r="BG391" s="163">
        <f>IF($N$391="zákl. přenesená",$J$391,0)</f>
        <v>0</v>
      </c>
      <c r="BH391" s="163">
        <f>IF($N$391="sníž. přenesená",$J$391,0)</f>
        <v>0</v>
      </c>
      <c r="BI391" s="163">
        <f>IF($N$391="nulová",$J$391,0)</f>
        <v>0</v>
      </c>
      <c r="BJ391" s="96" t="s">
        <v>21</v>
      </c>
      <c r="BK391" s="163">
        <f>ROUND($I$391*$H$391,2)</f>
        <v>0</v>
      </c>
      <c r="BL391" s="96" t="s">
        <v>303</v>
      </c>
      <c r="BM391" s="96" t="s">
        <v>788</v>
      </c>
    </row>
    <row r="392" spans="2:51" s="6" customFormat="1" ht="15.75" customHeight="1">
      <c r="B392" s="164"/>
      <c r="C392" s="165"/>
      <c r="D392" s="166" t="s">
        <v>167</v>
      </c>
      <c r="E392" s="167"/>
      <c r="F392" s="167" t="s">
        <v>789</v>
      </c>
      <c r="G392" s="165"/>
      <c r="H392" s="168">
        <v>19.84</v>
      </c>
      <c r="J392" s="165"/>
      <c r="K392" s="165"/>
      <c r="L392" s="169"/>
      <c r="M392" s="170"/>
      <c r="N392" s="165"/>
      <c r="O392" s="165"/>
      <c r="P392" s="165"/>
      <c r="Q392" s="165"/>
      <c r="R392" s="165"/>
      <c r="S392" s="165"/>
      <c r="T392" s="171"/>
      <c r="AT392" s="172" t="s">
        <v>167</v>
      </c>
      <c r="AU392" s="172" t="s">
        <v>80</v>
      </c>
      <c r="AV392" s="172" t="s">
        <v>80</v>
      </c>
      <c r="AW392" s="172" t="s">
        <v>113</v>
      </c>
      <c r="AX392" s="172" t="s">
        <v>72</v>
      </c>
      <c r="AY392" s="172" t="s">
        <v>156</v>
      </c>
    </row>
    <row r="393" spans="2:51" s="6" customFormat="1" ht="15.75" customHeight="1">
      <c r="B393" s="164"/>
      <c r="C393" s="165"/>
      <c r="D393" s="173" t="s">
        <v>167</v>
      </c>
      <c r="E393" s="165"/>
      <c r="F393" s="167" t="s">
        <v>790</v>
      </c>
      <c r="G393" s="165"/>
      <c r="H393" s="168">
        <v>7.4</v>
      </c>
      <c r="J393" s="165"/>
      <c r="K393" s="165"/>
      <c r="L393" s="169"/>
      <c r="M393" s="170"/>
      <c r="N393" s="165"/>
      <c r="O393" s="165"/>
      <c r="P393" s="165"/>
      <c r="Q393" s="165"/>
      <c r="R393" s="165"/>
      <c r="S393" s="165"/>
      <c r="T393" s="171"/>
      <c r="AT393" s="172" t="s">
        <v>167</v>
      </c>
      <c r="AU393" s="172" t="s">
        <v>80</v>
      </c>
      <c r="AV393" s="172" t="s">
        <v>80</v>
      </c>
      <c r="AW393" s="172" t="s">
        <v>113</v>
      </c>
      <c r="AX393" s="172" t="s">
        <v>72</v>
      </c>
      <c r="AY393" s="172" t="s">
        <v>156</v>
      </c>
    </row>
    <row r="394" spans="2:51" s="6" customFormat="1" ht="15.75" customHeight="1">
      <c r="B394" s="164"/>
      <c r="C394" s="165"/>
      <c r="D394" s="173" t="s">
        <v>167</v>
      </c>
      <c r="E394" s="165"/>
      <c r="F394" s="167" t="s">
        <v>791</v>
      </c>
      <c r="G394" s="165"/>
      <c r="H394" s="168">
        <v>24.05</v>
      </c>
      <c r="J394" s="165"/>
      <c r="K394" s="165"/>
      <c r="L394" s="169"/>
      <c r="M394" s="170"/>
      <c r="N394" s="165"/>
      <c r="O394" s="165"/>
      <c r="P394" s="165"/>
      <c r="Q394" s="165"/>
      <c r="R394" s="165"/>
      <c r="S394" s="165"/>
      <c r="T394" s="171"/>
      <c r="AT394" s="172" t="s">
        <v>167</v>
      </c>
      <c r="AU394" s="172" t="s">
        <v>80</v>
      </c>
      <c r="AV394" s="172" t="s">
        <v>80</v>
      </c>
      <c r="AW394" s="172" t="s">
        <v>113</v>
      </c>
      <c r="AX394" s="172" t="s">
        <v>72</v>
      </c>
      <c r="AY394" s="172" t="s">
        <v>156</v>
      </c>
    </row>
    <row r="395" spans="2:51" s="6" customFormat="1" ht="15.75" customHeight="1">
      <c r="B395" s="174"/>
      <c r="C395" s="175"/>
      <c r="D395" s="173" t="s">
        <v>167</v>
      </c>
      <c r="E395" s="175"/>
      <c r="F395" s="176" t="s">
        <v>185</v>
      </c>
      <c r="G395" s="175"/>
      <c r="H395" s="177">
        <v>51.29</v>
      </c>
      <c r="J395" s="175"/>
      <c r="K395" s="175"/>
      <c r="L395" s="178"/>
      <c r="M395" s="179"/>
      <c r="N395" s="175"/>
      <c r="O395" s="175"/>
      <c r="P395" s="175"/>
      <c r="Q395" s="175"/>
      <c r="R395" s="175"/>
      <c r="S395" s="175"/>
      <c r="T395" s="180"/>
      <c r="AT395" s="181" t="s">
        <v>167</v>
      </c>
      <c r="AU395" s="181" t="s">
        <v>80</v>
      </c>
      <c r="AV395" s="181" t="s">
        <v>165</v>
      </c>
      <c r="AW395" s="181" t="s">
        <v>113</v>
      </c>
      <c r="AX395" s="181" t="s">
        <v>21</v>
      </c>
      <c r="AY395" s="181" t="s">
        <v>156</v>
      </c>
    </row>
    <row r="396" spans="2:65" s="6" customFormat="1" ht="15.75" customHeight="1">
      <c r="B396" s="23"/>
      <c r="C396" s="183" t="s">
        <v>792</v>
      </c>
      <c r="D396" s="183" t="s">
        <v>518</v>
      </c>
      <c r="E396" s="184" t="s">
        <v>793</v>
      </c>
      <c r="F396" s="185" t="s">
        <v>794</v>
      </c>
      <c r="G396" s="186" t="s">
        <v>206</v>
      </c>
      <c r="H396" s="187">
        <v>56.419</v>
      </c>
      <c r="I396" s="188"/>
      <c r="J396" s="189">
        <f>ROUND($I$396*$H$396,2)</f>
        <v>0</v>
      </c>
      <c r="K396" s="185" t="s">
        <v>164</v>
      </c>
      <c r="L396" s="190"/>
      <c r="M396" s="191"/>
      <c r="N396" s="192" t="s">
        <v>43</v>
      </c>
      <c r="O396" s="24"/>
      <c r="P396" s="161">
        <f>$O$396*$H$396</f>
        <v>0</v>
      </c>
      <c r="Q396" s="161">
        <v>0.0192</v>
      </c>
      <c r="R396" s="161">
        <f>$Q$396*$H$396</f>
        <v>1.0832448</v>
      </c>
      <c r="S396" s="161">
        <v>0</v>
      </c>
      <c r="T396" s="162">
        <f>$S$396*$H$396</f>
        <v>0</v>
      </c>
      <c r="AR396" s="96" t="s">
        <v>521</v>
      </c>
      <c r="AT396" s="96" t="s">
        <v>518</v>
      </c>
      <c r="AU396" s="96" t="s">
        <v>80</v>
      </c>
      <c r="AY396" s="6" t="s">
        <v>156</v>
      </c>
      <c r="BE396" s="163">
        <f>IF($N$396="základní",$J$396,0)</f>
        <v>0</v>
      </c>
      <c r="BF396" s="163">
        <f>IF($N$396="snížená",$J$396,0)</f>
        <v>0</v>
      </c>
      <c r="BG396" s="163">
        <f>IF($N$396="zákl. přenesená",$J$396,0)</f>
        <v>0</v>
      </c>
      <c r="BH396" s="163">
        <f>IF($N$396="sníž. přenesená",$J$396,0)</f>
        <v>0</v>
      </c>
      <c r="BI396" s="163">
        <f>IF($N$396="nulová",$J$396,0)</f>
        <v>0</v>
      </c>
      <c r="BJ396" s="96" t="s">
        <v>21</v>
      </c>
      <c r="BK396" s="163">
        <f>ROUND($I$396*$H$396,2)</f>
        <v>0</v>
      </c>
      <c r="BL396" s="96" t="s">
        <v>303</v>
      </c>
      <c r="BM396" s="96" t="s">
        <v>795</v>
      </c>
    </row>
    <row r="397" spans="2:51" s="6" customFormat="1" ht="15.75" customHeight="1">
      <c r="B397" s="164"/>
      <c r="C397" s="165"/>
      <c r="D397" s="173" t="s">
        <v>167</v>
      </c>
      <c r="E397" s="165"/>
      <c r="F397" s="167" t="s">
        <v>796</v>
      </c>
      <c r="G397" s="165"/>
      <c r="H397" s="168">
        <v>56.419</v>
      </c>
      <c r="J397" s="165"/>
      <c r="K397" s="165"/>
      <c r="L397" s="169"/>
      <c r="M397" s="170"/>
      <c r="N397" s="165"/>
      <c r="O397" s="165"/>
      <c r="P397" s="165"/>
      <c r="Q397" s="165"/>
      <c r="R397" s="165"/>
      <c r="S397" s="165"/>
      <c r="T397" s="171"/>
      <c r="AT397" s="172" t="s">
        <v>167</v>
      </c>
      <c r="AU397" s="172" t="s">
        <v>80</v>
      </c>
      <c r="AV397" s="172" t="s">
        <v>80</v>
      </c>
      <c r="AW397" s="172" t="s">
        <v>72</v>
      </c>
      <c r="AX397" s="172" t="s">
        <v>21</v>
      </c>
      <c r="AY397" s="172" t="s">
        <v>156</v>
      </c>
    </row>
    <row r="398" spans="2:65" s="6" customFormat="1" ht="15.75" customHeight="1">
      <c r="B398" s="23"/>
      <c r="C398" s="152" t="s">
        <v>797</v>
      </c>
      <c r="D398" s="152" t="s">
        <v>160</v>
      </c>
      <c r="E398" s="153" t="s">
        <v>798</v>
      </c>
      <c r="F398" s="154" t="s">
        <v>799</v>
      </c>
      <c r="G398" s="155" t="s">
        <v>206</v>
      </c>
      <c r="H398" s="156">
        <v>51.29</v>
      </c>
      <c r="I398" s="157"/>
      <c r="J398" s="158">
        <f>ROUND($I$398*$H$398,2)</f>
        <v>0</v>
      </c>
      <c r="K398" s="154" t="s">
        <v>164</v>
      </c>
      <c r="L398" s="43"/>
      <c r="M398" s="159"/>
      <c r="N398" s="160" t="s">
        <v>43</v>
      </c>
      <c r="O398" s="24"/>
      <c r="P398" s="161">
        <f>$O$398*$H$398</f>
        <v>0</v>
      </c>
      <c r="Q398" s="161">
        <v>0</v>
      </c>
      <c r="R398" s="161">
        <f>$Q$398*$H$398</f>
        <v>0</v>
      </c>
      <c r="S398" s="161">
        <v>0</v>
      </c>
      <c r="T398" s="162">
        <f>$S$398*$H$398</f>
        <v>0</v>
      </c>
      <c r="AR398" s="96" t="s">
        <v>303</v>
      </c>
      <c r="AT398" s="96" t="s">
        <v>160</v>
      </c>
      <c r="AU398" s="96" t="s">
        <v>80</v>
      </c>
      <c r="AY398" s="6" t="s">
        <v>156</v>
      </c>
      <c r="BE398" s="163">
        <f>IF($N$398="základní",$J$398,0)</f>
        <v>0</v>
      </c>
      <c r="BF398" s="163">
        <f>IF($N$398="snížená",$J$398,0)</f>
        <v>0</v>
      </c>
      <c r="BG398" s="163">
        <f>IF($N$398="zákl. přenesená",$J$398,0)</f>
        <v>0</v>
      </c>
      <c r="BH398" s="163">
        <f>IF($N$398="sníž. přenesená",$J$398,0)</f>
        <v>0</v>
      </c>
      <c r="BI398" s="163">
        <f>IF($N$398="nulová",$J$398,0)</f>
        <v>0</v>
      </c>
      <c r="BJ398" s="96" t="s">
        <v>21</v>
      </c>
      <c r="BK398" s="163">
        <f>ROUND($I$398*$H$398,2)</f>
        <v>0</v>
      </c>
      <c r="BL398" s="96" t="s">
        <v>303</v>
      </c>
      <c r="BM398" s="96" t="s">
        <v>800</v>
      </c>
    </row>
    <row r="399" spans="2:65" s="6" customFormat="1" ht="15.75" customHeight="1">
      <c r="B399" s="23"/>
      <c r="C399" s="155" t="s">
        <v>801</v>
      </c>
      <c r="D399" s="155" t="s">
        <v>160</v>
      </c>
      <c r="E399" s="153" t="s">
        <v>802</v>
      </c>
      <c r="F399" s="154" t="s">
        <v>803</v>
      </c>
      <c r="G399" s="155" t="s">
        <v>206</v>
      </c>
      <c r="H399" s="156">
        <v>51.29</v>
      </c>
      <c r="I399" s="157"/>
      <c r="J399" s="158">
        <f>ROUND($I$399*$H$399,2)</f>
        <v>0</v>
      </c>
      <c r="K399" s="154" t="s">
        <v>164</v>
      </c>
      <c r="L399" s="43"/>
      <c r="M399" s="159"/>
      <c r="N399" s="160" t="s">
        <v>43</v>
      </c>
      <c r="O399" s="24"/>
      <c r="P399" s="161">
        <f>$O$399*$H$399</f>
        <v>0</v>
      </c>
      <c r="Q399" s="161">
        <v>0.0003</v>
      </c>
      <c r="R399" s="161">
        <f>$Q$399*$H$399</f>
        <v>0.015386999999999998</v>
      </c>
      <c r="S399" s="161">
        <v>0</v>
      </c>
      <c r="T399" s="162">
        <f>$S$399*$H$399</f>
        <v>0</v>
      </c>
      <c r="AR399" s="96" t="s">
        <v>303</v>
      </c>
      <c r="AT399" s="96" t="s">
        <v>160</v>
      </c>
      <c r="AU399" s="96" t="s">
        <v>80</v>
      </c>
      <c r="AY399" s="96" t="s">
        <v>156</v>
      </c>
      <c r="BE399" s="163">
        <f>IF($N$399="základní",$J$399,0)</f>
        <v>0</v>
      </c>
      <c r="BF399" s="163">
        <f>IF($N$399="snížená",$J$399,0)</f>
        <v>0</v>
      </c>
      <c r="BG399" s="163">
        <f>IF($N$399="zákl. přenesená",$J$399,0)</f>
        <v>0</v>
      </c>
      <c r="BH399" s="163">
        <f>IF($N$399="sníž. přenesená",$J$399,0)</f>
        <v>0</v>
      </c>
      <c r="BI399" s="163">
        <f>IF($N$399="nulová",$J$399,0)</f>
        <v>0</v>
      </c>
      <c r="BJ399" s="96" t="s">
        <v>21</v>
      </c>
      <c r="BK399" s="163">
        <f>ROUND($I$399*$H$399,2)</f>
        <v>0</v>
      </c>
      <c r="BL399" s="96" t="s">
        <v>303</v>
      </c>
      <c r="BM399" s="96" t="s">
        <v>804</v>
      </c>
    </row>
    <row r="400" spans="2:65" s="6" customFormat="1" ht="15.75" customHeight="1">
      <c r="B400" s="23"/>
      <c r="C400" s="155" t="s">
        <v>805</v>
      </c>
      <c r="D400" s="155" t="s">
        <v>160</v>
      </c>
      <c r="E400" s="153" t="s">
        <v>806</v>
      </c>
      <c r="F400" s="154" t="s">
        <v>807</v>
      </c>
      <c r="G400" s="155" t="s">
        <v>506</v>
      </c>
      <c r="H400" s="182"/>
      <c r="I400" s="157"/>
      <c r="J400" s="158">
        <f>ROUND($I$400*$H$400,2)</f>
        <v>0</v>
      </c>
      <c r="K400" s="154" t="s">
        <v>164</v>
      </c>
      <c r="L400" s="43"/>
      <c r="M400" s="159"/>
      <c r="N400" s="160" t="s">
        <v>43</v>
      </c>
      <c r="O400" s="24"/>
      <c r="P400" s="161">
        <f>$O$400*$H$400</f>
        <v>0</v>
      </c>
      <c r="Q400" s="161">
        <v>0</v>
      </c>
      <c r="R400" s="161">
        <f>$Q$400*$H$400</f>
        <v>0</v>
      </c>
      <c r="S400" s="161">
        <v>0</v>
      </c>
      <c r="T400" s="162">
        <f>$S$400*$H$400</f>
        <v>0</v>
      </c>
      <c r="AR400" s="96" t="s">
        <v>303</v>
      </c>
      <c r="AT400" s="96" t="s">
        <v>160</v>
      </c>
      <c r="AU400" s="96" t="s">
        <v>80</v>
      </c>
      <c r="AY400" s="96" t="s">
        <v>156</v>
      </c>
      <c r="BE400" s="163">
        <f>IF($N$400="základní",$J$400,0)</f>
        <v>0</v>
      </c>
      <c r="BF400" s="163">
        <f>IF($N$400="snížená",$J$400,0)</f>
        <v>0</v>
      </c>
      <c r="BG400" s="163">
        <f>IF($N$400="zákl. přenesená",$J$400,0)</f>
        <v>0</v>
      </c>
      <c r="BH400" s="163">
        <f>IF($N$400="sníž. přenesená",$J$400,0)</f>
        <v>0</v>
      </c>
      <c r="BI400" s="163">
        <f>IF($N$400="nulová",$J$400,0)</f>
        <v>0</v>
      </c>
      <c r="BJ400" s="96" t="s">
        <v>21</v>
      </c>
      <c r="BK400" s="163">
        <f>ROUND($I$400*$H$400,2)</f>
        <v>0</v>
      </c>
      <c r="BL400" s="96" t="s">
        <v>303</v>
      </c>
      <c r="BM400" s="96" t="s">
        <v>808</v>
      </c>
    </row>
    <row r="401" spans="2:63" s="139" customFormat="1" ht="30.75" customHeight="1">
      <c r="B401" s="140"/>
      <c r="C401" s="141"/>
      <c r="D401" s="141" t="s">
        <v>71</v>
      </c>
      <c r="E401" s="150" t="s">
        <v>809</v>
      </c>
      <c r="F401" s="150" t="s">
        <v>810</v>
      </c>
      <c r="G401" s="141"/>
      <c r="H401" s="141"/>
      <c r="J401" s="151">
        <f>$BK$401</f>
        <v>0</v>
      </c>
      <c r="K401" s="141"/>
      <c r="L401" s="144"/>
      <c r="M401" s="145"/>
      <c r="N401" s="141"/>
      <c r="O401" s="141"/>
      <c r="P401" s="146">
        <f>SUM($P$402:$P$405)</f>
        <v>0</v>
      </c>
      <c r="Q401" s="141"/>
      <c r="R401" s="146">
        <f>SUM($R$402:$R$405)</f>
        <v>2.1618723</v>
      </c>
      <c r="S401" s="141"/>
      <c r="T401" s="147">
        <f>SUM($T$402:$T$405)</f>
        <v>0</v>
      </c>
      <c r="AR401" s="148" t="s">
        <v>80</v>
      </c>
      <c r="AT401" s="148" t="s">
        <v>71</v>
      </c>
      <c r="AU401" s="148" t="s">
        <v>21</v>
      </c>
      <c r="AY401" s="148" t="s">
        <v>156</v>
      </c>
      <c r="BK401" s="149">
        <f>SUM($BK$402:$BK$405)</f>
        <v>0</v>
      </c>
    </row>
    <row r="402" spans="2:65" s="6" customFormat="1" ht="15.75" customHeight="1">
      <c r="B402" s="23"/>
      <c r="C402" s="155" t="s">
        <v>811</v>
      </c>
      <c r="D402" s="155" t="s">
        <v>160</v>
      </c>
      <c r="E402" s="153" t="s">
        <v>812</v>
      </c>
      <c r="F402" s="154" t="s">
        <v>813</v>
      </c>
      <c r="G402" s="155" t="s">
        <v>206</v>
      </c>
      <c r="H402" s="156">
        <v>101</v>
      </c>
      <c r="I402" s="157"/>
      <c r="J402" s="158">
        <f>ROUND($I$402*$H$402,2)</f>
        <v>0</v>
      </c>
      <c r="K402" s="154"/>
      <c r="L402" s="43"/>
      <c r="M402" s="159"/>
      <c r="N402" s="160" t="s">
        <v>43</v>
      </c>
      <c r="O402" s="24"/>
      <c r="P402" s="161">
        <f>$O$402*$H$402</f>
        <v>0</v>
      </c>
      <c r="Q402" s="161">
        <v>0</v>
      </c>
      <c r="R402" s="161">
        <f>$Q$402*$H$402</f>
        <v>0</v>
      </c>
      <c r="S402" s="161">
        <v>0</v>
      </c>
      <c r="T402" s="162">
        <f>$S$402*$H$402</f>
        <v>0</v>
      </c>
      <c r="AR402" s="96" t="s">
        <v>303</v>
      </c>
      <c r="AT402" s="96" t="s">
        <v>160</v>
      </c>
      <c r="AU402" s="96" t="s">
        <v>80</v>
      </c>
      <c r="AY402" s="96" t="s">
        <v>156</v>
      </c>
      <c r="BE402" s="163">
        <f>IF($N$402="základní",$J$402,0)</f>
        <v>0</v>
      </c>
      <c r="BF402" s="163">
        <f>IF($N$402="snížená",$J$402,0)</f>
        <v>0</v>
      </c>
      <c r="BG402" s="163">
        <f>IF($N$402="zákl. přenesená",$J$402,0)</f>
        <v>0</v>
      </c>
      <c r="BH402" s="163">
        <f>IF($N$402="sníž. přenesená",$J$402,0)</f>
        <v>0</v>
      </c>
      <c r="BI402" s="163">
        <f>IF($N$402="nulová",$J$402,0)</f>
        <v>0</v>
      </c>
      <c r="BJ402" s="96" t="s">
        <v>21</v>
      </c>
      <c r="BK402" s="163">
        <f>ROUND($I$402*$H$402,2)</f>
        <v>0</v>
      </c>
      <c r="BL402" s="96" t="s">
        <v>303</v>
      </c>
      <c r="BM402" s="96" t="s">
        <v>814</v>
      </c>
    </row>
    <row r="403" spans="2:65" s="6" customFormat="1" ht="15.75" customHeight="1">
      <c r="B403" s="23"/>
      <c r="C403" s="155" t="s">
        <v>815</v>
      </c>
      <c r="D403" s="155" t="s">
        <v>160</v>
      </c>
      <c r="E403" s="153" t="s">
        <v>816</v>
      </c>
      <c r="F403" s="154" t="s">
        <v>817</v>
      </c>
      <c r="G403" s="155" t="s">
        <v>206</v>
      </c>
      <c r="H403" s="156">
        <v>28.245</v>
      </c>
      <c r="I403" s="157"/>
      <c r="J403" s="158">
        <f>ROUND($I$403*$H$403,2)</f>
        <v>0</v>
      </c>
      <c r="K403" s="154" t="s">
        <v>164</v>
      </c>
      <c r="L403" s="43"/>
      <c r="M403" s="159"/>
      <c r="N403" s="160" t="s">
        <v>43</v>
      </c>
      <c r="O403" s="24"/>
      <c r="P403" s="161">
        <f>$O$403*$H$403</f>
        <v>0</v>
      </c>
      <c r="Q403" s="161">
        <v>0.07654</v>
      </c>
      <c r="R403" s="161">
        <f>$Q$403*$H$403</f>
        <v>2.1618723</v>
      </c>
      <c r="S403" s="161">
        <v>0</v>
      </c>
      <c r="T403" s="162">
        <f>$S$403*$H$403</f>
        <v>0</v>
      </c>
      <c r="AR403" s="96" t="s">
        <v>303</v>
      </c>
      <c r="AT403" s="96" t="s">
        <v>160</v>
      </c>
      <c r="AU403" s="96" t="s">
        <v>80</v>
      </c>
      <c r="AY403" s="96" t="s">
        <v>156</v>
      </c>
      <c r="BE403" s="163">
        <f>IF($N$403="základní",$J$403,0)</f>
        <v>0</v>
      </c>
      <c r="BF403" s="163">
        <f>IF($N$403="snížená",$J$403,0)</f>
        <v>0</v>
      </c>
      <c r="BG403" s="163">
        <f>IF($N$403="zákl. přenesená",$J$403,0)</f>
        <v>0</v>
      </c>
      <c r="BH403" s="163">
        <f>IF($N$403="sníž. přenesená",$J$403,0)</f>
        <v>0</v>
      </c>
      <c r="BI403" s="163">
        <f>IF($N$403="nulová",$J$403,0)</f>
        <v>0</v>
      </c>
      <c r="BJ403" s="96" t="s">
        <v>21</v>
      </c>
      <c r="BK403" s="163">
        <f>ROUND($I$403*$H$403,2)</f>
        <v>0</v>
      </c>
      <c r="BL403" s="96" t="s">
        <v>303</v>
      </c>
      <c r="BM403" s="96" t="s">
        <v>818</v>
      </c>
    </row>
    <row r="404" spans="2:51" s="6" customFormat="1" ht="15.75" customHeight="1">
      <c r="B404" s="164"/>
      <c r="C404" s="165"/>
      <c r="D404" s="166" t="s">
        <v>167</v>
      </c>
      <c r="E404" s="167"/>
      <c r="F404" s="167" t="s">
        <v>819</v>
      </c>
      <c r="G404" s="165"/>
      <c r="H404" s="168">
        <v>28.245</v>
      </c>
      <c r="J404" s="165"/>
      <c r="K404" s="165"/>
      <c r="L404" s="169"/>
      <c r="M404" s="170"/>
      <c r="N404" s="165"/>
      <c r="O404" s="165"/>
      <c r="P404" s="165"/>
      <c r="Q404" s="165"/>
      <c r="R404" s="165"/>
      <c r="S404" s="165"/>
      <c r="T404" s="171"/>
      <c r="AT404" s="172" t="s">
        <v>167</v>
      </c>
      <c r="AU404" s="172" t="s">
        <v>80</v>
      </c>
      <c r="AV404" s="172" t="s">
        <v>80</v>
      </c>
      <c r="AW404" s="172" t="s">
        <v>113</v>
      </c>
      <c r="AX404" s="172" t="s">
        <v>21</v>
      </c>
      <c r="AY404" s="172" t="s">
        <v>156</v>
      </c>
    </row>
    <row r="405" spans="2:65" s="6" customFormat="1" ht="15.75" customHeight="1">
      <c r="B405" s="23"/>
      <c r="C405" s="152" t="s">
        <v>820</v>
      </c>
      <c r="D405" s="152" t="s">
        <v>160</v>
      </c>
      <c r="E405" s="153" t="s">
        <v>821</v>
      </c>
      <c r="F405" s="154" t="s">
        <v>822</v>
      </c>
      <c r="G405" s="155" t="s">
        <v>506</v>
      </c>
      <c r="H405" s="182"/>
      <c r="I405" s="157"/>
      <c r="J405" s="158">
        <f>ROUND($I$405*$H$405,2)</f>
        <v>0</v>
      </c>
      <c r="K405" s="154" t="s">
        <v>164</v>
      </c>
      <c r="L405" s="43"/>
      <c r="M405" s="159"/>
      <c r="N405" s="160" t="s">
        <v>43</v>
      </c>
      <c r="O405" s="24"/>
      <c r="P405" s="161">
        <f>$O$405*$H$405</f>
        <v>0</v>
      </c>
      <c r="Q405" s="161">
        <v>0</v>
      </c>
      <c r="R405" s="161">
        <f>$Q$405*$H$405</f>
        <v>0</v>
      </c>
      <c r="S405" s="161">
        <v>0</v>
      </c>
      <c r="T405" s="162">
        <f>$S$405*$H$405</f>
        <v>0</v>
      </c>
      <c r="AR405" s="96" t="s">
        <v>303</v>
      </c>
      <c r="AT405" s="96" t="s">
        <v>160</v>
      </c>
      <c r="AU405" s="96" t="s">
        <v>80</v>
      </c>
      <c r="AY405" s="6" t="s">
        <v>156</v>
      </c>
      <c r="BE405" s="163">
        <f>IF($N$405="základní",$J$405,0)</f>
        <v>0</v>
      </c>
      <c r="BF405" s="163">
        <f>IF($N$405="snížená",$J$405,0)</f>
        <v>0</v>
      </c>
      <c r="BG405" s="163">
        <f>IF($N$405="zákl. přenesená",$J$405,0)</f>
        <v>0</v>
      </c>
      <c r="BH405" s="163">
        <f>IF($N$405="sníž. přenesená",$J$405,0)</f>
        <v>0</v>
      </c>
      <c r="BI405" s="163">
        <f>IF($N$405="nulová",$J$405,0)</f>
        <v>0</v>
      </c>
      <c r="BJ405" s="96" t="s">
        <v>21</v>
      </c>
      <c r="BK405" s="163">
        <f>ROUND($I$405*$H$405,2)</f>
        <v>0</v>
      </c>
      <c r="BL405" s="96" t="s">
        <v>303</v>
      </c>
      <c r="BM405" s="96" t="s">
        <v>823</v>
      </c>
    </row>
    <row r="406" spans="2:63" s="139" customFormat="1" ht="30.75" customHeight="1">
      <c r="B406" s="140"/>
      <c r="C406" s="141"/>
      <c r="D406" s="141" t="s">
        <v>71</v>
      </c>
      <c r="E406" s="150" t="s">
        <v>824</v>
      </c>
      <c r="F406" s="150" t="s">
        <v>825</v>
      </c>
      <c r="G406" s="141"/>
      <c r="H406" s="141"/>
      <c r="J406" s="151">
        <f>$BK$406</f>
        <v>0</v>
      </c>
      <c r="K406" s="141"/>
      <c r="L406" s="144"/>
      <c r="M406" s="145"/>
      <c r="N406" s="141"/>
      <c r="O406" s="141"/>
      <c r="P406" s="146">
        <f>SUM($P$407:$P$431)</f>
        <v>0</v>
      </c>
      <c r="Q406" s="141"/>
      <c r="R406" s="146">
        <f>SUM($R$407:$R$431)</f>
        <v>12.287095670000001</v>
      </c>
      <c r="S406" s="141"/>
      <c r="T406" s="147">
        <f>SUM($T$407:$T$431)</f>
        <v>9.923076</v>
      </c>
      <c r="AR406" s="148" t="s">
        <v>80</v>
      </c>
      <c r="AT406" s="148" t="s">
        <v>71</v>
      </c>
      <c r="AU406" s="148" t="s">
        <v>21</v>
      </c>
      <c r="AY406" s="148" t="s">
        <v>156</v>
      </c>
      <c r="BK406" s="149">
        <f>SUM($BK$407:$BK$431)</f>
        <v>0</v>
      </c>
    </row>
    <row r="407" spans="2:65" s="6" customFormat="1" ht="15.75" customHeight="1">
      <c r="B407" s="23"/>
      <c r="C407" s="155" t="s">
        <v>826</v>
      </c>
      <c r="D407" s="155" t="s">
        <v>160</v>
      </c>
      <c r="E407" s="153" t="s">
        <v>827</v>
      </c>
      <c r="F407" s="154" t="s">
        <v>828</v>
      </c>
      <c r="G407" s="155" t="s">
        <v>206</v>
      </c>
      <c r="H407" s="156">
        <v>220.352</v>
      </c>
      <c r="I407" s="157"/>
      <c r="J407" s="158">
        <f>ROUND($I$407*$H$407,2)</f>
        <v>0</v>
      </c>
      <c r="K407" s="154" t="s">
        <v>164</v>
      </c>
      <c r="L407" s="43"/>
      <c r="M407" s="159"/>
      <c r="N407" s="160" t="s">
        <v>43</v>
      </c>
      <c r="O407" s="24"/>
      <c r="P407" s="161">
        <f>$O$407*$H$407</f>
        <v>0</v>
      </c>
      <c r="Q407" s="161">
        <v>0.01762</v>
      </c>
      <c r="R407" s="161">
        <f>$Q$407*$H$407</f>
        <v>3.88260224</v>
      </c>
      <c r="S407" s="161">
        <v>0</v>
      </c>
      <c r="T407" s="162">
        <f>$S$407*$H$407</f>
        <v>0</v>
      </c>
      <c r="AR407" s="96" t="s">
        <v>303</v>
      </c>
      <c r="AT407" s="96" t="s">
        <v>160</v>
      </c>
      <c r="AU407" s="96" t="s">
        <v>80</v>
      </c>
      <c r="AY407" s="96" t="s">
        <v>156</v>
      </c>
      <c r="BE407" s="163">
        <f>IF($N$407="základní",$J$407,0)</f>
        <v>0</v>
      </c>
      <c r="BF407" s="163">
        <f>IF($N$407="snížená",$J$407,0)</f>
        <v>0</v>
      </c>
      <c r="BG407" s="163">
        <f>IF($N$407="zákl. přenesená",$J$407,0)</f>
        <v>0</v>
      </c>
      <c r="BH407" s="163">
        <f>IF($N$407="sníž. přenesená",$J$407,0)</f>
        <v>0</v>
      </c>
      <c r="BI407" s="163">
        <f>IF($N$407="nulová",$J$407,0)</f>
        <v>0</v>
      </c>
      <c r="BJ407" s="96" t="s">
        <v>21</v>
      </c>
      <c r="BK407" s="163">
        <f>ROUND($I$407*$H$407,2)</f>
        <v>0</v>
      </c>
      <c r="BL407" s="96" t="s">
        <v>303</v>
      </c>
      <c r="BM407" s="96" t="s">
        <v>829</v>
      </c>
    </row>
    <row r="408" spans="2:51" s="6" customFormat="1" ht="15.75" customHeight="1">
      <c r="B408" s="164"/>
      <c r="C408" s="165"/>
      <c r="D408" s="166" t="s">
        <v>167</v>
      </c>
      <c r="E408" s="167"/>
      <c r="F408" s="167" t="s">
        <v>830</v>
      </c>
      <c r="G408" s="165"/>
      <c r="H408" s="168">
        <v>142.274</v>
      </c>
      <c r="J408" s="165"/>
      <c r="K408" s="165"/>
      <c r="L408" s="169"/>
      <c r="M408" s="170"/>
      <c r="N408" s="165"/>
      <c r="O408" s="165"/>
      <c r="P408" s="165"/>
      <c r="Q408" s="165"/>
      <c r="R408" s="165"/>
      <c r="S408" s="165"/>
      <c r="T408" s="171"/>
      <c r="AT408" s="172" t="s">
        <v>167</v>
      </c>
      <c r="AU408" s="172" t="s">
        <v>80</v>
      </c>
      <c r="AV408" s="172" t="s">
        <v>80</v>
      </c>
      <c r="AW408" s="172" t="s">
        <v>113</v>
      </c>
      <c r="AX408" s="172" t="s">
        <v>72</v>
      </c>
      <c r="AY408" s="172" t="s">
        <v>156</v>
      </c>
    </row>
    <row r="409" spans="2:51" s="6" customFormat="1" ht="15.75" customHeight="1">
      <c r="B409" s="164"/>
      <c r="C409" s="165"/>
      <c r="D409" s="173" t="s">
        <v>167</v>
      </c>
      <c r="E409" s="165"/>
      <c r="F409" s="167" t="s">
        <v>831</v>
      </c>
      <c r="G409" s="165"/>
      <c r="H409" s="168">
        <v>78.078</v>
      </c>
      <c r="J409" s="165"/>
      <c r="K409" s="165"/>
      <c r="L409" s="169"/>
      <c r="M409" s="170"/>
      <c r="N409" s="165"/>
      <c r="O409" s="165"/>
      <c r="P409" s="165"/>
      <c r="Q409" s="165"/>
      <c r="R409" s="165"/>
      <c r="S409" s="165"/>
      <c r="T409" s="171"/>
      <c r="AT409" s="172" t="s">
        <v>167</v>
      </c>
      <c r="AU409" s="172" t="s">
        <v>80</v>
      </c>
      <c r="AV409" s="172" t="s">
        <v>80</v>
      </c>
      <c r="AW409" s="172" t="s">
        <v>113</v>
      </c>
      <c r="AX409" s="172" t="s">
        <v>72</v>
      </c>
      <c r="AY409" s="172" t="s">
        <v>156</v>
      </c>
    </row>
    <row r="410" spans="2:51" s="6" customFormat="1" ht="15.75" customHeight="1">
      <c r="B410" s="174"/>
      <c r="C410" s="175"/>
      <c r="D410" s="173" t="s">
        <v>167</v>
      </c>
      <c r="E410" s="175"/>
      <c r="F410" s="176" t="s">
        <v>185</v>
      </c>
      <c r="G410" s="175"/>
      <c r="H410" s="177">
        <v>220.352</v>
      </c>
      <c r="J410" s="175"/>
      <c r="K410" s="175"/>
      <c r="L410" s="178"/>
      <c r="M410" s="179"/>
      <c r="N410" s="175"/>
      <c r="O410" s="175"/>
      <c r="P410" s="175"/>
      <c r="Q410" s="175"/>
      <c r="R410" s="175"/>
      <c r="S410" s="175"/>
      <c r="T410" s="180"/>
      <c r="AT410" s="181" t="s">
        <v>167</v>
      </c>
      <c r="AU410" s="181" t="s">
        <v>80</v>
      </c>
      <c r="AV410" s="181" t="s">
        <v>165</v>
      </c>
      <c r="AW410" s="181" t="s">
        <v>113</v>
      </c>
      <c r="AX410" s="181" t="s">
        <v>21</v>
      </c>
      <c r="AY410" s="181" t="s">
        <v>156</v>
      </c>
    </row>
    <row r="411" spans="2:65" s="6" customFormat="1" ht="15.75" customHeight="1">
      <c r="B411" s="23"/>
      <c r="C411" s="152" t="s">
        <v>832</v>
      </c>
      <c r="D411" s="152" t="s">
        <v>160</v>
      </c>
      <c r="E411" s="153" t="s">
        <v>833</v>
      </c>
      <c r="F411" s="154" t="s">
        <v>834</v>
      </c>
      <c r="G411" s="155" t="s">
        <v>206</v>
      </c>
      <c r="H411" s="156">
        <v>382.99</v>
      </c>
      <c r="I411" s="157"/>
      <c r="J411" s="158">
        <f>ROUND($I$411*$H$411,2)</f>
        <v>0</v>
      </c>
      <c r="K411" s="154" t="s">
        <v>164</v>
      </c>
      <c r="L411" s="43"/>
      <c r="M411" s="159"/>
      <c r="N411" s="160" t="s">
        <v>43</v>
      </c>
      <c r="O411" s="24"/>
      <c r="P411" s="161">
        <f>$O$411*$H$411</f>
        <v>0</v>
      </c>
      <c r="Q411" s="161">
        <v>0</v>
      </c>
      <c r="R411" s="161">
        <f>$Q$411*$H$411</f>
        <v>0</v>
      </c>
      <c r="S411" s="161">
        <v>0.025</v>
      </c>
      <c r="T411" s="162">
        <f>$S$411*$H$411</f>
        <v>9.57475</v>
      </c>
      <c r="AR411" s="96" t="s">
        <v>303</v>
      </c>
      <c r="AT411" s="96" t="s">
        <v>160</v>
      </c>
      <c r="AU411" s="96" t="s">
        <v>80</v>
      </c>
      <c r="AY411" s="6" t="s">
        <v>156</v>
      </c>
      <c r="BE411" s="163">
        <f>IF($N$411="základní",$J$411,0)</f>
        <v>0</v>
      </c>
      <c r="BF411" s="163">
        <f>IF($N$411="snížená",$J$411,0)</f>
        <v>0</v>
      </c>
      <c r="BG411" s="163">
        <f>IF($N$411="zákl. přenesená",$J$411,0)</f>
        <v>0</v>
      </c>
      <c r="BH411" s="163">
        <f>IF($N$411="sníž. přenesená",$J$411,0)</f>
        <v>0</v>
      </c>
      <c r="BI411" s="163">
        <f>IF($N$411="nulová",$J$411,0)</f>
        <v>0</v>
      </c>
      <c r="BJ411" s="96" t="s">
        <v>21</v>
      </c>
      <c r="BK411" s="163">
        <f>ROUND($I$411*$H$411,2)</f>
        <v>0</v>
      </c>
      <c r="BL411" s="96" t="s">
        <v>303</v>
      </c>
      <c r="BM411" s="96" t="s">
        <v>835</v>
      </c>
    </row>
    <row r="412" spans="2:51" s="6" customFormat="1" ht="15.75" customHeight="1">
      <c r="B412" s="164"/>
      <c r="C412" s="165"/>
      <c r="D412" s="166" t="s">
        <v>167</v>
      </c>
      <c r="E412" s="167"/>
      <c r="F412" s="167" t="s">
        <v>836</v>
      </c>
      <c r="G412" s="165"/>
      <c r="H412" s="168">
        <v>113.34</v>
      </c>
      <c r="J412" s="165"/>
      <c r="K412" s="165"/>
      <c r="L412" s="169"/>
      <c r="M412" s="170"/>
      <c r="N412" s="165"/>
      <c r="O412" s="165"/>
      <c r="P412" s="165"/>
      <c r="Q412" s="165"/>
      <c r="R412" s="165"/>
      <c r="S412" s="165"/>
      <c r="T412" s="171"/>
      <c r="AT412" s="172" t="s">
        <v>167</v>
      </c>
      <c r="AU412" s="172" t="s">
        <v>80</v>
      </c>
      <c r="AV412" s="172" t="s">
        <v>80</v>
      </c>
      <c r="AW412" s="172" t="s">
        <v>113</v>
      </c>
      <c r="AX412" s="172" t="s">
        <v>72</v>
      </c>
      <c r="AY412" s="172" t="s">
        <v>156</v>
      </c>
    </row>
    <row r="413" spans="2:51" s="6" customFormat="1" ht="15.75" customHeight="1">
      <c r="B413" s="164"/>
      <c r="C413" s="165"/>
      <c r="D413" s="173" t="s">
        <v>167</v>
      </c>
      <c r="E413" s="165"/>
      <c r="F413" s="167" t="s">
        <v>837</v>
      </c>
      <c r="G413" s="165"/>
      <c r="H413" s="168">
        <v>66.4</v>
      </c>
      <c r="J413" s="165"/>
      <c r="K413" s="165"/>
      <c r="L413" s="169"/>
      <c r="M413" s="170"/>
      <c r="N413" s="165"/>
      <c r="O413" s="165"/>
      <c r="P413" s="165"/>
      <c r="Q413" s="165"/>
      <c r="R413" s="165"/>
      <c r="S413" s="165"/>
      <c r="T413" s="171"/>
      <c r="AT413" s="172" t="s">
        <v>167</v>
      </c>
      <c r="AU413" s="172" t="s">
        <v>80</v>
      </c>
      <c r="AV413" s="172" t="s">
        <v>80</v>
      </c>
      <c r="AW413" s="172" t="s">
        <v>113</v>
      </c>
      <c r="AX413" s="172" t="s">
        <v>72</v>
      </c>
      <c r="AY413" s="172" t="s">
        <v>156</v>
      </c>
    </row>
    <row r="414" spans="2:51" s="6" customFormat="1" ht="15.75" customHeight="1">
      <c r="B414" s="164"/>
      <c r="C414" s="165"/>
      <c r="D414" s="173" t="s">
        <v>167</v>
      </c>
      <c r="E414" s="165"/>
      <c r="F414" s="167" t="s">
        <v>838</v>
      </c>
      <c r="G414" s="165"/>
      <c r="H414" s="168">
        <v>141.7</v>
      </c>
      <c r="J414" s="165"/>
      <c r="K414" s="165"/>
      <c r="L414" s="169"/>
      <c r="M414" s="170"/>
      <c r="N414" s="165"/>
      <c r="O414" s="165"/>
      <c r="P414" s="165"/>
      <c r="Q414" s="165"/>
      <c r="R414" s="165"/>
      <c r="S414" s="165"/>
      <c r="T414" s="171"/>
      <c r="AT414" s="172" t="s">
        <v>167</v>
      </c>
      <c r="AU414" s="172" t="s">
        <v>80</v>
      </c>
      <c r="AV414" s="172" t="s">
        <v>80</v>
      </c>
      <c r="AW414" s="172" t="s">
        <v>113</v>
      </c>
      <c r="AX414" s="172" t="s">
        <v>72</v>
      </c>
      <c r="AY414" s="172" t="s">
        <v>156</v>
      </c>
    </row>
    <row r="415" spans="2:51" s="6" customFormat="1" ht="15.75" customHeight="1">
      <c r="B415" s="164"/>
      <c r="C415" s="165"/>
      <c r="D415" s="173" t="s">
        <v>167</v>
      </c>
      <c r="E415" s="165"/>
      <c r="F415" s="167" t="s">
        <v>839</v>
      </c>
      <c r="G415" s="165"/>
      <c r="H415" s="168">
        <v>61.55</v>
      </c>
      <c r="J415" s="165"/>
      <c r="K415" s="165"/>
      <c r="L415" s="169"/>
      <c r="M415" s="170"/>
      <c r="N415" s="165"/>
      <c r="O415" s="165"/>
      <c r="P415" s="165"/>
      <c r="Q415" s="165"/>
      <c r="R415" s="165"/>
      <c r="S415" s="165"/>
      <c r="T415" s="171"/>
      <c r="AT415" s="172" t="s">
        <v>167</v>
      </c>
      <c r="AU415" s="172" t="s">
        <v>80</v>
      </c>
      <c r="AV415" s="172" t="s">
        <v>80</v>
      </c>
      <c r="AW415" s="172" t="s">
        <v>113</v>
      </c>
      <c r="AX415" s="172" t="s">
        <v>72</v>
      </c>
      <c r="AY415" s="172" t="s">
        <v>156</v>
      </c>
    </row>
    <row r="416" spans="2:51" s="6" customFormat="1" ht="15.75" customHeight="1">
      <c r="B416" s="174"/>
      <c r="C416" s="175"/>
      <c r="D416" s="173" t="s">
        <v>167</v>
      </c>
      <c r="E416" s="175"/>
      <c r="F416" s="176" t="s">
        <v>185</v>
      </c>
      <c r="G416" s="175"/>
      <c r="H416" s="177">
        <v>382.99</v>
      </c>
      <c r="J416" s="175"/>
      <c r="K416" s="175"/>
      <c r="L416" s="178"/>
      <c r="M416" s="179"/>
      <c r="N416" s="175"/>
      <c r="O416" s="175"/>
      <c r="P416" s="175"/>
      <c r="Q416" s="175"/>
      <c r="R416" s="175"/>
      <c r="S416" s="175"/>
      <c r="T416" s="180"/>
      <c r="AT416" s="181" t="s">
        <v>167</v>
      </c>
      <c r="AU416" s="181" t="s">
        <v>80</v>
      </c>
      <c r="AV416" s="181" t="s">
        <v>165</v>
      </c>
      <c r="AW416" s="181" t="s">
        <v>113</v>
      </c>
      <c r="AX416" s="181" t="s">
        <v>21</v>
      </c>
      <c r="AY416" s="181" t="s">
        <v>156</v>
      </c>
    </row>
    <row r="417" spans="2:65" s="6" customFormat="1" ht="15.75" customHeight="1">
      <c r="B417" s="23"/>
      <c r="C417" s="152" t="s">
        <v>840</v>
      </c>
      <c r="D417" s="152" t="s">
        <v>160</v>
      </c>
      <c r="E417" s="153" t="s">
        <v>841</v>
      </c>
      <c r="F417" s="154" t="s">
        <v>842</v>
      </c>
      <c r="G417" s="155" t="s">
        <v>206</v>
      </c>
      <c r="H417" s="156">
        <v>467.863</v>
      </c>
      <c r="I417" s="157"/>
      <c r="J417" s="158">
        <f>ROUND($I$417*$H$417,2)</f>
        <v>0</v>
      </c>
      <c r="K417" s="154" t="s">
        <v>164</v>
      </c>
      <c r="L417" s="43"/>
      <c r="M417" s="159"/>
      <c r="N417" s="160" t="s">
        <v>43</v>
      </c>
      <c r="O417" s="24"/>
      <c r="P417" s="161">
        <f>$O$417*$H$417</f>
        <v>0</v>
      </c>
      <c r="Q417" s="161">
        <v>0.01671</v>
      </c>
      <c r="R417" s="161">
        <f>$Q$417*$H$417</f>
        <v>7.81799073</v>
      </c>
      <c r="S417" s="161">
        <v>0</v>
      </c>
      <c r="T417" s="162">
        <f>$S$417*$H$417</f>
        <v>0</v>
      </c>
      <c r="AR417" s="96" t="s">
        <v>303</v>
      </c>
      <c r="AT417" s="96" t="s">
        <v>160</v>
      </c>
      <c r="AU417" s="96" t="s">
        <v>80</v>
      </c>
      <c r="AY417" s="6" t="s">
        <v>156</v>
      </c>
      <c r="BE417" s="163">
        <f>IF($N$417="základní",$J$417,0)</f>
        <v>0</v>
      </c>
      <c r="BF417" s="163">
        <f>IF($N$417="snížená",$J$417,0)</f>
        <v>0</v>
      </c>
      <c r="BG417" s="163">
        <f>IF($N$417="zákl. přenesená",$J$417,0)</f>
        <v>0</v>
      </c>
      <c r="BH417" s="163">
        <f>IF($N$417="sníž. přenesená",$J$417,0)</f>
        <v>0</v>
      </c>
      <c r="BI417" s="163">
        <f>IF($N$417="nulová",$J$417,0)</f>
        <v>0</v>
      </c>
      <c r="BJ417" s="96" t="s">
        <v>21</v>
      </c>
      <c r="BK417" s="163">
        <f>ROUND($I$417*$H$417,2)</f>
        <v>0</v>
      </c>
      <c r="BL417" s="96" t="s">
        <v>303</v>
      </c>
      <c r="BM417" s="96" t="s">
        <v>843</v>
      </c>
    </row>
    <row r="418" spans="2:51" s="6" customFormat="1" ht="15.75" customHeight="1">
      <c r="B418" s="164"/>
      <c r="C418" s="165"/>
      <c r="D418" s="166" t="s">
        <v>167</v>
      </c>
      <c r="E418" s="167"/>
      <c r="F418" s="167" t="s">
        <v>844</v>
      </c>
      <c r="G418" s="165"/>
      <c r="H418" s="168">
        <v>201.179</v>
      </c>
      <c r="J418" s="165"/>
      <c r="K418" s="165"/>
      <c r="L418" s="169"/>
      <c r="M418" s="170"/>
      <c r="N418" s="165"/>
      <c r="O418" s="165"/>
      <c r="P418" s="165"/>
      <c r="Q418" s="165"/>
      <c r="R418" s="165"/>
      <c r="S418" s="165"/>
      <c r="T418" s="171"/>
      <c r="AT418" s="172" t="s">
        <v>167</v>
      </c>
      <c r="AU418" s="172" t="s">
        <v>80</v>
      </c>
      <c r="AV418" s="172" t="s">
        <v>80</v>
      </c>
      <c r="AW418" s="172" t="s">
        <v>113</v>
      </c>
      <c r="AX418" s="172" t="s">
        <v>72</v>
      </c>
      <c r="AY418" s="172" t="s">
        <v>156</v>
      </c>
    </row>
    <row r="419" spans="2:51" s="6" customFormat="1" ht="15.75" customHeight="1">
      <c r="B419" s="164"/>
      <c r="C419" s="165"/>
      <c r="D419" s="173" t="s">
        <v>167</v>
      </c>
      <c r="E419" s="165"/>
      <c r="F419" s="167" t="s">
        <v>845</v>
      </c>
      <c r="G419" s="165"/>
      <c r="H419" s="168">
        <v>112.167</v>
      </c>
      <c r="J419" s="165"/>
      <c r="K419" s="165"/>
      <c r="L419" s="169"/>
      <c r="M419" s="170"/>
      <c r="N419" s="165"/>
      <c r="O419" s="165"/>
      <c r="P419" s="165"/>
      <c r="Q419" s="165"/>
      <c r="R419" s="165"/>
      <c r="S419" s="165"/>
      <c r="T419" s="171"/>
      <c r="AT419" s="172" t="s">
        <v>167</v>
      </c>
      <c r="AU419" s="172" t="s">
        <v>80</v>
      </c>
      <c r="AV419" s="172" t="s">
        <v>80</v>
      </c>
      <c r="AW419" s="172" t="s">
        <v>113</v>
      </c>
      <c r="AX419" s="172" t="s">
        <v>72</v>
      </c>
      <c r="AY419" s="172" t="s">
        <v>156</v>
      </c>
    </row>
    <row r="420" spans="2:51" s="6" customFormat="1" ht="15.75" customHeight="1">
      <c r="B420" s="164"/>
      <c r="C420" s="165"/>
      <c r="D420" s="173" t="s">
        <v>167</v>
      </c>
      <c r="E420" s="165"/>
      <c r="F420" s="167" t="s">
        <v>846</v>
      </c>
      <c r="G420" s="165"/>
      <c r="H420" s="168">
        <v>154.517</v>
      </c>
      <c r="J420" s="165"/>
      <c r="K420" s="165"/>
      <c r="L420" s="169"/>
      <c r="M420" s="170"/>
      <c r="N420" s="165"/>
      <c r="O420" s="165"/>
      <c r="P420" s="165"/>
      <c r="Q420" s="165"/>
      <c r="R420" s="165"/>
      <c r="S420" s="165"/>
      <c r="T420" s="171"/>
      <c r="AT420" s="172" t="s">
        <v>167</v>
      </c>
      <c r="AU420" s="172" t="s">
        <v>80</v>
      </c>
      <c r="AV420" s="172" t="s">
        <v>80</v>
      </c>
      <c r="AW420" s="172" t="s">
        <v>113</v>
      </c>
      <c r="AX420" s="172" t="s">
        <v>72</v>
      </c>
      <c r="AY420" s="172" t="s">
        <v>156</v>
      </c>
    </row>
    <row r="421" spans="2:51" s="6" customFormat="1" ht="15.75" customHeight="1">
      <c r="B421" s="174"/>
      <c r="C421" s="175"/>
      <c r="D421" s="173" t="s">
        <v>167</v>
      </c>
      <c r="E421" s="175"/>
      <c r="F421" s="176" t="s">
        <v>185</v>
      </c>
      <c r="G421" s="175"/>
      <c r="H421" s="177">
        <v>467.863</v>
      </c>
      <c r="J421" s="175"/>
      <c r="K421" s="175"/>
      <c r="L421" s="178"/>
      <c r="M421" s="179"/>
      <c r="N421" s="175"/>
      <c r="O421" s="175"/>
      <c r="P421" s="175"/>
      <c r="Q421" s="175"/>
      <c r="R421" s="175"/>
      <c r="S421" s="175"/>
      <c r="T421" s="180"/>
      <c r="AT421" s="181" t="s">
        <v>167</v>
      </c>
      <c r="AU421" s="181" t="s">
        <v>80</v>
      </c>
      <c r="AV421" s="181" t="s">
        <v>165</v>
      </c>
      <c r="AW421" s="181" t="s">
        <v>113</v>
      </c>
      <c r="AX421" s="181" t="s">
        <v>21</v>
      </c>
      <c r="AY421" s="181" t="s">
        <v>156</v>
      </c>
    </row>
    <row r="422" spans="2:65" s="6" customFormat="1" ht="15.75" customHeight="1">
      <c r="B422" s="23"/>
      <c r="C422" s="152" t="s">
        <v>165</v>
      </c>
      <c r="D422" s="152" t="s">
        <v>160</v>
      </c>
      <c r="E422" s="153" t="s">
        <v>847</v>
      </c>
      <c r="F422" s="154" t="s">
        <v>848</v>
      </c>
      <c r="G422" s="155" t="s">
        <v>206</v>
      </c>
      <c r="H422" s="156">
        <v>49.06</v>
      </c>
      <c r="I422" s="157"/>
      <c r="J422" s="158">
        <f>ROUND($I$422*$H$422,2)</f>
        <v>0</v>
      </c>
      <c r="K422" s="154" t="s">
        <v>164</v>
      </c>
      <c r="L422" s="43"/>
      <c r="M422" s="159"/>
      <c r="N422" s="160" t="s">
        <v>43</v>
      </c>
      <c r="O422" s="24"/>
      <c r="P422" s="161">
        <f>$O$422*$H$422</f>
        <v>0</v>
      </c>
      <c r="Q422" s="161">
        <v>0</v>
      </c>
      <c r="R422" s="161">
        <f>$Q$422*$H$422</f>
        <v>0</v>
      </c>
      <c r="S422" s="161">
        <v>0.0071</v>
      </c>
      <c r="T422" s="162">
        <f>$S$422*$H$422</f>
        <v>0.348326</v>
      </c>
      <c r="AR422" s="96" t="s">
        <v>303</v>
      </c>
      <c r="AT422" s="96" t="s">
        <v>160</v>
      </c>
      <c r="AU422" s="96" t="s">
        <v>80</v>
      </c>
      <c r="AY422" s="6" t="s">
        <v>156</v>
      </c>
      <c r="BE422" s="163">
        <f>IF($N$422="základní",$J$422,0)</f>
        <v>0</v>
      </c>
      <c r="BF422" s="163">
        <f>IF($N$422="snížená",$J$422,0)</f>
        <v>0</v>
      </c>
      <c r="BG422" s="163">
        <f>IF($N$422="zákl. přenesená",$J$422,0)</f>
        <v>0</v>
      </c>
      <c r="BH422" s="163">
        <f>IF($N$422="sníž. přenesená",$J$422,0)</f>
        <v>0</v>
      </c>
      <c r="BI422" s="163">
        <f>IF($N$422="nulová",$J$422,0)</f>
        <v>0</v>
      </c>
      <c r="BJ422" s="96" t="s">
        <v>21</v>
      </c>
      <c r="BK422" s="163">
        <f>ROUND($I$422*$H$422,2)</f>
        <v>0</v>
      </c>
      <c r="BL422" s="96" t="s">
        <v>303</v>
      </c>
      <c r="BM422" s="96" t="s">
        <v>849</v>
      </c>
    </row>
    <row r="423" spans="2:51" s="6" customFormat="1" ht="15.75" customHeight="1">
      <c r="B423" s="164"/>
      <c r="C423" s="165"/>
      <c r="D423" s="166" t="s">
        <v>167</v>
      </c>
      <c r="E423" s="167"/>
      <c r="F423" s="167" t="s">
        <v>850</v>
      </c>
      <c r="G423" s="165"/>
      <c r="H423" s="168">
        <v>36.34</v>
      </c>
      <c r="J423" s="165"/>
      <c r="K423" s="165"/>
      <c r="L423" s="169"/>
      <c r="M423" s="170"/>
      <c r="N423" s="165"/>
      <c r="O423" s="165"/>
      <c r="P423" s="165"/>
      <c r="Q423" s="165"/>
      <c r="R423" s="165"/>
      <c r="S423" s="165"/>
      <c r="T423" s="171"/>
      <c r="AT423" s="172" t="s">
        <v>167</v>
      </c>
      <c r="AU423" s="172" t="s">
        <v>80</v>
      </c>
      <c r="AV423" s="172" t="s">
        <v>80</v>
      </c>
      <c r="AW423" s="172" t="s">
        <v>113</v>
      </c>
      <c r="AX423" s="172" t="s">
        <v>72</v>
      </c>
      <c r="AY423" s="172" t="s">
        <v>156</v>
      </c>
    </row>
    <row r="424" spans="2:51" s="6" customFormat="1" ht="15.75" customHeight="1">
      <c r="B424" s="164"/>
      <c r="C424" s="165"/>
      <c r="D424" s="173" t="s">
        <v>167</v>
      </c>
      <c r="E424" s="165"/>
      <c r="F424" s="167" t="s">
        <v>851</v>
      </c>
      <c r="G424" s="165"/>
      <c r="H424" s="168">
        <v>12.72</v>
      </c>
      <c r="J424" s="165"/>
      <c r="K424" s="165"/>
      <c r="L424" s="169"/>
      <c r="M424" s="170"/>
      <c r="N424" s="165"/>
      <c r="O424" s="165"/>
      <c r="P424" s="165"/>
      <c r="Q424" s="165"/>
      <c r="R424" s="165"/>
      <c r="S424" s="165"/>
      <c r="T424" s="171"/>
      <c r="AT424" s="172" t="s">
        <v>167</v>
      </c>
      <c r="AU424" s="172" t="s">
        <v>80</v>
      </c>
      <c r="AV424" s="172" t="s">
        <v>80</v>
      </c>
      <c r="AW424" s="172" t="s">
        <v>113</v>
      </c>
      <c r="AX424" s="172" t="s">
        <v>72</v>
      </c>
      <c r="AY424" s="172" t="s">
        <v>156</v>
      </c>
    </row>
    <row r="425" spans="2:51" s="6" customFormat="1" ht="15.75" customHeight="1">
      <c r="B425" s="174"/>
      <c r="C425" s="175"/>
      <c r="D425" s="173" t="s">
        <v>167</v>
      </c>
      <c r="E425" s="175"/>
      <c r="F425" s="176" t="s">
        <v>185</v>
      </c>
      <c r="G425" s="175"/>
      <c r="H425" s="177">
        <v>49.06</v>
      </c>
      <c r="J425" s="175"/>
      <c r="K425" s="175"/>
      <c r="L425" s="178"/>
      <c r="M425" s="179"/>
      <c r="N425" s="175"/>
      <c r="O425" s="175"/>
      <c r="P425" s="175"/>
      <c r="Q425" s="175"/>
      <c r="R425" s="175"/>
      <c r="S425" s="175"/>
      <c r="T425" s="180"/>
      <c r="AT425" s="181" t="s">
        <v>167</v>
      </c>
      <c r="AU425" s="181" t="s">
        <v>80</v>
      </c>
      <c r="AV425" s="181" t="s">
        <v>165</v>
      </c>
      <c r="AW425" s="181" t="s">
        <v>113</v>
      </c>
      <c r="AX425" s="181" t="s">
        <v>21</v>
      </c>
      <c r="AY425" s="181" t="s">
        <v>156</v>
      </c>
    </row>
    <row r="426" spans="2:65" s="6" customFormat="1" ht="15.75" customHeight="1">
      <c r="B426" s="23"/>
      <c r="C426" s="152" t="s">
        <v>852</v>
      </c>
      <c r="D426" s="152" t="s">
        <v>160</v>
      </c>
      <c r="E426" s="153" t="s">
        <v>853</v>
      </c>
      <c r="F426" s="154" t="s">
        <v>854</v>
      </c>
      <c r="G426" s="155" t="s">
        <v>206</v>
      </c>
      <c r="H426" s="156">
        <v>312.23</v>
      </c>
      <c r="I426" s="157"/>
      <c r="J426" s="158">
        <f>ROUND($I$426*$H$426,2)</f>
        <v>0</v>
      </c>
      <c r="K426" s="154" t="s">
        <v>164</v>
      </c>
      <c r="L426" s="43"/>
      <c r="M426" s="159"/>
      <c r="N426" s="160" t="s">
        <v>43</v>
      </c>
      <c r="O426" s="24"/>
      <c r="P426" s="161">
        <f>$O$426*$H$426</f>
        <v>0</v>
      </c>
      <c r="Q426" s="161">
        <v>0</v>
      </c>
      <c r="R426" s="161">
        <f>$Q$426*$H$426</f>
        <v>0</v>
      </c>
      <c r="S426" s="161">
        <v>0</v>
      </c>
      <c r="T426" s="162">
        <f>$S$426*$H$426</f>
        <v>0</v>
      </c>
      <c r="AR426" s="96" t="s">
        <v>303</v>
      </c>
      <c r="AT426" s="96" t="s">
        <v>160</v>
      </c>
      <c r="AU426" s="96" t="s">
        <v>80</v>
      </c>
      <c r="AY426" s="6" t="s">
        <v>156</v>
      </c>
      <c r="BE426" s="163">
        <f>IF($N$426="základní",$J$426,0)</f>
        <v>0</v>
      </c>
      <c r="BF426" s="163">
        <f>IF($N$426="snížená",$J$426,0)</f>
        <v>0</v>
      </c>
      <c r="BG426" s="163">
        <f>IF($N$426="zákl. přenesená",$J$426,0)</f>
        <v>0</v>
      </c>
      <c r="BH426" s="163">
        <f>IF($N$426="sníž. přenesená",$J$426,0)</f>
        <v>0</v>
      </c>
      <c r="BI426" s="163">
        <f>IF($N$426="nulová",$J$426,0)</f>
        <v>0</v>
      </c>
      <c r="BJ426" s="96" t="s">
        <v>21</v>
      </c>
      <c r="BK426" s="163">
        <f>ROUND($I$426*$H$426,2)</f>
        <v>0</v>
      </c>
      <c r="BL426" s="96" t="s">
        <v>303</v>
      </c>
      <c r="BM426" s="96" t="s">
        <v>855</v>
      </c>
    </row>
    <row r="427" spans="2:65" s="6" customFormat="1" ht="15.75" customHeight="1">
      <c r="B427" s="23"/>
      <c r="C427" s="186" t="s">
        <v>856</v>
      </c>
      <c r="D427" s="186" t="s">
        <v>518</v>
      </c>
      <c r="E427" s="184" t="s">
        <v>857</v>
      </c>
      <c r="F427" s="185" t="s">
        <v>858</v>
      </c>
      <c r="G427" s="186" t="s">
        <v>206</v>
      </c>
      <c r="H427" s="187">
        <v>312.23</v>
      </c>
      <c r="I427" s="188"/>
      <c r="J427" s="189">
        <f>ROUND($I$427*$H$427,2)</f>
        <v>0</v>
      </c>
      <c r="K427" s="185" t="s">
        <v>164</v>
      </c>
      <c r="L427" s="190"/>
      <c r="M427" s="191"/>
      <c r="N427" s="192" t="s">
        <v>43</v>
      </c>
      <c r="O427" s="24"/>
      <c r="P427" s="161">
        <f>$O$427*$H$427</f>
        <v>0</v>
      </c>
      <c r="Q427" s="161">
        <v>0.0006</v>
      </c>
      <c r="R427" s="161">
        <f>$Q$427*$H$427</f>
        <v>0.187338</v>
      </c>
      <c r="S427" s="161">
        <v>0</v>
      </c>
      <c r="T427" s="162">
        <f>$S$427*$H$427</f>
        <v>0</v>
      </c>
      <c r="AR427" s="96" t="s">
        <v>521</v>
      </c>
      <c r="AT427" s="96" t="s">
        <v>518</v>
      </c>
      <c r="AU427" s="96" t="s">
        <v>80</v>
      </c>
      <c r="AY427" s="96" t="s">
        <v>156</v>
      </c>
      <c r="BE427" s="163">
        <f>IF($N$427="základní",$J$427,0)</f>
        <v>0</v>
      </c>
      <c r="BF427" s="163">
        <f>IF($N$427="snížená",$J$427,0)</f>
        <v>0</v>
      </c>
      <c r="BG427" s="163">
        <f>IF($N$427="zákl. přenesená",$J$427,0)</f>
        <v>0</v>
      </c>
      <c r="BH427" s="163">
        <f>IF($N$427="sníž. přenesená",$J$427,0)</f>
        <v>0</v>
      </c>
      <c r="BI427" s="163">
        <f>IF($N$427="nulová",$J$427,0)</f>
        <v>0</v>
      </c>
      <c r="BJ427" s="96" t="s">
        <v>21</v>
      </c>
      <c r="BK427" s="163">
        <f>ROUND($I$427*$H$427,2)</f>
        <v>0</v>
      </c>
      <c r="BL427" s="96" t="s">
        <v>303</v>
      </c>
      <c r="BM427" s="96" t="s">
        <v>859</v>
      </c>
    </row>
    <row r="428" spans="2:65" s="6" customFormat="1" ht="15.75" customHeight="1">
      <c r="B428" s="23"/>
      <c r="C428" s="155" t="s">
        <v>860</v>
      </c>
      <c r="D428" s="155" t="s">
        <v>160</v>
      </c>
      <c r="E428" s="153" t="s">
        <v>861</v>
      </c>
      <c r="F428" s="154" t="s">
        <v>862</v>
      </c>
      <c r="G428" s="155" t="s">
        <v>206</v>
      </c>
      <c r="H428" s="156">
        <v>688.215</v>
      </c>
      <c r="I428" s="157"/>
      <c r="J428" s="158">
        <f>ROUND($I$428*$H$428,2)</f>
        <v>0</v>
      </c>
      <c r="K428" s="154" t="s">
        <v>164</v>
      </c>
      <c r="L428" s="43"/>
      <c r="M428" s="159"/>
      <c r="N428" s="160" t="s">
        <v>43</v>
      </c>
      <c r="O428" s="24"/>
      <c r="P428" s="161">
        <f>$O$428*$H$428</f>
        <v>0</v>
      </c>
      <c r="Q428" s="161">
        <v>0.00048</v>
      </c>
      <c r="R428" s="161">
        <f>$Q$428*$H$428</f>
        <v>0.3303432</v>
      </c>
      <c r="S428" s="161">
        <v>0</v>
      </c>
      <c r="T428" s="162">
        <f>$S$428*$H$428</f>
        <v>0</v>
      </c>
      <c r="AR428" s="96" t="s">
        <v>303</v>
      </c>
      <c r="AT428" s="96" t="s">
        <v>160</v>
      </c>
      <c r="AU428" s="96" t="s">
        <v>80</v>
      </c>
      <c r="AY428" s="96" t="s">
        <v>156</v>
      </c>
      <c r="BE428" s="163">
        <f>IF($N$428="základní",$J$428,0)</f>
        <v>0</v>
      </c>
      <c r="BF428" s="163">
        <f>IF($N$428="snížená",$J$428,0)</f>
        <v>0</v>
      </c>
      <c r="BG428" s="163">
        <f>IF($N$428="zákl. přenesená",$J$428,0)</f>
        <v>0</v>
      </c>
      <c r="BH428" s="163">
        <f>IF($N$428="sníž. přenesená",$J$428,0)</f>
        <v>0</v>
      </c>
      <c r="BI428" s="163">
        <f>IF($N$428="nulová",$J$428,0)</f>
        <v>0</v>
      </c>
      <c r="BJ428" s="96" t="s">
        <v>21</v>
      </c>
      <c r="BK428" s="163">
        <f>ROUND($I$428*$H$428,2)</f>
        <v>0</v>
      </c>
      <c r="BL428" s="96" t="s">
        <v>303</v>
      </c>
      <c r="BM428" s="96" t="s">
        <v>863</v>
      </c>
    </row>
    <row r="429" spans="2:51" s="6" customFormat="1" ht="15.75" customHeight="1">
      <c r="B429" s="164"/>
      <c r="C429" s="165"/>
      <c r="D429" s="166" t="s">
        <v>167</v>
      </c>
      <c r="E429" s="167"/>
      <c r="F429" s="167" t="s">
        <v>864</v>
      </c>
      <c r="G429" s="165"/>
      <c r="H429" s="168">
        <v>688.215</v>
      </c>
      <c r="J429" s="165"/>
      <c r="K429" s="165"/>
      <c r="L429" s="169"/>
      <c r="M429" s="170"/>
      <c r="N429" s="165"/>
      <c r="O429" s="165"/>
      <c r="P429" s="165"/>
      <c r="Q429" s="165"/>
      <c r="R429" s="165"/>
      <c r="S429" s="165"/>
      <c r="T429" s="171"/>
      <c r="AT429" s="172" t="s">
        <v>167</v>
      </c>
      <c r="AU429" s="172" t="s">
        <v>80</v>
      </c>
      <c r="AV429" s="172" t="s">
        <v>80</v>
      </c>
      <c r="AW429" s="172" t="s">
        <v>113</v>
      </c>
      <c r="AX429" s="172" t="s">
        <v>21</v>
      </c>
      <c r="AY429" s="172" t="s">
        <v>156</v>
      </c>
    </row>
    <row r="430" spans="2:65" s="6" customFormat="1" ht="15.75" customHeight="1">
      <c r="B430" s="23"/>
      <c r="C430" s="152" t="s">
        <v>865</v>
      </c>
      <c r="D430" s="152" t="s">
        <v>160</v>
      </c>
      <c r="E430" s="153" t="s">
        <v>866</v>
      </c>
      <c r="F430" s="154" t="s">
        <v>867</v>
      </c>
      <c r="G430" s="155" t="s">
        <v>206</v>
      </c>
      <c r="H430" s="156">
        <v>688.215</v>
      </c>
      <c r="I430" s="157"/>
      <c r="J430" s="158">
        <f>ROUND($I$430*$H$430,2)</f>
        <v>0</v>
      </c>
      <c r="K430" s="154" t="s">
        <v>164</v>
      </c>
      <c r="L430" s="43"/>
      <c r="M430" s="159"/>
      <c r="N430" s="160" t="s">
        <v>43</v>
      </c>
      <c r="O430" s="24"/>
      <c r="P430" s="161">
        <f>$O$430*$H$430</f>
        <v>0</v>
      </c>
      <c r="Q430" s="161">
        <v>0.0001</v>
      </c>
      <c r="R430" s="161">
        <f>$Q$430*$H$430</f>
        <v>0.06882150000000001</v>
      </c>
      <c r="S430" s="161">
        <v>0</v>
      </c>
      <c r="T430" s="162">
        <f>$S$430*$H$430</f>
        <v>0</v>
      </c>
      <c r="AR430" s="96" t="s">
        <v>303</v>
      </c>
      <c r="AT430" s="96" t="s">
        <v>160</v>
      </c>
      <c r="AU430" s="96" t="s">
        <v>80</v>
      </c>
      <c r="AY430" s="6" t="s">
        <v>156</v>
      </c>
      <c r="BE430" s="163">
        <f>IF($N$430="základní",$J$430,0)</f>
        <v>0</v>
      </c>
      <c r="BF430" s="163">
        <f>IF($N$430="snížená",$J$430,0)</f>
        <v>0</v>
      </c>
      <c r="BG430" s="163">
        <f>IF($N$430="zákl. přenesená",$J$430,0)</f>
        <v>0</v>
      </c>
      <c r="BH430" s="163">
        <f>IF($N$430="sníž. přenesená",$J$430,0)</f>
        <v>0</v>
      </c>
      <c r="BI430" s="163">
        <f>IF($N$430="nulová",$J$430,0)</f>
        <v>0</v>
      </c>
      <c r="BJ430" s="96" t="s">
        <v>21</v>
      </c>
      <c r="BK430" s="163">
        <f>ROUND($I$430*$H$430,2)</f>
        <v>0</v>
      </c>
      <c r="BL430" s="96" t="s">
        <v>303</v>
      </c>
      <c r="BM430" s="96" t="s">
        <v>868</v>
      </c>
    </row>
    <row r="431" spans="2:65" s="6" customFormat="1" ht="15.75" customHeight="1">
      <c r="B431" s="23"/>
      <c r="C431" s="155" t="s">
        <v>869</v>
      </c>
      <c r="D431" s="155" t="s">
        <v>160</v>
      </c>
      <c r="E431" s="153" t="s">
        <v>870</v>
      </c>
      <c r="F431" s="154" t="s">
        <v>871</v>
      </c>
      <c r="G431" s="155" t="s">
        <v>506</v>
      </c>
      <c r="H431" s="182"/>
      <c r="I431" s="157"/>
      <c r="J431" s="158">
        <f>ROUND($I$431*$H$431,2)</f>
        <v>0</v>
      </c>
      <c r="K431" s="154" t="s">
        <v>164</v>
      </c>
      <c r="L431" s="43"/>
      <c r="M431" s="159"/>
      <c r="N431" s="160" t="s">
        <v>43</v>
      </c>
      <c r="O431" s="24"/>
      <c r="P431" s="161">
        <f>$O$431*$H$431</f>
        <v>0</v>
      </c>
      <c r="Q431" s="161">
        <v>0</v>
      </c>
      <c r="R431" s="161">
        <f>$Q$431*$H$431</f>
        <v>0</v>
      </c>
      <c r="S431" s="161">
        <v>0</v>
      </c>
      <c r="T431" s="162">
        <f>$S$431*$H$431</f>
        <v>0</v>
      </c>
      <c r="AR431" s="96" t="s">
        <v>303</v>
      </c>
      <c r="AT431" s="96" t="s">
        <v>160</v>
      </c>
      <c r="AU431" s="96" t="s">
        <v>80</v>
      </c>
      <c r="AY431" s="96" t="s">
        <v>156</v>
      </c>
      <c r="BE431" s="163">
        <f>IF($N$431="základní",$J$431,0)</f>
        <v>0</v>
      </c>
      <c r="BF431" s="163">
        <f>IF($N$431="snížená",$J$431,0)</f>
        <v>0</v>
      </c>
      <c r="BG431" s="163">
        <f>IF($N$431="zákl. přenesená",$J$431,0)</f>
        <v>0</v>
      </c>
      <c r="BH431" s="163">
        <f>IF($N$431="sníž. přenesená",$J$431,0)</f>
        <v>0</v>
      </c>
      <c r="BI431" s="163">
        <f>IF($N$431="nulová",$J$431,0)</f>
        <v>0</v>
      </c>
      <c r="BJ431" s="96" t="s">
        <v>21</v>
      </c>
      <c r="BK431" s="163">
        <f>ROUND($I$431*$H$431,2)</f>
        <v>0</v>
      </c>
      <c r="BL431" s="96" t="s">
        <v>303</v>
      </c>
      <c r="BM431" s="96" t="s">
        <v>872</v>
      </c>
    </row>
    <row r="432" spans="2:63" s="139" customFormat="1" ht="30.75" customHeight="1">
      <c r="B432" s="140"/>
      <c r="C432" s="141"/>
      <c r="D432" s="141" t="s">
        <v>71</v>
      </c>
      <c r="E432" s="150" t="s">
        <v>873</v>
      </c>
      <c r="F432" s="150" t="s">
        <v>874</v>
      </c>
      <c r="G432" s="141"/>
      <c r="H432" s="141"/>
      <c r="J432" s="151">
        <f>$BK$432</f>
        <v>0</v>
      </c>
      <c r="K432" s="141"/>
      <c r="L432" s="144"/>
      <c r="M432" s="145"/>
      <c r="N432" s="141"/>
      <c r="O432" s="141"/>
      <c r="P432" s="146">
        <f>SUM($P$433:$P$453)</f>
        <v>0</v>
      </c>
      <c r="Q432" s="141"/>
      <c r="R432" s="146">
        <f>SUM($R$433:$R$453)</f>
        <v>0.31928502000000003</v>
      </c>
      <c r="S432" s="141"/>
      <c r="T432" s="147">
        <f>SUM($T$433:$T$453)</f>
        <v>0.773467</v>
      </c>
      <c r="AR432" s="148" t="s">
        <v>80</v>
      </c>
      <c r="AT432" s="148" t="s">
        <v>71</v>
      </c>
      <c r="AU432" s="148" t="s">
        <v>21</v>
      </c>
      <c r="AY432" s="148" t="s">
        <v>156</v>
      </c>
      <c r="BK432" s="149">
        <f>SUM($BK$433:$BK$453)</f>
        <v>0</v>
      </c>
    </row>
    <row r="433" spans="2:65" s="6" customFormat="1" ht="15.75" customHeight="1">
      <c r="B433" s="23"/>
      <c r="C433" s="155" t="s">
        <v>521</v>
      </c>
      <c r="D433" s="155" t="s">
        <v>160</v>
      </c>
      <c r="E433" s="153" t="s">
        <v>875</v>
      </c>
      <c r="F433" s="154" t="s">
        <v>876</v>
      </c>
      <c r="G433" s="155" t="s">
        <v>206</v>
      </c>
      <c r="H433" s="156">
        <v>53.084</v>
      </c>
      <c r="I433" s="157"/>
      <c r="J433" s="158">
        <f>ROUND($I$433*$H$433,2)</f>
        <v>0</v>
      </c>
      <c r="K433" s="154"/>
      <c r="L433" s="43"/>
      <c r="M433" s="159"/>
      <c r="N433" s="160" t="s">
        <v>43</v>
      </c>
      <c r="O433" s="24"/>
      <c r="P433" s="161">
        <f>$O$433*$H$433</f>
        <v>0</v>
      </c>
      <c r="Q433" s="161">
        <v>0</v>
      </c>
      <c r="R433" s="161">
        <f>$Q$433*$H$433</f>
        <v>0</v>
      </c>
      <c r="S433" s="161">
        <v>0</v>
      </c>
      <c r="T433" s="162">
        <f>$S$433*$H$433</f>
        <v>0</v>
      </c>
      <c r="AR433" s="96" t="s">
        <v>303</v>
      </c>
      <c r="AT433" s="96" t="s">
        <v>160</v>
      </c>
      <c r="AU433" s="96" t="s">
        <v>80</v>
      </c>
      <c r="AY433" s="96" t="s">
        <v>156</v>
      </c>
      <c r="BE433" s="163">
        <f>IF($N$433="základní",$J$433,0)</f>
        <v>0</v>
      </c>
      <c r="BF433" s="163">
        <f>IF($N$433="snížená",$J$433,0)</f>
        <v>0</v>
      </c>
      <c r="BG433" s="163">
        <f>IF($N$433="zákl. přenesená",$J$433,0)</f>
        <v>0</v>
      </c>
      <c r="BH433" s="163">
        <f>IF($N$433="sníž. přenesená",$J$433,0)</f>
        <v>0</v>
      </c>
      <c r="BI433" s="163">
        <f>IF($N$433="nulová",$J$433,0)</f>
        <v>0</v>
      </c>
      <c r="BJ433" s="96" t="s">
        <v>21</v>
      </c>
      <c r="BK433" s="163">
        <f>ROUND($I$433*$H$433,2)</f>
        <v>0</v>
      </c>
      <c r="BL433" s="96" t="s">
        <v>303</v>
      </c>
      <c r="BM433" s="96" t="s">
        <v>877</v>
      </c>
    </row>
    <row r="434" spans="2:65" s="6" customFormat="1" ht="15.75" customHeight="1">
      <c r="B434" s="23"/>
      <c r="C434" s="155" t="s">
        <v>878</v>
      </c>
      <c r="D434" s="155" t="s">
        <v>160</v>
      </c>
      <c r="E434" s="153" t="s">
        <v>879</v>
      </c>
      <c r="F434" s="154" t="s">
        <v>880</v>
      </c>
      <c r="G434" s="155" t="s">
        <v>206</v>
      </c>
      <c r="H434" s="156">
        <v>3.485</v>
      </c>
      <c r="I434" s="157"/>
      <c r="J434" s="158">
        <f>ROUND($I$434*$H$434,2)</f>
        <v>0</v>
      </c>
      <c r="K434" s="154"/>
      <c r="L434" s="43"/>
      <c r="M434" s="159"/>
      <c r="N434" s="160" t="s">
        <v>43</v>
      </c>
      <c r="O434" s="24"/>
      <c r="P434" s="161">
        <f>$O$434*$H$434</f>
        <v>0</v>
      </c>
      <c r="Q434" s="161">
        <v>0</v>
      </c>
      <c r="R434" s="161">
        <f>$Q$434*$H$434</f>
        <v>0</v>
      </c>
      <c r="S434" s="161">
        <v>0</v>
      </c>
      <c r="T434" s="162">
        <f>$S$434*$H$434</f>
        <v>0</v>
      </c>
      <c r="AR434" s="96" t="s">
        <v>303</v>
      </c>
      <c r="AT434" s="96" t="s">
        <v>160</v>
      </c>
      <c r="AU434" s="96" t="s">
        <v>80</v>
      </c>
      <c r="AY434" s="96" t="s">
        <v>156</v>
      </c>
      <c r="BE434" s="163">
        <f>IF($N$434="základní",$J$434,0)</f>
        <v>0</v>
      </c>
      <c r="BF434" s="163">
        <f>IF($N$434="snížená",$J$434,0)</f>
        <v>0</v>
      </c>
      <c r="BG434" s="163">
        <f>IF($N$434="zákl. přenesená",$J$434,0)</f>
        <v>0</v>
      </c>
      <c r="BH434" s="163">
        <f>IF($N$434="sníž. přenesená",$J$434,0)</f>
        <v>0</v>
      </c>
      <c r="BI434" s="163">
        <f>IF($N$434="nulová",$J$434,0)</f>
        <v>0</v>
      </c>
      <c r="BJ434" s="96" t="s">
        <v>21</v>
      </c>
      <c r="BK434" s="163">
        <f>ROUND($I$434*$H$434,2)</f>
        <v>0</v>
      </c>
      <c r="BL434" s="96" t="s">
        <v>303</v>
      </c>
      <c r="BM434" s="96" t="s">
        <v>881</v>
      </c>
    </row>
    <row r="435" spans="2:65" s="6" customFormat="1" ht="15.75" customHeight="1">
      <c r="B435" s="23"/>
      <c r="C435" s="155" t="s">
        <v>882</v>
      </c>
      <c r="D435" s="155" t="s">
        <v>160</v>
      </c>
      <c r="E435" s="153" t="s">
        <v>883</v>
      </c>
      <c r="F435" s="154" t="s">
        <v>884</v>
      </c>
      <c r="G435" s="155" t="s">
        <v>206</v>
      </c>
      <c r="H435" s="156">
        <v>53.084</v>
      </c>
      <c r="I435" s="157"/>
      <c r="J435" s="158">
        <f>ROUND($I$435*$H$435,2)</f>
        <v>0</v>
      </c>
      <c r="K435" s="154" t="s">
        <v>164</v>
      </c>
      <c r="L435" s="43"/>
      <c r="M435" s="159"/>
      <c r="N435" s="160" t="s">
        <v>43</v>
      </c>
      <c r="O435" s="24"/>
      <c r="P435" s="161">
        <f>$O$435*$H$435</f>
        <v>0</v>
      </c>
      <c r="Q435" s="161">
        <v>0.00027</v>
      </c>
      <c r="R435" s="161">
        <f>$Q$435*$H$435</f>
        <v>0.01433268</v>
      </c>
      <c r="S435" s="161">
        <v>0</v>
      </c>
      <c r="T435" s="162">
        <f>$S$435*$H$435</f>
        <v>0</v>
      </c>
      <c r="AR435" s="96" t="s">
        <v>303</v>
      </c>
      <c r="AT435" s="96" t="s">
        <v>160</v>
      </c>
      <c r="AU435" s="96" t="s">
        <v>80</v>
      </c>
      <c r="AY435" s="96" t="s">
        <v>156</v>
      </c>
      <c r="BE435" s="163">
        <f>IF($N$435="základní",$J$435,0)</f>
        <v>0</v>
      </c>
      <c r="BF435" s="163">
        <f>IF($N$435="snížená",$J$435,0)</f>
        <v>0</v>
      </c>
      <c r="BG435" s="163">
        <f>IF($N$435="zákl. přenesená",$J$435,0)</f>
        <v>0</v>
      </c>
      <c r="BH435" s="163">
        <f>IF($N$435="sníž. přenesená",$J$435,0)</f>
        <v>0</v>
      </c>
      <c r="BI435" s="163">
        <f>IF($N$435="nulová",$J$435,0)</f>
        <v>0</v>
      </c>
      <c r="BJ435" s="96" t="s">
        <v>21</v>
      </c>
      <c r="BK435" s="163">
        <f>ROUND($I$435*$H$435,2)</f>
        <v>0</v>
      </c>
      <c r="BL435" s="96" t="s">
        <v>303</v>
      </c>
      <c r="BM435" s="96" t="s">
        <v>885</v>
      </c>
    </row>
    <row r="436" spans="2:51" s="6" customFormat="1" ht="15.75" customHeight="1">
      <c r="B436" s="164"/>
      <c r="C436" s="165"/>
      <c r="D436" s="166" t="s">
        <v>167</v>
      </c>
      <c r="E436" s="167"/>
      <c r="F436" s="167" t="s">
        <v>886</v>
      </c>
      <c r="G436" s="165"/>
      <c r="H436" s="168">
        <v>37.421</v>
      </c>
      <c r="J436" s="165"/>
      <c r="K436" s="165"/>
      <c r="L436" s="169"/>
      <c r="M436" s="170"/>
      <c r="N436" s="165"/>
      <c r="O436" s="165"/>
      <c r="P436" s="165"/>
      <c r="Q436" s="165"/>
      <c r="R436" s="165"/>
      <c r="S436" s="165"/>
      <c r="T436" s="171"/>
      <c r="AT436" s="172" t="s">
        <v>167</v>
      </c>
      <c r="AU436" s="172" t="s">
        <v>80</v>
      </c>
      <c r="AV436" s="172" t="s">
        <v>80</v>
      </c>
      <c r="AW436" s="172" t="s">
        <v>113</v>
      </c>
      <c r="AX436" s="172" t="s">
        <v>72</v>
      </c>
      <c r="AY436" s="172" t="s">
        <v>156</v>
      </c>
    </row>
    <row r="437" spans="2:51" s="6" customFormat="1" ht="15.75" customHeight="1">
      <c r="B437" s="164"/>
      <c r="C437" s="165"/>
      <c r="D437" s="173" t="s">
        <v>167</v>
      </c>
      <c r="E437" s="165"/>
      <c r="F437" s="167" t="s">
        <v>887</v>
      </c>
      <c r="G437" s="165"/>
      <c r="H437" s="168">
        <v>15.663</v>
      </c>
      <c r="J437" s="165"/>
      <c r="K437" s="165"/>
      <c r="L437" s="169"/>
      <c r="M437" s="170"/>
      <c r="N437" s="165"/>
      <c r="O437" s="165"/>
      <c r="P437" s="165"/>
      <c r="Q437" s="165"/>
      <c r="R437" s="165"/>
      <c r="S437" s="165"/>
      <c r="T437" s="171"/>
      <c r="AT437" s="172" t="s">
        <v>167</v>
      </c>
      <c r="AU437" s="172" t="s">
        <v>80</v>
      </c>
      <c r="AV437" s="172" t="s">
        <v>80</v>
      </c>
      <c r="AW437" s="172" t="s">
        <v>113</v>
      </c>
      <c r="AX437" s="172" t="s">
        <v>72</v>
      </c>
      <c r="AY437" s="172" t="s">
        <v>156</v>
      </c>
    </row>
    <row r="438" spans="2:51" s="6" customFormat="1" ht="15.75" customHeight="1">
      <c r="B438" s="174"/>
      <c r="C438" s="175"/>
      <c r="D438" s="173" t="s">
        <v>167</v>
      </c>
      <c r="E438" s="175"/>
      <c r="F438" s="176" t="s">
        <v>185</v>
      </c>
      <c r="G438" s="175"/>
      <c r="H438" s="177">
        <v>53.084</v>
      </c>
      <c r="J438" s="175"/>
      <c r="K438" s="175"/>
      <c r="L438" s="178"/>
      <c r="M438" s="179"/>
      <c r="N438" s="175"/>
      <c r="O438" s="175"/>
      <c r="P438" s="175"/>
      <c r="Q438" s="175"/>
      <c r="R438" s="175"/>
      <c r="S438" s="175"/>
      <c r="T438" s="180"/>
      <c r="AT438" s="181" t="s">
        <v>167</v>
      </c>
      <c r="AU438" s="181" t="s">
        <v>80</v>
      </c>
      <c r="AV438" s="181" t="s">
        <v>165</v>
      </c>
      <c r="AW438" s="181" t="s">
        <v>113</v>
      </c>
      <c r="AX438" s="181" t="s">
        <v>21</v>
      </c>
      <c r="AY438" s="181" t="s">
        <v>156</v>
      </c>
    </row>
    <row r="439" spans="2:65" s="6" customFormat="1" ht="15.75" customHeight="1">
      <c r="B439" s="23"/>
      <c r="C439" s="152" t="s">
        <v>888</v>
      </c>
      <c r="D439" s="152" t="s">
        <v>160</v>
      </c>
      <c r="E439" s="153" t="s">
        <v>889</v>
      </c>
      <c r="F439" s="154" t="s">
        <v>890</v>
      </c>
      <c r="G439" s="155" t="s">
        <v>206</v>
      </c>
      <c r="H439" s="156">
        <v>3.485</v>
      </c>
      <c r="I439" s="157"/>
      <c r="J439" s="158">
        <f>ROUND($I$439*$H$439,2)</f>
        <v>0</v>
      </c>
      <c r="K439" s="154" t="s">
        <v>164</v>
      </c>
      <c r="L439" s="43"/>
      <c r="M439" s="159"/>
      <c r="N439" s="160" t="s">
        <v>43</v>
      </c>
      <c r="O439" s="24"/>
      <c r="P439" s="161">
        <f>$O$439*$H$439</f>
        <v>0</v>
      </c>
      <c r="Q439" s="161">
        <v>0.0005</v>
      </c>
      <c r="R439" s="161">
        <f>$Q$439*$H$439</f>
        <v>0.0017425</v>
      </c>
      <c r="S439" s="161">
        <v>0</v>
      </c>
      <c r="T439" s="162">
        <f>$S$439*$H$439</f>
        <v>0</v>
      </c>
      <c r="AR439" s="96" t="s">
        <v>303</v>
      </c>
      <c r="AT439" s="96" t="s">
        <v>160</v>
      </c>
      <c r="AU439" s="96" t="s">
        <v>80</v>
      </c>
      <c r="AY439" s="6" t="s">
        <v>156</v>
      </c>
      <c r="BE439" s="163">
        <f>IF($N$439="základní",$J$439,0)</f>
        <v>0</v>
      </c>
      <c r="BF439" s="163">
        <f>IF($N$439="snížená",$J$439,0)</f>
        <v>0</v>
      </c>
      <c r="BG439" s="163">
        <f>IF($N$439="zákl. přenesená",$J$439,0)</f>
        <v>0</v>
      </c>
      <c r="BH439" s="163">
        <f>IF($N$439="sníž. přenesená",$J$439,0)</f>
        <v>0</v>
      </c>
      <c r="BI439" s="163">
        <f>IF($N$439="nulová",$J$439,0)</f>
        <v>0</v>
      </c>
      <c r="BJ439" s="96" t="s">
        <v>21</v>
      </c>
      <c r="BK439" s="163">
        <f>ROUND($I$439*$H$439,2)</f>
        <v>0</v>
      </c>
      <c r="BL439" s="96" t="s">
        <v>303</v>
      </c>
      <c r="BM439" s="96" t="s">
        <v>891</v>
      </c>
    </row>
    <row r="440" spans="2:51" s="6" customFormat="1" ht="15.75" customHeight="1">
      <c r="B440" s="164"/>
      <c r="C440" s="165"/>
      <c r="D440" s="166" t="s">
        <v>167</v>
      </c>
      <c r="E440" s="167"/>
      <c r="F440" s="167" t="s">
        <v>892</v>
      </c>
      <c r="G440" s="165"/>
      <c r="H440" s="168">
        <v>3.485</v>
      </c>
      <c r="J440" s="165"/>
      <c r="K440" s="165"/>
      <c r="L440" s="169"/>
      <c r="M440" s="170"/>
      <c r="N440" s="165"/>
      <c r="O440" s="165"/>
      <c r="P440" s="165"/>
      <c r="Q440" s="165"/>
      <c r="R440" s="165"/>
      <c r="S440" s="165"/>
      <c r="T440" s="171"/>
      <c r="AT440" s="172" t="s">
        <v>167</v>
      </c>
      <c r="AU440" s="172" t="s">
        <v>80</v>
      </c>
      <c r="AV440" s="172" t="s">
        <v>80</v>
      </c>
      <c r="AW440" s="172" t="s">
        <v>113</v>
      </c>
      <c r="AX440" s="172" t="s">
        <v>21</v>
      </c>
      <c r="AY440" s="172" t="s">
        <v>156</v>
      </c>
    </row>
    <row r="441" spans="2:65" s="6" customFormat="1" ht="15.75" customHeight="1">
      <c r="B441" s="23"/>
      <c r="C441" s="152" t="s">
        <v>893</v>
      </c>
      <c r="D441" s="152" t="s">
        <v>160</v>
      </c>
      <c r="E441" s="153" t="s">
        <v>894</v>
      </c>
      <c r="F441" s="154" t="s">
        <v>895</v>
      </c>
      <c r="G441" s="155" t="s">
        <v>222</v>
      </c>
      <c r="H441" s="156">
        <v>39.598</v>
      </c>
      <c r="I441" s="157"/>
      <c r="J441" s="158">
        <f>ROUND($I$441*$H$441,2)</f>
        <v>0</v>
      </c>
      <c r="K441" s="154" t="s">
        <v>164</v>
      </c>
      <c r="L441" s="43"/>
      <c r="M441" s="159"/>
      <c r="N441" s="160" t="s">
        <v>43</v>
      </c>
      <c r="O441" s="24"/>
      <c r="P441" s="161">
        <f>$O$441*$H$441</f>
        <v>0</v>
      </c>
      <c r="Q441" s="161">
        <v>0</v>
      </c>
      <c r="R441" s="161">
        <f>$Q$441*$H$441</f>
        <v>0</v>
      </c>
      <c r="S441" s="161">
        <v>0</v>
      </c>
      <c r="T441" s="162">
        <f>$S$441*$H$441</f>
        <v>0</v>
      </c>
      <c r="AR441" s="96" t="s">
        <v>303</v>
      </c>
      <c r="AT441" s="96" t="s">
        <v>160</v>
      </c>
      <c r="AU441" s="96" t="s">
        <v>80</v>
      </c>
      <c r="AY441" s="6" t="s">
        <v>156</v>
      </c>
      <c r="BE441" s="163">
        <f>IF($N$441="základní",$J$441,0)</f>
        <v>0</v>
      </c>
      <c r="BF441" s="163">
        <f>IF($N$441="snížená",$J$441,0)</f>
        <v>0</v>
      </c>
      <c r="BG441" s="163">
        <f>IF($N$441="zákl. přenesená",$J$441,0)</f>
        <v>0</v>
      </c>
      <c r="BH441" s="163">
        <f>IF($N$441="sníž. přenesená",$J$441,0)</f>
        <v>0</v>
      </c>
      <c r="BI441" s="163">
        <f>IF($N$441="nulová",$J$441,0)</f>
        <v>0</v>
      </c>
      <c r="BJ441" s="96" t="s">
        <v>21</v>
      </c>
      <c r="BK441" s="163">
        <f>ROUND($I$441*$H$441,2)</f>
        <v>0</v>
      </c>
      <c r="BL441" s="96" t="s">
        <v>303</v>
      </c>
      <c r="BM441" s="96" t="s">
        <v>896</v>
      </c>
    </row>
    <row r="442" spans="2:51" s="6" customFormat="1" ht="15.75" customHeight="1">
      <c r="B442" s="164"/>
      <c r="C442" s="165"/>
      <c r="D442" s="166" t="s">
        <v>167</v>
      </c>
      <c r="E442" s="167"/>
      <c r="F442" s="167" t="s">
        <v>897</v>
      </c>
      <c r="G442" s="165"/>
      <c r="H442" s="168">
        <v>39.598</v>
      </c>
      <c r="J442" s="165"/>
      <c r="K442" s="165"/>
      <c r="L442" s="169"/>
      <c r="M442" s="170"/>
      <c r="N442" s="165"/>
      <c r="O442" s="165"/>
      <c r="P442" s="165"/>
      <c r="Q442" s="165"/>
      <c r="R442" s="165"/>
      <c r="S442" s="165"/>
      <c r="T442" s="171"/>
      <c r="AT442" s="172" t="s">
        <v>167</v>
      </c>
      <c r="AU442" s="172" t="s">
        <v>80</v>
      </c>
      <c r="AV442" s="172" t="s">
        <v>80</v>
      </c>
      <c r="AW442" s="172" t="s">
        <v>113</v>
      </c>
      <c r="AX442" s="172" t="s">
        <v>21</v>
      </c>
      <c r="AY442" s="172" t="s">
        <v>156</v>
      </c>
    </row>
    <row r="443" spans="2:65" s="6" customFormat="1" ht="15.75" customHeight="1">
      <c r="B443" s="23"/>
      <c r="C443" s="152" t="s">
        <v>898</v>
      </c>
      <c r="D443" s="152" t="s">
        <v>160</v>
      </c>
      <c r="E443" s="153" t="s">
        <v>899</v>
      </c>
      <c r="F443" s="154" t="s">
        <v>900</v>
      </c>
      <c r="G443" s="155" t="s">
        <v>206</v>
      </c>
      <c r="H443" s="156">
        <v>336.29</v>
      </c>
      <c r="I443" s="157"/>
      <c r="J443" s="158">
        <f>ROUND($I$443*$H$443,2)</f>
        <v>0</v>
      </c>
      <c r="K443" s="154" t="s">
        <v>164</v>
      </c>
      <c r="L443" s="43"/>
      <c r="M443" s="159"/>
      <c r="N443" s="160" t="s">
        <v>43</v>
      </c>
      <c r="O443" s="24"/>
      <c r="P443" s="161">
        <f>$O$443*$H$443</f>
        <v>0</v>
      </c>
      <c r="Q443" s="161">
        <v>0</v>
      </c>
      <c r="R443" s="161">
        <f>$Q$443*$H$443</f>
        <v>0</v>
      </c>
      <c r="S443" s="161">
        <v>0.0023</v>
      </c>
      <c r="T443" s="162">
        <f>$S$443*$H$443</f>
        <v>0.773467</v>
      </c>
      <c r="AR443" s="96" t="s">
        <v>303</v>
      </c>
      <c r="AT443" s="96" t="s">
        <v>160</v>
      </c>
      <c r="AU443" s="96" t="s">
        <v>80</v>
      </c>
      <c r="AY443" s="6" t="s">
        <v>156</v>
      </c>
      <c r="BE443" s="163">
        <f>IF($N$443="základní",$J$443,0)</f>
        <v>0</v>
      </c>
      <c r="BF443" s="163">
        <f>IF($N$443="snížená",$J$443,0)</f>
        <v>0</v>
      </c>
      <c r="BG443" s="163">
        <f>IF($N$443="zákl. přenesená",$J$443,0)</f>
        <v>0</v>
      </c>
      <c r="BH443" s="163">
        <f>IF($N$443="sníž. přenesená",$J$443,0)</f>
        <v>0</v>
      </c>
      <c r="BI443" s="163">
        <f>IF($N$443="nulová",$J$443,0)</f>
        <v>0</v>
      </c>
      <c r="BJ443" s="96" t="s">
        <v>21</v>
      </c>
      <c r="BK443" s="163">
        <f>ROUND($I$443*$H$443,2)</f>
        <v>0</v>
      </c>
      <c r="BL443" s="96" t="s">
        <v>303</v>
      </c>
      <c r="BM443" s="96" t="s">
        <v>901</v>
      </c>
    </row>
    <row r="444" spans="2:51" s="6" customFormat="1" ht="15.75" customHeight="1">
      <c r="B444" s="164"/>
      <c r="C444" s="165"/>
      <c r="D444" s="166" t="s">
        <v>167</v>
      </c>
      <c r="E444" s="167"/>
      <c r="F444" s="167" t="s">
        <v>902</v>
      </c>
      <c r="G444" s="165"/>
      <c r="H444" s="168">
        <v>111.93</v>
      </c>
      <c r="J444" s="165"/>
      <c r="K444" s="165"/>
      <c r="L444" s="169"/>
      <c r="M444" s="170"/>
      <c r="N444" s="165"/>
      <c r="O444" s="165"/>
      <c r="P444" s="165"/>
      <c r="Q444" s="165"/>
      <c r="R444" s="165"/>
      <c r="S444" s="165"/>
      <c r="T444" s="171"/>
      <c r="AT444" s="172" t="s">
        <v>167</v>
      </c>
      <c r="AU444" s="172" t="s">
        <v>80</v>
      </c>
      <c r="AV444" s="172" t="s">
        <v>80</v>
      </c>
      <c r="AW444" s="172" t="s">
        <v>113</v>
      </c>
      <c r="AX444" s="172" t="s">
        <v>72</v>
      </c>
      <c r="AY444" s="172" t="s">
        <v>156</v>
      </c>
    </row>
    <row r="445" spans="2:51" s="6" customFormat="1" ht="15.75" customHeight="1">
      <c r="B445" s="164"/>
      <c r="C445" s="165"/>
      <c r="D445" s="173" t="s">
        <v>167</v>
      </c>
      <c r="E445" s="165"/>
      <c r="F445" s="167" t="s">
        <v>903</v>
      </c>
      <c r="G445" s="165"/>
      <c r="H445" s="168">
        <v>79.1</v>
      </c>
      <c r="J445" s="165"/>
      <c r="K445" s="165"/>
      <c r="L445" s="169"/>
      <c r="M445" s="170"/>
      <c r="N445" s="165"/>
      <c r="O445" s="165"/>
      <c r="P445" s="165"/>
      <c r="Q445" s="165"/>
      <c r="R445" s="165"/>
      <c r="S445" s="165"/>
      <c r="T445" s="171"/>
      <c r="AT445" s="172" t="s">
        <v>167</v>
      </c>
      <c r="AU445" s="172" t="s">
        <v>80</v>
      </c>
      <c r="AV445" s="172" t="s">
        <v>80</v>
      </c>
      <c r="AW445" s="172" t="s">
        <v>113</v>
      </c>
      <c r="AX445" s="172" t="s">
        <v>72</v>
      </c>
      <c r="AY445" s="172" t="s">
        <v>156</v>
      </c>
    </row>
    <row r="446" spans="2:51" s="6" customFormat="1" ht="15.75" customHeight="1">
      <c r="B446" s="164"/>
      <c r="C446" s="165"/>
      <c r="D446" s="173" t="s">
        <v>167</v>
      </c>
      <c r="E446" s="165"/>
      <c r="F446" s="167" t="s">
        <v>904</v>
      </c>
      <c r="G446" s="165"/>
      <c r="H446" s="168">
        <v>77.47</v>
      </c>
      <c r="J446" s="165"/>
      <c r="K446" s="165"/>
      <c r="L446" s="169"/>
      <c r="M446" s="170"/>
      <c r="N446" s="165"/>
      <c r="O446" s="165"/>
      <c r="P446" s="165"/>
      <c r="Q446" s="165"/>
      <c r="R446" s="165"/>
      <c r="S446" s="165"/>
      <c r="T446" s="171"/>
      <c r="AT446" s="172" t="s">
        <v>167</v>
      </c>
      <c r="AU446" s="172" t="s">
        <v>80</v>
      </c>
      <c r="AV446" s="172" t="s">
        <v>80</v>
      </c>
      <c r="AW446" s="172" t="s">
        <v>113</v>
      </c>
      <c r="AX446" s="172" t="s">
        <v>72</v>
      </c>
      <c r="AY446" s="172" t="s">
        <v>156</v>
      </c>
    </row>
    <row r="447" spans="2:51" s="6" customFormat="1" ht="15.75" customHeight="1">
      <c r="B447" s="164"/>
      <c r="C447" s="165"/>
      <c r="D447" s="173" t="s">
        <v>167</v>
      </c>
      <c r="E447" s="165"/>
      <c r="F447" s="167" t="s">
        <v>905</v>
      </c>
      <c r="G447" s="165"/>
      <c r="H447" s="168">
        <v>54.3</v>
      </c>
      <c r="J447" s="165"/>
      <c r="K447" s="165"/>
      <c r="L447" s="169"/>
      <c r="M447" s="170"/>
      <c r="N447" s="165"/>
      <c r="O447" s="165"/>
      <c r="P447" s="165"/>
      <c r="Q447" s="165"/>
      <c r="R447" s="165"/>
      <c r="S447" s="165"/>
      <c r="T447" s="171"/>
      <c r="AT447" s="172" t="s">
        <v>167</v>
      </c>
      <c r="AU447" s="172" t="s">
        <v>80</v>
      </c>
      <c r="AV447" s="172" t="s">
        <v>80</v>
      </c>
      <c r="AW447" s="172" t="s">
        <v>113</v>
      </c>
      <c r="AX447" s="172" t="s">
        <v>72</v>
      </c>
      <c r="AY447" s="172" t="s">
        <v>156</v>
      </c>
    </row>
    <row r="448" spans="2:51" s="6" customFormat="1" ht="15.75" customHeight="1">
      <c r="B448" s="164"/>
      <c r="C448" s="165"/>
      <c r="D448" s="173" t="s">
        <v>167</v>
      </c>
      <c r="E448" s="165"/>
      <c r="F448" s="167" t="s">
        <v>906</v>
      </c>
      <c r="G448" s="165"/>
      <c r="H448" s="168">
        <v>13.49</v>
      </c>
      <c r="J448" s="165"/>
      <c r="K448" s="165"/>
      <c r="L448" s="169"/>
      <c r="M448" s="170"/>
      <c r="N448" s="165"/>
      <c r="O448" s="165"/>
      <c r="P448" s="165"/>
      <c r="Q448" s="165"/>
      <c r="R448" s="165"/>
      <c r="S448" s="165"/>
      <c r="T448" s="171"/>
      <c r="AT448" s="172" t="s">
        <v>167</v>
      </c>
      <c r="AU448" s="172" t="s">
        <v>80</v>
      </c>
      <c r="AV448" s="172" t="s">
        <v>80</v>
      </c>
      <c r="AW448" s="172" t="s">
        <v>113</v>
      </c>
      <c r="AX448" s="172" t="s">
        <v>72</v>
      </c>
      <c r="AY448" s="172" t="s">
        <v>156</v>
      </c>
    </row>
    <row r="449" spans="2:51" s="6" customFormat="1" ht="15.75" customHeight="1">
      <c r="B449" s="174"/>
      <c r="C449" s="175"/>
      <c r="D449" s="173" t="s">
        <v>167</v>
      </c>
      <c r="E449" s="175"/>
      <c r="F449" s="176" t="s">
        <v>185</v>
      </c>
      <c r="G449" s="175"/>
      <c r="H449" s="177">
        <v>336.29</v>
      </c>
      <c r="J449" s="175"/>
      <c r="K449" s="175"/>
      <c r="L449" s="178"/>
      <c r="M449" s="179"/>
      <c r="N449" s="175"/>
      <c r="O449" s="175"/>
      <c r="P449" s="175"/>
      <c r="Q449" s="175"/>
      <c r="R449" s="175"/>
      <c r="S449" s="175"/>
      <c r="T449" s="180"/>
      <c r="AT449" s="181" t="s">
        <v>167</v>
      </c>
      <c r="AU449" s="181" t="s">
        <v>80</v>
      </c>
      <c r="AV449" s="181" t="s">
        <v>165</v>
      </c>
      <c r="AW449" s="181" t="s">
        <v>113</v>
      </c>
      <c r="AX449" s="181" t="s">
        <v>21</v>
      </c>
      <c r="AY449" s="181" t="s">
        <v>156</v>
      </c>
    </row>
    <row r="450" spans="2:65" s="6" customFormat="1" ht="15.75" customHeight="1">
      <c r="B450" s="23"/>
      <c r="C450" s="152" t="s">
        <v>907</v>
      </c>
      <c r="D450" s="152" t="s">
        <v>160</v>
      </c>
      <c r="E450" s="153" t="s">
        <v>908</v>
      </c>
      <c r="F450" s="154" t="s">
        <v>909</v>
      </c>
      <c r="G450" s="155" t="s">
        <v>206</v>
      </c>
      <c r="H450" s="156">
        <v>56.569</v>
      </c>
      <c r="I450" s="157"/>
      <c r="J450" s="158">
        <f>ROUND($I$450*$H$450,2)</f>
        <v>0</v>
      </c>
      <c r="K450" s="154" t="s">
        <v>164</v>
      </c>
      <c r="L450" s="43"/>
      <c r="M450" s="159"/>
      <c r="N450" s="160" t="s">
        <v>43</v>
      </c>
      <c r="O450" s="24"/>
      <c r="P450" s="161">
        <f>$O$450*$H$450</f>
        <v>0</v>
      </c>
      <c r="Q450" s="161">
        <v>0</v>
      </c>
      <c r="R450" s="161">
        <f>$Q$450*$H$450</f>
        <v>0</v>
      </c>
      <c r="S450" s="161">
        <v>0</v>
      </c>
      <c r="T450" s="162">
        <f>$S$450*$H$450</f>
        <v>0</v>
      </c>
      <c r="AR450" s="96" t="s">
        <v>303</v>
      </c>
      <c r="AT450" s="96" t="s">
        <v>160</v>
      </c>
      <c r="AU450" s="96" t="s">
        <v>80</v>
      </c>
      <c r="AY450" s="6" t="s">
        <v>156</v>
      </c>
      <c r="BE450" s="163">
        <f>IF($N$450="základní",$J$450,0)</f>
        <v>0</v>
      </c>
      <c r="BF450" s="163">
        <f>IF($N$450="snížená",$J$450,0)</f>
        <v>0</v>
      </c>
      <c r="BG450" s="163">
        <f>IF($N$450="zákl. přenesená",$J$450,0)</f>
        <v>0</v>
      </c>
      <c r="BH450" s="163">
        <f>IF($N$450="sníž. přenesená",$J$450,0)</f>
        <v>0</v>
      </c>
      <c r="BI450" s="163">
        <f>IF($N$450="nulová",$J$450,0)</f>
        <v>0</v>
      </c>
      <c r="BJ450" s="96" t="s">
        <v>21</v>
      </c>
      <c r="BK450" s="163">
        <f>ROUND($I$450*$H$450,2)</f>
        <v>0</v>
      </c>
      <c r="BL450" s="96" t="s">
        <v>303</v>
      </c>
      <c r="BM450" s="96" t="s">
        <v>910</v>
      </c>
    </row>
    <row r="451" spans="2:51" s="6" customFormat="1" ht="15.75" customHeight="1">
      <c r="B451" s="164"/>
      <c r="C451" s="165"/>
      <c r="D451" s="166" t="s">
        <v>167</v>
      </c>
      <c r="E451" s="167"/>
      <c r="F451" s="167" t="s">
        <v>911</v>
      </c>
      <c r="G451" s="165"/>
      <c r="H451" s="168">
        <v>56.569</v>
      </c>
      <c r="J451" s="165"/>
      <c r="K451" s="165"/>
      <c r="L451" s="169"/>
      <c r="M451" s="170"/>
      <c r="N451" s="165"/>
      <c r="O451" s="165"/>
      <c r="P451" s="165"/>
      <c r="Q451" s="165"/>
      <c r="R451" s="165"/>
      <c r="S451" s="165"/>
      <c r="T451" s="171"/>
      <c r="AT451" s="172" t="s">
        <v>167</v>
      </c>
      <c r="AU451" s="172" t="s">
        <v>80</v>
      </c>
      <c r="AV451" s="172" t="s">
        <v>80</v>
      </c>
      <c r="AW451" s="172" t="s">
        <v>113</v>
      </c>
      <c r="AX451" s="172" t="s">
        <v>21</v>
      </c>
      <c r="AY451" s="172" t="s">
        <v>156</v>
      </c>
    </row>
    <row r="452" spans="2:65" s="6" customFormat="1" ht="15.75" customHeight="1">
      <c r="B452" s="23"/>
      <c r="C452" s="152" t="s">
        <v>912</v>
      </c>
      <c r="D452" s="152" t="s">
        <v>160</v>
      </c>
      <c r="E452" s="153" t="s">
        <v>913</v>
      </c>
      <c r="F452" s="154" t="s">
        <v>914</v>
      </c>
      <c r="G452" s="155" t="s">
        <v>206</v>
      </c>
      <c r="H452" s="156">
        <v>56.569</v>
      </c>
      <c r="I452" s="157"/>
      <c r="J452" s="158">
        <f>ROUND($I$452*$H$452,2)</f>
        <v>0</v>
      </c>
      <c r="K452" s="154" t="s">
        <v>164</v>
      </c>
      <c r="L452" s="43"/>
      <c r="M452" s="159"/>
      <c r="N452" s="160" t="s">
        <v>43</v>
      </c>
      <c r="O452" s="24"/>
      <c r="P452" s="161">
        <f>$O$452*$H$452</f>
        <v>0</v>
      </c>
      <c r="Q452" s="161">
        <v>0.00536</v>
      </c>
      <c r="R452" s="161">
        <f>$Q$452*$H$452</f>
        <v>0.30320984</v>
      </c>
      <c r="S452" s="161">
        <v>0</v>
      </c>
      <c r="T452" s="162">
        <f>$S$452*$H$452</f>
        <v>0</v>
      </c>
      <c r="AR452" s="96" t="s">
        <v>303</v>
      </c>
      <c r="AT452" s="96" t="s">
        <v>160</v>
      </c>
      <c r="AU452" s="96" t="s">
        <v>80</v>
      </c>
      <c r="AY452" s="6" t="s">
        <v>156</v>
      </c>
      <c r="BE452" s="163">
        <f>IF($N$452="základní",$J$452,0)</f>
        <v>0</v>
      </c>
      <c r="BF452" s="163">
        <f>IF($N$452="snížená",$J$452,0)</f>
        <v>0</v>
      </c>
      <c r="BG452" s="163">
        <f>IF($N$452="zákl. přenesená",$J$452,0)</f>
        <v>0</v>
      </c>
      <c r="BH452" s="163">
        <f>IF($N$452="sníž. přenesená",$J$452,0)</f>
        <v>0</v>
      </c>
      <c r="BI452" s="163">
        <f>IF($N$452="nulová",$J$452,0)</f>
        <v>0</v>
      </c>
      <c r="BJ452" s="96" t="s">
        <v>21</v>
      </c>
      <c r="BK452" s="163">
        <f>ROUND($I$452*$H$452,2)</f>
        <v>0</v>
      </c>
      <c r="BL452" s="96" t="s">
        <v>303</v>
      </c>
      <c r="BM452" s="96" t="s">
        <v>915</v>
      </c>
    </row>
    <row r="453" spans="2:65" s="6" customFormat="1" ht="15.75" customHeight="1">
      <c r="B453" s="23"/>
      <c r="C453" s="155" t="s">
        <v>916</v>
      </c>
      <c r="D453" s="155" t="s">
        <v>160</v>
      </c>
      <c r="E453" s="153" t="s">
        <v>917</v>
      </c>
      <c r="F453" s="154" t="s">
        <v>918</v>
      </c>
      <c r="G453" s="155" t="s">
        <v>506</v>
      </c>
      <c r="H453" s="182"/>
      <c r="I453" s="157"/>
      <c r="J453" s="158">
        <f>ROUND($I$453*$H$453,2)</f>
        <v>0</v>
      </c>
      <c r="K453" s="154" t="s">
        <v>164</v>
      </c>
      <c r="L453" s="43"/>
      <c r="M453" s="159"/>
      <c r="N453" s="160" t="s">
        <v>43</v>
      </c>
      <c r="O453" s="24"/>
      <c r="P453" s="161">
        <f>$O$453*$H$453</f>
        <v>0</v>
      </c>
      <c r="Q453" s="161">
        <v>0</v>
      </c>
      <c r="R453" s="161">
        <f>$Q$453*$H$453</f>
        <v>0</v>
      </c>
      <c r="S453" s="161">
        <v>0</v>
      </c>
      <c r="T453" s="162">
        <f>$S$453*$H$453</f>
        <v>0</v>
      </c>
      <c r="AR453" s="96" t="s">
        <v>303</v>
      </c>
      <c r="AT453" s="96" t="s">
        <v>160</v>
      </c>
      <c r="AU453" s="96" t="s">
        <v>80</v>
      </c>
      <c r="AY453" s="96" t="s">
        <v>156</v>
      </c>
      <c r="BE453" s="163">
        <f>IF($N$453="základní",$J$453,0)</f>
        <v>0</v>
      </c>
      <c r="BF453" s="163">
        <f>IF($N$453="snížená",$J$453,0)</f>
        <v>0</v>
      </c>
      <c r="BG453" s="163">
        <f>IF($N$453="zákl. přenesená",$J$453,0)</f>
        <v>0</v>
      </c>
      <c r="BH453" s="163">
        <f>IF($N$453="sníž. přenesená",$J$453,0)</f>
        <v>0</v>
      </c>
      <c r="BI453" s="163">
        <f>IF($N$453="nulová",$J$453,0)</f>
        <v>0</v>
      </c>
      <c r="BJ453" s="96" t="s">
        <v>21</v>
      </c>
      <c r="BK453" s="163">
        <f>ROUND($I$453*$H$453,2)</f>
        <v>0</v>
      </c>
      <c r="BL453" s="96" t="s">
        <v>303</v>
      </c>
      <c r="BM453" s="96" t="s">
        <v>919</v>
      </c>
    </row>
    <row r="454" spans="2:63" s="139" customFormat="1" ht="30.75" customHeight="1">
      <c r="B454" s="140"/>
      <c r="C454" s="141"/>
      <c r="D454" s="141" t="s">
        <v>71</v>
      </c>
      <c r="E454" s="150" t="s">
        <v>920</v>
      </c>
      <c r="F454" s="150" t="s">
        <v>921</v>
      </c>
      <c r="G454" s="141"/>
      <c r="H454" s="141"/>
      <c r="J454" s="151">
        <f>$BK$454</f>
        <v>0</v>
      </c>
      <c r="K454" s="141"/>
      <c r="L454" s="144"/>
      <c r="M454" s="145"/>
      <c r="N454" s="141"/>
      <c r="O454" s="141"/>
      <c r="P454" s="146">
        <f>SUM($P$455:$P$483)</f>
        <v>0</v>
      </c>
      <c r="Q454" s="141"/>
      <c r="R454" s="146">
        <f>SUM($R$455:$R$483)</f>
        <v>5.047215840000001</v>
      </c>
      <c r="S454" s="141"/>
      <c r="T454" s="147">
        <f>SUM($T$455:$T$483)</f>
        <v>0</v>
      </c>
      <c r="AR454" s="148" t="s">
        <v>80</v>
      </c>
      <c r="AT454" s="148" t="s">
        <v>71</v>
      </c>
      <c r="AU454" s="148" t="s">
        <v>21</v>
      </c>
      <c r="AY454" s="148" t="s">
        <v>156</v>
      </c>
      <c r="BK454" s="149">
        <f>SUM($BK$455:$BK$483)</f>
        <v>0</v>
      </c>
    </row>
    <row r="455" spans="2:65" s="6" customFormat="1" ht="15.75" customHeight="1">
      <c r="B455" s="23"/>
      <c r="C455" s="155" t="s">
        <v>922</v>
      </c>
      <c r="D455" s="155" t="s">
        <v>160</v>
      </c>
      <c r="E455" s="153" t="s">
        <v>923</v>
      </c>
      <c r="F455" s="154" t="s">
        <v>924</v>
      </c>
      <c r="G455" s="155" t="s">
        <v>206</v>
      </c>
      <c r="H455" s="156">
        <v>300.254</v>
      </c>
      <c r="I455" s="157"/>
      <c r="J455" s="158">
        <f>ROUND($I$455*$H$455,2)</f>
        <v>0</v>
      </c>
      <c r="K455" s="154" t="s">
        <v>164</v>
      </c>
      <c r="L455" s="43"/>
      <c r="M455" s="159"/>
      <c r="N455" s="160" t="s">
        <v>43</v>
      </c>
      <c r="O455" s="24"/>
      <c r="P455" s="161">
        <f>$O$455*$H$455</f>
        <v>0</v>
      </c>
      <c r="Q455" s="161">
        <v>0.003</v>
      </c>
      <c r="R455" s="161">
        <f>$Q$455*$H$455</f>
        <v>0.9007620000000001</v>
      </c>
      <c r="S455" s="161">
        <v>0</v>
      </c>
      <c r="T455" s="162">
        <f>$S$455*$H$455</f>
        <v>0</v>
      </c>
      <c r="AR455" s="96" t="s">
        <v>165</v>
      </c>
      <c r="AT455" s="96" t="s">
        <v>160</v>
      </c>
      <c r="AU455" s="96" t="s">
        <v>80</v>
      </c>
      <c r="AY455" s="96" t="s">
        <v>156</v>
      </c>
      <c r="BE455" s="163">
        <f>IF($N$455="základní",$J$455,0)</f>
        <v>0</v>
      </c>
      <c r="BF455" s="163">
        <f>IF($N$455="snížená",$J$455,0)</f>
        <v>0</v>
      </c>
      <c r="BG455" s="163">
        <f>IF($N$455="zákl. přenesená",$J$455,0)</f>
        <v>0</v>
      </c>
      <c r="BH455" s="163">
        <f>IF($N$455="sníž. přenesená",$J$455,0)</f>
        <v>0</v>
      </c>
      <c r="BI455" s="163">
        <f>IF($N$455="nulová",$J$455,0)</f>
        <v>0</v>
      </c>
      <c r="BJ455" s="96" t="s">
        <v>21</v>
      </c>
      <c r="BK455" s="163">
        <f>ROUND($I$455*$H$455,2)</f>
        <v>0</v>
      </c>
      <c r="BL455" s="96" t="s">
        <v>165</v>
      </c>
      <c r="BM455" s="96" t="s">
        <v>925</v>
      </c>
    </row>
    <row r="456" spans="2:51" s="6" customFormat="1" ht="15.75" customHeight="1">
      <c r="B456" s="164"/>
      <c r="C456" s="165"/>
      <c r="D456" s="166" t="s">
        <v>167</v>
      </c>
      <c r="E456" s="167"/>
      <c r="F456" s="167" t="s">
        <v>926</v>
      </c>
      <c r="G456" s="165"/>
      <c r="H456" s="168">
        <v>1.779</v>
      </c>
      <c r="J456" s="165"/>
      <c r="K456" s="165"/>
      <c r="L456" s="169"/>
      <c r="M456" s="170"/>
      <c r="N456" s="165"/>
      <c r="O456" s="165"/>
      <c r="P456" s="165"/>
      <c r="Q456" s="165"/>
      <c r="R456" s="165"/>
      <c r="S456" s="165"/>
      <c r="T456" s="171"/>
      <c r="AT456" s="172" t="s">
        <v>167</v>
      </c>
      <c r="AU456" s="172" t="s">
        <v>80</v>
      </c>
      <c r="AV456" s="172" t="s">
        <v>80</v>
      </c>
      <c r="AW456" s="172" t="s">
        <v>113</v>
      </c>
      <c r="AX456" s="172" t="s">
        <v>72</v>
      </c>
      <c r="AY456" s="172" t="s">
        <v>156</v>
      </c>
    </row>
    <row r="457" spans="2:51" s="6" customFormat="1" ht="15.75" customHeight="1">
      <c r="B457" s="164"/>
      <c r="C457" s="165"/>
      <c r="D457" s="173" t="s">
        <v>167</v>
      </c>
      <c r="E457" s="165"/>
      <c r="F457" s="167" t="s">
        <v>927</v>
      </c>
      <c r="G457" s="165"/>
      <c r="H457" s="168">
        <v>5.772</v>
      </c>
      <c r="J457" s="165"/>
      <c r="K457" s="165"/>
      <c r="L457" s="169"/>
      <c r="M457" s="170"/>
      <c r="N457" s="165"/>
      <c r="O457" s="165"/>
      <c r="P457" s="165"/>
      <c r="Q457" s="165"/>
      <c r="R457" s="165"/>
      <c r="S457" s="165"/>
      <c r="T457" s="171"/>
      <c r="AT457" s="172" t="s">
        <v>167</v>
      </c>
      <c r="AU457" s="172" t="s">
        <v>80</v>
      </c>
      <c r="AV457" s="172" t="s">
        <v>80</v>
      </c>
      <c r="AW457" s="172" t="s">
        <v>113</v>
      </c>
      <c r="AX457" s="172" t="s">
        <v>72</v>
      </c>
      <c r="AY457" s="172" t="s">
        <v>156</v>
      </c>
    </row>
    <row r="458" spans="2:51" s="6" customFormat="1" ht="15.75" customHeight="1">
      <c r="B458" s="164"/>
      <c r="C458" s="165"/>
      <c r="D458" s="173" t="s">
        <v>167</v>
      </c>
      <c r="E458" s="165"/>
      <c r="F458" s="167" t="s">
        <v>928</v>
      </c>
      <c r="G458" s="165"/>
      <c r="H458" s="168">
        <v>12.948</v>
      </c>
      <c r="J458" s="165"/>
      <c r="K458" s="165"/>
      <c r="L458" s="169"/>
      <c r="M458" s="170"/>
      <c r="N458" s="165"/>
      <c r="O458" s="165"/>
      <c r="P458" s="165"/>
      <c r="Q458" s="165"/>
      <c r="R458" s="165"/>
      <c r="S458" s="165"/>
      <c r="T458" s="171"/>
      <c r="AT458" s="172" t="s">
        <v>167</v>
      </c>
      <c r="AU458" s="172" t="s">
        <v>80</v>
      </c>
      <c r="AV458" s="172" t="s">
        <v>80</v>
      </c>
      <c r="AW458" s="172" t="s">
        <v>113</v>
      </c>
      <c r="AX458" s="172" t="s">
        <v>72</v>
      </c>
      <c r="AY458" s="172" t="s">
        <v>156</v>
      </c>
    </row>
    <row r="459" spans="2:51" s="6" customFormat="1" ht="15.75" customHeight="1">
      <c r="B459" s="164"/>
      <c r="C459" s="165"/>
      <c r="D459" s="173" t="s">
        <v>167</v>
      </c>
      <c r="E459" s="165"/>
      <c r="F459" s="167" t="s">
        <v>929</v>
      </c>
      <c r="G459" s="165"/>
      <c r="H459" s="168">
        <v>15.171</v>
      </c>
      <c r="J459" s="165"/>
      <c r="K459" s="165"/>
      <c r="L459" s="169"/>
      <c r="M459" s="170"/>
      <c r="N459" s="165"/>
      <c r="O459" s="165"/>
      <c r="P459" s="165"/>
      <c r="Q459" s="165"/>
      <c r="R459" s="165"/>
      <c r="S459" s="165"/>
      <c r="T459" s="171"/>
      <c r="AT459" s="172" t="s">
        <v>167</v>
      </c>
      <c r="AU459" s="172" t="s">
        <v>80</v>
      </c>
      <c r="AV459" s="172" t="s">
        <v>80</v>
      </c>
      <c r="AW459" s="172" t="s">
        <v>113</v>
      </c>
      <c r="AX459" s="172" t="s">
        <v>72</v>
      </c>
      <c r="AY459" s="172" t="s">
        <v>156</v>
      </c>
    </row>
    <row r="460" spans="2:51" s="6" customFormat="1" ht="15.75" customHeight="1">
      <c r="B460" s="164"/>
      <c r="C460" s="165"/>
      <c r="D460" s="173" t="s">
        <v>167</v>
      </c>
      <c r="E460" s="165"/>
      <c r="F460" s="167" t="s">
        <v>930</v>
      </c>
      <c r="G460" s="165"/>
      <c r="H460" s="168">
        <v>20.085</v>
      </c>
      <c r="J460" s="165"/>
      <c r="K460" s="165"/>
      <c r="L460" s="169"/>
      <c r="M460" s="170"/>
      <c r="N460" s="165"/>
      <c r="O460" s="165"/>
      <c r="P460" s="165"/>
      <c r="Q460" s="165"/>
      <c r="R460" s="165"/>
      <c r="S460" s="165"/>
      <c r="T460" s="171"/>
      <c r="AT460" s="172" t="s">
        <v>167</v>
      </c>
      <c r="AU460" s="172" t="s">
        <v>80</v>
      </c>
      <c r="AV460" s="172" t="s">
        <v>80</v>
      </c>
      <c r="AW460" s="172" t="s">
        <v>113</v>
      </c>
      <c r="AX460" s="172" t="s">
        <v>72</v>
      </c>
      <c r="AY460" s="172" t="s">
        <v>156</v>
      </c>
    </row>
    <row r="461" spans="2:51" s="6" customFormat="1" ht="15.75" customHeight="1">
      <c r="B461" s="164"/>
      <c r="C461" s="165"/>
      <c r="D461" s="173" t="s">
        <v>167</v>
      </c>
      <c r="E461" s="165"/>
      <c r="F461" s="167" t="s">
        <v>931</v>
      </c>
      <c r="G461" s="165"/>
      <c r="H461" s="168">
        <v>7.553</v>
      </c>
      <c r="J461" s="165"/>
      <c r="K461" s="165"/>
      <c r="L461" s="169"/>
      <c r="M461" s="170"/>
      <c r="N461" s="165"/>
      <c r="O461" s="165"/>
      <c r="P461" s="165"/>
      <c r="Q461" s="165"/>
      <c r="R461" s="165"/>
      <c r="S461" s="165"/>
      <c r="T461" s="171"/>
      <c r="AT461" s="172" t="s">
        <v>167</v>
      </c>
      <c r="AU461" s="172" t="s">
        <v>80</v>
      </c>
      <c r="AV461" s="172" t="s">
        <v>80</v>
      </c>
      <c r="AW461" s="172" t="s">
        <v>113</v>
      </c>
      <c r="AX461" s="172" t="s">
        <v>72</v>
      </c>
      <c r="AY461" s="172" t="s">
        <v>156</v>
      </c>
    </row>
    <row r="462" spans="2:51" s="6" customFormat="1" ht="15.75" customHeight="1">
      <c r="B462" s="164"/>
      <c r="C462" s="165"/>
      <c r="D462" s="173" t="s">
        <v>167</v>
      </c>
      <c r="E462" s="165"/>
      <c r="F462" s="167" t="s">
        <v>932</v>
      </c>
      <c r="G462" s="165"/>
      <c r="H462" s="168">
        <v>1.77</v>
      </c>
      <c r="J462" s="165"/>
      <c r="K462" s="165"/>
      <c r="L462" s="169"/>
      <c r="M462" s="170"/>
      <c r="N462" s="165"/>
      <c r="O462" s="165"/>
      <c r="P462" s="165"/>
      <c r="Q462" s="165"/>
      <c r="R462" s="165"/>
      <c r="S462" s="165"/>
      <c r="T462" s="171"/>
      <c r="AT462" s="172" t="s">
        <v>167</v>
      </c>
      <c r="AU462" s="172" t="s">
        <v>80</v>
      </c>
      <c r="AV462" s="172" t="s">
        <v>80</v>
      </c>
      <c r="AW462" s="172" t="s">
        <v>113</v>
      </c>
      <c r="AX462" s="172" t="s">
        <v>72</v>
      </c>
      <c r="AY462" s="172" t="s">
        <v>156</v>
      </c>
    </row>
    <row r="463" spans="2:51" s="6" customFormat="1" ht="15.75" customHeight="1">
      <c r="B463" s="164"/>
      <c r="C463" s="165"/>
      <c r="D463" s="173" t="s">
        <v>167</v>
      </c>
      <c r="E463" s="165"/>
      <c r="F463" s="167" t="s">
        <v>933</v>
      </c>
      <c r="G463" s="165"/>
      <c r="H463" s="168">
        <v>14.645</v>
      </c>
      <c r="J463" s="165"/>
      <c r="K463" s="165"/>
      <c r="L463" s="169"/>
      <c r="M463" s="170"/>
      <c r="N463" s="165"/>
      <c r="O463" s="165"/>
      <c r="P463" s="165"/>
      <c r="Q463" s="165"/>
      <c r="R463" s="165"/>
      <c r="S463" s="165"/>
      <c r="T463" s="171"/>
      <c r="AT463" s="172" t="s">
        <v>167</v>
      </c>
      <c r="AU463" s="172" t="s">
        <v>80</v>
      </c>
      <c r="AV463" s="172" t="s">
        <v>80</v>
      </c>
      <c r="AW463" s="172" t="s">
        <v>113</v>
      </c>
      <c r="AX463" s="172" t="s">
        <v>72</v>
      </c>
      <c r="AY463" s="172" t="s">
        <v>156</v>
      </c>
    </row>
    <row r="464" spans="2:51" s="6" customFormat="1" ht="15.75" customHeight="1">
      <c r="B464" s="164"/>
      <c r="C464" s="165"/>
      <c r="D464" s="173" t="s">
        <v>167</v>
      </c>
      <c r="E464" s="165"/>
      <c r="F464" s="167" t="s">
        <v>934</v>
      </c>
      <c r="G464" s="165"/>
      <c r="H464" s="168">
        <v>15.99</v>
      </c>
      <c r="J464" s="165"/>
      <c r="K464" s="165"/>
      <c r="L464" s="169"/>
      <c r="M464" s="170"/>
      <c r="N464" s="165"/>
      <c r="O464" s="165"/>
      <c r="P464" s="165"/>
      <c r="Q464" s="165"/>
      <c r="R464" s="165"/>
      <c r="S464" s="165"/>
      <c r="T464" s="171"/>
      <c r="AT464" s="172" t="s">
        <v>167</v>
      </c>
      <c r="AU464" s="172" t="s">
        <v>80</v>
      </c>
      <c r="AV464" s="172" t="s">
        <v>80</v>
      </c>
      <c r="AW464" s="172" t="s">
        <v>113</v>
      </c>
      <c r="AX464" s="172" t="s">
        <v>72</v>
      </c>
      <c r="AY464" s="172" t="s">
        <v>156</v>
      </c>
    </row>
    <row r="465" spans="2:51" s="6" customFormat="1" ht="15.75" customHeight="1">
      <c r="B465" s="164"/>
      <c r="C465" s="165"/>
      <c r="D465" s="173" t="s">
        <v>167</v>
      </c>
      <c r="E465" s="165"/>
      <c r="F465" s="167" t="s">
        <v>935</v>
      </c>
      <c r="G465" s="165"/>
      <c r="H465" s="168">
        <v>20.163</v>
      </c>
      <c r="J465" s="165"/>
      <c r="K465" s="165"/>
      <c r="L465" s="169"/>
      <c r="M465" s="170"/>
      <c r="N465" s="165"/>
      <c r="O465" s="165"/>
      <c r="P465" s="165"/>
      <c r="Q465" s="165"/>
      <c r="R465" s="165"/>
      <c r="S465" s="165"/>
      <c r="T465" s="171"/>
      <c r="AT465" s="172" t="s">
        <v>167</v>
      </c>
      <c r="AU465" s="172" t="s">
        <v>80</v>
      </c>
      <c r="AV465" s="172" t="s">
        <v>80</v>
      </c>
      <c r="AW465" s="172" t="s">
        <v>113</v>
      </c>
      <c r="AX465" s="172" t="s">
        <v>72</v>
      </c>
      <c r="AY465" s="172" t="s">
        <v>156</v>
      </c>
    </row>
    <row r="466" spans="2:51" s="6" customFormat="1" ht="15.75" customHeight="1">
      <c r="B466" s="164"/>
      <c r="C466" s="165"/>
      <c r="D466" s="173" t="s">
        <v>167</v>
      </c>
      <c r="E466" s="165"/>
      <c r="F466" s="167" t="s">
        <v>936</v>
      </c>
      <c r="G466" s="165"/>
      <c r="H466" s="168">
        <v>13.28</v>
      </c>
      <c r="J466" s="165"/>
      <c r="K466" s="165"/>
      <c r="L466" s="169"/>
      <c r="M466" s="170"/>
      <c r="N466" s="165"/>
      <c r="O466" s="165"/>
      <c r="P466" s="165"/>
      <c r="Q466" s="165"/>
      <c r="R466" s="165"/>
      <c r="S466" s="165"/>
      <c r="T466" s="171"/>
      <c r="AT466" s="172" t="s">
        <v>167</v>
      </c>
      <c r="AU466" s="172" t="s">
        <v>80</v>
      </c>
      <c r="AV466" s="172" t="s">
        <v>80</v>
      </c>
      <c r="AW466" s="172" t="s">
        <v>113</v>
      </c>
      <c r="AX466" s="172" t="s">
        <v>72</v>
      </c>
      <c r="AY466" s="172" t="s">
        <v>156</v>
      </c>
    </row>
    <row r="467" spans="2:51" s="6" customFormat="1" ht="15.75" customHeight="1">
      <c r="B467" s="164"/>
      <c r="C467" s="165"/>
      <c r="D467" s="173" t="s">
        <v>167</v>
      </c>
      <c r="E467" s="165"/>
      <c r="F467" s="167" t="s">
        <v>937</v>
      </c>
      <c r="G467" s="165"/>
      <c r="H467" s="168">
        <v>16.77</v>
      </c>
      <c r="J467" s="165"/>
      <c r="K467" s="165"/>
      <c r="L467" s="169"/>
      <c r="M467" s="170"/>
      <c r="N467" s="165"/>
      <c r="O467" s="165"/>
      <c r="P467" s="165"/>
      <c r="Q467" s="165"/>
      <c r="R467" s="165"/>
      <c r="S467" s="165"/>
      <c r="T467" s="171"/>
      <c r="AT467" s="172" t="s">
        <v>167</v>
      </c>
      <c r="AU467" s="172" t="s">
        <v>80</v>
      </c>
      <c r="AV467" s="172" t="s">
        <v>80</v>
      </c>
      <c r="AW467" s="172" t="s">
        <v>113</v>
      </c>
      <c r="AX467" s="172" t="s">
        <v>72</v>
      </c>
      <c r="AY467" s="172" t="s">
        <v>156</v>
      </c>
    </row>
    <row r="468" spans="2:51" s="6" customFormat="1" ht="15.75" customHeight="1">
      <c r="B468" s="164"/>
      <c r="C468" s="165"/>
      <c r="D468" s="173" t="s">
        <v>167</v>
      </c>
      <c r="E468" s="165"/>
      <c r="F468" s="167" t="s">
        <v>938</v>
      </c>
      <c r="G468" s="165"/>
      <c r="H468" s="168">
        <v>125.775</v>
      </c>
      <c r="J468" s="165"/>
      <c r="K468" s="165"/>
      <c r="L468" s="169"/>
      <c r="M468" s="170"/>
      <c r="N468" s="165"/>
      <c r="O468" s="165"/>
      <c r="P468" s="165"/>
      <c r="Q468" s="165"/>
      <c r="R468" s="165"/>
      <c r="S468" s="165"/>
      <c r="T468" s="171"/>
      <c r="AT468" s="172" t="s">
        <v>167</v>
      </c>
      <c r="AU468" s="172" t="s">
        <v>80</v>
      </c>
      <c r="AV468" s="172" t="s">
        <v>80</v>
      </c>
      <c r="AW468" s="172" t="s">
        <v>113</v>
      </c>
      <c r="AX468" s="172" t="s">
        <v>72</v>
      </c>
      <c r="AY468" s="172" t="s">
        <v>156</v>
      </c>
    </row>
    <row r="469" spans="2:51" s="6" customFormat="1" ht="15.75" customHeight="1">
      <c r="B469" s="164"/>
      <c r="C469" s="165"/>
      <c r="D469" s="173" t="s">
        <v>167</v>
      </c>
      <c r="E469" s="165"/>
      <c r="F469" s="167" t="s">
        <v>939</v>
      </c>
      <c r="G469" s="165"/>
      <c r="H469" s="168">
        <v>1.77</v>
      </c>
      <c r="J469" s="165"/>
      <c r="K469" s="165"/>
      <c r="L469" s="169"/>
      <c r="M469" s="170"/>
      <c r="N469" s="165"/>
      <c r="O469" s="165"/>
      <c r="P469" s="165"/>
      <c r="Q469" s="165"/>
      <c r="R469" s="165"/>
      <c r="S469" s="165"/>
      <c r="T469" s="171"/>
      <c r="AT469" s="172" t="s">
        <v>167</v>
      </c>
      <c r="AU469" s="172" t="s">
        <v>80</v>
      </c>
      <c r="AV469" s="172" t="s">
        <v>80</v>
      </c>
      <c r="AW469" s="172" t="s">
        <v>113</v>
      </c>
      <c r="AX469" s="172" t="s">
        <v>72</v>
      </c>
      <c r="AY469" s="172" t="s">
        <v>156</v>
      </c>
    </row>
    <row r="470" spans="2:51" s="6" customFormat="1" ht="15.75" customHeight="1">
      <c r="B470" s="164"/>
      <c r="C470" s="165"/>
      <c r="D470" s="173" t="s">
        <v>167</v>
      </c>
      <c r="E470" s="165"/>
      <c r="F470" s="167" t="s">
        <v>940</v>
      </c>
      <c r="G470" s="165"/>
      <c r="H470" s="168">
        <v>7.673</v>
      </c>
      <c r="J470" s="165"/>
      <c r="K470" s="165"/>
      <c r="L470" s="169"/>
      <c r="M470" s="170"/>
      <c r="N470" s="165"/>
      <c r="O470" s="165"/>
      <c r="P470" s="165"/>
      <c r="Q470" s="165"/>
      <c r="R470" s="165"/>
      <c r="S470" s="165"/>
      <c r="T470" s="171"/>
      <c r="AT470" s="172" t="s">
        <v>167</v>
      </c>
      <c r="AU470" s="172" t="s">
        <v>80</v>
      </c>
      <c r="AV470" s="172" t="s">
        <v>80</v>
      </c>
      <c r="AW470" s="172" t="s">
        <v>113</v>
      </c>
      <c r="AX470" s="172" t="s">
        <v>72</v>
      </c>
      <c r="AY470" s="172" t="s">
        <v>156</v>
      </c>
    </row>
    <row r="471" spans="2:51" s="6" customFormat="1" ht="15.75" customHeight="1">
      <c r="B471" s="164"/>
      <c r="C471" s="165"/>
      <c r="D471" s="173" t="s">
        <v>167</v>
      </c>
      <c r="E471" s="165"/>
      <c r="F471" s="167" t="s">
        <v>941</v>
      </c>
      <c r="G471" s="165"/>
      <c r="H471" s="168">
        <v>19.11</v>
      </c>
      <c r="J471" s="165"/>
      <c r="K471" s="165"/>
      <c r="L471" s="169"/>
      <c r="M471" s="170"/>
      <c r="N471" s="165"/>
      <c r="O471" s="165"/>
      <c r="P471" s="165"/>
      <c r="Q471" s="165"/>
      <c r="R471" s="165"/>
      <c r="S471" s="165"/>
      <c r="T471" s="171"/>
      <c r="AT471" s="172" t="s">
        <v>167</v>
      </c>
      <c r="AU471" s="172" t="s">
        <v>80</v>
      </c>
      <c r="AV471" s="172" t="s">
        <v>80</v>
      </c>
      <c r="AW471" s="172" t="s">
        <v>113</v>
      </c>
      <c r="AX471" s="172" t="s">
        <v>72</v>
      </c>
      <c r="AY471" s="172" t="s">
        <v>156</v>
      </c>
    </row>
    <row r="472" spans="2:51" s="6" customFormat="1" ht="15.75" customHeight="1">
      <c r="B472" s="174"/>
      <c r="C472" s="175"/>
      <c r="D472" s="173" t="s">
        <v>167</v>
      </c>
      <c r="E472" s="175"/>
      <c r="F472" s="176" t="s">
        <v>185</v>
      </c>
      <c r="G472" s="175"/>
      <c r="H472" s="177">
        <v>300.254</v>
      </c>
      <c r="J472" s="175"/>
      <c r="K472" s="175"/>
      <c r="L472" s="178"/>
      <c r="M472" s="179"/>
      <c r="N472" s="175"/>
      <c r="O472" s="175"/>
      <c r="P472" s="175"/>
      <c r="Q472" s="175"/>
      <c r="R472" s="175"/>
      <c r="S472" s="175"/>
      <c r="T472" s="180"/>
      <c r="AT472" s="181" t="s">
        <v>167</v>
      </c>
      <c r="AU472" s="181" t="s">
        <v>80</v>
      </c>
      <c r="AV472" s="181" t="s">
        <v>165</v>
      </c>
      <c r="AW472" s="181" t="s">
        <v>113</v>
      </c>
      <c r="AX472" s="181" t="s">
        <v>21</v>
      </c>
      <c r="AY472" s="181" t="s">
        <v>156</v>
      </c>
    </row>
    <row r="473" spans="2:65" s="6" customFormat="1" ht="15.75" customHeight="1">
      <c r="B473" s="23"/>
      <c r="C473" s="183" t="s">
        <v>942</v>
      </c>
      <c r="D473" s="183" t="s">
        <v>518</v>
      </c>
      <c r="E473" s="184" t="s">
        <v>943</v>
      </c>
      <c r="F473" s="185" t="s">
        <v>944</v>
      </c>
      <c r="G473" s="186" t="s">
        <v>206</v>
      </c>
      <c r="H473" s="187">
        <v>330.279</v>
      </c>
      <c r="I473" s="188"/>
      <c r="J473" s="189">
        <f>ROUND($I$473*$H$473,2)</f>
        <v>0</v>
      </c>
      <c r="K473" s="185" t="s">
        <v>164</v>
      </c>
      <c r="L473" s="190"/>
      <c r="M473" s="191"/>
      <c r="N473" s="192" t="s">
        <v>43</v>
      </c>
      <c r="O473" s="24"/>
      <c r="P473" s="161">
        <f>$O$473*$H$473</f>
        <v>0</v>
      </c>
      <c r="Q473" s="161">
        <v>0.0118</v>
      </c>
      <c r="R473" s="161">
        <f>$Q$473*$H$473</f>
        <v>3.8972922</v>
      </c>
      <c r="S473" s="161">
        <v>0</v>
      </c>
      <c r="T473" s="162">
        <f>$S$473*$H$473</f>
        <v>0</v>
      </c>
      <c r="AR473" s="96" t="s">
        <v>406</v>
      </c>
      <c r="AT473" s="96" t="s">
        <v>518</v>
      </c>
      <c r="AU473" s="96" t="s">
        <v>80</v>
      </c>
      <c r="AY473" s="6" t="s">
        <v>156</v>
      </c>
      <c r="BE473" s="163">
        <f>IF($N$473="základní",$J$473,0)</f>
        <v>0</v>
      </c>
      <c r="BF473" s="163">
        <f>IF($N$473="snížená",$J$473,0)</f>
        <v>0</v>
      </c>
      <c r="BG473" s="163">
        <f>IF($N$473="zákl. přenesená",$J$473,0)</f>
        <v>0</v>
      </c>
      <c r="BH473" s="163">
        <f>IF($N$473="sníž. přenesená",$J$473,0)</f>
        <v>0</v>
      </c>
      <c r="BI473" s="163">
        <f>IF($N$473="nulová",$J$473,0)</f>
        <v>0</v>
      </c>
      <c r="BJ473" s="96" t="s">
        <v>21</v>
      </c>
      <c r="BK473" s="163">
        <f>ROUND($I$473*$H$473,2)</f>
        <v>0</v>
      </c>
      <c r="BL473" s="96" t="s">
        <v>165</v>
      </c>
      <c r="BM473" s="96" t="s">
        <v>945</v>
      </c>
    </row>
    <row r="474" spans="2:51" s="6" customFormat="1" ht="15.75" customHeight="1">
      <c r="B474" s="164"/>
      <c r="C474" s="165"/>
      <c r="D474" s="173" t="s">
        <v>167</v>
      </c>
      <c r="E474" s="165"/>
      <c r="F474" s="167" t="s">
        <v>946</v>
      </c>
      <c r="G474" s="165"/>
      <c r="H474" s="168">
        <v>330.279</v>
      </c>
      <c r="J474" s="165"/>
      <c r="K474" s="165"/>
      <c r="L474" s="169"/>
      <c r="M474" s="170"/>
      <c r="N474" s="165"/>
      <c r="O474" s="165"/>
      <c r="P474" s="165"/>
      <c r="Q474" s="165"/>
      <c r="R474" s="165"/>
      <c r="S474" s="165"/>
      <c r="T474" s="171"/>
      <c r="AT474" s="172" t="s">
        <v>167</v>
      </c>
      <c r="AU474" s="172" t="s">
        <v>80</v>
      </c>
      <c r="AV474" s="172" t="s">
        <v>80</v>
      </c>
      <c r="AW474" s="172" t="s">
        <v>72</v>
      </c>
      <c r="AX474" s="172" t="s">
        <v>21</v>
      </c>
      <c r="AY474" s="172" t="s">
        <v>156</v>
      </c>
    </row>
    <row r="475" spans="2:65" s="6" customFormat="1" ht="15.75" customHeight="1">
      <c r="B475" s="23"/>
      <c r="C475" s="152" t="s">
        <v>947</v>
      </c>
      <c r="D475" s="152" t="s">
        <v>160</v>
      </c>
      <c r="E475" s="153" t="s">
        <v>948</v>
      </c>
      <c r="F475" s="154" t="s">
        <v>949</v>
      </c>
      <c r="G475" s="155" t="s">
        <v>206</v>
      </c>
      <c r="H475" s="156">
        <v>300.254</v>
      </c>
      <c r="I475" s="157"/>
      <c r="J475" s="158">
        <f>ROUND($I$475*$H$475,2)</f>
        <v>0</v>
      </c>
      <c r="K475" s="154" t="s">
        <v>164</v>
      </c>
      <c r="L475" s="43"/>
      <c r="M475" s="159"/>
      <c r="N475" s="160" t="s">
        <v>43</v>
      </c>
      <c r="O475" s="24"/>
      <c r="P475" s="161">
        <f>$O$475*$H$475</f>
        <v>0</v>
      </c>
      <c r="Q475" s="161">
        <v>0.00027</v>
      </c>
      <c r="R475" s="161">
        <f>$Q$475*$H$475</f>
        <v>0.08106858</v>
      </c>
      <c r="S475" s="161">
        <v>0</v>
      </c>
      <c r="T475" s="162">
        <f>$S$475*$H$475</f>
        <v>0</v>
      </c>
      <c r="AR475" s="96" t="s">
        <v>303</v>
      </c>
      <c r="AT475" s="96" t="s">
        <v>160</v>
      </c>
      <c r="AU475" s="96" t="s">
        <v>80</v>
      </c>
      <c r="AY475" s="6" t="s">
        <v>156</v>
      </c>
      <c r="BE475" s="163">
        <f>IF($N$475="základní",$J$475,0)</f>
        <v>0</v>
      </c>
      <c r="BF475" s="163">
        <f>IF($N$475="snížená",$J$475,0)</f>
        <v>0</v>
      </c>
      <c r="BG475" s="163">
        <f>IF($N$475="zákl. přenesená",$J$475,0)</f>
        <v>0</v>
      </c>
      <c r="BH475" s="163">
        <f>IF($N$475="sníž. přenesená",$J$475,0)</f>
        <v>0</v>
      </c>
      <c r="BI475" s="163">
        <f>IF($N$475="nulová",$J$475,0)</f>
        <v>0</v>
      </c>
      <c r="BJ475" s="96" t="s">
        <v>21</v>
      </c>
      <c r="BK475" s="163">
        <f>ROUND($I$475*$H$475,2)</f>
        <v>0</v>
      </c>
      <c r="BL475" s="96" t="s">
        <v>303</v>
      </c>
      <c r="BM475" s="96" t="s">
        <v>950</v>
      </c>
    </row>
    <row r="476" spans="2:65" s="6" customFormat="1" ht="15.75" customHeight="1">
      <c r="B476" s="23"/>
      <c r="C476" s="155" t="s">
        <v>951</v>
      </c>
      <c r="D476" s="155" t="s">
        <v>160</v>
      </c>
      <c r="E476" s="153" t="s">
        <v>952</v>
      </c>
      <c r="F476" s="154" t="s">
        <v>953</v>
      </c>
      <c r="G476" s="155" t="s">
        <v>222</v>
      </c>
      <c r="H476" s="156">
        <v>300.254</v>
      </c>
      <c r="I476" s="157"/>
      <c r="J476" s="158">
        <f>ROUND($I$476*$H$476,2)</f>
        <v>0</v>
      </c>
      <c r="K476" s="154" t="s">
        <v>164</v>
      </c>
      <c r="L476" s="43"/>
      <c r="M476" s="159"/>
      <c r="N476" s="160" t="s">
        <v>43</v>
      </c>
      <c r="O476" s="24"/>
      <c r="P476" s="161">
        <f>$O$476*$H$476</f>
        <v>0</v>
      </c>
      <c r="Q476" s="161">
        <v>9E-05</v>
      </c>
      <c r="R476" s="161">
        <f>$Q$476*$H$476</f>
        <v>0.027022860000000003</v>
      </c>
      <c r="S476" s="161">
        <v>0</v>
      </c>
      <c r="T476" s="162">
        <f>$S$476*$H$476</f>
        <v>0</v>
      </c>
      <c r="AR476" s="96" t="s">
        <v>303</v>
      </c>
      <c r="AT476" s="96" t="s">
        <v>160</v>
      </c>
      <c r="AU476" s="96" t="s">
        <v>80</v>
      </c>
      <c r="AY476" s="96" t="s">
        <v>156</v>
      </c>
      <c r="BE476" s="163">
        <f>IF($N$476="základní",$J$476,0)</f>
        <v>0</v>
      </c>
      <c r="BF476" s="163">
        <f>IF($N$476="snížená",$J$476,0)</f>
        <v>0</v>
      </c>
      <c r="BG476" s="163">
        <f>IF($N$476="zákl. přenesená",$J$476,0)</f>
        <v>0</v>
      </c>
      <c r="BH476" s="163">
        <f>IF($N$476="sníž. přenesená",$J$476,0)</f>
        <v>0</v>
      </c>
      <c r="BI476" s="163">
        <f>IF($N$476="nulová",$J$476,0)</f>
        <v>0</v>
      </c>
      <c r="BJ476" s="96" t="s">
        <v>21</v>
      </c>
      <c r="BK476" s="163">
        <f>ROUND($I$476*$H$476,2)</f>
        <v>0</v>
      </c>
      <c r="BL476" s="96" t="s">
        <v>303</v>
      </c>
      <c r="BM476" s="96" t="s">
        <v>954</v>
      </c>
    </row>
    <row r="477" spans="2:65" s="6" customFormat="1" ht="15.75" customHeight="1">
      <c r="B477" s="23"/>
      <c r="C477" s="155" t="s">
        <v>955</v>
      </c>
      <c r="D477" s="155" t="s">
        <v>160</v>
      </c>
      <c r="E477" s="153" t="s">
        <v>956</v>
      </c>
      <c r="F477" s="154" t="s">
        <v>957</v>
      </c>
      <c r="G477" s="155" t="s">
        <v>206</v>
      </c>
      <c r="H477" s="156">
        <v>1.8</v>
      </c>
      <c r="I477" s="157"/>
      <c r="J477" s="158">
        <f>ROUND($I$477*$H$477,2)</f>
        <v>0</v>
      </c>
      <c r="K477" s="154" t="s">
        <v>164</v>
      </c>
      <c r="L477" s="43"/>
      <c r="M477" s="159"/>
      <c r="N477" s="160" t="s">
        <v>43</v>
      </c>
      <c r="O477" s="24"/>
      <c r="P477" s="161">
        <f>$O$477*$H$477</f>
        <v>0</v>
      </c>
      <c r="Q477" s="161">
        <v>0.00058</v>
      </c>
      <c r="R477" s="161">
        <f>$Q$477*$H$477</f>
        <v>0.001044</v>
      </c>
      <c r="S477" s="161">
        <v>0</v>
      </c>
      <c r="T477" s="162">
        <f>$S$477*$H$477</f>
        <v>0</v>
      </c>
      <c r="AR477" s="96" t="s">
        <v>303</v>
      </c>
      <c r="AT477" s="96" t="s">
        <v>160</v>
      </c>
      <c r="AU477" s="96" t="s">
        <v>80</v>
      </c>
      <c r="AY477" s="96" t="s">
        <v>156</v>
      </c>
      <c r="BE477" s="163">
        <f>IF($N$477="základní",$J$477,0)</f>
        <v>0</v>
      </c>
      <c r="BF477" s="163">
        <f>IF($N$477="snížená",$J$477,0)</f>
        <v>0</v>
      </c>
      <c r="BG477" s="163">
        <f>IF($N$477="zákl. přenesená",$J$477,0)</f>
        <v>0</v>
      </c>
      <c r="BH477" s="163">
        <f>IF($N$477="sníž. přenesená",$J$477,0)</f>
        <v>0</v>
      </c>
      <c r="BI477" s="163">
        <f>IF($N$477="nulová",$J$477,0)</f>
        <v>0</v>
      </c>
      <c r="BJ477" s="96" t="s">
        <v>21</v>
      </c>
      <c r="BK477" s="163">
        <f>ROUND($I$477*$H$477,2)</f>
        <v>0</v>
      </c>
      <c r="BL477" s="96" t="s">
        <v>303</v>
      </c>
      <c r="BM477" s="96" t="s">
        <v>958</v>
      </c>
    </row>
    <row r="478" spans="2:51" s="6" customFormat="1" ht="15.75" customHeight="1">
      <c r="B478" s="164"/>
      <c r="C478" s="165"/>
      <c r="D478" s="166" t="s">
        <v>167</v>
      </c>
      <c r="E478" s="167"/>
      <c r="F478" s="167" t="s">
        <v>959</v>
      </c>
      <c r="G478" s="165"/>
      <c r="H478" s="168">
        <v>1.8</v>
      </c>
      <c r="J478" s="165"/>
      <c r="K478" s="165"/>
      <c r="L478" s="169"/>
      <c r="M478" s="170"/>
      <c r="N478" s="165"/>
      <c r="O478" s="165"/>
      <c r="P478" s="165"/>
      <c r="Q478" s="165"/>
      <c r="R478" s="165"/>
      <c r="S478" s="165"/>
      <c r="T478" s="171"/>
      <c r="AT478" s="172" t="s">
        <v>167</v>
      </c>
      <c r="AU478" s="172" t="s">
        <v>80</v>
      </c>
      <c r="AV478" s="172" t="s">
        <v>80</v>
      </c>
      <c r="AW478" s="172" t="s">
        <v>113</v>
      </c>
      <c r="AX478" s="172" t="s">
        <v>21</v>
      </c>
      <c r="AY478" s="172" t="s">
        <v>156</v>
      </c>
    </row>
    <row r="479" spans="2:65" s="6" customFormat="1" ht="15.75" customHeight="1">
      <c r="B479" s="23"/>
      <c r="C479" s="183" t="s">
        <v>960</v>
      </c>
      <c r="D479" s="183" t="s">
        <v>518</v>
      </c>
      <c r="E479" s="184" t="s">
        <v>961</v>
      </c>
      <c r="F479" s="185" t="s">
        <v>962</v>
      </c>
      <c r="G479" s="186" t="s">
        <v>206</v>
      </c>
      <c r="H479" s="187">
        <v>1.98</v>
      </c>
      <c r="I479" s="188"/>
      <c r="J479" s="189">
        <f>ROUND($I$479*$H$479,2)</f>
        <v>0</v>
      </c>
      <c r="K479" s="185" t="s">
        <v>164</v>
      </c>
      <c r="L479" s="190"/>
      <c r="M479" s="191"/>
      <c r="N479" s="192" t="s">
        <v>43</v>
      </c>
      <c r="O479" s="24"/>
      <c r="P479" s="161">
        <f>$O$479*$H$479</f>
        <v>0</v>
      </c>
      <c r="Q479" s="161">
        <v>0.0075</v>
      </c>
      <c r="R479" s="161">
        <f>$Q$479*$H$479</f>
        <v>0.014849999999999999</v>
      </c>
      <c r="S479" s="161">
        <v>0</v>
      </c>
      <c r="T479" s="162">
        <f>$S$479*$H$479</f>
        <v>0</v>
      </c>
      <c r="AR479" s="96" t="s">
        <v>521</v>
      </c>
      <c r="AT479" s="96" t="s">
        <v>518</v>
      </c>
      <c r="AU479" s="96" t="s">
        <v>80</v>
      </c>
      <c r="AY479" s="6" t="s">
        <v>156</v>
      </c>
      <c r="BE479" s="163">
        <f>IF($N$479="základní",$J$479,0)</f>
        <v>0</v>
      </c>
      <c r="BF479" s="163">
        <f>IF($N$479="snížená",$J$479,0)</f>
        <v>0</v>
      </c>
      <c r="BG479" s="163">
        <f>IF($N$479="zákl. přenesená",$J$479,0)</f>
        <v>0</v>
      </c>
      <c r="BH479" s="163">
        <f>IF($N$479="sníž. přenesená",$J$479,0)</f>
        <v>0</v>
      </c>
      <c r="BI479" s="163">
        <f>IF($N$479="nulová",$J$479,0)</f>
        <v>0</v>
      </c>
      <c r="BJ479" s="96" t="s">
        <v>21</v>
      </c>
      <c r="BK479" s="163">
        <f>ROUND($I$479*$H$479,2)</f>
        <v>0</v>
      </c>
      <c r="BL479" s="96" t="s">
        <v>303</v>
      </c>
      <c r="BM479" s="96" t="s">
        <v>963</v>
      </c>
    </row>
    <row r="480" spans="2:51" s="6" customFormat="1" ht="15.75" customHeight="1">
      <c r="B480" s="164"/>
      <c r="C480" s="165"/>
      <c r="D480" s="173" t="s">
        <v>167</v>
      </c>
      <c r="E480" s="165"/>
      <c r="F480" s="167" t="s">
        <v>964</v>
      </c>
      <c r="G480" s="165"/>
      <c r="H480" s="168">
        <v>1.98</v>
      </c>
      <c r="J480" s="165"/>
      <c r="K480" s="165"/>
      <c r="L480" s="169"/>
      <c r="M480" s="170"/>
      <c r="N480" s="165"/>
      <c r="O480" s="165"/>
      <c r="P480" s="165"/>
      <c r="Q480" s="165"/>
      <c r="R480" s="165"/>
      <c r="S480" s="165"/>
      <c r="T480" s="171"/>
      <c r="AT480" s="172" t="s">
        <v>167</v>
      </c>
      <c r="AU480" s="172" t="s">
        <v>80</v>
      </c>
      <c r="AV480" s="172" t="s">
        <v>80</v>
      </c>
      <c r="AW480" s="172" t="s">
        <v>72</v>
      </c>
      <c r="AX480" s="172" t="s">
        <v>21</v>
      </c>
      <c r="AY480" s="172" t="s">
        <v>156</v>
      </c>
    </row>
    <row r="481" spans="2:65" s="6" customFormat="1" ht="15.75" customHeight="1">
      <c r="B481" s="23"/>
      <c r="C481" s="152" t="s">
        <v>965</v>
      </c>
      <c r="D481" s="152" t="s">
        <v>160</v>
      </c>
      <c r="E481" s="153" t="s">
        <v>966</v>
      </c>
      <c r="F481" s="154" t="s">
        <v>967</v>
      </c>
      <c r="G481" s="155" t="s">
        <v>222</v>
      </c>
      <c r="H481" s="156">
        <v>135</v>
      </c>
      <c r="I481" s="157"/>
      <c r="J481" s="158">
        <f>ROUND($I$481*$H$481,2)</f>
        <v>0</v>
      </c>
      <c r="K481" s="154" t="s">
        <v>164</v>
      </c>
      <c r="L481" s="43"/>
      <c r="M481" s="159"/>
      <c r="N481" s="160" t="s">
        <v>43</v>
      </c>
      <c r="O481" s="24"/>
      <c r="P481" s="161">
        <f>$O$481*$H$481</f>
        <v>0</v>
      </c>
      <c r="Q481" s="161">
        <v>0.00026</v>
      </c>
      <c r="R481" s="161">
        <f>$Q$481*$H$481</f>
        <v>0.0351</v>
      </c>
      <c r="S481" s="161">
        <v>0</v>
      </c>
      <c r="T481" s="162">
        <f>$S$481*$H$481</f>
        <v>0</v>
      </c>
      <c r="AR481" s="96" t="s">
        <v>303</v>
      </c>
      <c r="AT481" s="96" t="s">
        <v>160</v>
      </c>
      <c r="AU481" s="96" t="s">
        <v>80</v>
      </c>
      <c r="AY481" s="6" t="s">
        <v>156</v>
      </c>
      <c r="BE481" s="163">
        <f>IF($N$481="základní",$J$481,0)</f>
        <v>0</v>
      </c>
      <c r="BF481" s="163">
        <f>IF($N$481="snížená",$J$481,0)</f>
        <v>0</v>
      </c>
      <c r="BG481" s="163">
        <f>IF($N$481="zákl. přenesená",$J$481,0)</f>
        <v>0</v>
      </c>
      <c r="BH481" s="163">
        <f>IF($N$481="sníž. přenesená",$J$481,0)</f>
        <v>0</v>
      </c>
      <c r="BI481" s="163">
        <f>IF($N$481="nulová",$J$481,0)</f>
        <v>0</v>
      </c>
      <c r="BJ481" s="96" t="s">
        <v>21</v>
      </c>
      <c r="BK481" s="163">
        <f>ROUND($I$481*$H$481,2)</f>
        <v>0</v>
      </c>
      <c r="BL481" s="96" t="s">
        <v>303</v>
      </c>
      <c r="BM481" s="96" t="s">
        <v>968</v>
      </c>
    </row>
    <row r="482" spans="2:65" s="6" customFormat="1" ht="15.75" customHeight="1">
      <c r="B482" s="23"/>
      <c r="C482" s="155" t="s">
        <v>969</v>
      </c>
      <c r="D482" s="155" t="s">
        <v>160</v>
      </c>
      <c r="E482" s="153" t="s">
        <v>970</v>
      </c>
      <c r="F482" s="154" t="s">
        <v>971</v>
      </c>
      <c r="G482" s="155" t="s">
        <v>206</v>
      </c>
      <c r="H482" s="156">
        <v>300.254</v>
      </c>
      <c r="I482" s="157"/>
      <c r="J482" s="158">
        <f>ROUND($I$482*$H$482,2)</f>
        <v>0</v>
      </c>
      <c r="K482" s="154" t="s">
        <v>164</v>
      </c>
      <c r="L482" s="43"/>
      <c r="M482" s="159"/>
      <c r="N482" s="160" t="s">
        <v>43</v>
      </c>
      <c r="O482" s="24"/>
      <c r="P482" s="161">
        <f>$O$482*$H$482</f>
        <v>0</v>
      </c>
      <c r="Q482" s="161">
        <v>0.0003</v>
      </c>
      <c r="R482" s="161">
        <f>$Q$482*$H$482</f>
        <v>0.0900762</v>
      </c>
      <c r="S482" s="161">
        <v>0</v>
      </c>
      <c r="T482" s="162">
        <f>$S$482*$H$482</f>
        <v>0</v>
      </c>
      <c r="AR482" s="96" t="s">
        <v>303</v>
      </c>
      <c r="AT482" s="96" t="s">
        <v>160</v>
      </c>
      <c r="AU482" s="96" t="s">
        <v>80</v>
      </c>
      <c r="AY482" s="96" t="s">
        <v>156</v>
      </c>
      <c r="BE482" s="163">
        <f>IF($N$482="základní",$J$482,0)</f>
        <v>0</v>
      </c>
      <c r="BF482" s="163">
        <f>IF($N$482="snížená",$J$482,0)</f>
        <v>0</v>
      </c>
      <c r="BG482" s="163">
        <f>IF($N$482="zákl. přenesená",$J$482,0)</f>
        <v>0</v>
      </c>
      <c r="BH482" s="163">
        <f>IF($N$482="sníž. přenesená",$J$482,0)</f>
        <v>0</v>
      </c>
      <c r="BI482" s="163">
        <f>IF($N$482="nulová",$J$482,0)</f>
        <v>0</v>
      </c>
      <c r="BJ482" s="96" t="s">
        <v>21</v>
      </c>
      <c r="BK482" s="163">
        <f>ROUND($I$482*$H$482,2)</f>
        <v>0</v>
      </c>
      <c r="BL482" s="96" t="s">
        <v>303</v>
      </c>
      <c r="BM482" s="96" t="s">
        <v>972</v>
      </c>
    </row>
    <row r="483" spans="2:65" s="6" customFormat="1" ht="15.75" customHeight="1">
      <c r="B483" s="23"/>
      <c r="C483" s="155" t="s">
        <v>973</v>
      </c>
      <c r="D483" s="155" t="s">
        <v>160</v>
      </c>
      <c r="E483" s="153" t="s">
        <v>974</v>
      </c>
      <c r="F483" s="154" t="s">
        <v>975</v>
      </c>
      <c r="G483" s="155" t="s">
        <v>506</v>
      </c>
      <c r="H483" s="182"/>
      <c r="I483" s="157"/>
      <c r="J483" s="158">
        <f>ROUND($I$483*$H$483,2)</f>
        <v>0</v>
      </c>
      <c r="K483" s="154" t="s">
        <v>164</v>
      </c>
      <c r="L483" s="43"/>
      <c r="M483" s="159"/>
      <c r="N483" s="160" t="s">
        <v>43</v>
      </c>
      <c r="O483" s="24"/>
      <c r="P483" s="161">
        <f>$O$483*$H$483</f>
        <v>0</v>
      </c>
      <c r="Q483" s="161">
        <v>0</v>
      </c>
      <c r="R483" s="161">
        <f>$Q$483*$H$483</f>
        <v>0</v>
      </c>
      <c r="S483" s="161">
        <v>0</v>
      </c>
      <c r="T483" s="162">
        <f>$S$483*$H$483</f>
        <v>0</v>
      </c>
      <c r="AR483" s="96" t="s">
        <v>303</v>
      </c>
      <c r="AT483" s="96" t="s">
        <v>160</v>
      </c>
      <c r="AU483" s="96" t="s">
        <v>80</v>
      </c>
      <c r="AY483" s="96" t="s">
        <v>156</v>
      </c>
      <c r="BE483" s="163">
        <f>IF($N$483="základní",$J$483,0)</f>
        <v>0</v>
      </c>
      <c r="BF483" s="163">
        <f>IF($N$483="snížená",$J$483,0)</f>
        <v>0</v>
      </c>
      <c r="BG483" s="163">
        <f>IF($N$483="zákl. přenesená",$J$483,0)</f>
        <v>0</v>
      </c>
      <c r="BH483" s="163">
        <f>IF($N$483="sníž. přenesená",$J$483,0)</f>
        <v>0</v>
      </c>
      <c r="BI483" s="163">
        <f>IF($N$483="nulová",$J$483,0)</f>
        <v>0</v>
      </c>
      <c r="BJ483" s="96" t="s">
        <v>21</v>
      </c>
      <c r="BK483" s="163">
        <f>ROUND($I$483*$H$483,2)</f>
        <v>0</v>
      </c>
      <c r="BL483" s="96" t="s">
        <v>303</v>
      </c>
      <c r="BM483" s="96" t="s">
        <v>976</v>
      </c>
    </row>
    <row r="484" spans="2:63" s="139" customFormat="1" ht="30.75" customHeight="1">
      <c r="B484" s="140"/>
      <c r="C484" s="141"/>
      <c r="D484" s="141" t="s">
        <v>71</v>
      </c>
      <c r="E484" s="150" t="s">
        <v>977</v>
      </c>
      <c r="F484" s="150" t="s">
        <v>978</v>
      </c>
      <c r="G484" s="141"/>
      <c r="H484" s="141"/>
      <c r="J484" s="151">
        <f>$BK$484</f>
        <v>0</v>
      </c>
      <c r="K484" s="141"/>
      <c r="L484" s="144"/>
      <c r="M484" s="145"/>
      <c r="N484" s="141"/>
      <c r="O484" s="141"/>
      <c r="P484" s="146">
        <f>SUM($P$485:$P$492)</f>
        <v>0</v>
      </c>
      <c r="Q484" s="141"/>
      <c r="R484" s="146">
        <f>SUM($R$485:$R$492)</f>
        <v>5.17572</v>
      </c>
      <c r="S484" s="141"/>
      <c r="T484" s="147">
        <f>SUM($T$485:$T$492)</f>
        <v>0</v>
      </c>
      <c r="AR484" s="148" t="s">
        <v>80</v>
      </c>
      <c r="AT484" s="148" t="s">
        <v>71</v>
      </c>
      <c r="AU484" s="148" t="s">
        <v>21</v>
      </c>
      <c r="AY484" s="148" t="s">
        <v>156</v>
      </c>
      <c r="BK484" s="149">
        <f>SUM($BK$485:$BK$492)</f>
        <v>0</v>
      </c>
    </row>
    <row r="485" spans="2:65" s="6" customFormat="1" ht="15.75" customHeight="1">
      <c r="B485" s="23"/>
      <c r="C485" s="155" t="s">
        <v>979</v>
      </c>
      <c r="D485" s="155" t="s">
        <v>160</v>
      </c>
      <c r="E485" s="153" t="s">
        <v>980</v>
      </c>
      <c r="F485" s="154" t="s">
        <v>981</v>
      </c>
      <c r="G485" s="155" t="s">
        <v>206</v>
      </c>
      <c r="H485" s="156">
        <v>138</v>
      </c>
      <c r="I485" s="157"/>
      <c r="J485" s="158">
        <f>ROUND($I$485*$H$485,2)</f>
        <v>0</v>
      </c>
      <c r="K485" s="154"/>
      <c r="L485" s="43"/>
      <c r="M485" s="159"/>
      <c r="N485" s="160" t="s">
        <v>43</v>
      </c>
      <c r="O485" s="24"/>
      <c r="P485" s="161">
        <f>$O$485*$H$485</f>
        <v>0</v>
      </c>
      <c r="Q485" s="161">
        <v>0</v>
      </c>
      <c r="R485" s="161">
        <f>$Q$485*$H$485</f>
        <v>0</v>
      </c>
      <c r="S485" s="161">
        <v>0</v>
      </c>
      <c r="T485" s="162">
        <f>$S$485*$H$485</f>
        <v>0</v>
      </c>
      <c r="AR485" s="96" t="s">
        <v>303</v>
      </c>
      <c r="AT485" s="96" t="s">
        <v>160</v>
      </c>
      <c r="AU485" s="96" t="s">
        <v>80</v>
      </c>
      <c r="AY485" s="96" t="s">
        <v>156</v>
      </c>
      <c r="BE485" s="163">
        <f>IF($N$485="základní",$J$485,0)</f>
        <v>0</v>
      </c>
      <c r="BF485" s="163">
        <f>IF($N$485="snížená",$J$485,0)</f>
        <v>0</v>
      </c>
      <c r="BG485" s="163">
        <f>IF($N$485="zákl. přenesená",$J$485,0)</f>
        <v>0</v>
      </c>
      <c r="BH485" s="163">
        <f>IF($N$485="sníž. přenesená",$J$485,0)</f>
        <v>0</v>
      </c>
      <c r="BI485" s="163">
        <f>IF($N$485="nulová",$J$485,0)</f>
        <v>0</v>
      </c>
      <c r="BJ485" s="96" t="s">
        <v>21</v>
      </c>
      <c r="BK485" s="163">
        <f>ROUND($I$485*$H$485,2)</f>
        <v>0</v>
      </c>
      <c r="BL485" s="96" t="s">
        <v>303</v>
      </c>
      <c r="BM485" s="96" t="s">
        <v>982</v>
      </c>
    </row>
    <row r="486" spans="2:51" s="6" customFormat="1" ht="15.75" customHeight="1">
      <c r="B486" s="164"/>
      <c r="C486" s="165"/>
      <c r="D486" s="166" t="s">
        <v>167</v>
      </c>
      <c r="E486" s="167"/>
      <c r="F486" s="167" t="s">
        <v>983</v>
      </c>
      <c r="G486" s="165"/>
      <c r="H486" s="168">
        <v>138</v>
      </c>
      <c r="J486" s="165"/>
      <c r="K486" s="165"/>
      <c r="L486" s="169"/>
      <c r="M486" s="170"/>
      <c r="N486" s="165"/>
      <c r="O486" s="165"/>
      <c r="P486" s="165"/>
      <c r="Q486" s="165"/>
      <c r="R486" s="165"/>
      <c r="S486" s="165"/>
      <c r="T486" s="171"/>
      <c r="AT486" s="172" t="s">
        <v>167</v>
      </c>
      <c r="AU486" s="172" t="s">
        <v>80</v>
      </c>
      <c r="AV486" s="172" t="s">
        <v>80</v>
      </c>
      <c r="AW486" s="172" t="s">
        <v>113</v>
      </c>
      <c r="AX486" s="172" t="s">
        <v>21</v>
      </c>
      <c r="AY486" s="172" t="s">
        <v>156</v>
      </c>
    </row>
    <row r="487" spans="2:65" s="6" customFormat="1" ht="15.75" customHeight="1">
      <c r="B487" s="23"/>
      <c r="C487" s="152" t="s">
        <v>984</v>
      </c>
      <c r="D487" s="152" t="s">
        <v>160</v>
      </c>
      <c r="E487" s="153" t="s">
        <v>985</v>
      </c>
      <c r="F487" s="154" t="s">
        <v>986</v>
      </c>
      <c r="G487" s="155" t="s">
        <v>206</v>
      </c>
      <c r="H487" s="156">
        <v>4313.1</v>
      </c>
      <c r="I487" s="157"/>
      <c r="J487" s="158">
        <f>ROUND($I$487*$H$487,2)</f>
        <v>0</v>
      </c>
      <c r="K487" s="154" t="s">
        <v>164</v>
      </c>
      <c r="L487" s="43"/>
      <c r="M487" s="159"/>
      <c r="N487" s="160" t="s">
        <v>43</v>
      </c>
      <c r="O487" s="24"/>
      <c r="P487" s="161">
        <f>$O$487*$H$487</f>
        <v>0</v>
      </c>
      <c r="Q487" s="161">
        <v>0.0002</v>
      </c>
      <c r="R487" s="161">
        <f>$Q$487*$H$487</f>
        <v>0.8626200000000002</v>
      </c>
      <c r="S487" s="161">
        <v>0</v>
      </c>
      <c r="T487" s="162">
        <f>$S$487*$H$487</f>
        <v>0</v>
      </c>
      <c r="AR487" s="96" t="s">
        <v>303</v>
      </c>
      <c r="AT487" s="96" t="s">
        <v>160</v>
      </c>
      <c r="AU487" s="96" t="s">
        <v>80</v>
      </c>
      <c r="AY487" s="6" t="s">
        <v>156</v>
      </c>
      <c r="BE487" s="163">
        <f>IF($N$487="základní",$J$487,0)</f>
        <v>0</v>
      </c>
      <c r="BF487" s="163">
        <f>IF($N$487="snížená",$J$487,0)</f>
        <v>0</v>
      </c>
      <c r="BG487" s="163">
        <f>IF($N$487="zákl. přenesená",$J$487,0)</f>
        <v>0</v>
      </c>
      <c r="BH487" s="163">
        <f>IF($N$487="sníž. přenesená",$J$487,0)</f>
        <v>0</v>
      </c>
      <c r="BI487" s="163">
        <f>IF($N$487="nulová",$J$487,0)</f>
        <v>0</v>
      </c>
      <c r="BJ487" s="96" t="s">
        <v>21</v>
      </c>
      <c r="BK487" s="163">
        <f>ROUND($I$487*$H$487,2)</f>
        <v>0</v>
      </c>
      <c r="BL487" s="96" t="s">
        <v>303</v>
      </c>
      <c r="BM487" s="96" t="s">
        <v>987</v>
      </c>
    </row>
    <row r="488" spans="2:51" s="6" customFormat="1" ht="15.75" customHeight="1">
      <c r="B488" s="164"/>
      <c r="C488" s="165"/>
      <c r="D488" s="166" t="s">
        <v>167</v>
      </c>
      <c r="E488" s="167"/>
      <c r="F488" s="167" t="s">
        <v>988</v>
      </c>
      <c r="G488" s="165"/>
      <c r="H488" s="168">
        <v>4144.98</v>
      </c>
      <c r="J488" s="165"/>
      <c r="K488" s="165"/>
      <c r="L488" s="169"/>
      <c r="M488" s="170"/>
      <c r="N488" s="165"/>
      <c r="O488" s="165"/>
      <c r="P488" s="165"/>
      <c r="Q488" s="165"/>
      <c r="R488" s="165"/>
      <c r="S488" s="165"/>
      <c r="T488" s="171"/>
      <c r="AT488" s="172" t="s">
        <v>167</v>
      </c>
      <c r="AU488" s="172" t="s">
        <v>80</v>
      </c>
      <c r="AV488" s="172" t="s">
        <v>80</v>
      </c>
      <c r="AW488" s="172" t="s">
        <v>113</v>
      </c>
      <c r="AX488" s="172" t="s">
        <v>72</v>
      </c>
      <c r="AY488" s="172" t="s">
        <v>156</v>
      </c>
    </row>
    <row r="489" spans="2:51" s="6" customFormat="1" ht="15.75" customHeight="1">
      <c r="B489" s="164"/>
      <c r="C489" s="165"/>
      <c r="D489" s="173" t="s">
        <v>167</v>
      </c>
      <c r="E489" s="165"/>
      <c r="F489" s="167" t="s">
        <v>989</v>
      </c>
      <c r="G489" s="165"/>
      <c r="H489" s="168">
        <v>168.12</v>
      </c>
      <c r="J489" s="165"/>
      <c r="K489" s="165"/>
      <c r="L489" s="169"/>
      <c r="M489" s="170"/>
      <c r="N489" s="165"/>
      <c r="O489" s="165"/>
      <c r="P489" s="165"/>
      <c r="Q489" s="165"/>
      <c r="R489" s="165"/>
      <c r="S489" s="165"/>
      <c r="T489" s="171"/>
      <c r="AT489" s="172" t="s">
        <v>167</v>
      </c>
      <c r="AU489" s="172" t="s">
        <v>80</v>
      </c>
      <c r="AV489" s="172" t="s">
        <v>80</v>
      </c>
      <c r="AW489" s="172" t="s">
        <v>113</v>
      </c>
      <c r="AX489" s="172" t="s">
        <v>72</v>
      </c>
      <c r="AY489" s="172" t="s">
        <v>156</v>
      </c>
    </row>
    <row r="490" spans="2:51" s="6" customFormat="1" ht="15.75" customHeight="1">
      <c r="B490" s="174"/>
      <c r="C490" s="175"/>
      <c r="D490" s="173" t="s">
        <v>167</v>
      </c>
      <c r="E490" s="175"/>
      <c r="F490" s="176" t="s">
        <v>185</v>
      </c>
      <c r="G490" s="175"/>
      <c r="H490" s="177">
        <v>4313.1</v>
      </c>
      <c r="J490" s="175"/>
      <c r="K490" s="175"/>
      <c r="L490" s="178"/>
      <c r="M490" s="179"/>
      <c r="N490" s="175"/>
      <c r="O490" s="175"/>
      <c r="P490" s="175"/>
      <c r="Q490" s="175"/>
      <c r="R490" s="175"/>
      <c r="S490" s="175"/>
      <c r="T490" s="180"/>
      <c r="AT490" s="181" t="s">
        <v>167</v>
      </c>
      <c r="AU490" s="181" t="s">
        <v>80</v>
      </c>
      <c r="AV490" s="181" t="s">
        <v>165</v>
      </c>
      <c r="AW490" s="181" t="s">
        <v>113</v>
      </c>
      <c r="AX490" s="181" t="s">
        <v>21</v>
      </c>
      <c r="AY490" s="181" t="s">
        <v>156</v>
      </c>
    </row>
    <row r="491" spans="2:65" s="6" customFormat="1" ht="15.75" customHeight="1">
      <c r="B491" s="23"/>
      <c r="C491" s="152" t="s">
        <v>990</v>
      </c>
      <c r="D491" s="152" t="s">
        <v>160</v>
      </c>
      <c r="E491" s="153" t="s">
        <v>991</v>
      </c>
      <c r="F491" s="154" t="s">
        <v>992</v>
      </c>
      <c r="G491" s="155" t="s">
        <v>206</v>
      </c>
      <c r="H491" s="156">
        <v>4313.1</v>
      </c>
      <c r="I491" s="157"/>
      <c r="J491" s="158">
        <f>ROUND($I$491*$H$491,2)</f>
        <v>0</v>
      </c>
      <c r="K491" s="154" t="s">
        <v>164</v>
      </c>
      <c r="L491" s="43"/>
      <c r="M491" s="159"/>
      <c r="N491" s="160" t="s">
        <v>43</v>
      </c>
      <c r="O491" s="24"/>
      <c r="P491" s="161">
        <f>$O$491*$H$491</f>
        <v>0</v>
      </c>
      <c r="Q491" s="161">
        <v>0.001</v>
      </c>
      <c r="R491" s="161">
        <f>$Q$491*$H$491</f>
        <v>4.3131</v>
      </c>
      <c r="S491" s="161">
        <v>0</v>
      </c>
      <c r="T491" s="162">
        <f>$S$491*$H$491</f>
        <v>0</v>
      </c>
      <c r="AR491" s="96" t="s">
        <v>303</v>
      </c>
      <c r="AT491" s="96" t="s">
        <v>160</v>
      </c>
      <c r="AU491" s="96" t="s">
        <v>80</v>
      </c>
      <c r="AY491" s="6" t="s">
        <v>156</v>
      </c>
      <c r="BE491" s="163">
        <f>IF($N$491="základní",$J$491,0)</f>
        <v>0</v>
      </c>
      <c r="BF491" s="163">
        <f>IF($N$491="snížená",$J$491,0)</f>
        <v>0</v>
      </c>
      <c r="BG491" s="163">
        <f>IF($N$491="zákl. přenesená",$J$491,0)</f>
        <v>0</v>
      </c>
      <c r="BH491" s="163">
        <f>IF($N$491="sníž. přenesená",$J$491,0)</f>
        <v>0</v>
      </c>
      <c r="BI491" s="163">
        <f>IF($N$491="nulová",$J$491,0)</f>
        <v>0</v>
      </c>
      <c r="BJ491" s="96" t="s">
        <v>21</v>
      </c>
      <c r="BK491" s="163">
        <f>ROUND($I$491*$H$491,2)</f>
        <v>0</v>
      </c>
      <c r="BL491" s="96" t="s">
        <v>303</v>
      </c>
      <c r="BM491" s="96" t="s">
        <v>993</v>
      </c>
    </row>
    <row r="492" spans="2:51" s="6" customFormat="1" ht="15.75" customHeight="1">
      <c r="B492" s="164"/>
      <c r="C492" s="165"/>
      <c r="D492" s="166" t="s">
        <v>167</v>
      </c>
      <c r="E492" s="167"/>
      <c r="F492" s="167" t="s">
        <v>994</v>
      </c>
      <c r="G492" s="165"/>
      <c r="H492" s="168">
        <v>4313.1</v>
      </c>
      <c r="J492" s="165"/>
      <c r="K492" s="165"/>
      <c r="L492" s="169"/>
      <c r="M492" s="170"/>
      <c r="N492" s="165"/>
      <c r="O492" s="165"/>
      <c r="P492" s="165"/>
      <c r="Q492" s="165"/>
      <c r="R492" s="165"/>
      <c r="S492" s="165"/>
      <c r="T492" s="171"/>
      <c r="AT492" s="172" t="s">
        <v>167</v>
      </c>
      <c r="AU492" s="172" t="s">
        <v>80</v>
      </c>
      <c r="AV492" s="172" t="s">
        <v>80</v>
      </c>
      <c r="AW492" s="172" t="s">
        <v>113</v>
      </c>
      <c r="AX492" s="172" t="s">
        <v>21</v>
      </c>
      <c r="AY492" s="172" t="s">
        <v>156</v>
      </c>
    </row>
    <row r="493" spans="2:63" s="139" customFormat="1" ht="37.5" customHeight="1">
      <c r="B493" s="140"/>
      <c r="C493" s="141"/>
      <c r="D493" s="141" t="s">
        <v>71</v>
      </c>
      <c r="E493" s="142" t="s">
        <v>995</v>
      </c>
      <c r="F493" s="142" t="s">
        <v>996</v>
      </c>
      <c r="G493" s="141"/>
      <c r="H493" s="141"/>
      <c r="J493" s="143">
        <f>$BK$493</f>
        <v>0</v>
      </c>
      <c r="K493" s="141"/>
      <c r="L493" s="144"/>
      <c r="M493" s="145"/>
      <c r="N493" s="141"/>
      <c r="O493" s="141"/>
      <c r="P493" s="146">
        <f>$P$494</f>
        <v>0</v>
      </c>
      <c r="Q493" s="141"/>
      <c r="R493" s="146">
        <f>$R$494</f>
        <v>0</v>
      </c>
      <c r="S493" s="141"/>
      <c r="T493" s="147">
        <f>$T$494</f>
        <v>0</v>
      </c>
      <c r="AR493" s="148" t="s">
        <v>165</v>
      </c>
      <c r="AT493" s="148" t="s">
        <v>71</v>
      </c>
      <c r="AU493" s="148" t="s">
        <v>72</v>
      </c>
      <c r="AY493" s="148" t="s">
        <v>156</v>
      </c>
      <c r="BK493" s="149">
        <f>$BK$494</f>
        <v>0</v>
      </c>
    </row>
    <row r="494" spans="2:65" s="6" customFormat="1" ht="15.75" customHeight="1">
      <c r="B494" s="23"/>
      <c r="C494" s="152" t="s">
        <v>997</v>
      </c>
      <c r="D494" s="152" t="s">
        <v>160</v>
      </c>
      <c r="E494" s="153" t="s">
        <v>998</v>
      </c>
      <c r="F494" s="154" t="s">
        <v>999</v>
      </c>
      <c r="G494" s="155" t="s">
        <v>1000</v>
      </c>
      <c r="H494" s="156">
        <v>240</v>
      </c>
      <c r="I494" s="157"/>
      <c r="J494" s="158">
        <f>ROUND($I$494*$H$494,2)</f>
        <v>0</v>
      </c>
      <c r="K494" s="154" t="s">
        <v>164</v>
      </c>
      <c r="L494" s="43"/>
      <c r="M494" s="159"/>
      <c r="N494" s="160" t="s">
        <v>43</v>
      </c>
      <c r="O494" s="24"/>
      <c r="P494" s="161">
        <f>$O$494*$H$494</f>
        <v>0</v>
      </c>
      <c r="Q494" s="161">
        <v>0</v>
      </c>
      <c r="R494" s="161">
        <f>$Q$494*$H$494</f>
        <v>0</v>
      </c>
      <c r="S494" s="161">
        <v>0</v>
      </c>
      <c r="T494" s="162">
        <f>$S$494*$H$494</f>
        <v>0</v>
      </c>
      <c r="AR494" s="96" t="s">
        <v>1001</v>
      </c>
      <c r="AT494" s="96" t="s">
        <v>160</v>
      </c>
      <c r="AU494" s="96" t="s">
        <v>21</v>
      </c>
      <c r="AY494" s="6" t="s">
        <v>156</v>
      </c>
      <c r="BE494" s="163">
        <f>IF($N$494="základní",$J$494,0)</f>
        <v>0</v>
      </c>
      <c r="BF494" s="163">
        <f>IF($N$494="snížená",$J$494,0)</f>
        <v>0</v>
      </c>
      <c r="BG494" s="163">
        <f>IF($N$494="zákl. přenesená",$J$494,0)</f>
        <v>0</v>
      </c>
      <c r="BH494" s="163">
        <f>IF($N$494="sníž. přenesená",$J$494,0)</f>
        <v>0</v>
      </c>
      <c r="BI494" s="163">
        <f>IF($N$494="nulová",$J$494,0)</f>
        <v>0</v>
      </c>
      <c r="BJ494" s="96" t="s">
        <v>21</v>
      </c>
      <c r="BK494" s="163">
        <f>ROUND($I$494*$H$494,2)</f>
        <v>0</v>
      </c>
      <c r="BL494" s="96" t="s">
        <v>1001</v>
      </c>
      <c r="BM494" s="96" t="s">
        <v>1002</v>
      </c>
    </row>
    <row r="495" spans="2:63" s="139" customFormat="1" ht="37.5" customHeight="1">
      <c r="B495" s="140"/>
      <c r="C495" s="141"/>
      <c r="D495" s="141" t="s">
        <v>71</v>
      </c>
      <c r="E495" s="142" t="s">
        <v>1003</v>
      </c>
      <c r="F495" s="142" t="s">
        <v>1004</v>
      </c>
      <c r="G495" s="141"/>
      <c r="H495" s="141"/>
      <c r="J495" s="143">
        <f>$BK$495</f>
        <v>0</v>
      </c>
      <c r="K495" s="141"/>
      <c r="L495" s="144"/>
      <c r="M495" s="145"/>
      <c r="N495" s="141"/>
      <c r="O495" s="141"/>
      <c r="P495" s="146">
        <f>$P$496+$P$498+$P$502</f>
        <v>0</v>
      </c>
      <c r="Q495" s="141"/>
      <c r="R495" s="146">
        <f>$R$496+$R$498+$R$502</f>
        <v>0</v>
      </c>
      <c r="S495" s="141"/>
      <c r="T495" s="147">
        <f>$T$496+$T$498+$T$502</f>
        <v>0</v>
      </c>
      <c r="AR495" s="148" t="s">
        <v>832</v>
      </c>
      <c r="AT495" s="148" t="s">
        <v>71</v>
      </c>
      <c r="AU495" s="148" t="s">
        <v>72</v>
      </c>
      <c r="AY495" s="148" t="s">
        <v>156</v>
      </c>
      <c r="BK495" s="149">
        <f>$BK$496+$BK$498+$BK$502</f>
        <v>0</v>
      </c>
    </row>
    <row r="496" spans="2:63" s="139" customFormat="1" ht="21" customHeight="1">
      <c r="B496" s="140"/>
      <c r="C496" s="141"/>
      <c r="D496" s="141" t="s">
        <v>71</v>
      </c>
      <c r="E496" s="150" t="s">
        <v>1005</v>
      </c>
      <c r="F496" s="150" t="s">
        <v>1006</v>
      </c>
      <c r="G496" s="141"/>
      <c r="H496" s="141"/>
      <c r="J496" s="151">
        <f>$BK$496</f>
        <v>0</v>
      </c>
      <c r="K496" s="141"/>
      <c r="L496" s="144"/>
      <c r="M496" s="145"/>
      <c r="N496" s="141"/>
      <c r="O496" s="141"/>
      <c r="P496" s="146">
        <f>$P$497</f>
        <v>0</v>
      </c>
      <c r="Q496" s="141"/>
      <c r="R496" s="146">
        <f>$R$497</f>
        <v>0</v>
      </c>
      <c r="S496" s="141"/>
      <c r="T496" s="147">
        <f>$T$497</f>
        <v>0</v>
      </c>
      <c r="AR496" s="148" t="s">
        <v>832</v>
      </c>
      <c r="AT496" s="148" t="s">
        <v>71</v>
      </c>
      <c r="AU496" s="148" t="s">
        <v>21</v>
      </c>
      <c r="AY496" s="148" t="s">
        <v>156</v>
      </c>
      <c r="BK496" s="149">
        <f>$BK$497</f>
        <v>0</v>
      </c>
    </row>
    <row r="497" spans="2:65" s="6" customFormat="1" ht="15.75" customHeight="1">
      <c r="B497" s="23"/>
      <c r="C497" s="155" t="s">
        <v>1007</v>
      </c>
      <c r="D497" s="155" t="s">
        <v>160</v>
      </c>
      <c r="E497" s="153" t="s">
        <v>1008</v>
      </c>
      <c r="F497" s="154" t="s">
        <v>1009</v>
      </c>
      <c r="G497" s="155" t="s">
        <v>1010</v>
      </c>
      <c r="H497" s="156">
        <v>1</v>
      </c>
      <c r="I497" s="157"/>
      <c r="J497" s="158">
        <f>ROUND($I$497*$H$497,2)</f>
        <v>0</v>
      </c>
      <c r="K497" s="154" t="s">
        <v>164</v>
      </c>
      <c r="L497" s="43"/>
      <c r="M497" s="159"/>
      <c r="N497" s="160" t="s">
        <v>43</v>
      </c>
      <c r="O497" s="24"/>
      <c r="P497" s="161">
        <f>$O$497*$H$497</f>
        <v>0</v>
      </c>
      <c r="Q497" s="161">
        <v>0</v>
      </c>
      <c r="R497" s="161">
        <f>$Q$497*$H$497</f>
        <v>0</v>
      </c>
      <c r="S497" s="161">
        <v>0</v>
      </c>
      <c r="T497" s="162">
        <f>$S$497*$H$497</f>
        <v>0</v>
      </c>
      <c r="AR497" s="96" t="s">
        <v>1011</v>
      </c>
      <c r="AT497" s="96" t="s">
        <v>160</v>
      </c>
      <c r="AU497" s="96" t="s">
        <v>80</v>
      </c>
      <c r="AY497" s="96" t="s">
        <v>156</v>
      </c>
      <c r="BE497" s="163">
        <f>IF($N$497="základní",$J$497,0)</f>
        <v>0</v>
      </c>
      <c r="BF497" s="163">
        <f>IF($N$497="snížená",$J$497,0)</f>
        <v>0</v>
      </c>
      <c r="BG497" s="163">
        <f>IF($N$497="zákl. přenesená",$J$497,0)</f>
        <v>0</v>
      </c>
      <c r="BH497" s="163">
        <f>IF($N$497="sníž. přenesená",$J$497,0)</f>
        <v>0</v>
      </c>
      <c r="BI497" s="163">
        <f>IF($N$497="nulová",$J$497,0)</f>
        <v>0</v>
      </c>
      <c r="BJ497" s="96" t="s">
        <v>21</v>
      </c>
      <c r="BK497" s="163">
        <f>ROUND($I$497*$H$497,2)</f>
        <v>0</v>
      </c>
      <c r="BL497" s="96" t="s">
        <v>1011</v>
      </c>
      <c r="BM497" s="96" t="s">
        <v>1012</v>
      </c>
    </row>
    <row r="498" spans="2:63" s="139" customFormat="1" ht="30.75" customHeight="1">
      <c r="B498" s="140"/>
      <c r="C498" s="141"/>
      <c r="D498" s="141" t="s">
        <v>71</v>
      </c>
      <c r="E498" s="150" t="s">
        <v>1013</v>
      </c>
      <c r="F498" s="150" t="s">
        <v>1014</v>
      </c>
      <c r="G498" s="141"/>
      <c r="H498" s="141"/>
      <c r="J498" s="151">
        <f>$BK$498</f>
        <v>0</v>
      </c>
      <c r="K498" s="141"/>
      <c r="L498" s="144"/>
      <c r="M498" s="145"/>
      <c r="N498" s="141"/>
      <c r="O498" s="141"/>
      <c r="P498" s="146">
        <f>SUM($P$499:$P$501)</f>
        <v>0</v>
      </c>
      <c r="Q498" s="141"/>
      <c r="R498" s="146">
        <f>SUM($R$499:$R$501)</f>
        <v>0</v>
      </c>
      <c r="S498" s="141"/>
      <c r="T498" s="147">
        <f>SUM($T$499:$T$501)</f>
        <v>0</v>
      </c>
      <c r="AR498" s="148" t="s">
        <v>832</v>
      </c>
      <c r="AT498" s="148" t="s">
        <v>71</v>
      </c>
      <c r="AU498" s="148" t="s">
        <v>21</v>
      </c>
      <c r="AY498" s="148" t="s">
        <v>156</v>
      </c>
      <c r="BK498" s="149">
        <f>SUM($BK$499:$BK$501)</f>
        <v>0</v>
      </c>
    </row>
    <row r="499" spans="2:65" s="6" customFormat="1" ht="15.75" customHeight="1">
      <c r="B499" s="23"/>
      <c r="C499" s="155" t="s">
        <v>1015</v>
      </c>
      <c r="D499" s="155" t="s">
        <v>160</v>
      </c>
      <c r="E499" s="153" t="s">
        <v>1016</v>
      </c>
      <c r="F499" s="154" t="s">
        <v>1017</v>
      </c>
      <c r="G499" s="155" t="s">
        <v>1010</v>
      </c>
      <c r="H499" s="156">
        <v>1</v>
      </c>
      <c r="I499" s="157"/>
      <c r="J499" s="158">
        <f>ROUND($I$499*$H$499,2)</f>
        <v>0</v>
      </c>
      <c r="K499" s="154" t="s">
        <v>164</v>
      </c>
      <c r="L499" s="43"/>
      <c r="M499" s="159"/>
      <c r="N499" s="160" t="s">
        <v>43</v>
      </c>
      <c r="O499" s="24"/>
      <c r="P499" s="161">
        <f>$O$499*$H$499</f>
        <v>0</v>
      </c>
      <c r="Q499" s="161">
        <v>0</v>
      </c>
      <c r="R499" s="161">
        <f>$Q$499*$H$499</f>
        <v>0</v>
      </c>
      <c r="S499" s="161">
        <v>0</v>
      </c>
      <c r="T499" s="162">
        <f>$S$499*$H$499</f>
        <v>0</v>
      </c>
      <c r="AR499" s="96" t="s">
        <v>1011</v>
      </c>
      <c r="AT499" s="96" t="s">
        <v>160</v>
      </c>
      <c r="AU499" s="96" t="s">
        <v>80</v>
      </c>
      <c r="AY499" s="96" t="s">
        <v>156</v>
      </c>
      <c r="BE499" s="163">
        <f>IF($N$499="základní",$J$499,0)</f>
        <v>0</v>
      </c>
      <c r="BF499" s="163">
        <f>IF($N$499="snížená",$J$499,0)</f>
        <v>0</v>
      </c>
      <c r="BG499" s="163">
        <f>IF($N$499="zákl. přenesená",$J$499,0)</f>
        <v>0</v>
      </c>
      <c r="BH499" s="163">
        <f>IF($N$499="sníž. přenesená",$J$499,0)</f>
        <v>0</v>
      </c>
      <c r="BI499" s="163">
        <f>IF($N$499="nulová",$J$499,0)</f>
        <v>0</v>
      </c>
      <c r="BJ499" s="96" t="s">
        <v>21</v>
      </c>
      <c r="BK499" s="163">
        <f>ROUND($I$499*$H$499,2)</f>
        <v>0</v>
      </c>
      <c r="BL499" s="96" t="s">
        <v>1011</v>
      </c>
      <c r="BM499" s="96" t="s">
        <v>1018</v>
      </c>
    </row>
    <row r="500" spans="2:65" s="6" customFormat="1" ht="15.75" customHeight="1">
      <c r="B500" s="23"/>
      <c r="C500" s="155" t="s">
        <v>1019</v>
      </c>
      <c r="D500" s="155" t="s">
        <v>160</v>
      </c>
      <c r="E500" s="153" t="s">
        <v>1020</v>
      </c>
      <c r="F500" s="154" t="s">
        <v>1021</v>
      </c>
      <c r="G500" s="155" t="s">
        <v>1022</v>
      </c>
      <c r="H500" s="156">
        <v>1</v>
      </c>
      <c r="I500" s="157"/>
      <c r="J500" s="158">
        <f>ROUND($I$500*$H$500,2)</f>
        <v>0</v>
      </c>
      <c r="K500" s="154" t="s">
        <v>164</v>
      </c>
      <c r="L500" s="43"/>
      <c r="M500" s="159"/>
      <c r="N500" s="160" t="s">
        <v>43</v>
      </c>
      <c r="O500" s="24"/>
      <c r="P500" s="161">
        <f>$O$500*$H$500</f>
        <v>0</v>
      </c>
      <c r="Q500" s="161">
        <v>0</v>
      </c>
      <c r="R500" s="161">
        <f>$Q$500*$H$500</f>
        <v>0</v>
      </c>
      <c r="S500" s="161">
        <v>0</v>
      </c>
      <c r="T500" s="162">
        <f>$S$500*$H$500</f>
        <v>0</v>
      </c>
      <c r="AR500" s="96" t="s">
        <v>1011</v>
      </c>
      <c r="AT500" s="96" t="s">
        <v>160</v>
      </c>
      <c r="AU500" s="96" t="s">
        <v>80</v>
      </c>
      <c r="AY500" s="96" t="s">
        <v>156</v>
      </c>
      <c r="BE500" s="163">
        <f>IF($N$500="základní",$J$500,0)</f>
        <v>0</v>
      </c>
      <c r="BF500" s="163">
        <f>IF($N$500="snížená",$J$500,0)</f>
        <v>0</v>
      </c>
      <c r="BG500" s="163">
        <f>IF($N$500="zákl. přenesená",$J$500,0)</f>
        <v>0</v>
      </c>
      <c r="BH500" s="163">
        <f>IF($N$500="sníž. přenesená",$J$500,0)</f>
        <v>0</v>
      </c>
      <c r="BI500" s="163">
        <f>IF($N$500="nulová",$J$500,0)</f>
        <v>0</v>
      </c>
      <c r="BJ500" s="96" t="s">
        <v>21</v>
      </c>
      <c r="BK500" s="163">
        <f>ROUND($I$500*$H$500,2)</f>
        <v>0</v>
      </c>
      <c r="BL500" s="96" t="s">
        <v>1011</v>
      </c>
      <c r="BM500" s="96" t="s">
        <v>1023</v>
      </c>
    </row>
    <row r="501" spans="2:65" s="6" customFormat="1" ht="15.75" customHeight="1">
      <c r="B501" s="23"/>
      <c r="C501" s="155" t="s">
        <v>1024</v>
      </c>
      <c r="D501" s="155" t="s">
        <v>160</v>
      </c>
      <c r="E501" s="153" t="s">
        <v>1025</v>
      </c>
      <c r="F501" s="154" t="s">
        <v>1026</v>
      </c>
      <c r="G501" s="155" t="s">
        <v>1010</v>
      </c>
      <c r="H501" s="156">
        <v>1</v>
      </c>
      <c r="I501" s="157"/>
      <c r="J501" s="158">
        <f>ROUND($I$501*$H$501,2)</f>
        <v>0</v>
      </c>
      <c r="K501" s="154" t="s">
        <v>164</v>
      </c>
      <c r="L501" s="43"/>
      <c r="M501" s="159"/>
      <c r="N501" s="160" t="s">
        <v>43</v>
      </c>
      <c r="O501" s="24"/>
      <c r="P501" s="161">
        <f>$O$501*$H$501</f>
        <v>0</v>
      </c>
      <c r="Q501" s="161">
        <v>0</v>
      </c>
      <c r="R501" s="161">
        <f>$Q$501*$H$501</f>
        <v>0</v>
      </c>
      <c r="S501" s="161">
        <v>0</v>
      </c>
      <c r="T501" s="162">
        <f>$S$501*$H$501</f>
        <v>0</v>
      </c>
      <c r="AR501" s="96" t="s">
        <v>1011</v>
      </c>
      <c r="AT501" s="96" t="s">
        <v>160</v>
      </c>
      <c r="AU501" s="96" t="s">
        <v>80</v>
      </c>
      <c r="AY501" s="96" t="s">
        <v>156</v>
      </c>
      <c r="BE501" s="163">
        <f>IF($N$501="základní",$J$501,0)</f>
        <v>0</v>
      </c>
      <c r="BF501" s="163">
        <f>IF($N$501="snížená",$J$501,0)</f>
        <v>0</v>
      </c>
      <c r="BG501" s="163">
        <f>IF($N$501="zákl. přenesená",$J$501,0)</f>
        <v>0</v>
      </c>
      <c r="BH501" s="163">
        <f>IF($N$501="sníž. přenesená",$J$501,0)</f>
        <v>0</v>
      </c>
      <c r="BI501" s="163">
        <f>IF($N$501="nulová",$J$501,0)</f>
        <v>0</v>
      </c>
      <c r="BJ501" s="96" t="s">
        <v>21</v>
      </c>
      <c r="BK501" s="163">
        <f>ROUND($I$501*$H$501,2)</f>
        <v>0</v>
      </c>
      <c r="BL501" s="96" t="s">
        <v>1011</v>
      </c>
      <c r="BM501" s="96" t="s">
        <v>1027</v>
      </c>
    </row>
    <row r="502" spans="2:63" s="139" customFormat="1" ht="30.75" customHeight="1">
      <c r="B502" s="140"/>
      <c r="C502" s="141"/>
      <c r="D502" s="141" t="s">
        <v>71</v>
      </c>
      <c r="E502" s="150" t="s">
        <v>1028</v>
      </c>
      <c r="F502" s="150" t="s">
        <v>1029</v>
      </c>
      <c r="G502" s="141"/>
      <c r="H502" s="141"/>
      <c r="J502" s="151">
        <f>$BK$502</f>
        <v>0</v>
      </c>
      <c r="K502" s="141"/>
      <c r="L502" s="144"/>
      <c r="M502" s="145"/>
      <c r="N502" s="141"/>
      <c r="O502" s="141"/>
      <c r="P502" s="146">
        <f>$P$503</f>
        <v>0</v>
      </c>
      <c r="Q502" s="141"/>
      <c r="R502" s="146">
        <f>$R$503</f>
        <v>0</v>
      </c>
      <c r="S502" s="141"/>
      <c r="T502" s="147">
        <f>$T$503</f>
        <v>0</v>
      </c>
      <c r="AR502" s="148" t="s">
        <v>832</v>
      </c>
      <c r="AT502" s="148" t="s">
        <v>71</v>
      </c>
      <c r="AU502" s="148" t="s">
        <v>21</v>
      </c>
      <c r="AY502" s="148" t="s">
        <v>156</v>
      </c>
      <c r="BK502" s="149">
        <f>$BK$503</f>
        <v>0</v>
      </c>
    </row>
    <row r="503" spans="2:65" s="6" customFormat="1" ht="15.75" customHeight="1">
      <c r="B503" s="23"/>
      <c r="C503" s="155" t="s">
        <v>1030</v>
      </c>
      <c r="D503" s="155" t="s">
        <v>160</v>
      </c>
      <c r="E503" s="153" t="s">
        <v>1031</v>
      </c>
      <c r="F503" s="154" t="s">
        <v>1032</v>
      </c>
      <c r="G503" s="155" t="s">
        <v>1022</v>
      </c>
      <c r="H503" s="156">
        <v>1</v>
      </c>
      <c r="I503" s="157"/>
      <c r="J503" s="158">
        <f>ROUND($I$503*$H$503,2)</f>
        <v>0</v>
      </c>
      <c r="K503" s="154" t="s">
        <v>164</v>
      </c>
      <c r="L503" s="43"/>
      <c r="M503" s="159"/>
      <c r="N503" s="193" t="s">
        <v>43</v>
      </c>
      <c r="O503" s="194"/>
      <c r="P503" s="195">
        <f>$O$503*$H$503</f>
        <v>0</v>
      </c>
      <c r="Q503" s="195">
        <v>0</v>
      </c>
      <c r="R503" s="195">
        <f>$Q$503*$H$503</f>
        <v>0</v>
      </c>
      <c r="S503" s="195">
        <v>0</v>
      </c>
      <c r="T503" s="196">
        <f>$S$503*$H$503</f>
        <v>0</v>
      </c>
      <c r="AR503" s="96" t="s">
        <v>1011</v>
      </c>
      <c r="AT503" s="96" t="s">
        <v>160</v>
      </c>
      <c r="AU503" s="96" t="s">
        <v>80</v>
      </c>
      <c r="AY503" s="96" t="s">
        <v>156</v>
      </c>
      <c r="BE503" s="163">
        <f>IF($N$503="základní",$J$503,0)</f>
        <v>0</v>
      </c>
      <c r="BF503" s="163">
        <f>IF($N$503="snížená",$J$503,0)</f>
        <v>0</v>
      </c>
      <c r="BG503" s="163">
        <f>IF($N$503="zákl. přenesená",$J$503,0)</f>
        <v>0</v>
      </c>
      <c r="BH503" s="163">
        <f>IF($N$503="sníž. přenesená",$J$503,0)</f>
        <v>0</v>
      </c>
      <c r="BI503" s="163">
        <f>IF($N$503="nulová",$J$503,0)</f>
        <v>0</v>
      </c>
      <c r="BJ503" s="96" t="s">
        <v>21</v>
      </c>
      <c r="BK503" s="163">
        <f>ROUND($I$503*$H$503,2)</f>
        <v>0</v>
      </c>
      <c r="BL503" s="96" t="s">
        <v>1011</v>
      </c>
      <c r="BM503" s="96" t="s">
        <v>1033</v>
      </c>
    </row>
    <row r="504" spans="2:46" s="6" customFormat="1" ht="7.5" customHeight="1">
      <c r="B504" s="38"/>
      <c r="C504" s="39"/>
      <c r="D504" s="39"/>
      <c r="E504" s="39"/>
      <c r="F504" s="39"/>
      <c r="G504" s="39"/>
      <c r="H504" s="39"/>
      <c r="I504" s="109"/>
      <c r="J504" s="39"/>
      <c r="K504" s="39"/>
      <c r="L504" s="43"/>
      <c r="AT504" s="2"/>
    </row>
  </sheetData>
  <sheetProtection password="CC35" sheet="1" objects="1" scenarios="1" formatColumns="0" formatRows="0" sort="0" autoFilter="0"/>
  <autoFilter ref="C106:K106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95:H95"/>
    <mergeCell ref="E97:H97"/>
    <mergeCell ref="E99:H99"/>
  </mergeCells>
  <hyperlinks>
    <hyperlink ref="F1:G1" location="C2" tooltip="Krycí list soupisu" display="1) Krycí list soupisu"/>
    <hyperlink ref="G1:H1" location="C58" tooltip="Rekapitulace" display="2) Rekapitulace"/>
    <hyperlink ref="J1" location="C10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zoomScalePageLayoutView="0" workbookViewId="0" topLeftCell="A1">
      <pane ySplit="1" topLeftCell="A85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1"/>
      <c r="C1" s="201"/>
      <c r="D1" s="200" t="s">
        <v>1</v>
      </c>
      <c r="E1" s="201"/>
      <c r="F1" s="202" t="s">
        <v>1074</v>
      </c>
      <c r="G1" s="601" t="s">
        <v>1075</v>
      </c>
      <c r="H1" s="601"/>
      <c r="I1" s="201"/>
      <c r="J1" s="202" t="s">
        <v>1076</v>
      </c>
      <c r="K1" s="200" t="s">
        <v>103</v>
      </c>
      <c r="L1" s="202" t="s">
        <v>1077</v>
      </c>
      <c r="M1" s="202"/>
      <c r="N1" s="202"/>
      <c r="O1" s="202"/>
      <c r="P1" s="202"/>
      <c r="Q1" s="202"/>
      <c r="R1" s="202"/>
      <c r="S1" s="202"/>
      <c r="T1" s="202"/>
      <c r="U1" s="198"/>
      <c r="V1" s="19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597"/>
      <c r="M2" s="561"/>
      <c r="N2" s="561"/>
      <c r="O2" s="561"/>
      <c r="P2" s="561"/>
      <c r="Q2" s="561"/>
      <c r="R2" s="561"/>
      <c r="S2" s="561"/>
      <c r="T2" s="561"/>
      <c r="U2" s="561"/>
      <c r="V2" s="561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104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600" t="str">
        <f>'Rekapitulace stavby'!$K$6</f>
        <v>Galerie moderního umění-změna využití bytů na kanceláře</v>
      </c>
      <c r="F7" s="565"/>
      <c r="G7" s="565"/>
      <c r="H7" s="565"/>
      <c r="J7" s="11"/>
      <c r="K7" s="13"/>
    </row>
    <row r="8" spans="2:11" s="2" customFormat="1" ht="15.75" customHeight="1">
      <c r="B8" s="10"/>
      <c r="C8" s="11"/>
      <c r="D8" s="19" t="s">
        <v>105</v>
      </c>
      <c r="E8" s="11"/>
      <c r="F8" s="11"/>
      <c r="G8" s="11"/>
      <c r="H8" s="11"/>
      <c r="J8" s="11"/>
      <c r="K8" s="13"/>
    </row>
    <row r="9" spans="2:11" s="96" customFormat="1" ht="16.5" customHeight="1">
      <c r="B9" s="97"/>
      <c r="C9" s="98"/>
      <c r="D9" s="98"/>
      <c r="E9" s="600" t="s">
        <v>106</v>
      </c>
      <c r="F9" s="602"/>
      <c r="G9" s="602"/>
      <c r="H9" s="602"/>
      <c r="J9" s="98"/>
      <c r="K9" s="99"/>
    </row>
    <row r="10" spans="2:11" s="6" customFormat="1" ht="15.75" customHeight="1">
      <c r="B10" s="23"/>
      <c r="C10" s="24"/>
      <c r="D10" s="19" t="s">
        <v>107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580" t="s">
        <v>1034</v>
      </c>
      <c r="F11" s="572"/>
      <c r="G11" s="572"/>
      <c r="H11" s="572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/>
      <c r="G13" s="24"/>
      <c r="H13" s="24"/>
      <c r="I13" s="100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0" t="s">
        <v>24</v>
      </c>
      <c r="J14" s="52" t="str">
        <f>'Rekapitulace stavby'!$AN$8</f>
        <v>24.12.2015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0" t="s">
        <v>29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30</v>
      </c>
      <c r="F17" s="24"/>
      <c r="G17" s="24"/>
      <c r="H17" s="24"/>
      <c r="I17" s="100" t="s">
        <v>31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32</v>
      </c>
      <c r="E19" s="24"/>
      <c r="F19" s="24"/>
      <c r="G19" s="24"/>
      <c r="H19" s="24"/>
      <c r="I19" s="100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0" t="s">
        <v>31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34</v>
      </c>
      <c r="E22" s="24"/>
      <c r="F22" s="24"/>
      <c r="G22" s="24"/>
      <c r="H22" s="24"/>
      <c r="I22" s="100" t="s">
        <v>29</v>
      </c>
      <c r="J22" s="17"/>
      <c r="K22" s="27"/>
    </row>
    <row r="23" spans="2:11" s="6" customFormat="1" ht="18.75" customHeight="1">
      <c r="B23" s="23"/>
      <c r="C23" s="24"/>
      <c r="D23" s="24"/>
      <c r="E23" s="17" t="s">
        <v>35</v>
      </c>
      <c r="F23" s="24"/>
      <c r="G23" s="24"/>
      <c r="H23" s="24"/>
      <c r="I23" s="100" t="s">
        <v>31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37</v>
      </c>
      <c r="E25" s="24"/>
      <c r="F25" s="24"/>
      <c r="G25" s="24"/>
      <c r="H25" s="24"/>
      <c r="J25" s="24"/>
      <c r="K25" s="27"/>
    </row>
    <row r="26" spans="2:11" s="96" customFormat="1" ht="15.75" customHeight="1">
      <c r="B26" s="97"/>
      <c r="C26" s="98"/>
      <c r="D26" s="98"/>
      <c r="E26" s="568"/>
      <c r="F26" s="602"/>
      <c r="G26" s="602"/>
      <c r="H26" s="602"/>
      <c r="J26" s="98"/>
      <c r="K26" s="99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101"/>
    </row>
    <row r="29" spans="2:11" s="6" customFormat="1" ht="26.25" customHeight="1">
      <c r="B29" s="23"/>
      <c r="C29" s="24"/>
      <c r="D29" s="102" t="s">
        <v>38</v>
      </c>
      <c r="E29" s="24"/>
      <c r="F29" s="24"/>
      <c r="G29" s="24"/>
      <c r="H29" s="24"/>
      <c r="J29" s="66">
        <f>ROUND($J$84,2)</f>
        <v>0</v>
      </c>
      <c r="K29" s="27"/>
    </row>
    <row r="30" spans="2:11" s="6" customFormat="1" ht="7.5" customHeight="1">
      <c r="B30" s="23"/>
      <c r="C30" s="24"/>
      <c r="D30" s="63"/>
      <c r="E30" s="63"/>
      <c r="F30" s="63"/>
      <c r="G30" s="63"/>
      <c r="H30" s="63"/>
      <c r="I30" s="53"/>
      <c r="J30" s="63"/>
      <c r="K30" s="101"/>
    </row>
    <row r="31" spans="2:11" s="6" customFormat="1" ht="15" customHeight="1">
      <c r="B31" s="23"/>
      <c r="C31" s="24"/>
      <c r="D31" s="24"/>
      <c r="E31" s="24"/>
      <c r="F31" s="28" t="s">
        <v>40</v>
      </c>
      <c r="G31" s="24"/>
      <c r="H31" s="24"/>
      <c r="I31" s="103" t="s">
        <v>39</v>
      </c>
      <c r="J31" s="28" t="s">
        <v>41</v>
      </c>
      <c r="K31" s="27"/>
    </row>
    <row r="32" spans="2:11" s="6" customFormat="1" ht="15" customHeight="1">
      <c r="B32" s="23"/>
      <c r="C32" s="24"/>
      <c r="D32" s="30" t="s">
        <v>42</v>
      </c>
      <c r="E32" s="30" t="s">
        <v>43</v>
      </c>
      <c r="F32" s="104">
        <f>ROUND(SUM($BE$84:$BE$87),2)</f>
        <v>0</v>
      </c>
      <c r="G32" s="24"/>
      <c r="H32" s="24"/>
      <c r="I32" s="105">
        <v>0.21</v>
      </c>
      <c r="J32" s="104">
        <f>ROUND(ROUND((SUM($BE$84:$BE$87)),2)*$I$32,2)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44</v>
      </c>
      <c r="F33" s="104">
        <f>ROUND(SUM($BF$84:$BF$87),2)</f>
        <v>0</v>
      </c>
      <c r="G33" s="24"/>
      <c r="H33" s="24"/>
      <c r="I33" s="105">
        <v>0.15</v>
      </c>
      <c r="J33" s="104">
        <f>ROUND(ROUND((SUM($BF$84:$BF$87)),2)*$I$33,2)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104">
        <f>ROUND(SUM($BG$84:$BG$87),2)</f>
        <v>0</v>
      </c>
      <c r="G34" s="24"/>
      <c r="H34" s="24"/>
      <c r="I34" s="105">
        <v>0.21</v>
      </c>
      <c r="J34" s="104">
        <v>0</v>
      </c>
      <c r="K34" s="27"/>
    </row>
    <row r="35" spans="2:11" s="6" customFormat="1" ht="15" customHeight="1" hidden="1">
      <c r="B35" s="23"/>
      <c r="C35" s="24"/>
      <c r="D35" s="24"/>
      <c r="E35" s="30" t="s">
        <v>46</v>
      </c>
      <c r="F35" s="104">
        <f>ROUND(SUM($BH$84:$BH$87),2)</f>
        <v>0</v>
      </c>
      <c r="G35" s="24"/>
      <c r="H35" s="24"/>
      <c r="I35" s="105">
        <v>0.15</v>
      </c>
      <c r="J35" s="104">
        <v>0</v>
      </c>
      <c r="K35" s="27"/>
    </row>
    <row r="36" spans="2:11" s="6" customFormat="1" ht="15" customHeight="1" hidden="1">
      <c r="B36" s="23"/>
      <c r="C36" s="24"/>
      <c r="D36" s="24"/>
      <c r="E36" s="30" t="s">
        <v>47</v>
      </c>
      <c r="F36" s="104">
        <f>ROUND(SUM($BI$84:$BI$87),2)</f>
        <v>0</v>
      </c>
      <c r="G36" s="24"/>
      <c r="H36" s="24"/>
      <c r="I36" s="105">
        <v>0</v>
      </c>
      <c r="J36" s="104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48</v>
      </c>
      <c r="E38" s="34"/>
      <c r="F38" s="34"/>
      <c r="G38" s="106" t="s">
        <v>49</v>
      </c>
      <c r="H38" s="35" t="s">
        <v>50</v>
      </c>
      <c r="I38" s="107"/>
      <c r="J38" s="36">
        <f>SUM($J$29:$J$36)</f>
        <v>0</v>
      </c>
      <c r="K38" s="108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09"/>
      <c r="J39" s="39"/>
      <c r="K39" s="40"/>
    </row>
    <row r="43" spans="2:11" s="6" customFormat="1" ht="7.5" customHeight="1">
      <c r="B43" s="110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2:11" s="6" customFormat="1" ht="37.5" customHeight="1">
      <c r="B44" s="23"/>
      <c r="C44" s="12" t="s">
        <v>109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600" t="str">
        <f>$E$7</f>
        <v>Galerie moderního umění-změna využití bytů na kanceláře</v>
      </c>
      <c r="F47" s="572"/>
      <c r="G47" s="572"/>
      <c r="H47" s="572"/>
      <c r="J47" s="24"/>
      <c r="K47" s="27"/>
    </row>
    <row r="48" spans="2:11" s="2" customFormat="1" ht="15.75" customHeight="1">
      <c r="B48" s="10"/>
      <c r="C48" s="19" t="s">
        <v>105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600" t="s">
        <v>106</v>
      </c>
      <c r="F49" s="572"/>
      <c r="G49" s="572"/>
      <c r="H49" s="572"/>
      <c r="J49" s="24"/>
      <c r="K49" s="27"/>
    </row>
    <row r="50" spans="2:11" s="6" customFormat="1" ht="15" customHeight="1">
      <c r="B50" s="23"/>
      <c r="C50" s="19" t="s">
        <v>107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580" t="str">
        <f>$E$11</f>
        <v>SO01.2 - Zdravotně technické instalace</v>
      </c>
      <c r="F51" s="572"/>
      <c r="G51" s="572"/>
      <c r="H51" s="572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HK-Velké nám. č.p.139-140</v>
      </c>
      <c r="G53" s="24"/>
      <c r="H53" s="24"/>
      <c r="I53" s="100" t="s">
        <v>24</v>
      </c>
      <c r="J53" s="52" t="str">
        <f>IF($J$14="","",$J$14)</f>
        <v>24.12.2015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Královéhradecký kraj,Pivovarské nám. 1245</v>
      </c>
      <c r="G55" s="24"/>
      <c r="H55" s="24"/>
      <c r="I55" s="100" t="s">
        <v>34</v>
      </c>
      <c r="J55" s="17" t="str">
        <f>$E$23</f>
        <v>Planning-art s.r.o.</v>
      </c>
      <c r="K55" s="27"/>
    </row>
    <row r="56" spans="2:11" s="6" customFormat="1" ht="15" customHeight="1">
      <c r="B56" s="23"/>
      <c r="C56" s="19" t="s">
        <v>32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3" t="s">
        <v>110</v>
      </c>
      <c r="D58" s="32"/>
      <c r="E58" s="32"/>
      <c r="F58" s="32"/>
      <c r="G58" s="32"/>
      <c r="H58" s="32"/>
      <c r="I58" s="114"/>
      <c r="J58" s="115" t="s">
        <v>111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5" t="s">
        <v>112</v>
      </c>
      <c r="D60" s="24"/>
      <c r="E60" s="24"/>
      <c r="F60" s="24"/>
      <c r="G60" s="24"/>
      <c r="H60" s="24"/>
      <c r="J60" s="66">
        <f>$J$84</f>
        <v>0</v>
      </c>
      <c r="K60" s="27"/>
      <c r="AU60" s="6" t="s">
        <v>113</v>
      </c>
    </row>
    <row r="61" spans="2:11" s="72" customFormat="1" ht="25.5" customHeight="1">
      <c r="B61" s="116"/>
      <c r="C61" s="117"/>
      <c r="D61" s="118" t="s">
        <v>121</v>
      </c>
      <c r="E61" s="118"/>
      <c r="F61" s="118"/>
      <c r="G61" s="118"/>
      <c r="H61" s="118"/>
      <c r="I61" s="119"/>
      <c r="J61" s="120">
        <f>$J$85</f>
        <v>0</v>
      </c>
      <c r="K61" s="121"/>
    </row>
    <row r="62" spans="2:11" s="82" customFormat="1" ht="21" customHeight="1">
      <c r="B62" s="122"/>
      <c r="C62" s="84"/>
      <c r="D62" s="123" t="s">
        <v>1035</v>
      </c>
      <c r="E62" s="123"/>
      <c r="F62" s="123"/>
      <c r="G62" s="123"/>
      <c r="H62" s="123"/>
      <c r="I62" s="124"/>
      <c r="J62" s="125">
        <f>$J$86</f>
        <v>0</v>
      </c>
      <c r="K62" s="126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9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11"/>
      <c r="J68" s="42"/>
      <c r="K68" s="42"/>
      <c r="L68" s="43"/>
    </row>
    <row r="69" spans="2:12" s="6" customFormat="1" ht="37.5" customHeight="1">
      <c r="B69" s="23"/>
      <c r="C69" s="12" t="s">
        <v>139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600" t="str">
        <f>$E$7</f>
        <v>Galerie moderního umění-změna využití bytů na kanceláře</v>
      </c>
      <c r="F72" s="572"/>
      <c r="G72" s="572"/>
      <c r="H72" s="572"/>
      <c r="J72" s="24"/>
      <c r="K72" s="24"/>
      <c r="L72" s="43"/>
    </row>
    <row r="73" spans="2:12" s="2" customFormat="1" ht="15.75" customHeight="1">
      <c r="B73" s="10"/>
      <c r="C73" s="19" t="s">
        <v>105</v>
      </c>
      <c r="D73" s="11"/>
      <c r="E73" s="11"/>
      <c r="F73" s="11"/>
      <c r="G73" s="11"/>
      <c r="H73" s="11"/>
      <c r="J73" s="11"/>
      <c r="K73" s="11"/>
      <c r="L73" s="127"/>
    </row>
    <row r="74" spans="2:12" s="6" customFormat="1" ht="16.5" customHeight="1">
      <c r="B74" s="23"/>
      <c r="C74" s="24"/>
      <c r="D74" s="24"/>
      <c r="E74" s="600" t="s">
        <v>106</v>
      </c>
      <c r="F74" s="572"/>
      <c r="G74" s="572"/>
      <c r="H74" s="572"/>
      <c r="J74" s="24"/>
      <c r="K74" s="24"/>
      <c r="L74" s="43"/>
    </row>
    <row r="75" spans="2:12" s="6" customFormat="1" ht="15" customHeight="1">
      <c r="B75" s="23"/>
      <c r="C75" s="19" t="s">
        <v>107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580" t="str">
        <f>$E$11</f>
        <v>SO01.2 - Zdravotně technické instalace</v>
      </c>
      <c r="F76" s="572"/>
      <c r="G76" s="572"/>
      <c r="H76" s="572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22</v>
      </c>
      <c r="D78" s="24"/>
      <c r="E78" s="24"/>
      <c r="F78" s="17" t="str">
        <f>$F$14</f>
        <v>HK-Velké nám. č.p.139-140</v>
      </c>
      <c r="G78" s="24"/>
      <c r="H78" s="24"/>
      <c r="I78" s="100" t="s">
        <v>24</v>
      </c>
      <c r="J78" s="52" t="str">
        <f>IF($J$14="","",$J$14)</f>
        <v>24.12.2015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28</v>
      </c>
      <c r="D80" s="24"/>
      <c r="E80" s="24"/>
      <c r="F80" s="17" t="str">
        <f>$E$17</f>
        <v>Královéhradecký kraj,Pivovarské nám. 1245</v>
      </c>
      <c r="G80" s="24"/>
      <c r="H80" s="24"/>
      <c r="I80" s="100" t="s">
        <v>34</v>
      </c>
      <c r="J80" s="17" t="str">
        <f>$E$23</f>
        <v>Planning-art s.r.o.</v>
      </c>
      <c r="K80" s="24"/>
      <c r="L80" s="43"/>
    </row>
    <row r="81" spans="2:12" s="6" customFormat="1" ht="15" customHeight="1">
      <c r="B81" s="23"/>
      <c r="C81" s="19" t="s">
        <v>32</v>
      </c>
      <c r="D81" s="24"/>
      <c r="E81" s="24"/>
      <c r="F81" s="17">
        <f>IF($E$20="","",$E$20)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8" customFormat="1" ht="30" customHeight="1">
      <c r="B83" s="129"/>
      <c r="C83" s="130" t="s">
        <v>140</v>
      </c>
      <c r="D83" s="131" t="s">
        <v>57</v>
      </c>
      <c r="E83" s="131" t="s">
        <v>53</v>
      </c>
      <c r="F83" s="131" t="s">
        <v>141</v>
      </c>
      <c r="G83" s="131" t="s">
        <v>142</v>
      </c>
      <c r="H83" s="131" t="s">
        <v>143</v>
      </c>
      <c r="I83" s="132" t="s">
        <v>144</v>
      </c>
      <c r="J83" s="131" t="s">
        <v>145</v>
      </c>
      <c r="K83" s="133" t="s">
        <v>146</v>
      </c>
      <c r="L83" s="134"/>
      <c r="M83" s="58" t="s">
        <v>147</v>
      </c>
      <c r="N83" s="59" t="s">
        <v>42</v>
      </c>
      <c r="O83" s="59" t="s">
        <v>148</v>
      </c>
      <c r="P83" s="59" t="s">
        <v>149</v>
      </c>
      <c r="Q83" s="59" t="s">
        <v>150</v>
      </c>
      <c r="R83" s="59" t="s">
        <v>151</v>
      </c>
      <c r="S83" s="59" t="s">
        <v>152</v>
      </c>
      <c r="T83" s="60" t="s">
        <v>153</v>
      </c>
    </row>
    <row r="84" spans="2:63" s="6" customFormat="1" ht="30" customHeight="1">
      <c r="B84" s="23"/>
      <c r="C84" s="65" t="s">
        <v>112</v>
      </c>
      <c r="D84" s="24"/>
      <c r="E84" s="24"/>
      <c r="F84" s="24"/>
      <c r="G84" s="24"/>
      <c r="H84" s="24"/>
      <c r="J84" s="135">
        <f>$BK$84</f>
        <v>0</v>
      </c>
      <c r="K84" s="24"/>
      <c r="L84" s="43"/>
      <c r="M84" s="62"/>
      <c r="N84" s="63"/>
      <c r="O84" s="63"/>
      <c r="P84" s="136">
        <f>$P$85</f>
        <v>0</v>
      </c>
      <c r="Q84" s="63"/>
      <c r="R84" s="136">
        <f>$R$85</f>
        <v>0</v>
      </c>
      <c r="S84" s="63"/>
      <c r="T84" s="137">
        <f>$T$85</f>
        <v>0</v>
      </c>
      <c r="AT84" s="6" t="s">
        <v>71</v>
      </c>
      <c r="AU84" s="6" t="s">
        <v>113</v>
      </c>
      <c r="BK84" s="138">
        <f>$BK$85</f>
        <v>0</v>
      </c>
    </row>
    <row r="85" spans="2:63" s="139" customFormat="1" ht="37.5" customHeight="1">
      <c r="B85" s="140"/>
      <c r="C85" s="141"/>
      <c r="D85" s="141" t="s">
        <v>71</v>
      </c>
      <c r="E85" s="142" t="s">
        <v>493</v>
      </c>
      <c r="F85" s="142" t="s">
        <v>494</v>
      </c>
      <c r="G85" s="141"/>
      <c r="H85" s="141"/>
      <c r="J85" s="143">
        <f>$BK$85</f>
        <v>0</v>
      </c>
      <c r="K85" s="141"/>
      <c r="L85" s="144"/>
      <c r="M85" s="145"/>
      <c r="N85" s="141"/>
      <c r="O85" s="141"/>
      <c r="P85" s="146">
        <f>$P$86</f>
        <v>0</v>
      </c>
      <c r="Q85" s="141"/>
      <c r="R85" s="146">
        <f>$R$86</f>
        <v>0</v>
      </c>
      <c r="S85" s="141"/>
      <c r="T85" s="147">
        <f>$T$86</f>
        <v>0</v>
      </c>
      <c r="AR85" s="148" t="s">
        <v>80</v>
      </c>
      <c r="AT85" s="148" t="s">
        <v>71</v>
      </c>
      <c r="AU85" s="148" t="s">
        <v>72</v>
      </c>
      <c r="AY85" s="148" t="s">
        <v>156</v>
      </c>
      <c r="BK85" s="149">
        <f>$BK$86</f>
        <v>0</v>
      </c>
    </row>
    <row r="86" spans="2:63" s="139" customFormat="1" ht="21" customHeight="1">
      <c r="B86" s="140"/>
      <c r="C86" s="141"/>
      <c r="D86" s="141" t="s">
        <v>71</v>
      </c>
      <c r="E86" s="150" t="s">
        <v>1036</v>
      </c>
      <c r="F86" s="150" t="s">
        <v>1037</v>
      </c>
      <c r="G86" s="141"/>
      <c r="H86" s="141"/>
      <c r="J86" s="151">
        <f>$BK$86</f>
        <v>0</v>
      </c>
      <c r="K86" s="141"/>
      <c r="L86" s="144"/>
      <c r="M86" s="145"/>
      <c r="N86" s="141"/>
      <c r="O86" s="141"/>
      <c r="P86" s="146">
        <f>$P$87</f>
        <v>0</v>
      </c>
      <c r="Q86" s="141"/>
      <c r="R86" s="146">
        <f>$R$87</f>
        <v>0</v>
      </c>
      <c r="S86" s="141"/>
      <c r="T86" s="147">
        <f>$T$87</f>
        <v>0</v>
      </c>
      <c r="AR86" s="148" t="s">
        <v>80</v>
      </c>
      <c r="AT86" s="148" t="s">
        <v>71</v>
      </c>
      <c r="AU86" s="148" t="s">
        <v>21</v>
      </c>
      <c r="AY86" s="148" t="s">
        <v>156</v>
      </c>
      <c r="BK86" s="149">
        <f>$BK$87</f>
        <v>0</v>
      </c>
    </row>
    <row r="87" spans="2:65" s="6" customFormat="1" ht="15.75" customHeight="1">
      <c r="B87" s="23"/>
      <c r="C87" s="152" t="s">
        <v>21</v>
      </c>
      <c r="D87" s="152" t="s">
        <v>160</v>
      </c>
      <c r="E87" s="153" t="s">
        <v>1038</v>
      </c>
      <c r="F87" s="154" t="s">
        <v>1039</v>
      </c>
      <c r="G87" s="155" t="s">
        <v>338</v>
      </c>
      <c r="H87" s="156">
        <v>1</v>
      </c>
      <c r="I87" s="157"/>
      <c r="J87" s="158">
        <f>ROUND($I$87*$H$87,2)</f>
        <v>0</v>
      </c>
      <c r="K87" s="154"/>
      <c r="L87" s="43"/>
      <c r="M87" s="159"/>
      <c r="N87" s="193" t="s">
        <v>43</v>
      </c>
      <c r="O87" s="194"/>
      <c r="P87" s="195">
        <f>$O$87*$H$87</f>
        <v>0</v>
      </c>
      <c r="Q87" s="195">
        <v>0</v>
      </c>
      <c r="R87" s="195">
        <f>$Q$87*$H$87</f>
        <v>0</v>
      </c>
      <c r="S87" s="195">
        <v>0</v>
      </c>
      <c r="T87" s="196">
        <f>$S$87*$H$87</f>
        <v>0</v>
      </c>
      <c r="AR87" s="96" t="s">
        <v>303</v>
      </c>
      <c r="AT87" s="96" t="s">
        <v>160</v>
      </c>
      <c r="AU87" s="96" t="s">
        <v>80</v>
      </c>
      <c r="AY87" s="6" t="s">
        <v>156</v>
      </c>
      <c r="BE87" s="163">
        <f>IF($N$87="základní",$J$87,0)</f>
        <v>0</v>
      </c>
      <c r="BF87" s="163">
        <f>IF($N$87="snížená",$J$87,0)</f>
        <v>0</v>
      </c>
      <c r="BG87" s="163">
        <f>IF($N$87="zákl. přenesená",$J$87,0)</f>
        <v>0</v>
      </c>
      <c r="BH87" s="163">
        <f>IF($N$87="sníž. přenesená",$J$87,0)</f>
        <v>0</v>
      </c>
      <c r="BI87" s="163">
        <f>IF($N$87="nulová",$J$87,0)</f>
        <v>0</v>
      </c>
      <c r="BJ87" s="96" t="s">
        <v>21</v>
      </c>
      <c r="BK87" s="163">
        <f>ROUND($I$87*$H$87,2)</f>
        <v>0</v>
      </c>
      <c r="BL87" s="96" t="s">
        <v>303</v>
      </c>
      <c r="BM87" s="96" t="s">
        <v>1040</v>
      </c>
    </row>
    <row r="88" spans="2:12" s="6" customFormat="1" ht="7.5" customHeight="1">
      <c r="B88" s="38"/>
      <c r="C88" s="39"/>
      <c r="D88" s="39"/>
      <c r="E88" s="39"/>
      <c r="F88" s="39"/>
      <c r="G88" s="39"/>
      <c r="H88" s="39"/>
      <c r="I88" s="109"/>
      <c r="J88" s="39"/>
      <c r="K88" s="39"/>
      <c r="L88" s="43"/>
    </row>
    <row r="504" s="2" customFormat="1" ht="14.25" customHeight="1"/>
  </sheetData>
  <sheetProtection password="CC35" sheet="1" objects="1" scenarios="1" formatColumns="0" formatRows="0" sort="0" autoFilter="0"/>
  <autoFilter ref="C83:K83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2:H72"/>
    <mergeCell ref="E74:H74"/>
    <mergeCell ref="E76:H7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7"/>
  <sheetViews>
    <sheetView showGridLines="0" tabSelected="1" zoomScalePageLayoutView="0" workbookViewId="0" topLeftCell="A1">
      <pane ySplit="1" topLeftCell="A130" activePane="bottomLeft" state="frozen"/>
      <selection pane="topLeft" activeCell="A1" sqref="A1"/>
      <selection pane="bottomLeft" activeCell="L164" sqref="L164:M16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348"/>
      <c r="B1" s="204"/>
      <c r="C1" s="204"/>
      <c r="D1" s="205" t="s">
        <v>1</v>
      </c>
      <c r="E1" s="204"/>
      <c r="F1" s="206" t="s">
        <v>1451</v>
      </c>
      <c r="G1" s="206"/>
      <c r="H1" s="610" t="s">
        <v>1450</v>
      </c>
      <c r="I1" s="610"/>
      <c r="J1" s="610"/>
      <c r="K1" s="610"/>
      <c r="L1" s="206" t="s">
        <v>1449</v>
      </c>
      <c r="M1" s="204"/>
      <c r="N1" s="204"/>
      <c r="O1" s="205" t="s">
        <v>103</v>
      </c>
      <c r="P1" s="204"/>
      <c r="Q1" s="204"/>
      <c r="R1" s="204"/>
      <c r="S1" s="206" t="s">
        <v>1077</v>
      </c>
      <c r="T1" s="206"/>
      <c r="U1" s="348"/>
      <c r="V1" s="3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638" t="s">
        <v>1448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S2" s="603" t="s">
        <v>1447</v>
      </c>
      <c r="T2" s="561"/>
      <c r="U2" s="561"/>
      <c r="V2" s="561"/>
      <c r="W2" s="561"/>
      <c r="X2" s="561"/>
      <c r="Y2" s="561"/>
      <c r="Z2" s="561"/>
      <c r="AA2" s="561"/>
      <c r="AB2" s="561"/>
      <c r="AC2" s="561"/>
      <c r="AT2" s="2" t="s">
        <v>1446</v>
      </c>
    </row>
    <row r="3" spans="2:46" s="2" customFormat="1" ht="7.5" customHeight="1">
      <c r="B3" s="347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346"/>
      <c r="AT3" s="2" t="s">
        <v>80</v>
      </c>
    </row>
    <row r="4" spans="2:46" s="2" customFormat="1" ht="37.5" customHeight="1">
      <c r="B4" s="127"/>
      <c r="C4" s="622" t="s">
        <v>1445</v>
      </c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334"/>
      <c r="T4" s="14" t="s">
        <v>10</v>
      </c>
      <c r="AT4" s="2" t="s">
        <v>4</v>
      </c>
    </row>
    <row r="5" spans="2:18" s="2" customFormat="1" ht="7.5" customHeight="1">
      <c r="B5" s="127"/>
      <c r="R5" s="334"/>
    </row>
    <row r="6" spans="2:18" s="2" customFormat="1" ht="26.25" customHeight="1">
      <c r="B6" s="127"/>
      <c r="D6" s="100" t="s">
        <v>16</v>
      </c>
      <c r="F6" s="623" t="str">
        <f>'[1]Rekapitulace stavby'!$K$6</f>
        <v>Galerie moderního umění - změna využití bytů II. - drobné odchylky oproti původní schválené PD zpracované v 04/2014 </v>
      </c>
      <c r="G6" s="561"/>
      <c r="H6" s="561"/>
      <c r="I6" s="561"/>
      <c r="J6" s="561"/>
      <c r="K6" s="561"/>
      <c r="L6" s="561"/>
      <c r="M6" s="561"/>
      <c r="N6" s="561"/>
      <c r="O6" s="561"/>
      <c r="P6" s="561"/>
      <c r="R6" s="334"/>
    </row>
    <row r="7" spans="2:18" s="6" customFormat="1" ht="33.75" customHeight="1">
      <c r="B7" s="43"/>
      <c r="D7" s="345" t="s">
        <v>105</v>
      </c>
      <c r="F7" s="639" t="s">
        <v>1444</v>
      </c>
      <c r="G7" s="562"/>
      <c r="H7" s="562"/>
      <c r="I7" s="562"/>
      <c r="J7" s="562"/>
      <c r="K7" s="562"/>
      <c r="L7" s="562"/>
      <c r="M7" s="562"/>
      <c r="N7" s="562"/>
      <c r="O7" s="562"/>
      <c r="P7" s="562"/>
      <c r="R7" s="294"/>
    </row>
    <row r="8" spans="2:18" s="6" customFormat="1" ht="15" customHeight="1">
      <c r="B8" s="43"/>
      <c r="D8" s="100" t="s">
        <v>1443</v>
      </c>
      <c r="F8" s="44"/>
      <c r="M8" s="100" t="s">
        <v>20</v>
      </c>
      <c r="O8" s="44"/>
      <c r="R8" s="294"/>
    </row>
    <row r="9" spans="2:18" s="6" customFormat="1" ht="15" customHeight="1">
      <c r="B9" s="43"/>
      <c r="D9" s="100" t="s">
        <v>22</v>
      </c>
      <c r="F9" s="44" t="s">
        <v>1442</v>
      </c>
      <c r="M9" s="100" t="s">
        <v>24</v>
      </c>
      <c r="O9" s="625">
        <f>'[1]Rekapitulace stavby'!$AN$8</f>
        <v>42359</v>
      </c>
      <c r="P9" s="562"/>
      <c r="R9" s="294"/>
    </row>
    <row r="10" spans="2:18" s="6" customFormat="1" ht="12" customHeight="1">
      <c r="B10" s="43"/>
      <c r="R10" s="294"/>
    </row>
    <row r="11" spans="2:18" s="6" customFormat="1" ht="15" customHeight="1">
      <c r="B11" s="43"/>
      <c r="D11" s="100" t="s">
        <v>1427</v>
      </c>
      <c r="M11" s="100" t="s">
        <v>29</v>
      </c>
      <c r="O11" s="606">
        <f>IF('[1]Rekapitulace stavby'!$AN$10="","",'[1]Rekapitulace stavby'!$AN$10)</f>
      </c>
      <c r="P11" s="562"/>
      <c r="R11" s="294"/>
    </row>
    <row r="12" spans="2:18" s="6" customFormat="1" ht="18.75" customHeight="1">
      <c r="B12" s="43"/>
      <c r="E12" s="44" t="str">
        <f>IF('[1]Rekapitulace stavby'!$E$11="","",'[1]Rekapitulace stavby'!$E$11)</f>
        <v> </v>
      </c>
      <c r="M12" s="100" t="s">
        <v>31</v>
      </c>
      <c r="O12" s="606">
        <f>IF('[1]Rekapitulace stavby'!$AN$11="","",'[1]Rekapitulace stavby'!$AN$11)</f>
      </c>
      <c r="P12" s="562"/>
      <c r="R12" s="294"/>
    </row>
    <row r="13" spans="2:18" s="6" customFormat="1" ht="7.5" customHeight="1">
      <c r="B13" s="43"/>
      <c r="R13" s="294"/>
    </row>
    <row r="14" spans="2:18" s="6" customFormat="1" ht="15" customHeight="1">
      <c r="B14" s="43"/>
      <c r="D14" s="100" t="s">
        <v>1426</v>
      </c>
      <c r="M14" s="100" t="s">
        <v>29</v>
      </c>
      <c r="O14" s="606">
        <f>IF('[1]Rekapitulace stavby'!$AN$13="","",'[1]Rekapitulace stavby'!$AN$13)</f>
      </c>
      <c r="P14" s="562"/>
      <c r="R14" s="294"/>
    </row>
    <row r="15" spans="2:18" s="6" customFormat="1" ht="18.75" customHeight="1">
      <c r="B15" s="43"/>
      <c r="E15" s="44" t="str">
        <f>IF('[1]Rekapitulace stavby'!$E$14="","",'[1]Rekapitulace stavby'!$E$14)</f>
        <v> </v>
      </c>
      <c r="M15" s="100" t="s">
        <v>31</v>
      </c>
      <c r="O15" s="606">
        <f>IF('[1]Rekapitulace stavby'!$AN$14="","",'[1]Rekapitulace stavby'!$AN$14)</f>
      </c>
      <c r="P15" s="562"/>
      <c r="R15" s="294"/>
    </row>
    <row r="16" spans="2:18" s="6" customFormat="1" ht="7.5" customHeight="1">
      <c r="B16" s="43"/>
      <c r="R16" s="294"/>
    </row>
    <row r="17" spans="2:18" s="6" customFormat="1" ht="15" customHeight="1">
      <c r="B17" s="43"/>
      <c r="D17" s="100" t="s">
        <v>34</v>
      </c>
      <c r="M17" s="100" t="s">
        <v>29</v>
      </c>
      <c r="O17" s="606"/>
      <c r="P17" s="562"/>
      <c r="R17" s="294"/>
    </row>
    <row r="18" spans="2:18" s="6" customFormat="1" ht="18.75" customHeight="1">
      <c r="B18" s="43"/>
      <c r="E18" s="44" t="s">
        <v>1441</v>
      </c>
      <c r="M18" s="100" t="s">
        <v>31</v>
      </c>
      <c r="O18" s="606"/>
      <c r="P18" s="562"/>
      <c r="R18" s="294"/>
    </row>
    <row r="19" spans="2:18" s="6" customFormat="1" ht="7.5" customHeight="1">
      <c r="B19" s="43"/>
      <c r="R19" s="294"/>
    </row>
    <row r="20" spans="2:18" s="6" customFormat="1" ht="15" customHeight="1">
      <c r="B20" s="43"/>
      <c r="D20" s="100" t="s">
        <v>1425</v>
      </c>
      <c r="M20" s="100" t="s">
        <v>29</v>
      </c>
      <c r="O20" s="606"/>
      <c r="P20" s="562"/>
      <c r="R20" s="294"/>
    </row>
    <row r="21" spans="2:18" s="6" customFormat="1" ht="18.75" customHeight="1">
      <c r="B21" s="43"/>
      <c r="E21" s="44" t="s">
        <v>1440</v>
      </c>
      <c r="M21" s="100" t="s">
        <v>31</v>
      </c>
      <c r="O21" s="606"/>
      <c r="P21" s="562"/>
      <c r="R21" s="294"/>
    </row>
    <row r="22" spans="2:18" s="6" customFormat="1" ht="7.5" customHeight="1">
      <c r="B22" s="43"/>
      <c r="R22" s="294"/>
    </row>
    <row r="23" spans="2:18" s="6" customFormat="1" ht="15" customHeight="1">
      <c r="B23" s="43"/>
      <c r="D23" s="100" t="s">
        <v>37</v>
      </c>
      <c r="R23" s="294"/>
    </row>
    <row r="24" spans="2:18" s="96" customFormat="1" ht="15.75" customHeight="1">
      <c r="B24" s="344"/>
      <c r="E24" s="634"/>
      <c r="F24" s="635"/>
      <c r="G24" s="635"/>
      <c r="H24" s="635"/>
      <c r="I24" s="635"/>
      <c r="J24" s="635"/>
      <c r="K24" s="635"/>
      <c r="L24" s="635"/>
      <c r="R24" s="343"/>
    </row>
    <row r="25" spans="2:18" s="6" customFormat="1" ht="7.5" customHeight="1">
      <c r="B25" s="43"/>
      <c r="R25" s="294"/>
    </row>
    <row r="26" spans="2:18" s="6" customFormat="1" ht="7.5" customHeight="1">
      <c r="B26" s="4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R26" s="294"/>
    </row>
    <row r="27" spans="2:18" s="6" customFormat="1" ht="15" customHeight="1">
      <c r="B27" s="43"/>
      <c r="D27" s="82" t="s">
        <v>1424</v>
      </c>
      <c r="M27" s="636">
        <f>$N$88</f>
        <v>0</v>
      </c>
      <c r="N27" s="562"/>
      <c r="O27" s="562"/>
      <c r="P27" s="562"/>
      <c r="R27" s="294"/>
    </row>
    <row r="28" spans="2:18" s="6" customFormat="1" ht="15" customHeight="1">
      <c r="B28" s="43"/>
      <c r="D28" s="342" t="s">
        <v>1248</v>
      </c>
      <c r="M28" s="636">
        <f>$N$96</f>
        <v>0</v>
      </c>
      <c r="N28" s="562"/>
      <c r="O28" s="562"/>
      <c r="P28" s="562"/>
      <c r="R28" s="294"/>
    </row>
    <row r="29" spans="2:18" s="6" customFormat="1" ht="7.5" customHeight="1">
      <c r="B29" s="43"/>
      <c r="R29" s="294"/>
    </row>
    <row r="30" spans="2:18" s="6" customFormat="1" ht="26.25" customHeight="1">
      <c r="B30" s="43"/>
      <c r="D30" s="341" t="s">
        <v>38</v>
      </c>
      <c r="M30" s="637">
        <f>ROUND($M$27+$M$28,2)</f>
        <v>0</v>
      </c>
      <c r="N30" s="562"/>
      <c r="O30" s="562"/>
      <c r="P30" s="562"/>
      <c r="R30" s="294"/>
    </row>
    <row r="31" spans="2:18" s="6" customFormat="1" ht="7.5" customHeight="1">
      <c r="B31" s="4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R31" s="294"/>
    </row>
    <row r="32" spans="2:18" s="6" customFormat="1" ht="15" customHeight="1">
      <c r="B32" s="43"/>
      <c r="D32" s="197" t="s">
        <v>42</v>
      </c>
      <c r="E32" s="197" t="s">
        <v>43</v>
      </c>
      <c r="F32" s="105">
        <v>0.21</v>
      </c>
      <c r="G32" s="103" t="s">
        <v>1439</v>
      </c>
      <c r="H32" s="630">
        <f>ROUND((SUM($BE$96:$BE$97)+SUM($BE$115:$BE$176)),2)</f>
        <v>0</v>
      </c>
      <c r="I32" s="562"/>
      <c r="J32" s="562"/>
      <c r="M32" s="630">
        <f>ROUND(ROUND((SUM($BE$96:$BE$97)+SUM($BE$115:$BE$176)),2)*$F$32,2)</f>
        <v>0</v>
      </c>
      <c r="N32" s="562"/>
      <c r="O32" s="562"/>
      <c r="P32" s="562"/>
      <c r="R32" s="294"/>
    </row>
    <row r="33" spans="2:18" s="6" customFormat="1" ht="15" customHeight="1">
      <c r="B33" s="43"/>
      <c r="E33" s="197" t="s">
        <v>44</v>
      </c>
      <c r="F33" s="105">
        <v>0.15</v>
      </c>
      <c r="G33" s="103" t="s">
        <v>1439</v>
      </c>
      <c r="H33" s="630">
        <f>ROUND((SUM($BF$96:$BF$97)+SUM($BF$115:$BF$176)),2)</f>
        <v>0</v>
      </c>
      <c r="I33" s="562"/>
      <c r="J33" s="562"/>
      <c r="M33" s="630">
        <f>ROUND(ROUND((SUM($BF$96:$BF$97)+SUM($BF$115:$BF$176)),2)*$F$33,2)</f>
        <v>0</v>
      </c>
      <c r="N33" s="562"/>
      <c r="O33" s="562"/>
      <c r="P33" s="562"/>
      <c r="R33" s="294"/>
    </row>
    <row r="34" spans="2:18" s="6" customFormat="1" ht="15" customHeight="1" hidden="1">
      <c r="B34" s="43"/>
      <c r="E34" s="197" t="s">
        <v>45</v>
      </c>
      <c r="F34" s="105">
        <v>0.21</v>
      </c>
      <c r="G34" s="103" t="s">
        <v>1439</v>
      </c>
      <c r="H34" s="630">
        <f>ROUND((SUM($BG$96:$BG$97)+SUM($BG$115:$BG$176)),2)</f>
        <v>0</v>
      </c>
      <c r="I34" s="562"/>
      <c r="J34" s="562"/>
      <c r="M34" s="630">
        <v>0</v>
      </c>
      <c r="N34" s="562"/>
      <c r="O34" s="562"/>
      <c r="P34" s="562"/>
      <c r="R34" s="294"/>
    </row>
    <row r="35" spans="2:18" s="6" customFormat="1" ht="15" customHeight="1" hidden="1">
      <c r="B35" s="43"/>
      <c r="E35" s="197" t="s">
        <v>46</v>
      </c>
      <c r="F35" s="105">
        <v>0.15</v>
      </c>
      <c r="G35" s="103" t="s">
        <v>1439</v>
      </c>
      <c r="H35" s="630">
        <f>ROUND((SUM($BH$96:$BH$97)+SUM($BH$115:$BH$176)),2)</f>
        <v>0</v>
      </c>
      <c r="I35" s="562"/>
      <c r="J35" s="562"/>
      <c r="M35" s="630">
        <v>0</v>
      </c>
      <c r="N35" s="562"/>
      <c r="O35" s="562"/>
      <c r="P35" s="562"/>
      <c r="R35" s="294"/>
    </row>
    <row r="36" spans="2:18" s="6" customFormat="1" ht="15" customHeight="1" hidden="1">
      <c r="B36" s="43"/>
      <c r="E36" s="197" t="s">
        <v>47</v>
      </c>
      <c r="F36" s="105">
        <v>0</v>
      </c>
      <c r="G36" s="103" t="s">
        <v>1439</v>
      </c>
      <c r="H36" s="630">
        <f>ROUND((SUM($BI$96:$BI$97)+SUM($BI$115:$BI$176)),2)</f>
        <v>0</v>
      </c>
      <c r="I36" s="562"/>
      <c r="J36" s="562"/>
      <c r="M36" s="630">
        <v>0</v>
      </c>
      <c r="N36" s="562"/>
      <c r="O36" s="562"/>
      <c r="P36" s="562"/>
      <c r="R36" s="294"/>
    </row>
    <row r="37" spans="2:18" s="6" customFormat="1" ht="7.5" customHeight="1">
      <c r="B37" s="43"/>
      <c r="R37" s="294"/>
    </row>
    <row r="38" spans="2:18" s="6" customFormat="1" ht="26.25" customHeight="1">
      <c r="B38" s="43"/>
      <c r="C38" s="114"/>
      <c r="D38" s="340" t="s">
        <v>48</v>
      </c>
      <c r="E38" s="107"/>
      <c r="F38" s="107"/>
      <c r="G38" s="339" t="s">
        <v>49</v>
      </c>
      <c r="H38" s="338" t="s">
        <v>50</v>
      </c>
      <c r="I38" s="107"/>
      <c r="J38" s="107"/>
      <c r="K38" s="107"/>
      <c r="L38" s="631">
        <f>SUM($M$30:$M$36)</f>
        <v>0</v>
      </c>
      <c r="M38" s="632"/>
      <c r="N38" s="632"/>
      <c r="O38" s="632"/>
      <c r="P38" s="633"/>
      <c r="Q38" s="114"/>
      <c r="R38" s="294"/>
    </row>
    <row r="39" spans="2:18" s="6" customFormat="1" ht="15" customHeight="1">
      <c r="B39" s="43"/>
      <c r="R39" s="294"/>
    </row>
    <row r="40" spans="2:18" s="6" customFormat="1" ht="15" customHeight="1">
      <c r="B40" s="43"/>
      <c r="R40" s="294"/>
    </row>
    <row r="41" spans="2:18" s="2" customFormat="1" ht="14.25" customHeight="1">
      <c r="B41" s="127"/>
      <c r="R41" s="334"/>
    </row>
    <row r="42" spans="2:18" s="2" customFormat="1" ht="14.25" customHeight="1">
      <c r="B42" s="127"/>
      <c r="R42" s="334"/>
    </row>
    <row r="43" spans="2:18" s="2" customFormat="1" ht="14.25" customHeight="1">
      <c r="B43" s="127"/>
      <c r="R43" s="334"/>
    </row>
    <row r="44" spans="2:18" s="2" customFormat="1" ht="14.25" customHeight="1">
      <c r="B44" s="127"/>
      <c r="R44" s="334"/>
    </row>
    <row r="45" spans="2:18" s="2" customFormat="1" ht="14.25" customHeight="1">
      <c r="B45" s="127"/>
      <c r="R45" s="334"/>
    </row>
    <row r="46" spans="2:18" s="2" customFormat="1" ht="14.25" customHeight="1">
      <c r="B46" s="127"/>
      <c r="R46" s="334"/>
    </row>
    <row r="47" spans="2:18" s="2" customFormat="1" ht="14.25" customHeight="1">
      <c r="B47" s="127"/>
      <c r="R47" s="334"/>
    </row>
    <row r="48" spans="2:18" s="2" customFormat="1" ht="14.25" customHeight="1">
      <c r="B48" s="127"/>
      <c r="R48" s="334"/>
    </row>
    <row r="49" spans="2:18" s="2" customFormat="1" ht="14.25" customHeight="1">
      <c r="B49" s="127"/>
      <c r="R49" s="334"/>
    </row>
    <row r="50" spans="2:18" s="6" customFormat="1" ht="15.75" customHeight="1">
      <c r="B50" s="43"/>
      <c r="D50" s="337" t="s">
        <v>1174</v>
      </c>
      <c r="E50" s="53"/>
      <c r="F50" s="53"/>
      <c r="G50" s="53"/>
      <c r="H50" s="54"/>
      <c r="J50" s="337" t="s">
        <v>1438</v>
      </c>
      <c r="K50" s="53"/>
      <c r="L50" s="53"/>
      <c r="M50" s="53"/>
      <c r="N50" s="53"/>
      <c r="O50" s="53"/>
      <c r="P50" s="54"/>
      <c r="R50" s="294"/>
    </row>
    <row r="51" spans="2:18" s="2" customFormat="1" ht="14.25" customHeight="1">
      <c r="B51" s="127"/>
      <c r="D51" s="336"/>
      <c r="H51" s="335"/>
      <c r="J51" s="336"/>
      <c r="P51" s="335"/>
      <c r="R51" s="334"/>
    </row>
    <row r="52" spans="2:18" s="2" customFormat="1" ht="14.25" customHeight="1">
      <c r="B52" s="127"/>
      <c r="D52" s="336"/>
      <c r="H52" s="335"/>
      <c r="J52" s="336"/>
      <c r="P52" s="335"/>
      <c r="R52" s="334"/>
    </row>
    <row r="53" spans="2:18" s="2" customFormat="1" ht="14.25" customHeight="1">
      <c r="B53" s="127"/>
      <c r="D53" s="336"/>
      <c r="H53" s="335"/>
      <c r="J53" s="336"/>
      <c r="P53" s="335"/>
      <c r="R53" s="334"/>
    </row>
    <row r="54" spans="2:18" s="2" customFormat="1" ht="14.25" customHeight="1">
      <c r="B54" s="127"/>
      <c r="D54" s="336"/>
      <c r="H54" s="335"/>
      <c r="J54" s="336"/>
      <c r="P54" s="335"/>
      <c r="R54" s="334"/>
    </row>
    <row r="55" spans="2:18" s="2" customFormat="1" ht="14.25" customHeight="1">
      <c r="B55" s="127"/>
      <c r="D55" s="336"/>
      <c r="H55" s="335"/>
      <c r="J55" s="336"/>
      <c r="P55" s="335"/>
      <c r="R55" s="334"/>
    </row>
    <row r="56" spans="2:18" s="2" customFormat="1" ht="14.25" customHeight="1">
      <c r="B56" s="127"/>
      <c r="D56" s="336"/>
      <c r="H56" s="335"/>
      <c r="J56" s="336"/>
      <c r="P56" s="335"/>
      <c r="R56" s="334"/>
    </row>
    <row r="57" spans="2:18" s="2" customFormat="1" ht="14.25" customHeight="1">
      <c r="B57" s="127"/>
      <c r="D57" s="336"/>
      <c r="H57" s="335"/>
      <c r="J57" s="336"/>
      <c r="P57" s="335"/>
      <c r="R57" s="334"/>
    </row>
    <row r="58" spans="2:18" s="2" customFormat="1" ht="14.25" customHeight="1">
      <c r="B58" s="127"/>
      <c r="D58" s="336"/>
      <c r="H58" s="335"/>
      <c r="J58" s="336"/>
      <c r="P58" s="335"/>
      <c r="R58" s="334"/>
    </row>
    <row r="59" spans="2:18" s="6" customFormat="1" ht="15.75" customHeight="1">
      <c r="B59" s="43"/>
      <c r="D59" s="333" t="s">
        <v>1435</v>
      </c>
      <c r="E59" s="331"/>
      <c r="F59" s="331"/>
      <c r="G59" s="332" t="s">
        <v>1434</v>
      </c>
      <c r="H59" s="330"/>
      <c r="J59" s="333" t="s">
        <v>1435</v>
      </c>
      <c r="K59" s="331"/>
      <c r="L59" s="331"/>
      <c r="M59" s="331"/>
      <c r="N59" s="332" t="s">
        <v>1434</v>
      </c>
      <c r="O59" s="331"/>
      <c r="P59" s="330"/>
      <c r="R59" s="294"/>
    </row>
    <row r="60" spans="2:18" s="2" customFormat="1" ht="14.25" customHeight="1">
      <c r="B60" s="127"/>
      <c r="R60" s="334"/>
    </row>
    <row r="61" spans="2:18" s="6" customFormat="1" ht="15.75" customHeight="1">
      <c r="B61" s="43"/>
      <c r="D61" s="337" t="s">
        <v>1437</v>
      </c>
      <c r="E61" s="53"/>
      <c r="F61" s="53"/>
      <c r="G61" s="53"/>
      <c r="H61" s="54"/>
      <c r="J61" s="337" t="s">
        <v>1436</v>
      </c>
      <c r="K61" s="53"/>
      <c r="L61" s="53"/>
      <c r="M61" s="53"/>
      <c r="N61" s="53"/>
      <c r="O61" s="53"/>
      <c r="P61" s="54"/>
      <c r="R61" s="294"/>
    </row>
    <row r="62" spans="2:18" s="2" customFormat="1" ht="14.25" customHeight="1">
      <c r="B62" s="127"/>
      <c r="D62" s="336"/>
      <c r="H62" s="335"/>
      <c r="J62" s="336"/>
      <c r="P62" s="335"/>
      <c r="R62" s="334"/>
    </row>
    <row r="63" spans="2:18" s="2" customFormat="1" ht="14.25" customHeight="1">
      <c r="B63" s="127"/>
      <c r="D63" s="336"/>
      <c r="H63" s="335"/>
      <c r="J63" s="336"/>
      <c r="P63" s="335"/>
      <c r="R63" s="334"/>
    </row>
    <row r="64" spans="2:18" s="2" customFormat="1" ht="14.25" customHeight="1">
      <c r="B64" s="127"/>
      <c r="D64" s="336"/>
      <c r="H64" s="335"/>
      <c r="J64" s="336"/>
      <c r="P64" s="335"/>
      <c r="R64" s="334"/>
    </row>
    <row r="65" spans="2:18" s="2" customFormat="1" ht="14.25" customHeight="1">
      <c r="B65" s="127"/>
      <c r="D65" s="336"/>
      <c r="H65" s="335"/>
      <c r="J65" s="336"/>
      <c r="P65" s="335"/>
      <c r="R65" s="334"/>
    </row>
    <row r="66" spans="2:18" s="2" customFormat="1" ht="14.25" customHeight="1">
      <c r="B66" s="127"/>
      <c r="D66" s="336"/>
      <c r="H66" s="335"/>
      <c r="J66" s="336"/>
      <c r="P66" s="335"/>
      <c r="R66" s="334"/>
    </row>
    <row r="67" spans="2:18" s="2" customFormat="1" ht="14.25" customHeight="1">
      <c r="B67" s="127"/>
      <c r="D67" s="336"/>
      <c r="H67" s="335"/>
      <c r="J67" s="336"/>
      <c r="P67" s="335"/>
      <c r="R67" s="334"/>
    </row>
    <row r="68" spans="2:18" s="2" customFormat="1" ht="14.25" customHeight="1">
      <c r="B68" s="127"/>
      <c r="D68" s="336"/>
      <c r="H68" s="335"/>
      <c r="J68" s="336"/>
      <c r="P68" s="335"/>
      <c r="R68" s="334"/>
    </row>
    <row r="69" spans="2:18" s="2" customFormat="1" ht="14.25" customHeight="1">
      <c r="B69" s="127"/>
      <c r="D69" s="336"/>
      <c r="H69" s="335"/>
      <c r="J69" s="336"/>
      <c r="P69" s="335"/>
      <c r="R69" s="334"/>
    </row>
    <row r="70" spans="2:18" s="6" customFormat="1" ht="15.75" customHeight="1">
      <c r="B70" s="43"/>
      <c r="D70" s="333" t="s">
        <v>1435</v>
      </c>
      <c r="E70" s="331"/>
      <c r="F70" s="331"/>
      <c r="G70" s="332" t="s">
        <v>1434</v>
      </c>
      <c r="H70" s="330"/>
      <c r="J70" s="333" t="s">
        <v>1435</v>
      </c>
      <c r="K70" s="331"/>
      <c r="L70" s="331"/>
      <c r="M70" s="331"/>
      <c r="N70" s="332" t="s">
        <v>1434</v>
      </c>
      <c r="O70" s="331"/>
      <c r="P70" s="330"/>
      <c r="R70" s="294"/>
    </row>
    <row r="71" spans="2:18" s="6" customFormat="1" ht="15" customHeight="1">
      <c r="B71" s="28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288"/>
    </row>
    <row r="75" spans="2:18" s="6" customFormat="1" ht="7.5" customHeight="1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2"/>
    </row>
    <row r="76" spans="2:18" s="6" customFormat="1" ht="37.5" customHeight="1">
      <c r="B76" s="43"/>
      <c r="C76" s="622" t="s">
        <v>1433</v>
      </c>
      <c r="D76" s="562"/>
      <c r="E76" s="562"/>
      <c r="F76" s="562"/>
      <c r="G76" s="562"/>
      <c r="H76" s="562"/>
      <c r="I76" s="562"/>
      <c r="J76" s="562"/>
      <c r="K76" s="562"/>
      <c r="L76" s="562"/>
      <c r="M76" s="562"/>
      <c r="N76" s="562"/>
      <c r="O76" s="562"/>
      <c r="P76" s="562"/>
      <c r="Q76" s="562"/>
      <c r="R76" s="294"/>
    </row>
    <row r="77" spans="2:18" s="6" customFormat="1" ht="7.5" customHeight="1">
      <c r="B77" s="43"/>
      <c r="R77" s="294"/>
    </row>
    <row r="78" spans="2:18" s="6" customFormat="1" ht="30.75" customHeight="1">
      <c r="B78" s="43"/>
      <c r="C78" s="100" t="s">
        <v>16</v>
      </c>
      <c r="F78" s="623" t="str">
        <f>$F$6</f>
        <v>Galerie moderního umění - změna využití bytů II. - drobné odchylky oproti původní schválené PD zpracované v 04/2014 </v>
      </c>
      <c r="G78" s="562"/>
      <c r="H78" s="562"/>
      <c r="I78" s="562"/>
      <c r="J78" s="562"/>
      <c r="K78" s="562"/>
      <c r="L78" s="562"/>
      <c r="M78" s="562"/>
      <c r="N78" s="562"/>
      <c r="O78" s="562"/>
      <c r="P78" s="562"/>
      <c r="R78" s="294"/>
    </row>
    <row r="79" spans="2:18" s="6" customFormat="1" ht="37.5" customHeight="1">
      <c r="B79" s="43"/>
      <c r="C79" s="47" t="s">
        <v>105</v>
      </c>
      <c r="F79" s="624" t="str">
        <f>$F$7</f>
        <v>D.1.4.e - Zařízení zdravotně technických instalací</v>
      </c>
      <c r="G79" s="562"/>
      <c r="H79" s="562"/>
      <c r="I79" s="562"/>
      <c r="J79" s="562"/>
      <c r="K79" s="562"/>
      <c r="L79" s="562"/>
      <c r="M79" s="562"/>
      <c r="N79" s="562"/>
      <c r="O79" s="562"/>
      <c r="P79" s="562"/>
      <c r="R79" s="294"/>
    </row>
    <row r="80" spans="2:18" s="6" customFormat="1" ht="7.5" customHeight="1">
      <c r="B80" s="43"/>
      <c r="R80" s="294"/>
    </row>
    <row r="81" spans="2:18" s="6" customFormat="1" ht="18.75" customHeight="1">
      <c r="B81" s="43"/>
      <c r="C81" s="100" t="s">
        <v>22</v>
      </c>
      <c r="F81" s="44" t="str">
        <f>$F$9</f>
        <v>Hradec Králové</v>
      </c>
      <c r="K81" s="100" t="s">
        <v>24</v>
      </c>
      <c r="M81" s="625">
        <f>IF($O$9="","",$O$9)</f>
        <v>42359</v>
      </c>
      <c r="N81" s="562"/>
      <c r="O81" s="562"/>
      <c r="P81" s="562"/>
      <c r="R81" s="294"/>
    </row>
    <row r="82" spans="2:18" s="6" customFormat="1" ht="7.5" customHeight="1">
      <c r="B82" s="43"/>
      <c r="R82" s="294"/>
    </row>
    <row r="83" spans="2:18" s="6" customFormat="1" ht="15.75" customHeight="1">
      <c r="B83" s="43"/>
      <c r="C83" s="100" t="s">
        <v>1427</v>
      </c>
      <c r="F83" s="44" t="str">
        <f>$E$12</f>
        <v> </v>
      </c>
      <c r="K83" s="100" t="s">
        <v>34</v>
      </c>
      <c r="M83" s="606" t="str">
        <f>$E$18</f>
        <v>VPK Maurer</v>
      </c>
      <c r="N83" s="562"/>
      <c r="O83" s="562"/>
      <c r="P83" s="562"/>
      <c r="Q83" s="562"/>
      <c r="R83" s="294"/>
    </row>
    <row r="84" spans="2:18" s="6" customFormat="1" ht="15" customHeight="1">
      <c r="B84" s="43"/>
      <c r="C84" s="100" t="s">
        <v>1426</v>
      </c>
      <c r="F84" s="44" t="str">
        <f>IF($E$15="","",$E$15)</f>
        <v> </v>
      </c>
      <c r="K84" s="100" t="s">
        <v>1425</v>
      </c>
      <c r="M84" s="606" t="str">
        <f>$E$21</f>
        <v>Michal Sčebel</v>
      </c>
      <c r="N84" s="562"/>
      <c r="O84" s="562"/>
      <c r="P84" s="562"/>
      <c r="Q84" s="562"/>
      <c r="R84" s="294"/>
    </row>
    <row r="85" spans="2:18" s="6" customFormat="1" ht="11.25" customHeight="1">
      <c r="B85" s="43"/>
      <c r="R85" s="294"/>
    </row>
    <row r="86" spans="2:18" s="6" customFormat="1" ht="30" customHeight="1">
      <c r="B86" s="43"/>
      <c r="C86" s="629" t="s">
        <v>1432</v>
      </c>
      <c r="D86" s="609"/>
      <c r="E86" s="609"/>
      <c r="F86" s="609"/>
      <c r="G86" s="609"/>
      <c r="H86" s="114"/>
      <c r="I86" s="114"/>
      <c r="J86" s="114"/>
      <c r="K86" s="114"/>
      <c r="L86" s="114"/>
      <c r="M86" s="114"/>
      <c r="N86" s="629" t="s">
        <v>111</v>
      </c>
      <c r="O86" s="562"/>
      <c r="P86" s="562"/>
      <c r="Q86" s="562"/>
      <c r="R86" s="294"/>
    </row>
    <row r="87" spans="2:18" s="6" customFormat="1" ht="11.25" customHeight="1">
      <c r="B87" s="43"/>
      <c r="R87" s="294"/>
    </row>
    <row r="88" spans="2:47" s="6" customFormat="1" ht="30" customHeight="1">
      <c r="B88" s="43"/>
      <c r="C88" s="316" t="s">
        <v>1431</v>
      </c>
      <c r="N88" s="607">
        <f>$N$115</f>
        <v>0</v>
      </c>
      <c r="O88" s="562"/>
      <c r="P88" s="562"/>
      <c r="Q88" s="562"/>
      <c r="R88" s="294"/>
      <c r="AU88" s="6" t="s">
        <v>113</v>
      </c>
    </row>
    <row r="89" spans="2:18" s="72" customFormat="1" ht="25.5" customHeight="1">
      <c r="B89" s="329"/>
      <c r="D89" s="328" t="s">
        <v>121</v>
      </c>
      <c r="N89" s="626">
        <f>$N$116</f>
        <v>0</v>
      </c>
      <c r="O89" s="627"/>
      <c r="P89" s="627"/>
      <c r="Q89" s="627"/>
      <c r="R89" s="327"/>
    </row>
    <row r="90" spans="2:18" s="82" customFormat="1" ht="21" customHeight="1">
      <c r="B90" s="326"/>
      <c r="D90" s="325" t="s">
        <v>1035</v>
      </c>
      <c r="N90" s="628">
        <f>$N$117</f>
        <v>0</v>
      </c>
      <c r="O90" s="627"/>
      <c r="P90" s="627"/>
      <c r="Q90" s="627"/>
      <c r="R90" s="324"/>
    </row>
    <row r="91" spans="2:18" s="82" customFormat="1" ht="21" customHeight="1">
      <c r="B91" s="326"/>
      <c r="D91" s="325" t="s">
        <v>1376</v>
      </c>
      <c r="N91" s="628">
        <f>$N$134</f>
        <v>0</v>
      </c>
      <c r="O91" s="627"/>
      <c r="P91" s="627"/>
      <c r="Q91" s="627"/>
      <c r="R91" s="324"/>
    </row>
    <row r="92" spans="2:18" s="82" customFormat="1" ht="21" customHeight="1">
      <c r="B92" s="326"/>
      <c r="D92" s="325" t="s">
        <v>1317</v>
      </c>
      <c r="N92" s="628">
        <f>$N$154</f>
        <v>0</v>
      </c>
      <c r="O92" s="627"/>
      <c r="P92" s="627"/>
      <c r="Q92" s="627"/>
      <c r="R92" s="324"/>
    </row>
    <row r="93" spans="2:18" s="82" customFormat="1" ht="21" customHeight="1">
      <c r="B93" s="326"/>
      <c r="D93" s="325" t="s">
        <v>1313</v>
      </c>
      <c r="N93" s="628">
        <f>$N$156</f>
        <v>0</v>
      </c>
      <c r="O93" s="627"/>
      <c r="P93" s="627"/>
      <c r="Q93" s="627"/>
      <c r="R93" s="324"/>
    </row>
    <row r="94" spans="2:18" s="82" customFormat="1" ht="21" customHeight="1">
      <c r="B94" s="326"/>
      <c r="D94" s="325" t="s">
        <v>1260</v>
      </c>
      <c r="N94" s="628">
        <f>$N$174</f>
        <v>0</v>
      </c>
      <c r="O94" s="627"/>
      <c r="P94" s="627"/>
      <c r="Q94" s="627"/>
      <c r="R94" s="324"/>
    </row>
    <row r="95" spans="2:18" s="6" customFormat="1" ht="22.5" customHeight="1">
      <c r="B95" s="43"/>
      <c r="R95" s="294"/>
    </row>
    <row r="96" spans="2:21" s="6" customFormat="1" ht="30" customHeight="1">
      <c r="B96" s="43"/>
      <c r="C96" s="316" t="s">
        <v>1430</v>
      </c>
      <c r="N96" s="607">
        <v>0</v>
      </c>
      <c r="O96" s="562"/>
      <c r="P96" s="562"/>
      <c r="Q96" s="562"/>
      <c r="R96" s="294"/>
      <c r="T96" s="295"/>
      <c r="U96" s="323" t="s">
        <v>42</v>
      </c>
    </row>
    <row r="97" spans="2:18" s="6" customFormat="1" ht="18.75" customHeight="1">
      <c r="B97" s="43"/>
      <c r="R97" s="294"/>
    </row>
    <row r="98" spans="2:18" s="6" customFormat="1" ht="30" customHeight="1">
      <c r="B98" s="43"/>
      <c r="C98" s="322" t="s">
        <v>1429</v>
      </c>
      <c r="D98" s="114"/>
      <c r="E98" s="114"/>
      <c r="F98" s="114"/>
      <c r="G98" s="114"/>
      <c r="H98" s="114"/>
      <c r="I98" s="114"/>
      <c r="J98" s="114"/>
      <c r="K98" s="114"/>
      <c r="L98" s="608">
        <f>ROUND(SUM($N$88+$N$96),2)</f>
        <v>0</v>
      </c>
      <c r="M98" s="609"/>
      <c r="N98" s="609"/>
      <c r="O98" s="609"/>
      <c r="P98" s="609"/>
      <c r="Q98" s="609"/>
      <c r="R98" s="294"/>
    </row>
    <row r="99" spans="2:18" s="6" customFormat="1" ht="7.5" customHeight="1">
      <c r="B99" s="28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288"/>
    </row>
    <row r="103" spans="2:18" s="6" customFormat="1" ht="7.5" customHeight="1">
      <c r="B103" s="110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2"/>
    </row>
    <row r="104" spans="2:18" s="6" customFormat="1" ht="37.5" customHeight="1">
      <c r="B104" s="43"/>
      <c r="C104" s="622" t="s">
        <v>1428</v>
      </c>
      <c r="D104" s="562"/>
      <c r="E104" s="562"/>
      <c r="F104" s="562"/>
      <c r="G104" s="562"/>
      <c r="H104" s="562"/>
      <c r="I104" s="562"/>
      <c r="J104" s="562"/>
      <c r="K104" s="562"/>
      <c r="L104" s="562"/>
      <c r="M104" s="562"/>
      <c r="N104" s="562"/>
      <c r="O104" s="562"/>
      <c r="P104" s="562"/>
      <c r="Q104" s="562"/>
      <c r="R104" s="294"/>
    </row>
    <row r="105" spans="2:18" s="6" customFormat="1" ht="7.5" customHeight="1">
      <c r="B105" s="43"/>
      <c r="R105" s="294"/>
    </row>
    <row r="106" spans="2:18" s="6" customFormat="1" ht="30.75" customHeight="1">
      <c r="B106" s="43"/>
      <c r="C106" s="100" t="s">
        <v>16</v>
      </c>
      <c r="F106" s="623" t="str">
        <f>$F$6</f>
        <v>Galerie moderního umění - změna využití bytů II. - drobné odchylky oproti původní schválené PD zpracované v 04/2014 </v>
      </c>
      <c r="G106" s="562"/>
      <c r="H106" s="562"/>
      <c r="I106" s="562"/>
      <c r="J106" s="562"/>
      <c r="K106" s="562"/>
      <c r="L106" s="562"/>
      <c r="M106" s="562"/>
      <c r="N106" s="562"/>
      <c r="O106" s="562"/>
      <c r="P106" s="562"/>
      <c r="R106" s="294"/>
    </row>
    <row r="107" spans="2:18" s="6" customFormat="1" ht="37.5" customHeight="1">
      <c r="B107" s="43"/>
      <c r="C107" s="47" t="s">
        <v>105</v>
      </c>
      <c r="F107" s="624" t="str">
        <f>$F$7</f>
        <v>D.1.4.e - Zařízení zdravotně technických instalací</v>
      </c>
      <c r="G107" s="562"/>
      <c r="H107" s="562"/>
      <c r="I107" s="562"/>
      <c r="J107" s="562"/>
      <c r="K107" s="562"/>
      <c r="L107" s="562"/>
      <c r="M107" s="562"/>
      <c r="N107" s="562"/>
      <c r="O107" s="562"/>
      <c r="P107" s="562"/>
      <c r="R107" s="294"/>
    </row>
    <row r="108" spans="2:18" s="6" customFormat="1" ht="7.5" customHeight="1">
      <c r="B108" s="43"/>
      <c r="R108" s="294"/>
    </row>
    <row r="109" spans="2:18" s="6" customFormat="1" ht="18.75" customHeight="1">
      <c r="B109" s="43"/>
      <c r="C109" s="100" t="s">
        <v>22</v>
      </c>
      <c r="F109" s="44" t="str">
        <f>$F$9</f>
        <v>Hradec Králové</v>
      </c>
      <c r="K109" s="100" t="s">
        <v>24</v>
      </c>
      <c r="M109" s="625">
        <f>IF($O$9="","",$O$9)</f>
        <v>42359</v>
      </c>
      <c r="N109" s="562"/>
      <c r="O109" s="562"/>
      <c r="P109" s="562"/>
      <c r="R109" s="294"/>
    </row>
    <row r="110" spans="2:18" s="6" customFormat="1" ht="7.5" customHeight="1">
      <c r="B110" s="43"/>
      <c r="R110" s="294"/>
    </row>
    <row r="111" spans="2:18" s="6" customFormat="1" ht="15.75" customHeight="1">
      <c r="B111" s="43"/>
      <c r="C111" s="100" t="s">
        <v>1427</v>
      </c>
      <c r="F111" s="44" t="str">
        <f>$E$12</f>
        <v> </v>
      </c>
      <c r="K111" s="100" t="s">
        <v>34</v>
      </c>
      <c r="M111" s="606" t="str">
        <f>$E$18</f>
        <v>VPK Maurer</v>
      </c>
      <c r="N111" s="562"/>
      <c r="O111" s="562"/>
      <c r="P111" s="562"/>
      <c r="Q111" s="562"/>
      <c r="R111" s="294"/>
    </row>
    <row r="112" spans="2:18" s="6" customFormat="1" ht="15" customHeight="1">
      <c r="B112" s="43"/>
      <c r="C112" s="100" t="s">
        <v>1426</v>
      </c>
      <c r="F112" s="44" t="str">
        <f>IF($E$15="","",$E$15)</f>
        <v> </v>
      </c>
      <c r="K112" s="100" t="s">
        <v>1425</v>
      </c>
      <c r="M112" s="606" t="str">
        <f>$E$21</f>
        <v>Michal Sčebel</v>
      </c>
      <c r="N112" s="562"/>
      <c r="O112" s="562"/>
      <c r="P112" s="562"/>
      <c r="Q112" s="562"/>
      <c r="R112" s="294"/>
    </row>
    <row r="113" spans="2:18" s="6" customFormat="1" ht="11.25" customHeight="1">
      <c r="B113" s="43"/>
      <c r="R113" s="294"/>
    </row>
    <row r="114" spans="2:27" s="128" customFormat="1" ht="30" customHeight="1">
      <c r="B114" s="134"/>
      <c r="C114" s="321" t="s">
        <v>140</v>
      </c>
      <c r="D114" s="132" t="s">
        <v>57</v>
      </c>
      <c r="E114" s="132" t="s">
        <v>53</v>
      </c>
      <c r="F114" s="617" t="s">
        <v>141</v>
      </c>
      <c r="G114" s="618"/>
      <c r="H114" s="618"/>
      <c r="I114" s="618"/>
      <c r="J114" s="132" t="s">
        <v>142</v>
      </c>
      <c r="K114" s="132" t="s">
        <v>143</v>
      </c>
      <c r="L114" s="617" t="s">
        <v>144</v>
      </c>
      <c r="M114" s="618"/>
      <c r="N114" s="617" t="s">
        <v>145</v>
      </c>
      <c r="O114" s="618"/>
      <c r="P114" s="618"/>
      <c r="Q114" s="619"/>
      <c r="R114" s="320"/>
      <c r="T114" s="319" t="s">
        <v>147</v>
      </c>
      <c r="U114" s="318" t="s">
        <v>42</v>
      </c>
      <c r="V114" s="318" t="s">
        <v>148</v>
      </c>
      <c r="W114" s="318" t="s">
        <v>149</v>
      </c>
      <c r="X114" s="318" t="s">
        <v>150</v>
      </c>
      <c r="Y114" s="318" t="s">
        <v>151</v>
      </c>
      <c r="Z114" s="318" t="s">
        <v>152</v>
      </c>
      <c r="AA114" s="317" t="s">
        <v>153</v>
      </c>
    </row>
    <row r="115" spans="2:63" s="6" customFormat="1" ht="30" customHeight="1">
      <c r="B115" s="43"/>
      <c r="C115" s="316" t="s">
        <v>1424</v>
      </c>
      <c r="N115" s="620">
        <f>$BK$115</f>
        <v>0</v>
      </c>
      <c r="O115" s="562"/>
      <c r="P115" s="562"/>
      <c r="Q115" s="562"/>
      <c r="R115" s="294"/>
      <c r="T115" s="315"/>
      <c r="U115" s="53"/>
      <c r="V115" s="53"/>
      <c r="W115" s="314">
        <f>$W$116</f>
        <v>289.05803099999997</v>
      </c>
      <c r="X115" s="53"/>
      <c r="Y115" s="314">
        <f>$Y$116</f>
        <v>1.3734600000000001</v>
      </c>
      <c r="Z115" s="53"/>
      <c r="AA115" s="313">
        <f>$AA$116</f>
        <v>0.02571</v>
      </c>
      <c r="AT115" s="6" t="s">
        <v>71</v>
      </c>
      <c r="AU115" s="6" t="s">
        <v>113</v>
      </c>
      <c r="BK115" s="138">
        <f>$BK$116</f>
        <v>0</v>
      </c>
    </row>
    <row r="116" spans="2:63" s="139" customFormat="1" ht="37.5" customHeight="1">
      <c r="B116" s="144"/>
      <c r="D116" s="312" t="s">
        <v>121</v>
      </c>
      <c r="E116" s="312"/>
      <c r="F116" s="312"/>
      <c r="G116" s="312"/>
      <c r="H116" s="312"/>
      <c r="I116" s="312"/>
      <c r="J116" s="312"/>
      <c r="K116" s="312"/>
      <c r="L116" s="312"/>
      <c r="M116" s="312"/>
      <c r="N116" s="621">
        <f>$BK$116</f>
        <v>0</v>
      </c>
      <c r="O116" s="605"/>
      <c r="P116" s="605"/>
      <c r="Q116" s="605"/>
      <c r="R116" s="306"/>
      <c r="T116" s="305"/>
      <c r="W116" s="304">
        <f>$W$117+$W$134+$W$154+$W$156+$W$174</f>
        <v>289.05803099999997</v>
      </c>
      <c r="Y116" s="304">
        <f>$Y$117+$Y$134+$Y$154+$Y$156+$Y$174</f>
        <v>1.3734600000000001</v>
      </c>
      <c r="AA116" s="303">
        <f>$AA$117+$AA$134+$AA$154+$AA$156+$AA$174</f>
        <v>0.02571</v>
      </c>
      <c r="AR116" s="148" t="s">
        <v>80</v>
      </c>
      <c r="AT116" s="148" t="s">
        <v>71</v>
      </c>
      <c r="AU116" s="148" t="s">
        <v>72</v>
      </c>
      <c r="AY116" s="148" t="s">
        <v>156</v>
      </c>
      <c r="BK116" s="149">
        <f>$BK$117+$BK$134+$BK$154+$BK$156+$BK$174</f>
        <v>0</v>
      </c>
    </row>
    <row r="117" spans="2:63" s="139" customFormat="1" ht="21" customHeight="1">
      <c r="B117" s="144"/>
      <c r="D117" s="307" t="s">
        <v>1035</v>
      </c>
      <c r="E117" s="307"/>
      <c r="F117" s="307"/>
      <c r="G117" s="307"/>
      <c r="H117" s="307"/>
      <c r="I117" s="307"/>
      <c r="J117" s="307"/>
      <c r="K117" s="307"/>
      <c r="L117" s="307"/>
      <c r="M117" s="307"/>
      <c r="N117" s="604">
        <f>$BK$117</f>
        <v>0</v>
      </c>
      <c r="O117" s="605"/>
      <c r="P117" s="605"/>
      <c r="Q117" s="605"/>
      <c r="R117" s="306"/>
      <c r="T117" s="305"/>
      <c r="W117" s="304">
        <f>SUM($W$118:$W$133)</f>
        <v>64.551932</v>
      </c>
      <c r="Y117" s="304">
        <f>SUM($Y$118:$Y$133)</f>
        <v>0.08383</v>
      </c>
      <c r="AA117" s="303">
        <f>SUM($AA$118:$AA$133)</f>
        <v>0.0021</v>
      </c>
      <c r="AR117" s="148" t="s">
        <v>80</v>
      </c>
      <c r="AT117" s="148" t="s">
        <v>71</v>
      </c>
      <c r="AU117" s="148" t="s">
        <v>21</v>
      </c>
      <c r="AY117" s="148" t="s">
        <v>156</v>
      </c>
      <c r="BK117" s="149">
        <f>SUM($BK$118:$BK$133)</f>
        <v>0</v>
      </c>
    </row>
    <row r="118" spans="2:65" s="6" customFormat="1" ht="27" customHeight="1">
      <c r="B118" s="43"/>
      <c r="C118" s="299" t="s">
        <v>21</v>
      </c>
      <c r="D118" s="299" t="s">
        <v>160</v>
      </c>
      <c r="E118" s="298" t="s">
        <v>1423</v>
      </c>
      <c r="F118" s="611" t="s">
        <v>1422</v>
      </c>
      <c r="G118" s="612"/>
      <c r="H118" s="612"/>
      <c r="I118" s="612"/>
      <c r="J118" s="297" t="s">
        <v>760</v>
      </c>
      <c r="K118" s="296">
        <v>1</v>
      </c>
      <c r="L118" s="613"/>
      <c r="M118" s="612"/>
      <c r="N118" s="613">
        <f>ROUND($L$118*$K$118,2)</f>
        <v>0</v>
      </c>
      <c r="O118" s="612"/>
      <c r="P118" s="612"/>
      <c r="Q118" s="612"/>
      <c r="R118" s="294"/>
      <c r="T118" s="293"/>
      <c r="U118" s="302" t="s">
        <v>43</v>
      </c>
      <c r="V118" s="301">
        <v>0.031</v>
      </c>
      <c r="W118" s="301">
        <f>$V$118*$K$118</f>
        <v>0.031</v>
      </c>
      <c r="X118" s="301">
        <v>0</v>
      </c>
      <c r="Y118" s="301">
        <f>$X$118*$K$118</f>
        <v>0</v>
      </c>
      <c r="Z118" s="301">
        <v>0.0021</v>
      </c>
      <c r="AA118" s="300">
        <f>$Z$118*$K$118</f>
        <v>0.0021</v>
      </c>
      <c r="AR118" s="6" t="s">
        <v>303</v>
      </c>
      <c r="AT118" s="6" t="s">
        <v>160</v>
      </c>
      <c r="AU118" s="6" t="s">
        <v>80</v>
      </c>
      <c r="AY118" s="6" t="s">
        <v>156</v>
      </c>
      <c r="BE118" s="163">
        <f>IF($U$118="základní",$N$118,0)</f>
        <v>0</v>
      </c>
      <c r="BF118" s="163">
        <f>IF($U$118="snížená",$N$118,0)</f>
        <v>0</v>
      </c>
      <c r="BG118" s="163">
        <f>IF($U$118="zákl. přenesená",$N$118,0)</f>
        <v>0</v>
      </c>
      <c r="BH118" s="163">
        <f>IF($U$118="sníž. přenesená",$N$118,0)</f>
        <v>0</v>
      </c>
      <c r="BI118" s="163">
        <f>IF($U$118="nulová",$N$118,0)</f>
        <v>0</v>
      </c>
      <c r="BJ118" s="6" t="s">
        <v>21</v>
      </c>
      <c r="BK118" s="163">
        <f>ROUND($L$118*$K$118,2)</f>
        <v>0</v>
      </c>
      <c r="BL118" s="6" t="s">
        <v>303</v>
      </c>
      <c r="BM118" s="6" t="s">
        <v>1421</v>
      </c>
    </row>
    <row r="119" spans="2:65" s="6" customFormat="1" ht="15.75" customHeight="1">
      <c r="B119" s="43"/>
      <c r="C119" s="299" t="s">
        <v>80</v>
      </c>
      <c r="D119" s="299" t="s">
        <v>160</v>
      </c>
      <c r="E119" s="298" t="s">
        <v>1420</v>
      </c>
      <c r="F119" s="611" t="s">
        <v>1419</v>
      </c>
      <c r="G119" s="612"/>
      <c r="H119" s="612"/>
      <c r="I119" s="612"/>
      <c r="J119" s="297" t="s">
        <v>163</v>
      </c>
      <c r="K119" s="296">
        <v>16</v>
      </c>
      <c r="L119" s="613"/>
      <c r="M119" s="612"/>
      <c r="N119" s="613">
        <f>ROUND($L$119*$K$119,2)</f>
        <v>0</v>
      </c>
      <c r="O119" s="612"/>
      <c r="P119" s="612"/>
      <c r="Q119" s="612"/>
      <c r="R119" s="294"/>
      <c r="T119" s="293"/>
      <c r="U119" s="302" t="s">
        <v>43</v>
      </c>
      <c r="V119" s="301">
        <v>0.342</v>
      </c>
      <c r="W119" s="301">
        <f>$V$119*$K$119</f>
        <v>5.472</v>
      </c>
      <c r="X119" s="301">
        <v>0.0018</v>
      </c>
      <c r="Y119" s="301">
        <f>$X$119*$K$119</f>
        <v>0.0288</v>
      </c>
      <c r="Z119" s="301">
        <v>0</v>
      </c>
      <c r="AA119" s="300">
        <f>$Z$119*$K$119</f>
        <v>0</v>
      </c>
      <c r="AR119" s="6" t="s">
        <v>303</v>
      </c>
      <c r="AT119" s="6" t="s">
        <v>160</v>
      </c>
      <c r="AU119" s="6" t="s">
        <v>80</v>
      </c>
      <c r="AY119" s="6" t="s">
        <v>156</v>
      </c>
      <c r="BE119" s="163">
        <f>IF($U$119="základní",$N$119,0)</f>
        <v>0</v>
      </c>
      <c r="BF119" s="163">
        <f>IF($U$119="snížená",$N$119,0)</f>
        <v>0</v>
      </c>
      <c r="BG119" s="163">
        <f>IF($U$119="zákl. přenesená",$N$119,0)</f>
        <v>0</v>
      </c>
      <c r="BH119" s="163">
        <f>IF($U$119="sníž. přenesená",$N$119,0)</f>
        <v>0</v>
      </c>
      <c r="BI119" s="163">
        <f>IF($U$119="nulová",$N$119,0)</f>
        <v>0</v>
      </c>
      <c r="BJ119" s="6" t="s">
        <v>21</v>
      </c>
      <c r="BK119" s="163">
        <f>ROUND($L$119*$K$119,2)</f>
        <v>0</v>
      </c>
      <c r="BL119" s="6" t="s">
        <v>303</v>
      </c>
      <c r="BM119" s="6" t="s">
        <v>1418</v>
      </c>
    </row>
    <row r="120" spans="2:65" s="6" customFormat="1" ht="27" customHeight="1">
      <c r="B120" s="43"/>
      <c r="C120" s="299" t="s">
        <v>157</v>
      </c>
      <c r="D120" s="299" t="s">
        <v>160</v>
      </c>
      <c r="E120" s="298" t="s">
        <v>1417</v>
      </c>
      <c r="F120" s="611" t="s">
        <v>1416</v>
      </c>
      <c r="G120" s="612"/>
      <c r="H120" s="612"/>
      <c r="I120" s="612"/>
      <c r="J120" s="297" t="s">
        <v>222</v>
      </c>
      <c r="K120" s="296">
        <v>12</v>
      </c>
      <c r="L120" s="613"/>
      <c r="M120" s="612"/>
      <c r="N120" s="613">
        <f>ROUND($L$120*$K$120,2)</f>
        <v>0</v>
      </c>
      <c r="O120" s="612"/>
      <c r="P120" s="612"/>
      <c r="Q120" s="612"/>
      <c r="R120" s="294"/>
      <c r="T120" s="293"/>
      <c r="U120" s="302" t="s">
        <v>43</v>
      </c>
      <c r="V120" s="301">
        <v>0.769</v>
      </c>
      <c r="W120" s="301">
        <f>$V$120*$K$120</f>
        <v>9.228</v>
      </c>
      <c r="X120" s="301">
        <v>0.00109</v>
      </c>
      <c r="Y120" s="301">
        <f>$X$120*$K$120</f>
        <v>0.013080000000000001</v>
      </c>
      <c r="Z120" s="301">
        <v>0</v>
      </c>
      <c r="AA120" s="300">
        <f>$Z$120*$K$120</f>
        <v>0</v>
      </c>
      <c r="AR120" s="6" t="s">
        <v>303</v>
      </c>
      <c r="AT120" s="6" t="s">
        <v>160</v>
      </c>
      <c r="AU120" s="6" t="s">
        <v>80</v>
      </c>
      <c r="AY120" s="6" t="s">
        <v>156</v>
      </c>
      <c r="BE120" s="163">
        <f>IF($U$120="základní",$N$120,0)</f>
        <v>0</v>
      </c>
      <c r="BF120" s="163">
        <f>IF($U$120="snížená",$N$120,0)</f>
        <v>0</v>
      </c>
      <c r="BG120" s="163">
        <f>IF($U$120="zákl. přenesená",$N$120,0)</f>
        <v>0</v>
      </c>
      <c r="BH120" s="163">
        <f>IF($U$120="sníž. přenesená",$N$120,0)</f>
        <v>0</v>
      </c>
      <c r="BI120" s="163">
        <f>IF($U$120="nulová",$N$120,0)</f>
        <v>0</v>
      </c>
      <c r="BJ120" s="6" t="s">
        <v>21</v>
      </c>
      <c r="BK120" s="163">
        <f>ROUND($L$120*$K$120,2)</f>
        <v>0</v>
      </c>
      <c r="BL120" s="6" t="s">
        <v>303</v>
      </c>
      <c r="BM120" s="6" t="s">
        <v>1415</v>
      </c>
    </row>
    <row r="121" spans="2:65" s="6" customFormat="1" ht="27" customHeight="1">
      <c r="B121" s="43"/>
      <c r="C121" s="299" t="s">
        <v>165</v>
      </c>
      <c r="D121" s="299" t="s">
        <v>160</v>
      </c>
      <c r="E121" s="298" t="s">
        <v>1414</v>
      </c>
      <c r="F121" s="611" t="s">
        <v>1413</v>
      </c>
      <c r="G121" s="612"/>
      <c r="H121" s="612"/>
      <c r="I121" s="612"/>
      <c r="J121" s="297" t="s">
        <v>222</v>
      </c>
      <c r="K121" s="296">
        <v>8</v>
      </c>
      <c r="L121" s="613"/>
      <c r="M121" s="612"/>
      <c r="N121" s="613">
        <f>ROUND($L$121*$K$121,2)</f>
        <v>0</v>
      </c>
      <c r="O121" s="612"/>
      <c r="P121" s="612"/>
      <c r="Q121" s="612"/>
      <c r="R121" s="294"/>
      <c r="T121" s="293"/>
      <c r="U121" s="302" t="s">
        <v>43</v>
      </c>
      <c r="V121" s="301">
        <v>0.827</v>
      </c>
      <c r="W121" s="301">
        <f>$V$121*$K$121</f>
        <v>6.616</v>
      </c>
      <c r="X121" s="301">
        <v>0.0012</v>
      </c>
      <c r="Y121" s="301">
        <f>$X$121*$K$121</f>
        <v>0.0096</v>
      </c>
      <c r="Z121" s="301">
        <v>0</v>
      </c>
      <c r="AA121" s="300">
        <f>$Z$121*$K$121</f>
        <v>0</v>
      </c>
      <c r="AR121" s="6" t="s">
        <v>303</v>
      </c>
      <c r="AT121" s="6" t="s">
        <v>160</v>
      </c>
      <c r="AU121" s="6" t="s">
        <v>80</v>
      </c>
      <c r="AY121" s="6" t="s">
        <v>156</v>
      </c>
      <c r="BE121" s="163">
        <f>IF($U$121="základní",$N$121,0)</f>
        <v>0</v>
      </c>
      <c r="BF121" s="163">
        <f>IF($U$121="snížená",$N$121,0)</f>
        <v>0</v>
      </c>
      <c r="BG121" s="163">
        <f>IF($U$121="zákl. přenesená",$N$121,0)</f>
        <v>0</v>
      </c>
      <c r="BH121" s="163">
        <f>IF($U$121="sníž. přenesená",$N$121,0)</f>
        <v>0</v>
      </c>
      <c r="BI121" s="163">
        <f>IF($U$121="nulová",$N$121,0)</f>
        <v>0</v>
      </c>
      <c r="BJ121" s="6" t="s">
        <v>21</v>
      </c>
      <c r="BK121" s="163">
        <f>ROUND($L$121*$K$121,2)</f>
        <v>0</v>
      </c>
      <c r="BL121" s="6" t="s">
        <v>303</v>
      </c>
      <c r="BM121" s="6" t="s">
        <v>1412</v>
      </c>
    </row>
    <row r="122" spans="2:65" s="6" customFormat="1" ht="27" customHeight="1">
      <c r="B122" s="43"/>
      <c r="C122" s="299" t="s">
        <v>832</v>
      </c>
      <c r="D122" s="299" t="s">
        <v>160</v>
      </c>
      <c r="E122" s="298" t="s">
        <v>1411</v>
      </c>
      <c r="F122" s="611" t="s">
        <v>1410</v>
      </c>
      <c r="G122" s="612"/>
      <c r="H122" s="612"/>
      <c r="I122" s="612"/>
      <c r="J122" s="297" t="s">
        <v>222</v>
      </c>
      <c r="K122" s="296">
        <v>10</v>
      </c>
      <c r="L122" s="613"/>
      <c r="M122" s="612"/>
      <c r="N122" s="613">
        <f>ROUND($L$122*$K$122,2)</f>
        <v>0</v>
      </c>
      <c r="O122" s="612"/>
      <c r="P122" s="612"/>
      <c r="Q122" s="612"/>
      <c r="R122" s="294"/>
      <c r="T122" s="293"/>
      <c r="U122" s="302" t="s">
        <v>43</v>
      </c>
      <c r="V122" s="301">
        <v>0.831</v>
      </c>
      <c r="W122" s="301">
        <f>$V$122*$K$122</f>
        <v>8.309999999999999</v>
      </c>
      <c r="X122" s="301">
        <v>0.0009</v>
      </c>
      <c r="Y122" s="301">
        <f>$X$122*$K$122</f>
        <v>0.009</v>
      </c>
      <c r="Z122" s="301">
        <v>0</v>
      </c>
      <c r="AA122" s="300">
        <f>$Z$122*$K$122</f>
        <v>0</v>
      </c>
      <c r="AR122" s="6" t="s">
        <v>303</v>
      </c>
      <c r="AT122" s="6" t="s">
        <v>160</v>
      </c>
      <c r="AU122" s="6" t="s">
        <v>80</v>
      </c>
      <c r="AY122" s="6" t="s">
        <v>156</v>
      </c>
      <c r="BE122" s="163">
        <f>IF($U$122="základní",$N$122,0)</f>
        <v>0</v>
      </c>
      <c r="BF122" s="163">
        <f>IF($U$122="snížená",$N$122,0)</f>
        <v>0</v>
      </c>
      <c r="BG122" s="163">
        <f>IF($U$122="zákl. přenesená",$N$122,0)</f>
        <v>0</v>
      </c>
      <c r="BH122" s="163">
        <f>IF($U$122="sníž. přenesená",$N$122,0)</f>
        <v>0</v>
      </c>
      <c r="BI122" s="163">
        <f>IF($U$122="nulová",$N$122,0)</f>
        <v>0</v>
      </c>
      <c r="BJ122" s="6" t="s">
        <v>21</v>
      </c>
      <c r="BK122" s="163">
        <f>ROUND($L$122*$K$122,2)</f>
        <v>0</v>
      </c>
      <c r="BL122" s="6" t="s">
        <v>303</v>
      </c>
      <c r="BM122" s="6" t="s">
        <v>1409</v>
      </c>
    </row>
    <row r="123" spans="2:65" s="6" customFormat="1" ht="27" customHeight="1">
      <c r="B123" s="43"/>
      <c r="C123" s="299" t="s">
        <v>266</v>
      </c>
      <c r="D123" s="299" t="s">
        <v>160</v>
      </c>
      <c r="E123" s="298" t="s">
        <v>1408</v>
      </c>
      <c r="F123" s="611" t="s">
        <v>1407</v>
      </c>
      <c r="G123" s="612"/>
      <c r="H123" s="612"/>
      <c r="I123" s="612"/>
      <c r="J123" s="297" t="s">
        <v>222</v>
      </c>
      <c r="K123" s="296">
        <v>20</v>
      </c>
      <c r="L123" s="613"/>
      <c r="M123" s="612"/>
      <c r="N123" s="613">
        <f>ROUND($L$123*$K$123,2)</f>
        <v>0</v>
      </c>
      <c r="O123" s="612"/>
      <c r="P123" s="612"/>
      <c r="Q123" s="612"/>
      <c r="R123" s="294"/>
      <c r="T123" s="293"/>
      <c r="U123" s="302" t="s">
        <v>43</v>
      </c>
      <c r="V123" s="301">
        <v>0.728</v>
      </c>
      <c r="W123" s="301">
        <f>$V$123*$K$123</f>
        <v>14.559999999999999</v>
      </c>
      <c r="X123" s="301">
        <v>0.00035</v>
      </c>
      <c r="Y123" s="301">
        <f>$X$123*$K$123</f>
        <v>0.007</v>
      </c>
      <c r="Z123" s="301">
        <v>0</v>
      </c>
      <c r="AA123" s="300">
        <f>$Z$123*$K$123</f>
        <v>0</v>
      </c>
      <c r="AR123" s="6" t="s">
        <v>303</v>
      </c>
      <c r="AT123" s="6" t="s">
        <v>160</v>
      </c>
      <c r="AU123" s="6" t="s">
        <v>80</v>
      </c>
      <c r="AY123" s="6" t="s">
        <v>156</v>
      </c>
      <c r="BE123" s="163">
        <f>IF($U$123="základní",$N$123,0)</f>
        <v>0</v>
      </c>
      <c r="BF123" s="163">
        <f>IF($U$123="snížená",$N$123,0)</f>
        <v>0</v>
      </c>
      <c r="BG123" s="163">
        <f>IF($U$123="zákl. přenesená",$N$123,0)</f>
        <v>0</v>
      </c>
      <c r="BH123" s="163">
        <f>IF($U$123="sníž. přenesená",$N$123,0)</f>
        <v>0</v>
      </c>
      <c r="BI123" s="163">
        <f>IF($U$123="nulová",$N$123,0)</f>
        <v>0</v>
      </c>
      <c r="BJ123" s="6" t="s">
        <v>21</v>
      </c>
      <c r="BK123" s="163">
        <f>ROUND($L$123*$K$123,2)</f>
        <v>0</v>
      </c>
      <c r="BL123" s="6" t="s">
        <v>303</v>
      </c>
      <c r="BM123" s="6" t="s">
        <v>1406</v>
      </c>
    </row>
    <row r="124" spans="2:65" s="6" customFormat="1" ht="27" customHeight="1">
      <c r="B124" s="43"/>
      <c r="C124" s="299" t="s">
        <v>898</v>
      </c>
      <c r="D124" s="299" t="s">
        <v>160</v>
      </c>
      <c r="E124" s="298" t="s">
        <v>1405</v>
      </c>
      <c r="F124" s="611" t="s">
        <v>1404</v>
      </c>
      <c r="G124" s="612"/>
      <c r="H124" s="612"/>
      <c r="I124" s="612"/>
      <c r="J124" s="297" t="s">
        <v>222</v>
      </c>
      <c r="K124" s="296">
        <v>13</v>
      </c>
      <c r="L124" s="613"/>
      <c r="M124" s="612"/>
      <c r="N124" s="613">
        <f>ROUND($L$124*$K$124,2)</f>
        <v>0</v>
      </c>
      <c r="O124" s="612"/>
      <c r="P124" s="612"/>
      <c r="Q124" s="612"/>
      <c r="R124" s="294"/>
      <c r="T124" s="293"/>
      <c r="U124" s="302" t="s">
        <v>43</v>
      </c>
      <c r="V124" s="301">
        <v>0.832</v>
      </c>
      <c r="W124" s="301">
        <f>$V$124*$K$124</f>
        <v>10.815999999999999</v>
      </c>
      <c r="X124" s="301">
        <v>0.00114</v>
      </c>
      <c r="Y124" s="301">
        <f>$X$124*$K$124</f>
        <v>0.01482</v>
      </c>
      <c r="Z124" s="301">
        <v>0</v>
      </c>
      <c r="AA124" s="300">
        <f>$Z$124*$K$124</f>
        <v>0</v>
      </c>
      <c r="AR124" s="6" t="s">
        <v>303</v>
      </c>
      <c r="AT124" s="6" t="s">
        <v>160</v>
      </c>
      <c r="AU124" s="6" t="s">
        <v>80</v>
      </c>
      <c r="AY124" s="6" t="s">
        <v>156</v>
      </c>
      <c r="BE124" s="163">
        <f>IF($U$124="základní",$N$124,0)</f>
        <v>0</v>
      </c>
      <c r="BF124" s="163">
        <f>IF($U$124="snížená",$N$124,0)</f>
        <v>0</v>
      </c>
      <c r="BG124" s="163">
        <f>IF($U$124="zákl. přenesená",$N$124,0)</f>
        <v>0</v>
      </c>
      <c r="BH124" s="163">
        <f>IF($U$124="sníž. přenesená",$N$124,0)</f>
        <v>0</v>
      </c>
      <c r="BI124" s="163">
        <f>IF($U$124="nulová",$N$124,0)</f>
        <v>0</v>
      </c>
      <c r="BJ124" s="6" t="s">
        <v>21</v>
      </c>
      <c r="BK124" s="163">
        <f>ROUND($L$124*$K$124,2)</f>
        <v>0</v>
      </c>
      <c r="BL124" s="6" t="s">
        <v>303</v>
      </c>
      <c r="BM124" s="6" t="s">
        <v>1403</v>
      </c>
    </row>
    <row r="125" spans="2:65" s="6" customFormat="1" ht="15.75" customHeight="1">
      <c r="B125" s="43"/>
      <c r="C125" s="299" t="s">
        <v>406</v>
      </c>
      <c r="D125" s="299" t="s">
        <v>160</v>
      </c>
      <c r="E125" s="298" t="s">
        <v>1402</v>
      </c>
      <c r="F125" s="611" t="s">
        <v>1401</v>
      </c>
      <c r="G125" s="612"/>
      <c r="H125" s="612"/>
      <c r="I125" s="612"/>
      <c r="J125" s="297" t="s">
        <v>163</v>
      </c>
      <c r="K125" s="296">
        <v>7</v>
      </c>
      <c r="L125" s="613"/>
      <c r="M125" s="612"/>
      <c r="N125" s="613">
        <f>ROUND($L$125*$K$125,2)</f>
        <v>0</v>
      </c>
      <c r="O125" s="612"/>
      <c r="P125" s="612"/>
      <c r="Q125" s="612"/>
      <c r="R125" s="294"/>
      <c r="T125" s="293"/>
      <c r="U125" s="302" t="s">
        <v>43</v>
      </c>
      <c r="V125" s="301">
        <v>0.157</v>
      </c>
      <c r="W125" s="301">
        <f>$V$125*$K$125</f>
        <v>1.099</v>
      </c>
      <c r="X125" s="301">
        <v>0</v>
      </c>
      <c r="Y125" s="301">
        <f>$X$125*$K$125</f>
        <v>0</v>
      </c>
      <c r="Z125" s="301">
        <v>0</v>
      </c>
      <c r="AA125" s="300">
        <f>$Z$125*$K$125</f>
        <v>0</v>
      </c>
      <c r="AR125" s="6" t="s">
        <v>303</v>
      </c>
      <c r="AT125" s="6" t="s">
        <v>160</v>
      </c>
      <c r="AU125" s="6" t="s">
        <v>80</v>
      </c>
      <c r="AY125" s="6" t="s">
        <v>156</v>
      </c>
      <c r="BE125" s="163">
        <f>IF($U$125="základní",$N$125,0)</f>
        <v>0</v>
      </c>
      <c r="BF125" s="163">
        <f>IF($U$125="snížená",$N$125,0)</f>
        <v>0</v>
      </c>
      <c r="BG125" s="163">
        <f>IF($U$125="zákl. přenesená",$N$125,0)</f>
        <v>0</v>
      </c>
      <c r="BH125" s="163">
        <f>IF($U$125="sníž. přenesená",$N$125,0)</f>
        <v>0</v>
      </c>
      <c r="BI125" s="163">
        <f>IF($U$125="nulová",$N$125,0)</f>
        <v>0</v>
      </c>
      <c r="BJ125" s="6" t="s">
        <v>21</v>
      </c>
      <c r="BK125" s="163">
        <f>ROUND($L$125*$K$125,2)</f>
        <v>0</v>
      </c>
      <c r="BL125" s="6" t="s">
        <v>303</v>
      </c>
      <c r="BM125" s="6" t="s">
        <v>1400</v>
      </c>
    </row>
    <row r="126" spans="2:65" s="6" customFormat="1" ht="15.75" customHeight="1">
      <c r="B126" s="43"/>
      <c r="C126" s="299" t="s">
        <v>340</v>
      </c>
      <c r="D126" s="299" t="s">
        <v>160</v>
      </c>
      <c r="E126" s="298" t="s">
        <v>1399</v>
      </c>
      <c r="F126" s="611" t="s">
        <v>1398</v>
      </c>
      <c r="G126" s="612"/>
      <c r="H126" s="612"/>
      <c r="I126" s="612"/>
      <c r="J126" s="297" t="s">
        <v>163</v>
      </c>
      <c r="K126" s="296">
        <v>6</v>
      </c>
      <c r="L126" s="613"/>
      <c r="M126" s="612"/>
      <c r="N126" s="613">
        <f>ROUND($L$126*$K$126,2)</f>
        <v>0</v>
      </c>
      <c r="O126" s="612"/>
      <c r="P126" s="612"/>
      <c r="Q126" s="612"/>
      <c r="R126" s="294"/>
      <c r="T126" s="293"/>
      <c r="U126" s="302" t="s">
        <v>43</v>
      </c>
      <c r="V126" s="301">
        <v>0.174</v>
      </c>
      <c r="W126" s="301">
        <f>$V$126*$K$126</f>
        <v>1.044</v>
      </c>
      <c r="X126" s="301">
        <v>0</v>
      </c>
      <c r="Y126" s="301">
        <f>$X$126*$K$126</f>
        <v>0</v>
      </c>
      <c r="Z126" s="301">
        <v>0</v>
      </c>
      <c r="AA126" s="300">
        <f>$Z$126*$K$126</f>
        <v>0</v>
      </c>
      <c r="AR126" s="6" t="s">
        <v>303</v>
      </c>
      <c r="AT126" s="6" t="s">
        <v>160</v>
      </c>
      <c r="AU126" s="6" t="s">
        <v>80</v>
      </c>
      <c r="AY126" s="6" t="s">
        <v>156</v>
      </c>
      <c r="BE126" s="163">
        <f>IF($U$126="základní",$N$126,0)</f>
        <v>0</v>
      </c>
      <c r="BF126" s="163">
        <f>IF($U$126="snížená",$N$126,0)</f>
        <v>0</v>
      </c>
      <c r="BG126" s="163">
        <f>IF($U$126="zákl. přenesená",$N$126,0)</f>
        <v>0</v>
      </c>
      <c r="BH126" s="163">
        <f>IF($U$126="sníž. přenesená",$N$126,0)</f>
        <v>0</v>
      </c>
      <c r="BI126" s="163">
        <f>IF($U$126="nulová",$N$126,0)</f>
        <v>0</v>
      </c>
      <c r="BJ126" s="6" t="s">
        <v>21</v>
      </c>
      <c r="BK126" s="163">
        <f>ROUND($L$126*$K$126,2)</f>
        <v>0</v>
      </c>
      <c r="BL126" s="6" t="s">
        <v>303</v>
      </c>
      <c r="BM126" s="6" t="s">
        <v>1397</v>
      </c>
    </row>
    <row r="127" spans="2:65" s="6" customFormat="1" ht="27" customHeight="1">
      <c r="B127" s="43"/>
      <c r="C127" s="299" t="s">
        <v>26</v>
      </c>
      <c r="D127" s="299" t="s">
        <v>160</v>
      </c>
      <c r="E127" s="298" t="s">
        <v>1396</v>
      </c>
      <c r="F127" s="611" t="s">
        <v>1395</v>
      </c>
      <c r="G127" s="612"/>
      <c r="H127" s="612"/>
      <c r="I127" s="612"/>
      <c r="J127" s="297" t="s">
        <v>163</v>
      </c>
      <c r="K127" s="296">
        <v>15</v>
      </c>
      <c r="L127" s="613"/>
      <c r="M127" s="612"/>
      <c r="N127" s="613">
        <f>ROUND($L$127*$K$127,2)</f>
        <v>0</v>
      </c>
      <c r="O127" s="612"/>
      <c r="P127" s="612"/>
      <c r="Q127" s="612"/>
      <c r="R127" s="294"/>
      <c r="T127" s="293"/>
      <c r="U127" s="302" t="s">
        <v>43</v>
      </c>
      <c r="V127" s="301">
        <v>0.259</v>
      </c>
      <c r="W127" s="301">
        <f>$V$127*$K$127</f>
        <v>3.8850000000000002</v>
      </c>
      <c r="X127" s="301">
        <v>0</v>
      </c>
      <c r="Y127" s="301">
        <f>$X$127*$K$127</f>
        <v>0</v>
      </c>
      <c r="Z127" s="301">
        <v>0</v>
      </c>
      <c r="AA127" s="300">
        <f>$Z$127*$K$127</f>
        <v>0</v>
      </c>
      <c r="AR127" s="6" t="s">
        <v>303</v>
      </c>
      <c r="AT127" s="6" t="s">
        <v>160</v>
      </c>
      <c r="AU127" s="6" t="s">
        <v>80</v>
      </c>
      <c r="AY127" s="6" t="s">
        <v>156</v>
      </c>
      <c r="BE127" s="163">
        <f>IF($U$127="základní",$N$127,0)</f>
        <v>0</v>
      </c>
      <c r="BF127" s="163">
        <f>IF($U$127="snížená",$N$127,0)</f>
        <v>0</v>
      </c>
      <c r="BG127" s="163">
        <f>IF($U$127="zákl. přenesená",$N$127,0)</f>
        <v>0</v>
      </c>
      <c r="BH127" s="163">
        <f>IF($U$127="sníž. přenesená",$N$127,0)</f>
        <v>0</v>
      </c>
      <c r="BI127" s="163">
        <f>IF($U$127="nulová",$N$127,0)</f>
        <v>0</v>
      </c>
      <c r="BJ127" s="6" t="s">
        <v>21</v>
      </c>
      <c r="BK127" s="163">
        <f>ROUND($L$127*$K$127,2)</f>
        <v>0</v>
      </c>
      <c r="BL127" s="6" t="s">
        <v>303</v>
      </c>
      <c r="BM127" s="6" t="s">
        <v>1394</v>
      </c>
    </row>
    <row r="128" spans="2:65" s="6" customFormat="1" ht="27" customHeight="1">
      <c r="B128" s="43"/>
      <c r="C128" s="299" t="s">
        <v>454</v>
      </c>
      <c r="D128" s="299" t="s">
        <v>160</v>
      </c>
      <c r="E128" s="298" t="s">
        <v>1393</v>
      </c>
      <c r="F128" s="611" t="s">
        <v>1392</v>
      </c>
      <c r="G128" s="612"/>
      <c r="H128" s="612"/>
      <c r="I128" s="612"/>
      <c r="J128" s="297" t="s">
        <v>163</v>
      </c>
      <c r="K128" s="296">
        <v>3</v>
      </c>
      <c r="L128" s="613"/>
      <c r="M128" s="612"/>
      <c r="N128" s="613">
        <f>ROUND($L$128*$K$128,2)</f>
        <v>0</v>
      </c>
      <c r="O128" s="612"/>
      <c r="P128" s="612"/>
      <c r="Q128" s="612"/>
      <c r="R128" s="294"/>
      <c r="T128" s="293"/>
      <c r="U128" s="302" t="s">
        <v>43</v>
      </c>
      <c r="V128" s="301">
        <v>0.113</v>
      </c>
      <c r="W128" s="301">
        <f>$V$128*$K$128</f>
        <v>0.339</v>
      </c>
      <c r="X128" s="301">
        <v>0.00051</v>
      </c>
      <c r="Y128" s="301">
        <f>$X$128*$K$128</f>
        <v>0.0015300000000000001</v>
      </c>
      <c r="Z128" s="301">
        <v>0</v>
      </c>
      <c r="AA128" s="300">
        <f>$Z$128*$K$128</f>
        <v>0</v>
      </c>
      <c r="AR128" s="6" t="s">
        <v>303</v>
      </c>
      <c r="AT128" s="6" t="s">
        <v>160</v>
      </c>
      <c r="AU128" s="6" t="s">
        <v>80</v>
      </c>
      <c r="AY128" s="6" t="s">
        <v>156</v>
      </c>
      <c r="BE128" s="163">
        <f>IF($U$128="základní",$N$128,0)</f>
        <v>0</v>
      </c>
      <c r="BF128" s="163">
        <f>IF($U$128="snížená",$N$128,0)</f>
        <v>0</v>
      </c>
      <c r="BG128" s="163">
        <f>IF($U$128="zákl. přenesená",$N$128,0)</f>
        <v>0</v>
      </c>
      <c r="BH128" s="163">
        <f>IF($U$128="sníž. přenesená",$N$128,0)</f>
        <v>0</v>
      </c>
      <c r="BI128" s="163">
        <f>IF($U$128="nulová",$N$128,0)</f>
        <v>0</v>
      </c>
      <c r="BJ128" s="6" t="s">
        <v>21</v>
      </c>
      <c r="BK128" s="163">
        <f>ROUND($L$128*$K$128,2)</f>
        <v>0</v>
      </c>
      <c r="BL128" s="6" t="s">
        <v>303</v>
      </c>
      <c r="BM128" s="6" t="s">
        <v>1391</v>
      </c>
    </row>
    <row r="129" spans="2:65" s="6" customFormat="1" ht="15.75" customHeight="1">
      <c r="B129" s="43"/>
      <c r="C129" s="311" t="s">
        <v>445</v>
      </c>
      <c r="D129" s="311" t="s">
        <v>518</v>
      </c>
      <c r="E129" s="310" t="s">
        <v>80</v>
      </c>
      <c r="F129" s="614" t="s">
        <v>1390</v>
      </c>
      <c r="G129" s="615"/>
      <c r="H129" s="615"/>
      <c r="I129" s="615"/>
      <c r="J129" s="309" t="s">
        <v>338</v>
      </c>
      <c r="K129" s="308">
        <v>15</v>
      </c>
      <c r="L129" s="616"/>
      <c r="M129" s="615"/>
      <c r="N129" s="616">
        <f>ROUND($L$129*$K$129,2)</f>
        <v>0</v>
      </c>
      <c r="O129" s="612"/>
      <c r="P129" s="612"/>
      <c r="Q129" s="612"/>
      <c r="R129" s="294"/>
      <c r="T129" s="293"/>
      <c r="U129" s="302" t="s">
        <v>44</v>
      </c>
      <c r="V129" s="301">
        <v>0</v>
      </c>
      <c r="W129" s="301">
        <f>$V$129*$K$129</f>
        <v>0</v>
      </c>
      <c r="X129" s="301">
        <v>0</v>
      </c>
      <c r="Y129" s="301">
        <f>$X$129*$K$129</f>
        <v>0</v>
      </c>
      <c r="Z129" s="301">
        <v>0</v>
      </c>
      <c r="AA129" s="300">
        <f>$Z$129*$K$129</f>
        <v>0</v>
      </c>
      <c r="AR129" s="6" t="s">
        <v>521</v>
      </c>
      <c r="AT129" s="6" t="s">
        <v>518</v>
      </c>
      <c r="AU129" s="6" t="s">
        <v>80</v>
      </c>
      <c r="AY129" s="6" t="s">
        <v>156</v>
      </c>
      <c r="BE129" s="163">
        <f>IF($U$129="základní",$N$129,0)</f>
        <v>0</v>
      </c>
      <c r="BF129" s="163">
        <f>IF($U$129="snížená",$N$129,0)</f>
        <v>0</v>
      </c>
      <c r="BG129" s="163">
        <f>IF($U$129="zákl. přenesená",$N$129,0)</f>
        <v>0</v>
      </c>
      <c r="BH129" s="163">
        <f>IF($U$129="sníž. přenesená",$N$129,0)</f>
        <v>0</v>
      </c>
      <c r="BI129" s="163">
        <f>IF($U$129="nulová",$N$129,0)</f>
        <v>0</v>
      </c>
      <c r="BJ129" s="6" t="s">
        <v>80</v>
      </c>
      <c r="BK129" s="163">
        <f>ROUND($L$129*$K$129,2)</f>
        <v>0</v>
      </c>
      <c r="BL129" s="6" t="s">
        <v>303</v>
      </c>
      <c r="BM129" s="6" t="s">
        <v>1389</v>
      </c>
    </row>
    <row r="130" spans="2:65" s="6" customFormat="1" ht="15.75" customHeight="1">
      <c r="B130" s="43"/>
      <c r="C130" s="299" t="s">
        <v>203</v>
      </c>
      <c r="D130" s="299" t="s">
        <v>160</v>
      </c>
      <c r="E130" s="298" t="s">
        <v>1388</v>
      </c>
      <c r="F130" s="611" t="s">
        <v>1387</v>
      </c>
      <c r="G130" s="612"/>
      <c r="H130" s="612"/>
      <c r="I130" s="612"/>
      <c r="J130" s="297" t="s">
        <v>1010</v>
      </c>
      <c r="K130" s="296">
        <v>1</v>
      </c>
      <c r="L130" s="613"/>
      <c r="M130" s="612"/>
      <c r="N130" s="613">
        <f>ROUND($L$130*$K$130,2)</f>
        <v>0</v>
      </c>
      <c r="O130" s="612"/>
      <c r="P130" s="612"/>
      <c r="Q130" s="612"/>
      <c r="R130" s="294"/>
      <c r="T130" s="293"/>
      <c r="U130" s="302" t="s">
        <v>43</v>
      </c>
      <c r="V130" s="301">
        <v>0</v>
      </c>
      <c r="W130" s="301">
        <f>$V$130*$K$130</f>
        <v>0</v>
      </c>
      <c r="X130" s="301">
        <v>0</v>
      </c>
      <c r="Y130" s="301">
        <f>$X$130*$K$130</f>
        <v>0</v>
      </c>
      <c r="Z130" s="301">
        <v>0</v>
      </c>
      <c r="AA130" s="300">
        <f>$Z$130*$K$130</f>
        <v>0</v>
      </c>
      <c r="AR130" s="6" t="s">
        <v>303</v>
      </c>
      <c r="AT130" s="6" t="s">
        <v>160</v>
      </c>
      <c r="AU130" s="6" t="s">
        <v>80</v>
      </c>
      <c r="AY130" s="6" t="s">
        <v>156</v>
      </c>
      <c r="BE130" s="163">
        <f>IF($U$130="základní",$N$130,0)</f>
        <v>0</v>
      </c>
      <c r="BF130" s="163">
        <f>IF($U$130="snížená",$N$130,0)</f>
        <v>0</v>
      </c>
      <c r="BG130" s="163">
        <f>IF($U$130="zákl. přenesená",$N$130,0)</f>
        <v>0</v>
      </c>
      <c r="BH130" s="163">
        <f>IF($U$130="sníž. přenesená",$N$130,0)</f>
        <v>0</v>
      </c>
      <c r="BI130" s="163">
        <f>IF($U$130="nulová",$N$130,0)</f>
        <v>0</v>
      </c>
      <c r="BJ130" s="6" t="s">
        <v>21</v>
      </c>
      <c r="BK130" s="163">
        <f>ROUND($L$130*$K$130,2)</f>
        <v>0</v>
      </c>
      <c r="BL130" s="6" t="s">
        <v>303</v>
      </c>
      <c r="BM130" s="6" t="s">
        <v>1386</v>
      </c>
    </row>
    <row r="131" spans="2:65" s="6" customFormat="1" ht="27" customHeight="1">
      <c r="B131" s="43"/>
      <c r="C131" s="299" t="s">
        <v>186</v>
      </c>
      <c r="D131" s="299" t="s">
        <v>160</v>
      </c>
      <c r="E131" s="298" t="s">
        <v>1385</v>
      </c>
      <c r="F131" s="611" t="s">
        <v>1384</v>
      </c>
      <c r="G131" s="612"/>
      <c r="H131" s="612"/>
      <c r="I131" s="612"/>
      <c r="J131" s="297" t="s">
        <v>1010</v>
      </c>
      <c r="K131" s="296">
        <v>1</v>
      </c>
      <c r="L131" s="613"/>
      <c r="M131" s="612"/>
      <c r="N131" s="613">
        <f>ROUND($L$131*$K$131,2)</f>
        <v>0</v>
      </c>
      <c r="O131" s="612"/>
      <c r="P131" s="612"/>
      <c r="Q131" s="612"/>
      <c r="R131" s="294"/>
      <c r="T131" s="293"/>
      <c r="U131" s="302" t="s">
        <v>43</v>
      </c>
      <c r="V131" s="301">
        <v>0</v>
      </c>
      <c r="W131" s="301">
        <f>$V$131*$K$131</f>
        <v>0</v>
      </c>
      <c r="X131" s="301">
        <v>0</v>
      </c>
      <c r="Y131" s="301">
        <f>$X$131*$K$131</f>
        <v>0</v>
      </c>
      <c r="Z131" s="301">
        <v>0</v>
      </c>
      <c r="AA131" s="300">
        <f>$Z$131*$K$131</f>
        <v>0</v>
      </c>
      <c r="AR131" s="6" t="s">
        <v>303</v>
      </c>
      <c r="AT131" s="6" t="s">
        <v>160</v>
      </c>
      <c r="AU131" s="6" t="s">
        <v>80</v>
      </c>
      <c r="AY131" s="6" t="s">
        <v>156</v>
      </c>
      <c r="BE131" s="163">
        <f>IF($U$131="základní",$N$131,0)</f>
        <v>0</v>
      </c>
      <c r="BF131" s="163">
        <f>IF($U$131="snížená",$N$131,0)</f>
        <v>0</v>
      </c>
      <c r="BG131" s="163">
        <f>IF($U$131="zákl. přenesená",$N$131,0)</f>
        <v>0</v>
      </c>
      <c r="BH131" s="163">
        <f>IF($U$131="sníž. přenesená",$N$131,0)</f>
        <v>0</v>
      </c>
      <c r="BI131" s="163">
        <f>IF($U$131="nulová",$N$131,0)</f>
        <v>0</v>
      </c>
      <c r="BJ131" s="6" t="s">
        <v>21</v>
      </c>
      <c r="BK131" s="163">
        <f>ROUND($L$131*$K$131,2)</f>
        <v>0</v>
      </c>
      <c r="BL131" s="6" t="s">
        <v>303</v>
      </c>
      <c r="BM131" s="6" t="s">
        <v>1383</v>
      </c>
    </row>
    <row r="132" spans="2:65" s="6" customFormat="1" ht="27" customHeight="1">
      <c r="B132" s="43"/>
      <c r="C132" s="299" t="s">
        <v>8</v>
      </c>
      <c r="D132" s="299" t="s">
        <v>160</v>
      </c>
      <c r="E132" s="298" t="s">
        <v>1382</v>
      </c>
      <c r="F132" s="611" t="s">
        <v>1381</v>
      </c>
      <c r="G132" s="612"/>
      <c r="H132" s="612"/>
      <c r="I132" s="612"/>
      <c r="J132" s="297" t="s">
        <v>222</v>
      </c>
      <c r="K132" s="296">
        <v>63</v>
      </c>
      <c r="L132" s="613"/>
      <c r="M132" s="612"/>
      <c r="N132" s="613">
        <f>ROUND($L$132*$K$132,2)</f>
        <v>0</v>
      </c>
      <c r="O132" s="612"/>
      <c r="P132" s="612"/>
      <c r="Q132" s="612"/>
      <c r="R132" s="294"/>
      <c r="T132" s="293"/>
      <c r="U132" s="302" t="s">
        <v>43</v>
      </c>
      <c r="V132" s="301">
        <v>0.048</v>
      </c>
      <c r="W132" s="301">
        <f>$V$132*$K$132</f>
        <v>3.024</v>
      </c>
      <c r="X132" s="301">
        <v>0</v>
      </c>
      <c r="Y132" s="301">
        <f>$X$132*$K$132</f>
        <v>0</v>
      </c>
      <c r="Z132" s="301">
        <v>0</v>
      </c>
      <c r="AA132" s="300">
        <f>$Z$132*$K$132</f>
        <v>0</v>
      </c>
      <c r="AR132" s="6" t="s">
        <v>303</v>
      </c>
      <c r="AT132" s="6" t="s">
        <v>160</v>
      </c>
      <c r="AU132" s="6" t="s">
        <v>80</v>
      </c>
      <c r="AY132" s="6" t="s">
        <v>156</v>
      </c>
      <c r="BE132" s="163">
        <f>IF($U$132="základní",$N$132,0)</f>
        <v>0</v>
      </c>
      <c r="BF132" s="163">
        <f>IF($U$132="snížená",$N$132,0)</f>
        <v>0</v>
      </c>
      <c r="BG132" s="163">
        <f>IF($U$132="zákl. přenesená",$N$132,0)</f>
        <v>0</v>
      </c>
      <c r="BH132" s="163">
        <f>IF($U$132="sníž. přenesená",$N$132,0)</f>
        <v>0</v>
      </c>
      <c r="BI132" s="163">
        <f>IF($U$132="nulová",$N$132,0)</f>
        <v>0</v>
      </c>
      <c r="BJ132" s="6" t="s">
        <v>21</v>
      </c>
      <c r="BK132" s="163">
        <f>ROUND($L$132*$K$132,2)</f>
        <v>0</v>
      </c>
      <c r="BL132" s="6" t="s">
        <v>303</v>
      </c>
      <c r="BM132" s="6" t="s">
        <v>1380</v>
      </c>
    </row>
    <row r="133" spans="2:65" s="6" customFormat="1" ht="27" customHeight="1">
      <c r="B133" s="43"/>
      <c r="C133" s="299" t="s">
        <v>303</v>
      </c>
      <c r="D133" s="299" t="s">
        <v>160</v>
      </c>
      <c r="E133" s="298" t="s">
        <v>1379</v>
      </c>
      <c r="F133" s="611" t="s">
        <v>1378</v>
      </c>
      <c r="G133" s="612"/>
      <c r="H133" s="612"/>
      <c r="I133" s="612"/>
      <c r="J133" s="297" t="s">
        <v>189</v>
      </c>
      <c r="K133" s="296">
        <v>0.084</v>
      </c>
      <c r="L133" s="613"/>
      <c r="M133" s="612"/>
      <c r="N133" s="613">
        <f>ROUND($L$133*$K$133,2)</f>
        <v>0</v>
      </c>
      <c r="O133" s="612"/>
      <c r="P133" s="612"/>
      <c r="Q133" s="612"/>
      <c r="R133" s="294"/>
      <c r="T133" s="293"/>
      <c r="U133" s="302" t="s">
        <v>43</v>
      </c>
      <c r="V133" s="301">
        <v>1.523</v>
      </c>
      <c r="W133" s="301">
        <f>$V$133*$K$133</f>
        <v>0.127932</v>
      </c>
      <c r="X133" s="301">
        <v>0</v>
      </c>
      <c r="Y133" s="301">
        <f>$X$133*$K$133</f>
        <v>0</v>
      </c>
      <c r="Z133" s="301">
        <v>0</v>
      </c>
      <c r="AA133" s="300">
        <f>$Z$133*$K$133</f>
        <v>0</v>
      </c>
      <c r="AR133" s="6" t="s">
        <v>303</v>
      </c>
      <c r="AT133" s="6" t="s">
        <v>160</v>
      </c>
      <c r="AU133" s="6" t="s">
        <v>80</v>
      </c>
      <c r="AY133" s="6" t="s">
        <v>156</v>
      </c>
      <c r="BE133" s="163">
        <f>IF($U$133="základní",$N$133,0)</f>
        <v>0</v>
      </c>
      <c r="BF133" s="163">
        <f>IF($U$133="snížená",$N$133,0)</f>
        <v>0</v>
      </c>
      <c r="BG133" s="163">
        <f>IF($U$133="zákl. přenesená",$N$133,0)</f>
        <v>0</v>
      </c>
      <c r="BH133" s="163">
        <f>IF($U$133="sníž. přenesená",$N$133,0)</f>
        <v>0</v>
      </c>
      <c r="BI133" s="163">
        <f>IF($U$133="nulová",$N$133,0)</f>
        <v>0</v>
      </c>
      <c r="BJ133" s="6" t="s">
        <v>21</v>
      </c>
      <c r="BK133" s="163">
        <f>ROUND($L$133*$K$133,2)</f>
        <v>0</v>
      </c>
      <c r="BL133" s="6" t="s">
        <v>303</v>
      </c>
      <c r="BM133" s="6" t="s">
        <v>1377</v>
      </c>
    </row>
    <row r="134" spans="2:63" s="139" customFormat="1" ht="30.75" customHeight="1">
      <c r="B134" s="144"/>
      <c r="D134" s="307" t="s">
        <v>1376</v>
      </c>
      <c r="E134" s="307"/>
      <c r="F134" s="307"/>
      <c r="G134" s="307"/>
      <c r="H134" s="307"/>
      <c r="I134" s="307"/>
      <c r="J134" s="307"/>
      <c r="K134" s="307"/>
      <c r="L134" s="307"/>
      <c r="M134" s="307"/>
      <c r="N134" s="604">
        <f>$BK$134</f>
        <v>0</v>
      </c>
      <c r="O134" s="605"/>
      <c r="P134" s="605"/>
      <c r="Q134" s="605"/>
      <c r="R134" s="306"/>
      <c r="T134" s="305"/>
      <c r="W134" s="304">
        <f>SUM($W$135:$W$153)</f>
        <v>152.830322</v>
      </c>
      <c r="Y134" s="304">
        <f>SUM($Y$135:$Y$153)</f>
        <v>0.30288</v>
      </c>
      <c r="AA134" s="303">
        <f>SUM($AA$135:$AA$153)</f>
        <v>0.00213</v>
      </c>
      <c r="AR134" s="148" t="s">
        <v>80</v>
      </c>
      <c r="AT134" s="148" t="s">
        <v>71</v>
      </c>
      <c r="AU134" s="148" t="s">
        <v>21</v>
      </c>
      <c r="AY134" s="148" t="s">
        <v>156</v>
      </c>
      <c r="BK134" s="149">
        <f>SUM($BK$135:$BK$153)</f>
        <v>0</v>
      </c>
    </row>
    <row r="135" spans="2:65" s="6" customFormat="1" ht="27" customHeight="1">
      <c r="B135" s="43"/>
      <c r="C135" s="299" t="s">
        <v>440</v>
      </c>
      <c r="D135" s="299" t="s">
        <v>160</v>
      </c>
      <c r="E135" s="298" t="s">
        <v>1375</v>
      </c>
      <c r="F135" s="611" t="s">
        <v>1374</v>
      </c>
      <c r="G135" s="612"/>
      <c r="H135" s="612"/>
      <c r="I135" s="612"/>
      <c r="J135" s="297" t="s">
        <v>760</v>
      </c>
      <c r="K135" s="296">
        <v>1</v>
      </c>
      <c r="L135" s="613"/>
      <c r="M135" s="612"/>
      <c r="N135" s="613">
        <f>ROUND($L$135*$K$135,2)</f>
        <v>0</v>
      </c>
      <c r="O135" s="612"/>
      <c r="P135" s="612"/>
      <c r="Q135" s="612"/>
      <c r="R135" s="294"/>
      <c r="T135" s="293"/>
      <c r="U135" s="302" t="s">
        <v>43</v>
      </c>
      <c r="V135" s="301">
        <v>0.173</v>
      </c>
      <c r="W135" s="301">
        <f>$V$135*$K$135</f>
        <v>0.173</v>
      </c>
      <c r="X135" s="301">
        <v>0</v>
      </c>
      <c r="Y135" s="301">
        <f>$X$135*$K$135</f>
        <v>0</v>
      </c>
      <c r="Z135" s="301">
        <v>0.00213</v>
      </c>
      <c r="AA135" s="300">
        <f>$Z$135*$K$135</f>
        <v>0.00213</v>
      </c>
      <c r="AR135" s="6" t="s">
        <v>303</v>
      </c>
      <c r="AT135" s="6" t="s">
        <v>160</v>
      </c>
      <c r="AU135" s="6" t="s">
        <v>80</v>
      </c>
      <c r="AY135" s="6" t="s">
        <v>156</v>
      </c>
      <c r="BE135" s="163">
        <f>IF($U$135="základní",$N$135,0)</f>
        <v>0</v>
      </c>
      <c r="BF135" s="163">
        <f>IF($U$135="snížená",$N$135,0)</f>
        <v>0</v>
      </c>
      <c r="BG135" s="163">
        <f>IF($U$135="zákl. přenesená",$N$135,0)</f>
        <v>0</v>
      </c>
      <c r="BH135" s="163">
        <f>IF($U$135="sníž. přenesená",$N$135,0)</f>
        <v>0</v>
      </c>
      <c r="BI135" s="163">
        <f>IF($U$135="nulová",$N$135,0)</f>
        <v>0</v>
      </c>
      <c r="BJ135" s="6" t="s">
        <v>21</v>
      </c>
      <c r="BK135" s="163">
        <f>ROUND($L$135*$K$135,2)</f>
        <v>0</v>
      </c>
      <c r="BL135" s="6" t="s">
        <v>303</v>
      </c>
      <c r="BM135" s="6" t="s">
        <v>1373</v>
      </c>
    </row>
    <row r="136" spans="2:65" s="6" customFormat="1" ht="27" customHeight="1">
      <c r="B136" s="43"/>
      <c r="C136" s="299" t="s">
        <v>840</v>
      </c>
      <c r="D136" s="299" t="s">
        <v>160</v>
      </c>
      <c r="E136" s="298" t="s">
        <v>1372</v>
      </c>
      <c r="F136" s="611" t="s">
        <v>1371</v>
      </c>
      <c r="G136" s="612"/>
      <c r="H136" s="612"/>
      <c r="I136" s="612"/>
      <c r="J136" s="297" t="s">
        <v>222</v>
      </c>
      <c r="K136" s="296">
        <v>15</v>
      </c>
      <c r="L136" s="613"/>
      <c r="M136" s="612"/>
      <c r="N136" s="613">
        <f>ROUND($L$136*$K$136,2)</f>
        <v>0</v>
      </c>
      <c r="O136" s="612"/>
      <c r="P136" s="612"/>
      <c r="Q136" s="612"/>
      <c r="R136" s="294"/>
      <c r="T136" s="293"/>
      <c r="U136" s="302" t="s">
        <v>43</v>
      </c>
      <c r="V136" s="301">
        <v>0.529</v>
      </c>
      <c r="W136" s="301">
        <f>$V$136*$K$136</f>
        <v>7.9350000000000005</v>
      </c>
      <c r="X136" s="301">
        <v>0.00066</v>
      </c>
      <c r="Y136" s="301">
        <f>$X$136*$K$136</f>
        <v>0.009899999999999999</v>
      </c>
      <c r="Z136" s="301">
        <v>0</v>
      </c>
      <c r="AA136" s="300">
        <f>$Z$136*$K$136</f>
        <v>0</v>
      </c>
      <c r="AR136" s="6" t="s">
        <v>303</v>
      </c>
      <c r="AT136" s="6" t="s">
        <v>160</v>
      </c>
      <c r="AU136" s="6" t="s">
        <v>80</v>
      </c>
      <c r="AY136" s="6" t="s">
        <v>156</v>
      </c>
      <c r="BE136" s="163">
        <f>IF($U$136="základní",$N$136,0)</f>
        <v>0</v>
      </c>
      <c r="BF136" s="163">
        <f>IF($U$136="snížená",$N$136,0)</f>
        <v>0</v>
      </c>
      <c r="BG136" s="163">
        <f>IF($U$136="zákl. přenesená",$N$136,0)</f>
        <v>0</v>
      </c>
      <c r="BH136" s="163">
        <f>IF($U$136="sníž. přenesená",$N$136,0)</f>
        <v>0</v>
      </c>
      <c r="BI136" s="163">
        <f>IF($U$136="nulová",$N$136,0)</f>
        <v>0</v>
      </c>
      <c r="BJ136" s="6" t="s">
        <v>21</v>
      </c>
      <c r="BK136" s="163">
        <f>ROUND($L$136*$K$136,2)</f>
        <v>0</v>
      </c>
      <c r="BL136" s="6" t="s">
        <v>303</v>
      </c>
      <c r="BM136" s="6" t="s">
        <v>1370</v>
      </c>
    </row>
    <row r="137" spans="2:65" s="6" customFormat="1" ht="27" customHeight="1">
      <c r="B137" s="43"/>
      <c r="C137" s="299" t="s">
        <v>826</v>
      </c>
      <c r="D137" s="299" t="s">
        <v>160</v>
      </c>
      <c r="E137" s="298" t="s">
        <v>1369</v>
      </c>
      <c r="F137" s="611" t="s">
        <v>1368</v>
      </c>
      <c r="G137" s="612"/>
      <c r="H137" s="612"/>
      <c r="I137" s="612"/>
      <c r="J137" s="297" t="s">
        <v>222</v>
      </c>
      <c r="K137" s="296">
        <v>90</v>
      </c>
      <c r="L137" s="613"/>
      <c r="M137" s="612"/>
      <c r="N137" s="613">
        <f>ROUND($L$137*$K$137,2)</f>
        <v>0</v>
      </c>
      <c r="O137" s="612"/>
      <c r="P137" s="612"/>
      <c r="Q137" s="612"/>
      <c r="R137" s="294"/>
      <c r="T137" s="293"/>
      <c r="U137" s="302" t="s">
        <v>43</v>
      </c>
      <c r="V137" s="301">
        <v>0.616</v>
      </c>
      <c r="W137" s="301">
        <f>$V$137*$K$137</f>
        <v>55.44</v>
      </c>
      <c r="X137" s="301">
        <v>0.00091</v>
      </c>
      <c r="Y137" s="301">
        <f>$X$137*$K$137</f>
        <v>0.0819</v>
      </c>
      <c r="Z137" s="301">
        <v>0</v>
      </c>
      <c r="AA137" s="300">
        <f>$Z$137*$K$137</f>
        <v>0</v>
      </c>
      <c r="AR137" s="6" t="s">
        <v>303</v>
      </c>
      <c r="AT137" s="6" t="s">
        <v>160</v>
      </c>
      <c r="AU137" s="6" t="s">
        <v>80</v>
      </c>
      <c r="AY137" s="6" t="s">
        <v>156</v>
      </c>
      <c r="BE137" s="163">
        <f>IF($U$137="základní",$N$137,0)</f>
        <v>0</v>
      </c>
      <c r="BF137" s="163">
        <f>IF($U$137="snížená",$N$137,0)</f>
        <v>0</v>
      </c>
      <c r="BG137" s="163">
        <f>IF($U$137="zákl. přenesená",$N$137,0)</f>
        <v>0</v>
      </c>
      <c r="BH137" s="163">
        <f>IF($U$137="sníž. přenesená",$N$137,0)</f>
        <v>0</v>
      </c>
      <c r="BI137" s="163">
        <f>IF($U$137="nulová",$N$137,0)</f>
        <v>0</v>
      </c>
      <c r="BJ137" s="6" t="s">
        <v>21</v>
      </c>
      <c r="BK137" s="163">
        <f>ROUND($L$137*$K$137,2)</f>
        <v>0</v>
      </c>
      <c r="BL137" s="6" t="s">
        <v>303</v>
      </c>
      <c r="BM137" s="6" t="s">
        <v>1367</v>
      </c>
    </row>
    <row r="138" spans="2:65" s="6" customFormat="1" ht="27" customHeight="1">
      <c r="B138" s="43"/>
      <c r="C138" s="299" t="s">
        <v>526</v>
      </c>
      <c r="D138" s="299" t="s">
        <v>160</v>
      </c>
      <c r="E138" s="298" t="s">
        <v>1366</v>
      </c>
      <c r="F138" s="611" t="s">
        <v>1365</v>
      </c>
      <c r="G138" s="612"/>
      <c r="H138" s="612"/>
      <c r="I138" s="612"/>
      <c r="J138" s="297" t="s">
        <v>222</v>
      </c>
      <c r="K138" s="296">
        <v>10</v>
      </c>
      <c r="L138" s="613"/>
      <c r="M138" s="612"/>
      <c r="N138" s="613">
        <f>ROUND($L$138*$K$138,2)</f>
        <v>0</v>
      </c>
      <c r="O138" s="612"/>
      <c r="P138" s="612"/>
      <c r="Q138" s="612"/>
      <c r="R138" s="294"/>
      <c r="T138" s="293"/>
      <c r="U138" s="302" t="s">
        <v>43</v>
      </c>
      <c r="V138" s="301">
        <v>0.696</v>
      </c>
      <c r="W138" s="301">
        <f>$V$138*$K$138</f>
        <v>6.959999999999999</v>
      </c>
      <c r="X138" s="301">
        <v>0.00119</v>
      </c>
      <c r="Y138" s="301">
        <f>$X$138*$K$138</f>
        <v>0.0119</v>
      </c>
      <c r="Z138" s="301">
        <v>0</v>
      </c>
      <c r="AA138" s="300">
        <f>$Z$138*$K$138</f>
        <v>0</v>
      </c>
      <c r="AR138" s="6" t="s">
        <v>303</v>
      </c>
      <c r="AT138" s="6" t="s">
        <v>160</v>
      </c>
      <c r="AU138" s="6" t="s">
        <v>80</v>
      </c>
      <c r="AY138" s="6" t="s">
        <v>156</v>
      </c>
      <c r="BE138" s="163">
        <f>IF($U$138="základní",$N$138,0)</f>
        <v>0</v>
      </c>
      <c r="BF138" s="163">
        <f>IF($U$138="snížená",$N$138,0)</f>
        <v>0</v>
      </c>
      <c r="BG138" s="163">
        <f>IF($U$138="zákl. přenesená",$N$138,0)</f>
        <v>0</v>
      </c>
      <c r="BH138" s="163">
        <f>IF($U$138="sníž. přenesená",$N$138,0)</f>
        <v>0</v>
      </c>
      <c r="BI138" s="163">
        <f>IF($U$138="nulová",$N$138,0)</f>
        <v>0</v>
      </c>
      <c r="BJ138" s="6" t="s">
        <v>21</v>
      </c>
      <c r="BK138" s="163">
        <f>ROUND($L$138*$K$138,2)</f>
        <v>0</v>
      </c>
      <c r="BL138" s="6" t="s">
        <v>303</v>
      </c>
      <c r="BM138" s="6" t="s">
        <v>1364</v>
      </c>
    </row>
    <row r="139" spans="2:65" s="6" customFormat="1" ht="27" customHeight="1">
      <c r="B139" s="43"/>
      <c r="C139" s="299" t="s">
        <v>7</v>
      </c>
      <c r="D139" s="299" t="s">
        <v>160</v>
      </c>
      <c r="E139" s="298" t="s">
        <v>1363</v>
      </c>
      <c r="F139" s="611" t="s">
        <v>1362</v>
      </c>
      <c r="G139" s="612"/>
      <c r="H139" s="612"/>
      <c r="I139" s="612"/>
      <c r="J139" s="297" t="s">
        <v>222</v>
      </c>
      <c r="K139" s="296">
        <v>12</v>
      </c>
      <c r="L139" s="613"/>
      <c r="M139" s="612"/>
      <c r="N139" s="613">
        <f>ROUND($L$139*$K$139,2)</f>
        <v>0</v>
      </c>
      <c r="O139" s="612"/>
      <c r="P139" s="612"/>
      <c r="Q139" s="612"/>
      <c r="R139" s="294"/>
      <c r="T139" s="293"/>
      <c r="U139" s="302" t="s">
        <v>43</v>
      </c>
      <c r="V139" s="301">
        <v>0.743</v>
      </c>
      <c r="W139" s="301">
        <f>$V$139*$K$139</f>
        <v>8.916</v>
      </c>
      <c r="X139" s="301">
        <v>0.00252</v>
      </c>
      <c r="Y139" s="301">
        <f>$X$139*$K$139</f>
        <v>0.030240000000000003</v>
      </c>
      <c r="Z139" s="301">
        <v>0</v>
      </c>
      <c r="AA139" s="300">
        <f>$Z$139*$K$139</f>
        <v>0</v>
      </c>
      <c r="AR139" s="6" t="s">
        <v>303</v>
      </c>
      <c r="AT139" s="6" t="s">
        <v>160</v>
      </c>
      <c r="AU139" s="6" t="s">
        <v>80</v>
      </c>
      <c r="AY139" s="6" t="s">
        <v>156</v>
      </c>
      <c r="BE139" s="163">
        <f>IF($U$139="základní",$N$139,0)</f>
        <v>0</v>
      </c>
      <c r="BF139" s="163">
        <f>IF($U$139="snížená",$N$139,0)</f>
        <v>0</v>
      </c>
      <c r="BG139" s="163">
        <f>IF($U$139="zákl. přenesená",$N$139,0)</f>
        <v>0</v>
      </c>
      <c r="BH139" s="163">
        <f>IF($U$139="sníž. přenesená",$N$139,0)</f>
        <v>0</v>
      </c>
      <c r="BI139" s="163">
        <f>IF($U$139="nulová",$N$139,0)</f>
        <v>0</v>
      </c>
      <c r="BJ139" s="6" t="s">
        <v>21</v>
      </c>
      <c r="BK139" s="163">
        <f>ROUND($L$139*$K$139,2)</f>
        <v>0</v>
      </c>
      <c r="BL139" s="6" t="s">
        <v>303</v>
      </c>
      <c r="BM139" s="6" t="s">
        <v>1361</v>
      </c>
    </row>
    <row r="140" spans="2:65" s="6" customFormat="1" ht="39" customHeight="1">
      <c r="B140" s="43"/>
      <c r="C140" s="299" t="s">
        <v>860</v>
      </c>
      <c r="D140" s="299" t="s">
        <v>160</v>
      </c>
      <c r="E140" s="298" t="s">
        <v>1360</v>
      </c>
      <c r="F140" s="611" t="s">
        <v>1359</v>
      </c>
      <c r="G140" s="612"/>
      <c r="H140" s="612"/>
      <c r="I140" s="612"/>
      <c r="J140" s="297" t="s">
        <v>222</v>
      </c>
      <c r="K140" s="296">
        <v>15</v>
      </c>
      <c r="L140" s="613"/>
      <c r="M140" s="612"/>
      <c r="N140" s="613">
        <f>ROUND($L$140*$K$140,2)</f>
        <v>0</v>
      </c>
      <c r="O140" s="612"/>
      <c r="P140" s="612"/>
      <c r="Q140" s="612"/>
      <c r="R140" s="294"/>
      <c r="T140" s="293"/>
      <c r="U140" s="302" t="s">
        <v>43</v>
      </c>
      <c r="V140" s="301">
        <v>0.103</v>
      </c>
      <c r="W140" s="301">
        <f>$V$140*$K$140</f>
        <v>1.545</v>
      </c>
      <c r="X140" s="301">
        <v>5E-05</v>
      </c>
      <c r="Y140" s="301">
        <f>$X$140*$K$140</f>
        <v>0.00075</v>
      </c>
      <c r="Z140" s="301">
        <v>0</v>
      </c>
      <c r="AA140" s="300">
        <f>$Z$140*$K$140</f>
        <v>0</v>
      </c>
      <c r="AR140" s="6" t="s">
        <v>303</v>
      </c>
      <c r="AT140" s="6" t="s">
        <v>160</v>
      </c>
      <c r="AU140" s="6" t="s">
        <v>80</v>
      </c>
      <c r="AY140" s="6" t="s">
        <v>156</v>
      </c>
      <c r="BE140" s="163">
        <f>IF($U$140="základní",$N$140,0)</f>
        <v>0</v>
      </c>
      <c r="BF140" s="163">
        <f>IF($U$140="snížená",$N$140,0)</f>
        <v>0</v>
      </c>
      <c r="BG140" s="163">
        <f>IF($U$140="zákl. přenesená",$N$140,0)</f>
        <v>0</v>
      </c>
      <c r="BH140" s="163">
        <f>IF($U$140="sníž. přenesená",$N$140,0)</f>
        <v>0</v>
      </c>
      <c r="BI140" s="163">
        <f>IF($U$140="nulová",$N$140,0)</f>
        <v>0</v>
      </c>
      <c r="BJ140" s="6" t="s">
        <v>21</v>
      </c>
      <c r="BK140" s="163">
        <f>ROUND($L$140*$K$140,2)</f>
        <v>0</v>
      </c>
      <c r="BL140" s="6" t="s">
        <v>303</v>
      </c>
      <c r="BM140" s="6" t="s">
        <v>1358</v>
      </c>
    </row>
    <row r="141" spans="2:65" s="6" customFormat="1" ht="39" customHeight="1">
      <c r="B141" s="43"/>
      <c r="C141" s="299" t="s">
        <v>865</v>
      </c>
      <c r="D141" s="299" t="s">
        <v>160</v>
      </c>
      <c r="E141" s="298" t="s">
        <v>1357</v>
      </c>
      <c r="F141" s="611" t="s">
        <v>1356</v>
      </c>
      <c r="G141" s="612"/>
      <c r="H141" s="612"/>
      <c r="I141" s="612"/>
      <c r="J141" s="297" t="s">
        <v>222</v>
      </c>
      <c r="K141" s="296">
        <v>112</v>
      </c>
      <c r="L141" s="613"/>
      <c r="M141" s="612"/>
      <c r="N141" s="613">
        <f>ROUND($L$141*$K$141,2)</f>
        <v>0</v>
      </c>
      <c r="O141" s="612"/>
      <c r="P141" s="612"/>
      <c r="Q141" s="612"/>
      <c r="R141" s="294"/>
      <c r="T141" s="293"/>
      <c r="U141" s="302" t="s">
        <v>43</v>
      </c>
      <c r="V141" s="301">
        <v>0.103</v>
      </c>
      <c r="W141" s="301">
        <f>$V$141*$K$141</f>
        <v>11.536</v>
      </c>
      <c r="X141" s="301">
        <v>7E-05</v>
      </c>
      <c r="Y141" s="301">
        <f>$X$141*$K$141</f>
        <v>0.00784</v>
      </c>
      <c r="Z141" s="301">
        <v>0</v>
      </c>
      <c r="AA141" s="300">
        <f>$Z$141*$K$141</f>
        <v>0</v>
      </c>
      <c r="AR141" s="6" t="s">
        <v>303</v>
      </c>
      <c r="AT141" s="6" t="s">
        <v>160</v>
      </c>
      <c r="AU141" s="6" t="s">
        <v>80</v>
      </c>
      <c r="AY141" s="6" t="s">
        <v>156</v>
      </c>
      <c r="BE141" s="163">
        <f>IF($U$141="základní",$N$141,0)</f>
        <v>0</v>
      </c>
      <c r="BF141" s="163">
        <f>IF($U$141="snížená",$N$141,0)</f>
        <v>0</v>
      </c>
      <c r="BG141" s="163">
        <f>IF($U$141="zákl. přenesená",$N$141,0)</f>
        <v>0</v>
      </c>
      <c r="BH141" s="163">
        <f>IF($U$141="sníž. přenesená",$N$141,0)</f>
        <v>0</v>
      </c>
      <c r="BI141" s="163">
        <f>IF($U$141="nulová",$N$141,0)</f>
        <v>0</v>
      </c>
      <c r="BJ141" s="6" t="s">
        <v>21</v>
      </c>
      <c r="BK141" s="163">
        <f>ROUND($L$141*$K$141,2)</f>
        <v>0</v>
      </c>
      <c r="BL141" s="6" t="s">
        <v>303</v>
      </c>
      <c r="BM141" s="6" t="s">
        <v>1355</v>
      </c>
    </row>
    <row r="142" spans="2:65" s="6" customFormat="1" ht="15.75" customHeight="1">
      <c r="B142" s="43"/>
      <c r="C142" s="299" t="s">
        <v>342</v>
      </c>
      <c r="D142" s="299" t="s">
        <v>160</v>
      </c>
      <c r="E142" s="298" t="s">
        <v>1354</v>
      </c>
      <c r="F142" s="611" t="s">
        <v>1353</v>
      </c>
      <c r="G142" s="612"/>
      <c r="H142" s="612"/>
      <c r="I142" s="612"/>
      <c r="J142" s="297" t="s">
        <v>163</v>
      </c>
      <c r="K142" s="296">
        <v>45</v>
      </c>
      <c r="L142" s="613"/>
      <c r="M142" s="612"/>
      <c r="N142" s="613">
        <f>ROUND($L$142*$K$142,2)</f>
        <v>0</v>
      </c>
      <c r="O142" s="612"/>
      <c r="P142" s="612"/>
      <c r="Q142" s="612"/>
      <c r="R142" s="294"/>
      <c r="T142" s="293"/>
      <c r="U142" s="302" t="s">
        <v>43</v>
      </c>
      <c r="V142" s="301">
        <v>0.425</v>
      </c>
      <c r="W142" s="301">
        <f>$V$142*$K$142</f>
        <v>19.125</v>
      </c>
      <c r="X142" s="301">
        <v>0</v>
      </c>
      <c r="Y142" s="301">
        <f>$X$142*$K$142</f>
        <v>0</v>
      </c>
      <c r="Z142" s="301">
        <v>0</v>
      </c>
      <c r="AA142" s="300">
        <f>$Z$142*$K$142</f>
        <v>0</v>
      </c>
      <c r="AR142" s="6" t="s">
        <v>303</v>
      </c>
      <c r="AT142" s="6" t="s">
        <v>160</v>
      </c>
      <c r="AU142" s="6" t="s">
        <v>80</v>
      </c>
      <c r="AY142" s="6" t="s">
        <v>156</v>
      </c>
      <c r="BE142" s="163">
        <f>IF($U$142="základní",$N$142,0)</f>
        <v>0</v>
      </c>
      <c r="BF142" s="163">
        <f>IF($U$142="snížená",$N$142,0)</f>
        <v>0</v>
      </c>
      <c r="BG142" s="163">
        <f>IF($U$142="zákl. přenesená",$N$142,0)</f>
        <v>0</v>
      </c>
      <c r="BH142" s="163">
        <f>IF($U$142="sníž. přenesená",$N$142,0)</f>
        <v>0</v>
      </c>
      <c r="BI142" s="163">
        <f>IF($U$142="nulová",$N$142,0)</f>
        <v>0</v>
      </c>
      <c r="BJ142" s="6" t="s">
        <v>21</v>
      </c>
      <c r="BK142" s="163">
        <f>ROUND($L$142*$K$142,2)</f>
        <v>0</v>
      </c>
      <c r="BL142" s="6" t="s">
        <v>303</v>
      </c>
      <c r="BM142" s="6" t="s">
        <v>1352</v>
      </c>
    </row>
    <row r="143" spans="2:65" s="6" customFormat="1" ht="27" customHeight="1">
      <c r="B143" s="43"/>
      <c r="C143" s="299" t="s">
        <v>533</v>
      </c>
      <c r="D143" s="299" t="s">
        <v>160</v>
      </c>
      <c r="E143" s="298" t="s">
        <v>1351</v>
      </c>
      <c r="F143" s="611" t="s">
        <v>1350</v>
      </c>
      <c r="G143" s="612"/>
      <c r="H143" s="612"/>
      <c r="I143" s="612"/>
      <c r="J143" s="297" t="s">
        <v>163</v>
      </c>
      <c r="K143" s="296">
        <v>51</v>
      </c>
      <c r="L143" s="613"/>
      <c r="M143" s="612"/>
      <c r="N143" s="613">
        <f>ROUND($L$143*$K$143,2)</f>
        <v>0</v>
      </c>
      <c r="O143" s="612"/>
      <c r="P143" s="612"/>
      <c r="Q143" s="612"/>
      <c r="R143" s="294"/>
      <c r="T143" s="293"/>
      <c r="U143" s="302" t="s">
        <v>43</v>
      </c>
      <c r="V143" s="301">
        <v>0.23</v>
      </c>
      <c r="W143" s="301">
        <f>$V$143*$K$143</f>
        <v>11.73</v>
      </c>
      <c r="X143" s="301">
        <v>0.00013</v>
      </c>
      <c r="Y143" s="301">
        <f>$X$143*$K$143</f>
        <v>0.00663</v>
      </c>
      <c r="Z143" s="301">
        <v>0</v>
      </c>
      <c r="AA143" s="300">
        <f>$Z$143*$K$143</f>
        <v>0</v>
      </c>
      <c r="AR143" s="6" t="s">
        <v>303</v>
      </c>
      <c r="AT143" s="6" t="s">
        <v>160</v>
      </c>
      <c r="AU143" s="6" t="s">
        <v>80</v>
      </c>
      <c r="AY143" s="6" t="s">
        <v>156</v>
      </c>
      <c r="BE143" s="163">
        <f>IF($U$143="základní",$N$143,0)</f>
        <v>0</v>
      </c>
      <c r="BF143" s="163">
        <f>IF($U$143="snížená",$N$143,0)</f>
        <v>0</v>
      </c>
      <c r="BG143" s="163">
        <f>IF($U$143="zákl. přenesená",$N$143,0)</f>
        <v>0</v>
      </c>
      <c r="BH143" s="163">
        <f>IF($U$143="sníž. přenesená",$N$143,0)</f>
        <v>0</v>
      </c>
      <c r="BI143" s="163">
        <f>IF($U$143="nulová",$N$143,0)</f>
        <v>0</v>
      </c>
      <c r="BJ143" s="6" t="s">
        <v>21</v>
      </c>
      <c r="BK143" s="163">
        <f>ROUND($L$143*$K$143,2)</f>
        <v>0</v>
      </c>
      <c r="BL143" s="6" t="s">
        <v>303</v>
      </c>
      <c r="BM143" s="6" t="s">
        <v>1349</v>
      </c>
    </row>
    <row r="144" spans="2:65" s="6" customFormat="1" ht="15.75" customHeight="1">
      <c r="B144" s="43"/>
      <c r="C144" s="299" t="s">
        <v>537</v>
      </c>
      <c r="D144" s="299" t="s">
        <v>160</v>
      </c>
      <c r="E144" s="298" t="s">
        <v>1348</v>
      </c>
      <c r="F144" s="611" t="s">
        <v>1347</v>
      </c>
      <c r="G144" s="612"/>
      <c r="H144" s="612"/>
      <c r="I144" s="612"/>
      <c r="J144" s="297" t="s">
        <v>1346</v>
      </c>
      <c r="K144" s="296">
        <v>4</v>
      </c>
      <c r="L144" s="613"/>
      <c r="M144" s="612"/>
      <c r="N144" s="613">
        <f>ROUND($L$144*$K$144,2)</f>
        <v>0</v>
      </c>
      <c r="O144" s="612"/>
      <c r="P144" s="612"/>
      <c r="Q144" s="612"/>
      <c r="R144" s="294"/>
      <c r="T144" s="293"/>
      <c r="U144" s="302" t="s">
        <v>43</v>
      </c>
      <c r="V144" s="301">
        <v>0.457</v>
      </c>
      <c r="W144" s="301">
        <f>$V$144*$K$144</f>
        <v>1.828</v>
      </c>
      <c r="X144" s="301">
        <v>0.00026</v>
      </c>
      <c r="Y144" s="301">
        <f>$X$144*$K$144</f>
        <v>0.00104</v>
      </c>
      <c r="Z144" s="301">
        <v>0</v>
      </c>
      <c r="AA144" s="300">
        <f>$Z$144*$K$144</f>
        <v>0</v>
      </c>
      <c r="AR144" s="6" t="s">
        <v>303</v>
      </c>
      <c r="AT144" s="6" t="s">
        <v>160</v>
      </c>
      <c r="AU144" s="6" t="s">
        <v>80</v>
      </c>
      <c r="AY144" s="6" t="s">
        <v>156</v>
      </c>
      <c r="BE144" s="163">
        <f>IF($U$144="základní",$N$144,0)</f>
        <v>0</v>
      </c>
      <c r="BF144" s="163">
        <f>IF($U$144="snížená",$N$144,0)</f>
        <v>0</v>
      </c>
      <c r="BG144" s="163">
        <f>IF($U$144="zákl. přenesená",$N$144,0)</f>
        <v>0</v>
      </c>
      <c r="BH144" s="163">
        <f>IF($U$144="sníž. přenesená",$N$144,0)</f>
        <v>0</v>
      </c>
      <c r="BI144" s="163">
        <f>IF($U$144="nulová",$N$144,0)</f>
        <v>0</v>
      </c>
      <c r="BJ144" s="6" t="s">
        <v>21</v>
      </c>
      <c r="BK144" s="163">
        <f>ROUND($L$144*$K$144,2)</f>
        <v>0</v>
      </c>
      <c r="BL144" s="6" t="s">
        <v>303</v>
      </c>
      <c r="BM144" s="6" t="s">
        <v>1345</v>
      </c>
    </row>
    <row r="145" spans="2:65" s="6" customFormat="1" ht="27" customHeight="1">
      <c r="B145" s="43"/>
      <c r="C145" s="299" t="s">
        <v>882</v>
      </c>
      <c r="D145" s="299" t="s">
        <v>160</v>
      </c>
      <c r="E145" s="298" t="s">
        <v>1344</v>
      </c>
      <c r="F145" s="611" t="s">
        <v>1343</v>
      </c>
      <c r="G145" s="612"/>
      <c r="H145" s="612"/>
      <c r="I145" s="612"/>
      <c r="J145" s="297" t="s">
        <v>163</v>
      </c>
      <c r="K145" s="296">
        <v>1</v>
      </c>
      <c r="L145" s="613"/>
      <c r="M145" s="612"/>
      <c r="N145" s="613">
        <f>ROUND($L$145*$K$145,2)</f>
        <v>0</v>
      </c>
      <c r="O145" s="612"/>
      <c r="P145" s="612"/>
      <c r="Q145" s="612"/>
      <c r="R145" s="294"/>
      <c r="T145" s="293"/>
      <c r="U145" s="302" t="s">
        <v>43</v>
      </c>
      <c r="V145" s="301">
        <v>0.269</v>
      </c>
      <c r="W145" s="301">
        <f>$V$145*$K$145</f>
        <v>0.269</v>
      </c>
      <c r="X145" s="301">
        <v>0.00036</v>
      </c>
      <c r="Y145" s="301">
        <f>$X$145*$K$145</f>
        <v>0.00036</v>
      </c>
      <c r="Z145" s="301">
        <v>0</v>
      </c>
      <c r="AA145" s="300">
        <f>$Z$145*$K$145</f>
        <v>0</v>
      </c>
      <c r="AR145" s="6" t="s">
        <v>303</v>
      </c>
      <c r="AT145" s="6" t="s">
        <v>160</v>
      </c>
      <c r="AU145" s="6" t="s">
        <v>80</v>
      </c>
      <c r="AY145" s="6" t="s">
        <v>156</v>
      </c>
      <c r="BE145" s="163">
        <f>IF($U$145="základní",$N$145,0)</f>
        <v>0</v>
      </c>
      <c r="BF145" s="163">
        <f>IF($U$145="snížená",$N$145,0)</f>
        <v>0</v>
      </c>
      <c r="BG145" s="163">
        <f>IF($U$145="zákl. přenesená",$N$145,0)</f>
        <v>0</v>
      </c>
      <c r="BH145" s="163">
        <f>IF($U$145="sníž. přenesená",$N$145,0)</f>
        <v>0</v>
      </c>
      <c r="BI145" s="163">
        <f>IF($U$145="nulová",$N$145,0)</f>
        <v>0</v>
      </c>
      <c r="BJ145" s="6" t="s">
        <v>21</v>
      </c>
      <c r="BK145" s="163">
        <f>ROUND($L$145*$K$145,2)</f>
        <v>0</v>
      </c>
      <c r="BL145" s="6" t="s">
        <v>303</v>
      </c>
      <c r="BM145" s="6" t="s">
        <v>1342</v>
      </c>
    </row>
    <row r="146" spans="2:65" s="6" customFormat="1" ht="27" customHeight="1">
      <c r="B146" s="43"/>
      <c r="C146" s="299" t="s">
        <v>888</v>
      </c>
      <c r="D146" s="299" t="s">
        <v>160</v>
      </c>
      <c r="E146" s="298" t="s">
        <v>1341</v>
      </c>
      <c r="F146" s="611" t="s">
        <v>1340</v>
      </c>
      <c r="G146" s="612"/>
      <c r="H146" s="612"/>
      <c r="I146" s="612"/>
      <c r="J146" s="297" t="s">
        <v>163</v>
      </c>
      <c r="K146" s="296">
        <v>9</v>
      </c>
      <c r="L146" s="613"/>
      <c r="M146" s="612"/>
      <c r="N146" s="613">
        <f>ROUND($L$146*$K$146,2)</f>
        <v>0</v>
      </c>
      <c r="O146" s="612"/>
      <c r="P146" s="612"/>
      <c r="Q146" s="612"/>
      <c r="R146" s="294"/>
      <c r="T146" s="293"/>
      <c r="U146" s="302" t="s">
        <v>43</v>
      </c>
      <c r="V146" s="301">
        <v>0.2</v>
      </c>
      <c r="W146" s="301">
        <f>$V$146*$K$146</f>
        <v>1.8</v>
      </c>
      <c r="X146" s="301">
        <v>0.00034</v>
      </c>
      <c r="Y146" s="301">
        <f>$X$146*$K$146</f>
        <v>0.0030600000000000002</v>
      </c>
      <c r="Z146" s="301">
        <v>0</v>
      </c>
      <c r="AA146" s="300">
        <f>$Z$146*$K$146</f>
        <v>0</v>
      </c>
      <c r="AR146" s="6" t="s">
        <v>303</v>
      </c>
      <c r="AT146" s="6" t="s">
        <v>160</v>
      </c>
      <c r="AU146" s="6" t="s">
        <v>80</v>
      </c>
      <c r="AY146" s="6" t="s">
        <v>156</v>
      </c>
      <c r="BE146" s="163">
        <f>IF($U$146="základní",$N$146,0)</f>
        <v>0</v>
      </c>
      <c r="BF146" s="163">
        <f>IF($U$146="snížená",$N$146,0)</f>
        <v>0</v>
      </c>
      <c r="BG146" s="163">
        <f>IF($U$146="zákl. přenesená",$N$146,0)</f>
        <v>0</v>
      </c>
      <c r="BH146" s="163">
        <f>IF($U$146="sníž. přenesená",$N$146,0)</f>
        <v>0</v>
      </c>
      <c r="BI146" s="163">
        <f>IF($U$146="nulová",$N$146,0)</f>
        <v>0</v>
      </c>
      <c r="BJ146" s="6" t="s">
        <v>21</v>
      </c>
      <c r="BK146" s="163">
        <f>ROUND($L$146*$K$146,2)</f>
        <v>0</v>
      </c>
      <c r="BL146" s="6" t="s">
        <v>303</v>
      </c>
      <c r="BM146" s="6" t="s">
        <v>1339</v>
      </c>
    </row>
    <row r="147" spans="2:65" s="6" customFormat="1" ht="27" customHeight="1">
      <c r="B147" s="43"/>
      <c r="C147" s="299" t="s">
        <v>893</v>
      </c>
      <c r="D147" s="299" t="s">
        <v>160</v>
      </c>
      <c r="E147" s="298" t="s">
        <v>1338</v>
      </c>
      <c r="F147" s="611" t="s">
        <v>1337</v>
      </c>
      <c r="G147" s="612"/>
      <c r="H147" s="612"/>
      <c r="I147" s="612"/>
      <c r="J147" s="297" t="s">
        <v>1010</v>
      </c>
      <c r="K147" s="296">
        <v>3</v>
      </c>
      <c r="L147" s="613"/>
      <c r="M147" s="612"/>
      <c r="N147" s="613">
        <f>ROUND($L$147*$K$147,2)</f>
        <v>0</v>
      </c>
      <c r="O147" s="612"/>
      <c r="P147" s="612"/>
      <c r="Q147" s="612"/>
      <c r="R147" s="294"/>
      <c r="T147" s="293"/>
      <c r="U147" s="302" t="s">
        <v>43</v>
      </c>
      <c r="V147" s="301">
        <v>1.03</v>
      </c>
      <c r="W147" s="301">
        <f>$V$147*$K$147</f>
        <v>3.09</v>
      </c>
      <c r="X147" s="301">
        <v>0.02814</v>
      </c>
      <c r="Y147" s="301">
        <f>$X$147*$K$147</f>
        <v>0.08442</v>
      </c>
      <c r="Z147" s="301">
        <v>0</v>
      </c>
      <c r="AA147" s="300">
        <f>$Z$147*$K$147</f>
        <v>0</v>
      </c>
      <c r="AR147" s="6" t="s">
        <v>303</v>
      </c>
      <c r="AT147" s="6" t="s">
        <v>160</v>
      </c>
      <c r="AU147" s="6" t="s">
        <v>80</v>
      </c>
      <c r="AY147" s="6" t="s">
        <v>156</v>
      </c>
      <c r="BE147" s="163">
        <f>IF($U$147="základní",$N$147,0)</f>
        <v>0</v>
      </c>
      <c r="BF147" s="163">
        <f>IF($U$147="snížená",$N$147,0)</f>
        <v>0</v>
      </c>
      <c r="BG147" s="163">
        <f>IF($U$147="zákl. přenesená",$N$147,0)</f>
        <v>0</v>
      </c>
      <c r="BH147" s="163">
        <f>IF($U$147="sníž. přenesená",$N$147,0)</f>
        <v>0</v>
      </c>
      <c r="BI147" s="163">
        <f>IF($U$147="nulová",$N$147,0)</f>
        <v>0</v>
      </c>
      <c r="BJ147" s="6" t="s">
        <v>21</v>
      </c>
      <c r="BK147" s="163">
        <f>ROUND($L$147*$K$147,2)</f>
        <v>0</v>
      </c>
      <c r="BL147" s="6" t="s">
        <v>303</v>
      </c>
      <c r="BM147" s="6" t="s">
        <v>1336</v>
      </c>
    </row>
    <row r="148" spans="2:65" s="6" customFormat="1" ht="27" customHeight="1">
      <c r="B148" s="43"/>
      <c r="C148" s="299" t="s">
        <v>907</v>
      </c>
      <c r="D148" s="299" t="s">
        <v>160</v>
      </c>
      <c r="E148" s="298" t="s">
        <v>1335</v>
      </c>
      <c r="F148" s="611" t="s">
        <v>1334</v>
      </c>
      <c r="G148" s="612"/>
      <c r="H148" s="612"/>
      <c r="I148" s="612"/>
      <c r="J148" s="297" t="s">
        <v>163</v>
      </c>
      <c r="K148" s="296">
        <v>8</v>
      </c>
      <c r="L148" s="613"/>
      <c r="M148" s="612"/>
      <c r="N148" s="613">
        <f>ROUND($L$148*$K$148,2)</f>
        <v>0</v>
      </c>
      <c r="O148" s="612"/>
      <c r="P148" s="612"/>
      <c r="Q148" s="612"/>
      <c r="R148" s="294"/>
      <c r="T148" s="293"/>
      <c r="U148" s="302" t="s">
        <v>43</v>
      </c>
      <c r="V148" s="301">
        <v>0.393</v>
      </c>
      <c r="W148" s="301">
        <f>$V$148*$K$148</f>
        <v>3.144</v>
      </c>
      <c r="X148" s="301">
        <v>0.00493</v>
      </c>
      <c r="Y148" s="301">
        <f>$X$148*$K$148</f>
        <v>0.03944</v>
      </c>
      <c r="Z148" s="301">
        <v>0</v>
      </c>
      <c r="AA148" s="300">
        <f>$Z$148*$K$148</f>
        <v>0</v>
      </c>
      <c r="AR148" s="6" t="s">
        <v>303</v>
      </c>
      <c r="AT148" s="6" t="s">
        <v>160</v>
      </c>
      <c r="AU148" s="6" t="s">
        <v>80</v>
      </c>
      <c r="AY148" s="6" t="s">
        <v>156</v>
      </c>
      <c r="BE148" s="163">
        <f>IF($U$148="základní",$N$148,0)</f>
        <v>0</v>
      </c>
      <c r="BF148" s="163">
        <f>IF($U$148="snížená",$N$148,0)</f>
        <v>0</v>
      </c>
      <c r="BG148" s="163">
        <f>IF($U$148="zákl. přenesená",$N$148,0)</f>
        <v>0</v>
      </c>
      <c r="BH148" s="163">
        <f>IF($U$148="sníž. přenesená",$N$148,0)</f>
        <v>0</v>
      </c>
      <c r="BI148" s="163">
        <f>IF($U$148="nulová",$N$148,0)</f>
        <v>0</v>
      </c>
      <c r="BJ148" s="6" t="s">
        <v>21</v>
      </c>
      <c r="BK148" s="163">
        <f>ROUND($L$148*$K$148,2)</f>
        <v>0</v>
      </c>
      <c r="BL148" s="6" t="s">
        <v>303</v>
      </c>
      <c r="BM148" s="6" t="s">
        <v>1333</v>
      </c>
    </row>
    <row r="149" spans="2:65" s="6" customFormat="1" ht="15.75" customHeight="1">
      <c r="B149" s="43"/>
      <c r="C149" s="299" t="s">
        <v>912</v>
      </c>
      <c r="D149" s="299" t="s">
        <v>160</v>
      </c>
      <c r="E149" s="298" t="s">
        <v>1332</v>
      </c>
      <c r="F149" s="611" t="s">
        <v>1331</v>
      </c>
      <c r="G149" s="612"/>
      <c r="H149" s="612"/>
      <c r="I149" s="612"/>
      <c r="J149" s="297" t="s">
        <v>1010</v>
      </c>
      <c r="K149" s="296">
        <v>1</v>
      </c>
      <c r="L149" s="613"/>
      <c r="M149" s="612"/>
      <c r="N149" s="613">
        <f>ROUND($L$149*$K$149,2)</f>
        <v>0</v>
      </c>
      <c r="O149" s="612"/>
      <c r="P149" s="612"/>
      <c r="Q149" s="612"/>
      <c r="R149" s="294"/>
      <c r="T149" s="293"/>
      <c r="U149" s="302" t="s">
        <v>43</v>
      </c>
      <c r="V149" s="301">
        <v>0</v>
      </c>
      <c r="W149" s="301">
        <f>$V$149*$K$149</f>
        <v>0</v>
      </c>
      <c r="X149" s="301">
        <v>0</v>
      </c>
      <c r="Y149" s="301">
        <f>$X$149*$K$149</f>
        <v>0</v>
      </c>
      <c r="Z149" s="301">
        <v>0</v>
      </c>
      <c r="AA149" s="300">
        <f>$Z$149*$K$149</f>
        <v>0</v>
      </c>
      <c r="AR149" s="6" t="s">
        <v>303</v>
      </c>
      <c r="AT149" s="6" t="s">
        <v>160</v>
      </c>
      <c r="AU149" s="6" t="s">
        <v>80</v>
      </c>
      <c r="AY149" s="6" t="s">
        <v>156</v>
      </c>
      <c r="BE149" s="163">
        <f>IF($U$149="základní",$N$149,0)</f>
        <v>0</v>
      </c>
      <c r="BF149" s="163">
        <f>IF($U$149="snížená",$N$149,0)</f>
        <v>0</v>
      </c>
      <c r="BG149" s="163">
        <f>IF($U$149="zákl. přenesená",$N$149,0)</f>
        <v>0</v>
      </c>
      <c r="BH149" s="163">
        <f>IF($U$149="sníž. přenesená",$N$149,0)</f>
        <v>0</v>
      </c>
      <c r="BI149" s="163">
        <f>IF($U$149="nulová",$N$149,0)</f>
        <v>0</v>
      </c>
      <c r="BJ149" s="6" t="s">
        <v>21</v>
      </c>
      <c r="BK149" s="163">
        <f>ROUND($L$149*$K$149,2)</f>
        <v>0</v>
      </c>
      <c r="BL149" s="6" t="s">
        <v>303</v>
      </c>
      <c r="BM149" s="6" t="s">
        <v>1330</v>
      </c>
    </row>
    <row r="150" spans="2:65" s="6" customFormat="1" ht="27" customHeight="1">
      <c r="B150" s="43"/>
      <c r="C150" s="299" t="s">
        <v>521</v>
      </c>
      <c r="D150" s="299" t="s">
        <v>160</v>
      </c>
      <c r="E150" s="298" t="s">
        <v>1329</v>
      </c>
      <c r="F150" s="611" t="s">
        <v>1328</v>
      </c>
      <c r="G150" s="612"/>
      <c r="H150" s="612"/>
      <c r="I150" s="612"/>
      <c r="J150" s="297" t="s">
        <v>1010</v>
      </c>
      <c r="K150" s="296">
        <v>1</v>
      </c>
      <c r="L150" s="613"/>
      <c r="M150" s="612"/>
      <c r="N150" s="613">
        <f>ROUND($L$150*$K$150,2)</f>
        <v>0</v>
      </c>
      <c r="O150" s="612"/>
      <c r="P150" s="612"/>
      <c r="Q150" s="612"/>
      <c r="R150" s="294"/>
      <c r="T150" s="293"/>
      <c r="U150" s="302" t="s">
        <v>43</v>
      </c>
      <c r="V150" s="301">
        <v>0</v>
      </c>
      <c r="W150" s="301">
        <f>$V$150*$K$150</f>
        <v>0</v>
      </c>
      <c r="X150" s="301">
        <v>0</v>
      </c>
      <c r="Y150" s="301">
        <f>$X$150*$K$150</f>
        <v>0</v>
      </c>
      <c r="Z150" s="301">
        <v>0</v>
      </c>
      <c r="AA150" s="300">
        <f>$Z$150*$K$150</f>
        <v>0</v>
      </c>
      <c r="AR150" s="6" t="s">
        <v>303</v>
      </c>
      <c r="AT150" s="6" t="s">
        <v>160</v>
      </c>
      <c r="AU150" s="6" t="s">
        <v>80</v>
      </c>
      <c r="AY150" s="6" t="s">
        <v>156</v>
      </c>
      <c r="BE150" s="163">
        <f>IF($U$150="základní",$N$150,0)</f>
        <v>0</v>
      </c>
      <c r="BF150" s="163">
        <f>IF($U$150="snížená",$N$150,0)</f>
        <v>0</v>
      </c>
      <c r="BG150" s="163">
        <f>IF($U$150="zákl. přenesená",$N$150,0)</f>
        <v>0</v>
      </c>
      <c r="BH150" s="163">
        <f>IF($U$150="sníž. přenesená",$N$150,0)</f>
        <v>0</v>
      </c>
      <c r="BI150" s="163">
        <f>IF($U$150="nulová",$N$150,0)</f>
        <v>0</v>
      </c>
      <c r="BJ150" s="6" t="s">
        <v>21</v>
      </c>
      <c r="BK150" s="163">
        <f>ROUND($L$150*$K$150,2)</f>
        <v>0</v>
      </c>
      <c r="BL150" s="6" t="s">
        <v>303</v>
      </c>
      <c r="BM150" s="6" t="s">
        <v>1327</v>
      </c>
    </row>
    <row r="151" spans="2:65" s="6" customFormat="1" ht="27" customHeight="1">
      <c r="B151" s="43"/>
      <c r="C151" s="299" t="s">
        <v>878</v>
      </c>
      <c r="D151" s="299" t="s">
        <v>160</v>
      </c>
      <c r="E151" s="298" t="s">
        <v>1326</v>
      </c>
      <c r="F151" s="611" t="s">
        <v>1325</v>
      </c>
      <c r="G151" s="612"/>
      <c r="H151" s="612"/>
      <c r="I151" s="612"/>
      <c r="J151" s="297" t="s">
        <v>222</v>
      </c>
      <c r="K151" s="296">
        <v>127</v>
      </c>
      <c r="L151" s="613"/>
      <c r="M151" s="612"/>
      <c r="N151" s="613">
        <f>ROUND($L$151*$K$151,2)</f>
        <v>0</v>
      </c>
      <c r="O151" s="612"/>
      <c r="P151" s="612"/>
      <c r="Q151" s="612"/>
      <c r="R151" s="294"/>
      <c r="T151" s="293"/>
      <c r="U151" s="302" t="s">
        <v>43</v>
      </c>
      <c r="V151" s="301">
        <v>0.067</v>
      </c>
      <c r="W151" s="301">
        <f>$V$151*$K$151</f>
        <v>8.509</v>
      </c>
      <c r="X151" s="301">
        <v>0.00019</v>
      </c>
      <c r="Y151" s="301">
        <f>$X$151*$K$151</f>
        <v>0.024130000000000002</v>
      </c>
      <c r="Z151" s="301">
        <v>0</v>
      </c>
      <c r="AA151" s="300">
        <f>$Z$151*$K$151</f>
        <v>0</v>
      </c>
      <c r="AR151" s="6" t="s">
        <v>303</v>
      </c>
      <c r="AT151" s="6" t="s">
        <v>160</v>
      </c>
      <c r="AU151" s="6" t="s">
        <v>80</v>
      </c>
      <c r="AY151" s="6" t="s">
        <v>156</v>
      </c>
      <c r="BE151" s="163">
        <f>IF($U$151="základní",$N$151,0)</f>
        <v>0</v>
      </c>
      <c r="BF151" s="163">
        <f>IF($U$151="snížená",$N$151,0)</f>
        <v>0</v>
      </c>
      <c r="BG151" s="163">
        <f>IF($U$151="zákl. přenesená",$N$151,0)</f>
        <v>0</v>
      </c>
      <c r="BH151" s="163">
        <f>IF($U$151="sníž. přenesená",$N$151,0)</f>
        <v>0</v>
      </c>
      <c r="BI151" s="163">
        <f>IF($U$151="nulová",$N$151,0)</f>
        <v>0</v>
      </c>
      <c r="BJ151" s="6" t="s">
        <v>21</v>
      </c>
      <c r="BK151" s="163">
        <f>ROUND($L$151*$K$151,2)</f>
        <v>0</v>
      </c>
      <c r="BL151" s="6" t="s">
        <v>303</v>
      </c>
      <c r="BM151" s="6" t="s">
        <v>1324</v>
      </c>
    </row>
    <row r="152" spans="2:65" s="6" customFormat="1" ht="27" customHeight="1">
      <c r="B152" s="43"/>
      <c r="C152" s="299" t="s">
        <v>785</v>
      </c>
      <c r="D152" s="299" t="s">
        <v>160</v>
      </c>
      <c r="E152" s="298" t="s">
        <v>1323</v>
      </c>
      <c r="F152" s="611" t="s">
        <v>1322</v>
      </c>
      <c r="G152" s="612"/>
      <c r="H152" s="612"/>
      <c r="I152" s="612"/>
      <c r="J152" s="297" t="s">
        <v>222</v>
      </c>
      <c r="K152" s="296">
        <v>127</v>
      </c>
      <c r="L152" s="613"/>
      <c r="M152" s="612"/>
      <c r="N152" s="613">
        <f>ROUND($L$152*$K$152,2)</f>
        <v>0</v>
      </c>
      <c r="O152" s="612"/>
      <c r="P152" s="612"/>
      <c r="Q152" s="612"/>
      <c r="R152" s="294"/>
      <c r="T152" s="293"/>
      <c r="U152" s="302" t="s">
        <v>43</v>
      </c>
      <c r="V152" s="301">
        <v>0.082</v>
      </c>
      <c r="W152" s="301">
        <f>$V$152*$K$152</f>
        <v>10.414</v>
      </c>
      <c r="X152" s="301">
        <v>1E-05</v>
      </c>
      <c r="Y152" s="301">
        <f>$X$152*$K$152</f>
        <v>0.00127</v>
      </c>
      <c r="Z152" s="301">
        <v>0</v>
      </c>
      <c r="AA152" s="300">
        <f>$Z$152*$K$152</f>
        <v>0</v>
      </c>
      <c r="AR152" s="6" t="s">
        <v>303</v>
      </c>
      <c r="AT152" s="6" t="s">
        <v>160</v>
      </c>
      <c r="AU152" s="6" t="s">
        <v>80</v>
      </c>
      <c r="AY152" s="6" t="s">
        <v>156</v>
      </c>
      <c r="BE152" s="163">
        <f>IF($U$152="základní",$N$152,0)</f>
        <v>0</v>
      </c>
      <c r="BF152" s="163">
        <f>IF($U$152="snížená",$N$152,0)</f>
        <v>0</v>
      </c>
      <c r="BG152" s="163">
        <f>IF($U$152="zákl. přenesená",$N$152,0)</f>
        <v>0</v>
      </c>
      <c r="BH152" s="163">
        <f>IF($U$152="sníž. přenesená",$N$152,0)</f>
        <v>0</v>
      </c>
      <c r="BI152" s="163">
        <f>IF($U$152="nulová",$N$152,0)</f>
        <v>0</v>
      </c>
      <c r="BJ152" s="6" t="s">
        <v>21</v>
      </c>
      <c r="BK152" s="163">
        <f>ROUND($L$152*$K$152,2)</f>
        <v>0</v>
      </c>
      <c r="BL152" s="6" t="s">
        <v>303</v>
      </c>
      <c r="BM152" s="6" t="s">
        <v>1321</v>
      </c>
    </row>
    <row r="153" spans="2:65" s="6" customFormat="1" ht="27" customHeight="1">
      <c r="B153" s="43"/>
      <c r="C153" s="299" t="s">
        <v>792</v>
      </c>
      <c r="D153" s="299" t="s">
        <v>160</v>
      </c>
      <c r="E153" s="298" t="s">
        <v>1320</v>
      </c>
      <c r="F153" s="611" t="s">
        <v>1319</v>
      </c>
      <c r="G153" s="612"/>
      <c r="H153" s="612"/>
      <c r="I153" s="612"/>
      <c r="J153" s="297" t="s">
        <v>189</v>
      </c>
      <c r="K153" s="296">
        <v>0.303</v>
      </c>
      <c r="L153" s="613"/>
      <c r="M153" s="612"/>
      <c r="N153" s="613">
        <f>ROUND($L$153*$K$153,2)</f>
        <v>0</v>
      </c>
      <c r="O153" s="612"/>
      <c r="P153" s="612"/>
      <c r="Q153" s="612"/>
      <c r="R153" s="294"/>
      <c r="T153" s="293"/>
      <c r="U153" s="302" t="s">
        <v>43</v>
      </c>
      <c r="V153" s="301">
        <v>1.374</v>
      </c>
      <c r="W153" s="301">
        <f>$V$153*$K$153</f>
        <v>0.416322</v>
      </c>
      <c r="X153" s="301">
        <v>0</v>
      </c>
      <c r="Y153" s="301">
        <f>$X$153*$K$153</f>
        <v>0</v>
      </c>
      <c r="Z153" s="301">
        <v>0</v>
      </c>
      <c r="AA153" s="300">
        <f>$Z$153*$K$153</f>
        <v>0</v>
      </c>
      <c r="AR153" s="6" t="s">
        <v>303</v>
      </c>
      <c r="AT153" s="6" t="s">
        <v>160</v>
      </c>
      <c r="AU153" s="6" t="s">
        <v>80</v>
      </c>
      <c r="AY153" s="6" t="s">
        <v>156</v>
      </c>
      <c r="BE153" s="163">
        <f>IF($U$153="základní",$N$153,0)</f>
        <v>0</v>
      </c>
      <c r="BF153" s="163">
        <f>IF($U$153="snížená",$N$153,0)</f>
        <v>0</v>
      </c>
      <c r="BG153" s="163">
        <f>IF($U$153="zákl. přenesená",$N$153,0)</f>
        <v>0</v>
      </c>
      <c r="BH153" s="163">
        <f>IF($U$153="sníž. přenesená",$N$153,0)</f>
        <v>0</v>
      </c>
      <c r="BI153" s="163">
        <f>IF($U$153="nulová",$N$153,0)</f>
        <v>0</v>
      </c>
      <c r="BJ153" s="6" t="s">
        <v>21</v>
      </c>
      <c r="BK153" s="163">
        <f>ROUND($L$153*$K$153,2)</f>
        <v>0</v>
      </c>
      <c r="BL153" s="6" t="s">
        <v>303</v>
      </c>
      <c r="BM153" s="6" t="s">
        <v>1318</v>
      </c>
    </row>
    <row r="154" spans="2:63" s="139" customFormat="1" ht="30.75" customHeight="1">
      <c r="B154" s="144"/>
      <c r="D154" s="307" t="s">
        <v>1317</v>
      </c>
      <c r="E154" s="307"/>
      <c r="F154" s="307"/>
      <c r="G154" s="307"/>
      <c r="H154" s="307"/>
      <c r="I154" s="307"/>
      <c r="J154" s="307"/>
      <c r="K154" s="307"/>
      <c r="L154" s="307"/>
      <c r="M154" s="307"/>
      <c r="N154" s="604">
        <f>$BK$154</f>
        <v>0</v>
      </c>
      <c r="O154" s="605"/>
      <c r="P154" s="605"/>
      <c r="Q154" s="605"/>
      <c r="R154" s="306"/>
      <c r="T154" s="305"/>
      <c r="W154" s="304">
        <f>$W$155</f>
        <v>0.03</v>
      </c>
      <c r="Y154" s="304">
        <f>$Y$155</f>
        <v>0.00011</v>
      </c>
      <c r="AA154" s="303">
        <f>$AA$155</f>
        <v>0.00215</v>
      </c>
      <c r="AR154" s="148" t="s">
        <v>80</v>
      </c>
      <c r="AT154" s="148" t="s">
        <v>71</v>
      </c>
      <c r="AU154" s="148" t="s">
        <v>21</v>
      </c>
      <c r="AY154" s="148" t="s">
        <v>156</v>
      </c>
      <c r="BK154" s="149">
        <f>$BK$155</f>
        <v>0</v>
      </c>
    </row>
    <row r="155" spans="2:65" s="6" customFormat="1" ht="27" customHeight="1">
      <c r="B155" s="43"/>
      <c r="C155" s="299" t="s">
        <v>801</v>
      </c>
      <c r="D155" s="299" t="s">
        <v>160</v>
      </c>
      <c r="E155" s="298" t="s">
        <v>1316</v>
      </c>
      <c r="F155" s="611" t="s">
        <v>1315</v>
      </c>
      <c r="G155" s="612"/>
      <c r="H155" s="612"/>
      <c r="I155" s="612"/>
      <c r="J155" s="297" t="s">
        <v>760</v>
      </c>
      <c r="K155" s="296">
        <v>1</v>
      </c>
      <c r="L155" s="613"/>
      <c r="M155" s="612"/>
      <c r="N155" s="613">
        <f>ROUND($L$155*$K$155,2)</f>
        <v>0</v>
      </c>
      <c r="O155" s="612"/>
      <c r="P155" s="612"/>
      <c r="Q155" s="612"/>
      <c r="R155" s="294"/>
      <c r="T155" s="293"/>
      <c r="U155" s="302" t="s">
        <v>43</v>
      </c>
      <c r="V155" s="301">
        <v>0.03</v>
      </c>
      <c r="W155" s="301">
        <f>$V$155*$K$155</f>
        <v>0.03</v>
      </c>
      <c r="X155" s="301">
        <v>0.00011</v>
      </c>
      <c r="Y155" s="301">
        <f>$X$155*$K$155</f>
        <v>0.00011</v>
      </c>
      <c r="Z155" s="301">
        <v>0.00215</v>
      </c>
      <c r="AA155" s="300">
        <f>$Z$155*$K$155</f>
        <v>0.00215</v>
      </c>
      <c r="AR155" s="6" t="s">
        <v>303</v>
      </c>
      <c r="AT155" s="6" t="s">
        <v>160</v>
      </c>
      <c r="AU155" s="6" t="s">
        <v>80</v>
      </c>
      <c r="AY155" s="6" t="s">
        <v>156</v>
      </c>
      <c r="BE155" s="163">
        <f>IF($U$155="základní",$N$155,0)</f>
        <v>0</v>
      </c>
      <c r="BF155" s="163">
        <f>IF($U$155="snížená",$N$155,0)</f>
        <v>0</v>
      </c>
      <c r="BG155" s="163">
        <f>IF($U$155="zákl. přenesená",$N$155,0)</f>
        <v>0</v>
      </c>
      <c r="BH155" s="163">
        <f>IF($U$155="sníž. přenesená",$N$155,0)</f>
        <v>0</v>
      </c>
      <c r="BI155" s="163">
        <f>IF($U$155="nulová",$N$155,0)</f>
        <v>0</v>
      </c>
      <c r="BJ155" s="6" t="s">
        <v>21</v>
      </c>
      <c r="BK155" s="163">
        <f>ROUND($L$155*$K$155,2)</f>
        <v>0</v>
      </c>
      <c r="BL155" s="6" t="s">
        <v>303</v>
      </c>
      <c r="BM155" s="6" t="s">
        <v>1314</v>
      </c>
    </row>
    <row r="156" spans="2:63" s="139" customFormat="1" ht="30.75" customHeight="1">
      <c r="B156" s="144"/>
      <c r="D156" s="307" t="s">
        <v>1313</v>
      </c>
      <c r="E156" s="307"/>
      <c r="F156" s="307"/>
      <c r="G156" s="307"/>
      <c r="H156" s="307"/>
      <c r="I156" s="307"/>
      <c r="J156" s="307"/>
      <c r="K156" s="307"/>
      <c r="L156" s="307"/>
      <c r="M156" s="307"/>
      <c r="N156" s="604">
        <f>$BK$156</f>
        <v>0</v>
      </c>
      <c r="O156" s="605"/>
      <c r="P156" s="605"/>
      <c r="Q156" s="605"/>
      <c r="R156" s="306"/>
      <c r="T156" s="305"/>
      <c r="W156" s="304">
        <f>SUM($W$157:$W$173)</f>
        <v>41.293425000000006</v>
      </c>
      <c r="Y156" s="304">
        <f>SUM($Y$157:$Y$173)</f>
        <v>0.7628400000000002</v>
      </c>
      <c r="AA156" s="303">
        <f>SUM($AA$157:$AA$173)</f>
        <v>0.01933</v>
      </c>
      <c r="AR156" s="148" t="s">
        <v>80</v>
      </c>
      <c r="AT156" s="148" t="s">
        <v>71</v>
      </c>
      <c r="AU156" s="148" t="s">
        <v>21</v>
      </c>
      <c r="AY156" s="148" t="s">
        <v>156</v>
      </c>
      <c r="BK156" s="149">
        <f>SUM($BK$157:$BK$173)</f>
        <v>0</v>
      </c>
    </row>
    <row r="157" spans="2:65" s="6" customFormat="1" ht="15.75" customHeight="1">
      <c r="B157" s="43"/>
      <c r="C157" s="299" t="s">
        <v>797</v>
      </c>
      <c r="D157" s="299" t="s">
        <v>160</v>
      </c>
      <c r="E157" s="298" t="s">
        <v>1312</v>
      </c>
      <c r="F157" s="611" t="s">
        <v>1311</v>
      </c>
      <c r="G157" s="612"/>
      <c r="H157" s="612"/>
      <c r="I157" s="612"/>
      <c r="J157" s="297" t="s">
        <v>760</v>
      </c>
      <c r="K157" s="296">
        <v>1</v>
      </c>
      <c r="L157" s="613"/>
      <c r="M157" s="612"/>
      <c r="N157" s="613">
        <f>ROUND($L$157*$K$157,2)</f>
        <v>0</v>
      </c>
      <c r="O157" s="612"/>
      <c r="P157" s="612"/>
      <c r="Q157" s="612"/>
      <c r="R157" s="294"/>
      <c r="T157" s="293"/>
      <c r="U157" s="302" t="s">
        <v>43</v>
      </c>
      <c r="V157" s="301">
        <v>0.548</v>
      </c>
      <c r="W157" s="301">
        <f>$V$157*$K$157</f>
        <v>0.548</v>
      </c>
      <c r="X157" s="301">
        <v>0</v>
      </c>
      <c r="Y157" s="301">
        <f>$X$157*$K$157</f>
        <v>0</v>
      </c>
      <c r="Z157" s="301">
        <v>0.01933</v>
      </c>
      <c r="AA157" s="300">
        <f>$Z$157*$K$157</f>
        <v>0.01933</v>
      </c>
      <c r="AR157" s="6" t="s">
        <v>303</v>
      </c>
      <c r="AT157" s="6" t="s">
        <v>160</v>
      </c>
      <c r="AU157" s="6" t="s">
        <v>80</v>
      </c>
      <c r="AY157" s="6" t="s">
        <v>156</v>
      </c>
      <c r="BE157" s="163">
        <f>IF($U$157="základní",$N$157,0)</f>
        <v>0</v>
      </c>
      <c r="BF157" s="163">
        <f>IF($U$157="snížená",$N$157,0)</f>
        <v>0</v>
      </c>
      <c r="BG157" s="163">
        <f>IF($U$157="zákl. přenesená",$N$157,0)</f>
        <v>0</v>
      </c>
      <c r="BH157" s="163">
        <f>IF($U$157="sníž. přenesená",$N$157,0)</f>
        <v>0</v>
      </c>
      <c r="BI157" s="163">
        <f>IF($U$157="nulová",$N$157,0)</f>
        <v>0</v>
      </c>
      <c r="BJ157" s="6" t="s">
        <v>21</v>
      </c>
      <c r="BK157" s="163">
        <f>ROUND($L$157*$K$157,2)</f>
        <v>0</v>
      </c>
      <c r="BL157" s="6" t="s">
        <v>303</v>
      </c>
      <c r="BM157" s="6" t="s">
        <v>1310</v>
      </c>
    </row>
    <row r="158" spans="2:65" s="6" customFormat="1" ht="27" customHeight="1">
      <c r="B158" s="43"/>
      <c r="C158" s="299" t="s">
        <v>815</v>
      </c>
      <c r="D158" s="299" t="s">
        <v>160</v>
      </c>
      <c r="E158" s="298" t="s">
        <v>1309</v>
      </c>
      <c r="F158" s="611" t="s">
        <v>1308</v>
      </c>
      <c r="G158" s="612"/>
      <c r="H158" s="612"/>
      <c r="I158" s="612"/>
      <c r="J158" s="297" t="s">
        <v>1010</v>
      </c>
      <c r="K158" s="296">
        <v>12</v>
      </c>
      <c r="L158" s="613"/>
      <c r="M158" s="612"/>
      <c r="N158" s="613">
        <f>ROUND($L$158*$K$158,2)</f>
        <v>0</v>
      </c>
      <c r="O158" s="612"/>
      <c r="P158" s="612"/>
      <c r="Q158" s="612"/>
      <c r="R158" s="294"/>
      <c r="T158" s="293"/>
      <c r="U158" s="302" t="s">
        <v>43</v>
      </c>
      <c r="V158" s="301">
        <v>1.1</v>
      </c>
      <c r="W158" s="301">
        <f>$V$158*$K$158</f>
        <v>13.200000000000001</v>
      </c>
      <c r="X158" s="301">
        <v>0.02372</v>
      </c>
      <c r="Y158" s="301">
        <f>$X$158*$K$158</f>
        <v>0.28464</v>
      </c>
      <c r="Z158" s="301">
        <v>0</v>
      </c>
      <c r="AA158" s="300">
        <f>$Z$158*$K$158</f>
        <v>0</v>
      </c>
      <c r="AR158" s="6" t="s">
        <v>303</v>
      </c>
      <c r="AT158" s="6" t="s">
        <v>160</v>
      </c>
      <c r="AU158" s="6" t="s">
        <v>80</v>
      </c>
      <c r="AY158" s="6" t="s">
        <v>156</v>
      </c>
      <c r="BE158" s="163">
        <f>IF($U$158="základní",$N$158,0)</f>
        <v>0</v>
      </c>
      <c r="BF158" s="163">
        <f>IF($U$158="snížená",$N$158,0)</f>
        <v>0</v>
      </c>
      <c r="BG158" s="163">
        <f>IF($U$158="zákl. přenesená",$N$158,0)</f>
        <v>0</v>
      </c>
      <c r="BH158" s="163">
        <f>IF($U$158="sníž. přenesená",$N$158,0)</f>
        <v>0</v>
      </c>
      <c r="BI158" s="163">
        <f>IF($U$158="nulová",$N$158,0)</f>
        <v>0</v>
      </c>
      <c r="BJ158" s="6" t="s">
        <v>21</v>
      </c>
      <c r="BK158" s="163">
        <f>ROUND($L$158*$K$158,2)</f>
        <v>0</v>
      </c>
      <c r="BL158" s="6" t="s">
        <v>303</v>
      </c>
      <c r="BM158" s="6" t="s">
        <v>1307</v>
      </c>
    </row>
    <row r="159" spans="2:65" s="6" customFormat="1" ht="27" customHeight="1">
      <c r="B159" s="43"/>
      <c r="C159" s="299" t="s">
        <v>541</v>
      </c>
      <c r="D159" s="299" t="s">
        <v>160</v>
      </c>
      <c r="E159" s="298" t="s">
        <v>1306</v>
      </c>
      <c r="F159" s="611" t="s">
        <v>1305</v>
      </c>
      <c r="G159" s="612"/>
      <c r="H159" s="612"/>
      <c r="I159" s="612"/>
      <c r="J159" s="297" t="s">
        <v>1010</v>
      </c>
      <c r="K159" s="296">
        <v>1</v>
      </c>
      <c r="L159" s="613"/>
      <c r="M159" s="612"/>
      <c r="N159" s="613">
        <f>ROUND($L$159*$K$159,2)</f>
        <v>0</v>
      </c>
      <c r="O159" s="612"/>
      <c r="P159" s="612"/>
      <c r="Q159" s="612"/>
      <c r="R159" s="294"/>
      <c r="T159" s="293"/>
      <c r="U159" s="302" t="s">
        <v>43</v>
      </c>
      <c r="V159" s="301">
        <v>1.4</v>
      </c>
      <c r="W159" s="301">
        <f>$V$159*$K$159</f>
        <v>1.4</v>
      </c>
      <c r="X159" s="301">
        <v>0.02501</v>
      </c>
      <c r="Y159" s="301">
        <f>$X$159*$K$159</f>
        <v>0.02501</v>
      </c>
      <c r="Z159" s="301">
        <v>0</v>
      </c>
      <c r="AA159" s="300">
        <f>$Z$159*$K$159</f>
        <v>0</v>
      </c>
      <c r="AR159" s="6" t="s">
        <v>303</v>
      </c>
      <c r="AT159" s="6" t="s">
        <v>160</v>
      </c>
      <c r="AU159" s="6" t="s">
        <v>80</v>
      </c>
      <c r="AY159" s="6" t="s">
        <v>156</v>
      </c>
      <c r="BE159" s="163">
        <f>IF($U$159="základní",$N$159,0)</f>
        <v>0</v>
      </c>
      <c r="BF159" s="163">
        <f>IF($U$159="snížená",$N$159,0)</f>
        <v>0</v>
      </c>
      <c r="BG159" s="163">
        <f>IF($U$159="zákl. přenesená",$N$159,0)</f>
        <v>0</v>
      </c>
      <c r="BH159" s="163">
        <f>IF($U$159="sníž. přenesená",$N$159,0)</f>
        <v>0</v>
      </c>
      <c r="BI159" s="163">
        <f>IF($U$159="nulová",$N$159,0)</f>
        <v>0</v>
      </c>
      <c r="BJ159" s="6" t="s">
        <v>21</v>
      </c>
      <c r="BK159" s="163">
        <f>ROUND($L$159*$K$159,2)</f>
        <v>0</v>
      </c>
      <c r="BL159" s="6" t="s">
        <v>303</v>
      </c>
      <c r="BM159" s="6" t="s">
        <v>1304</v>
      </c>
    </row>
    <row r="160" spans="2:65" s="6" customFormat="1" ht="27" customHeight="1">
      <c r="B160" s="43"/>
      <c r="C160" s="299" t="s">
        <v>811</v>
      </c>
      <c r="D160" s="299" t="s">
        <v>160</v>
      </c>
      <c r="E160" s="298" t="s">
        <v>1303</v>
      </c>
      <c r="F160" s="611" t="s">
        <v>1302</v>
      </c>
      <c r="G160" s="612"/>
      <c r="H160" s="612"/>
      <c r="I160" s="612"/>
      <c r="J160" s="297" t="s">
        <v>1010</v>
      </c>
      <c r="K160" s="296">
        <v>1</v>
      </c>
      <c r="L160" s="613"/>
      <c r="M160" s="612"/>
      <c r="N160" s="613">
        <f>ROUND($L$160*$K$160,2)</f>
        <v>0</v>
      </c>
      <c r="O160" s="612"/>
      <c r="P160" s="612"/>
      <c r="Q160" s="612"/>
      <c r="R160" s="294"/>
      <c r="T160" s="293"/>
      <c r="U160" s="302" t="s">
        <v>43</v>
      </c>
      <c r="V160" s="301">
        <v>1.5</v>
      </c>
      <c r="W160" s="301">
        <f>$V$160*$K$160</f>
        <v>1.5</v>
      </c>
      <c r="X160" s="301">
        <v>0.01899</v>
      </c>
      <c r="Y160" s="301">
        <f>$X$160*$K$160</f>
        <v>0.01899</v>
      </c>
      <c r="Z160" s="301">
        <v>0</v>
      </c>
      <c r="AA160" s="300">
        <f>$Z$160*$K$160</f>
        <v>0</v>
      </c>
      <c r="AR160" s="6" t="s">
        <v>303</v>
      </c>
      <c r="AT160" s="6" t="s">
        <v>160</v>
      </c>
      <c r="AU160" s="6" t="s">
        <v>80</v>
      </c>
      <c r="AY160" s="6" t="s">
        <v>156</v>
      </c>
      <c r="BE160" s="163">
        <f>IF($U$160="základní",$N$160,0)</f>
        <v>0</v>
      </c>
      <c r="BF160" s="163">
        <f>IF($U$160="snížená",$N$160,0)</f>
        <v>0</v>
      </c>
      <c r="BG160" s="163">
        <f>IF($U$160="zákl. přenesená",$N$160,0)</f>
        <v>0</v>
      </c>
      <c r="BH160" s="163">
        <f>IF($U$160="sníž. přenesená",$N$160,0)</f>
        <v>0</v>
      </c>
      <c r="BI160" s="163">
        <f>IF($U$160="nulová",$N$160,0)</f>
        <v>0</v>
      </c>
      <c r="BJ160" s="6" t="s">
        <v>21</v>
      </c>
      <c r="BK160" s="163">
        <f>ROUND($L$160*$K$160,2)</f>
        <v>0</v>
      </c>
      <c r="BL160" s="6" t="s">
        <v>303</v>
      </c>
      <c r="BM160" s="6" t="s">
        <v>1301</v>
      </c>
    </row>
    <row r="161" spans="2:65" s="6" customFormat="1" ht="27" customHeight="1">
      <c r="B161" s="43"/>
      <c r="C161" s="299" t="s">
        <v>295</v>
      </c>
      <c r="D161" s="299" t="s">
        <v>160</v>
      </c>
      <c r="E161" s="298" t="s">
        <v>1300</v>
      </c>
      <c r="F161" s="611" t="s">
        <v>1299</v>
      </c>
      <c r="G161" s="612"/>
      <c r="H161" s="612"/>
      <c r="I161" s="612"/>
      <c r="J161" s="297" t="s">
        <v>1010</v>
      </c>
      <c r="K161" s="296">
        <v>6</v>
      </c>
      <c r="L161" s="613"/>
      <c r="M161" s="612"/>
      <c r="N161" s="613">
        <f>ROUND($L$161*$K$161,2)</f>
        <v>0</v>
      </c>
      <c r="O161" s="612"/>
      <c r="P161" s="612"/>
      <c r="Q161" s="612"/>
      <c r="R161" s="294"/>
      <c r="T161" s="293"/>
      <c r="U161" s="302" t="s">
        <v>43</v>
      </c>
      <c r="V161" s="301">
        <v>1.2</v>
      </c>
      <c r="W161" s="301">
        <f>$V$161*$K$161</f>
        <v>7.199999999999999</v>
      </c>
      <c r="X161" s="301">
        <v>0.02602</v>
      </c>
      <c r="Y161" s="301">
        <f>$X$161*$K$161</f>
        <v>0.15612</v>
      </c>
      <c r="Z161" s="301">
        <v>0</v>
      </c>
      <c r="AA161" s="300">
        <f>$Z$161*$K$161</f>
        <v>0</v>
      </c>
      <c r="AR161" s="6" t="s">
        <v>303</v>
      </c>
      <c r="AT161" s="6" t="s">
        <v>160</v>
      </c>
      <c r="AU161" s="6" t="s">
        <v>80</v>
      </c>
      <c r="AY161" s="6" t="s">
        <v>156</v>
      </c>
      <c r="BE161" s="163">
        <f>IF($U$161="základní",$N$161,0)</f>
        <v>0</v>
      </c>
      <c r="BF161" s="163">
        <f>IF($U$161="snížená",$N$161,0)</f>
        <v>0</v>
      </c>
      <c r="BG161" s="163">
        <f>IF($U$161="zákl. přenesená",$N$161,0)</f>
        <v>0</v>
      </c>
      <c r="BH161" s="163">
        <f>IF($U$161="sníž. přenesená",$N$161,0)</f>
        <v>0</v>
      </c>
      <c r="BI161" s="163">
        <f>IF($U$161="nulová",$N$161,0)</f>
        <v>0</v>
      </c>
      <c r="BJ161" s="6" t="s">
        <v>21</v>
      </c>
      <c r="BK161" s="163">
        <f>ROUND($L$161*$K$161,2)</f>
        <v>0</v>
      </c>
      <c r="BL161" s="6" t="s">
        <v>303</v>
      </c>
      <c r="BM161" s="6" t="s">
        <v>1298</v>
      </c>
    </row>
    <row r="162" spans="2:65" s="6" customFormat="1" ht="27" customHeight="1">
      <c r="B162" s="43"/>
      <c r="C162" s="299" t="s">
        <v>306</v>
      </c>
      <c r="D162" s="299" t="s">
        <v>160</v>
      </c>
      <c r="E162" s="298" t="s">
        <v>1297</v>
      </c>
      <c r="F162" s="611" t="s">
        <v>1296</v>
      </c>
      <c r="G162" s="612"/>
      <c r="H162" s="612"/>
      <c r="I162" s="612"/>
      <c r="J162" s="297" t="s">
        <v>1010</v>
      </c>
      <c r="K162" s="296">
        <v>1</v>
      </c>
      <c r="L162" s="613"/>
      <c r="M162" s="612"/>
      <c r="N162" s="613">
        <f>ROUND($L$162*$K$162,2)</f>
        <v>0</v>
      </c>
      <c r="O162" s="612"/>
      <c r="P162" s="612"/>
      <c r="Q162" s="612"/>
      <c r="R162" s="294"/>
      <c r="T162" s="293"/>
      <c r="U162" s="302" t="s">
        <v>43</v>
      </c>
      <c r="V162" s="301">
        <v>1.1</v>
      </c>
      <c r="W162" s="301">
        <f>$V$162*$K$162</f>
        <v>1.1</v>
      </c>
      <c r="X162" s="301">
        <v>0.01961</v>
      </c>
      <c r="Y162" s="301">
        <f>$X$162*$K$162</f>
        <v>0.01961</v>
      </c>
      <c r="Z162" s="301">
        <v>0</v>
      </c>
      <c r="AA162" s="300">
        <f>$Z$162*$K$162</f>
        <v>0</v>
      </c>
      <c r="AR162" s="6" t="s">
        <v>303</v>
      </c>
      <c r="AT162" s="6" t="s">
        <v>160</v>
      </c>
      <c r="AU162" s="6" t="s">
        <v>80</v>
      </c>
      <c r="AY162" s="6" t="s">
        <v>156</v>
      </c>
      <c r="BE162" s="163">
        <f>IF($U$162="základní",$N$162,0)</f>
        <v>0</v>
      </c>
      <c r="BF162" s="163">
        <f>IF($U$162="snížená",$N$162,0)</f>
        <v>0</v>
      </c>
      <c r="BG162" s="163">
        <f>IF($U$162="zákl. přenesená",$N$162,0)</f>
        <v>0</v>
      </c>
      <c r="BH162" s="163">
        <f>IF($U$162="sníž. přenesená",$N$162,0)</f>
        <v>0</v>
      </c>
      <c r="BI162" s="163">
        <f>IF($U$162="nulová",$N$162,0)</f>
        <v>0</v>
      </c>
      <c r="BJ162" s="6" t="s">
        <v>21</v>
      </c>
      <c r="BK162" s="163">
        <f>ROUND($L$162*$K$162,2)</f>
        <v>0</v>
      </c>
      <c r="BL162" s="6" t="s">
        <v>303</v>
      </c>
      <c r="BM162" s="6" t="s">
        <v>1295</v>
      </c>
    </row>
    <row r="163" spans="2:65" s="6" customFormat="1" ht="27" customHeight="1">
      <c r="B163" s="43"/>
      <c r="C163" s="299" t="s">
        <v>312</v>
      </c>
      <c r="D163" s="299" t="s">
        <v>160</v>
      </c>
      <c r="E163" s="298" t="s">
        <v>1294</v>
      </c>
      <c r="F163" s="611" t="s">
        <v>1293</v>
      </c>
      <c r="G163" s="612"/>
      <c r="H163" s="612"/>
      <c r="I163" s="612"/>
      <c r="J163" s="297" t="s">
        <v>1010</v>
      </c>
      <c r="K163" s="296">
        <v>3</v>
      </c>
      <c r="L163" s="613"/>
      <c r="M163" s="612"/>
      <c r="N163" s="613">
        <f>ROUND($L$163*$K$163,2)</f>
        <v>0</v>
      </c>
      <c r="O163" s="612"/>
      <c r="P163" s="612"/>
      <c r="Q163" s="612"/>
      <c r="R163" s="294"/>
      <c r="T163" s="293"/>
      <c r="U163" s="302" t="s">
        <v>43</v>
      </c>
      <c r="V163" s="301">
        <v>1.5</v>
      </c>
      <c r="W163" s="301">
        <f>$V$163*$K$163</f>
        <v>4.5</v>
      </c>
      <c r="X163" s="301">
        <v>0.0147</v>
      </c>
      <c r="Y163" s="301">
        <f>$X$163*$K$163</f>
        <v>0.0441</v>
      </c>
      <c r="Z163" s="301">
        <v>0</v>
      </c>
      <c r="AA163" s="300">
        <f>$Z$163*$K$163</f>
        <v>0</v>
      </c>
      <c r="AR163" s="6" t="s">
        <v>303</v>
      </c>
      <c r="AT163" s="6" t="s">
        <v>160</v>
      </c>
      <c r="AU163" s="6" t="s">
        <v>80</v>
      </c>
      <c r="AY163" s="6" t="s">
        <v>156</v>
      </c>
      <c r="BE163" s="163">
        <f>IF($U$163="základní",$N$163,0)</f>
        <v>0</v>
      </c>
      <c r="BF163" s="163">
        <f>IF($U$163="snížená",$N$163,0)</f>
        <v>0</v>
      </c>
      <c r="BG163" s="163">
        <f>IF($U$163="zákl. přenesená",$N$163,0)</f>
        <v>0</v>
      </c>
      <c r="BH163" s="163">
        <f>IF($U$163="sníž. přenesená",$N$163,0)</f>
        <v>0</v>
      </c>
      <c r="BI163" s="163">
        <f>IF($U$163="nulová",$N$163,0)</f>
        <v>0</v>
      </c>
      <c r="BJ163" s="6" t="s">
        <v>21</v>
      </c>
      <c r="BK163" s="163">
        <f>ROUND($L$163*$K$163,2)</f>
        <v>0</v>
      </c>
      <c r="BL163" s="6" t="s">
        <v>303</v>
      </c>
      <c r="BM163" s="6" t="s">
        <v>1292</v>
      </c>
    </row>
    <row r="164" spans="2:65" s="6" customFormat="1" ht="27" customHeight="1">
      <c r="B164" s="43"/>
      <c r="C164" s="299" t="s">
        <v>302</v>
      </c>
      <c r="D164" s="299" t="s">
        <v>160</v>
      </c>
      <c r="E164" s="298" t="s">
        <v>1291</v>
      </c>
      <c r="F164" s="611" t="s">
        <v>1290</v>
      </c>
      <c r="G164" s="612"/>
      <c r="H164" s="612"/>
      <c r="I164" s="612"/>
      <c r="J164" s="297" t="s">
        <v>1010</v>
      </c>
      <c r="K164" s="296">
        <v>15</v>
      </c>
      <c r="L164" s="613"/>
      <c r="M164" s="612"/>
      <c r="N164" s="613">
        <f>ROUND($L$164*$K$164,2)</f>
        <v>0</v>
      </c>
      <c r="O164" s="612"/>
      <c r="P164" s="612"/>
      <c r="Q164" s="612"/>
      <c r="R164" s="294"/>
      <c r="T164" s="293"/>
      <c r="U164" s="302" t="s">
        <v>43</v>
      </c>
      <c r="V164" s="301">
        <v>0.507</v>
      </c>
      <c r="W164" s="301">
        <f>$V$164*$K$164</f>
        <v>7.605</v>
      </c>
      <c r="X164" s="301">
        <v>0.00066</v>
      </c>
      <c r="Y164" s="301">
        <f>$X$164*$K$164</f>
        <v>0.009899999999999999</v>
      </c>
      <c r="Z164" s="301">
        <v>0</v>
      </c>
      <c r="AA164" s="300">
        <f>$Z$164*$K$164</f>
        <v>0</v>
      </c>
      <c r="AR164" s="6" t="s">
        <v>303</v>
      </c>
      <c r="AT164" s="6" t="s">
        <v>160</v>
      </c>
      <c r="AU164" s="6" t="s">
        <v>80</v>
      </c>
      <c r="AY164" s="6" t="s">
        <v>156</v>
      </c>
      <c r="BE164" s="163">
        <f>IF($U$164="základní",$N$164,0)</f>
        <v>0</v>
      </c>
      <c r="BF164" s="163">
        <f>IF($U$164="snížená",$N$164,0)</f>
        <v>0</v>
      </c>
      <c r="BG164" s="163">
        <f>IF($U$164="zákl. přenesená",$N$164,0)</f>
        <v>0</v>
      </c>
      <c r="BH164" s="163">
        <f>IF($U$164="sníž. přenesená",$N$164,0)</f>
        <v>0</v>
      </c>
      <c r="BI164" s="163">
        <f>IF($U$164="nulová",$N$164,0)</f>
        <v>0</v>
      </c>
      <c r="BJ164" s="6" t="s">
        <v>21</v>
      </c>
      <c r="BK164" s="163">
        <f>ROUND($L$164*$K$164,2)</f>
        <v>0</v>
      </c>
      <c r="BL164" s="6" t="s">
        <v>303</v>
      </c>
      <c r="BM164" s="6" t="s">
        <v>1289</v>
      </c>
    </row>
    <row r="165" spans="2:65" s="6" customFormat="1" ht="27" customHeight="1">
      <c r="B165" s="43"/>
      <c r="C165" s="311" t="s">
        <v>310</v>
      </c>
      <c r="D165" s="311" t="s">
        <v>518</v>
      </c>
      <c r="E165" s="310" t="s">
        <v>1288</v>
      </c>
      <c r="F165" s="614" t="s">
        <v>1287</v>
      </c>
      <c r="G165" s="615"/>
      <c r="H165" s="615"/>
      <c r="I165" s="615"/>
      <c r="J165" s="309" t="s">
        <v>163</v>
      </c>
      <c r="K165" s="308">
        <v>1</v>
      </c>
      <c r="L165" s="616"/>
      <c r="M165" s="615"/>
      <c r="N165" s="616">
        <f>ROUND($L$165*$K$165,2)</f>
        <v>0</v>
      </c>
      <c r="O165" s="612"/>
      <c r="P165" s="612"/>
      <c r="Q165" s="612"/>
      <c r="R165" s="294"/>
      <c r="T165" s="293"/>
      <c r="U165" s="302" t="s">
        <v>43</v>
      </c>
      <c r="V165" s="301">
        <v>0</v>
      </c>
      <c r="W165" s="301">
        <f>$V$165*$K$165</f>
        <v>0</v>
      </c>
      <c r="X165" s="301">
        <v>0.01</v>
      </c>
      <c r="Y165" s="301">
        <f>$X$165*$K$165</f>
        <v>0.01</v>
      </c>
      <c r="Z165" s="301">
        <v>0</v>
      </c>
      <c r="AA165" s="300">
        <f>$Z$165*$K$165</f>
        <v>0</v>
      </c>
      <c r="AR165" s="6" t="s">
        <v>521</v>
      </c>
      <c r="AT165" s="6" t="s">
        <v>518</v>
      </c>
      <c r="AU165" s="6" t="s">
        <v>80</v>
      </c>
      <c r="AY165" s="6" t="s">
        <v>156</v>
      </c>
      <c r="BE165" s="163">
        <f>IF($U$165="základní",$N$165,0)</f>
        <v>0</v>
      </c>
      <c r="BF165" s="163">
        <f>IF($U$165="snížená",$N$165,0)</f>
        <v>0</v>
      </c>
      <c r="BG165" s="163">
        <f>IF($U$165="zákl. přenesená",$N$165,0)</f>
        <v>0</v>
      </c>
      <c r="BH165" s="163">
        <f>IF($U$165="sníž. přenesená",$N$165,0)</f>
        <v>0</v>
      </c>
      <c r="BI165" s="163">
        <f>IF($U$165="nulová",$N$165,0)</f>
        <v>0</v>
      </c>
      <c r="BJ165" s="6" t="s">
        <v>21</v>
      </c>
      <c r="BK165" s="163">
        <f>ROUND($L$165*$K$165,2)</f>
        <v>0</v>
      </c>
      <c r="BL165" s="6" t="s">
        <v>303</v>
      </c>
      <c r="BM165" s="6" t="s">
        <v>1286</v>
      </c>
    </row>
    <row r="166" spans="2:65" s="6" customFormat="1" ht="27" customHeight="1">
      <c r="B166" s="43"/>
      <c r="C166" s="311" t="s">
        <v>325</v>
      </c>
      <c r="D166" s="311" t="s">
        <v>518</v>
      </c>
      <c r="E166" s="310" t="s">
        <v>1285</v>
      </c>
      <c r="F166" s="614" t="s">
        <v>1284</v>
      </c>
      <c r="G166" s="615"/>
      <c r="H166" s="615"/>
      <c r="I166" s="615"/>
      <c r="J166" s="309" t="s">
        <v>163</v>
      </c>
      <c r="K166" s="308">
        <v>11</v>
      </c>
      <c r="L166" s="616"/>
      <c r="M166" s="615"/>
      <c r="N166" s="616">
        <f>ROUND($L$166*$K$166,2)</f>
        <v>0</v>
      </c>
      <c r="O166" s="612"/>
      <c r="P166" s="612"/>
      <c r="Q166" s="612"/>
      <c r="R166" s="294"/>
      <c r="T166" s="293"/>
      <c r="U166" s="302" t="s">
        <v>43</v>
      </c>
      <c r="V166" s="301">
        <v>0</v>
      </c>
      <c r="W166" s="301">
        <f>$V$166*$K$166</f>
        <v>0</v>
      </c>
      <c r="X166" s="301">
        <v>0.01</v>
      </c>
      <c r="Y166" s="301">
        <f>$X$166*$K$166</f>
        <v>0.11</v>
      </c>
      <c r="Z166" s="301">
        <v>0</v>
      </c>
      <c r="AA166" s="300">
        <f>$Z$166*$K$166</f>
        <v>0</v>
      </c>
      <c r="AR166" s="6" t="s">
        <v>521</v>
      </c>
      <c r="AT166" s="6" t="s">
        <v>518</v>
      </c>
      <c r="AU166" s="6" t="s">
        <v>80</v>
      </c>
      <c r="AY166" s="6" t="s">
        <v>156</v>
      </c>
      <c r="BE166" s="163">
        <f>IF($U$166="základní",$N$166,0)</f>
        <v>0</v>
      </c>
      <c r="BF166" s="163">
        <f>IF($U$166="snížená",$N$166,0)</f>
        <v>0</v>
      </c>
      <c r="BG166" s="163">
        <f>IF($U$166="zákl. přenesená",$N$166,0)</f>
        <v>0</v>
      </c>
      <c r="BH166" s="163">
        <f>IF($U$166="sníž. přenesená",$N$166,0)</f>
        <v>0</v>
      </c>
      <c r="BI166" s="163">
        <f>IF($U$166="nulová",$N$166,0)</f>
        <v>0</v>
      </c>
      <c r="BJ166" s="6" t="s">
        <v>21</v>
      </c>
      <c r="BK166" s="163">
        <f>ROUND($L$166*$K$166,2)</f>
        <v>0</v>
      </c>
      <c r="BL166" s="6" t="s">
        <v>303</v>
      </c>
      <c r="BM166" s="6" t="s">
        <v>1283</v>
      </c>
    </row>
    <row r="167" spans="2:65" s="6" customFormat="1" ht="15.75" customHeight="1">
      <c r="B167" s="43"/>
      <c r="C167" s="311" t="s">
        <v>330</v>
      </c>
      <c r="D167" s="311" t="s">
        <v>518</v>
      </c>
      <c r="E167" s="310" t="s">
        <v>1282</v>
      </c>
      <c r="F167" s="614" t="s">
        <v>1281</v>
      </c>
      <c r="G167" s="615"/>
      <c r="H167" s="615"/>
      <c r="I167" s="615"/>
      <c r="J167" s="309" t="s">
        <v>163</v>
      </c>
      <c r="K167" s="308">
        <v>3</v>
      </c>
      <c r="L167" s="616"/>
      <c r="M167" s="615"/>
      <c r="N167" s="616">
        <f>ROUND($L$167*$K$167,2)</f>
        <v>0</v>
      </c>
      <c r="O167" s="612"/>
      <c r="P167" s="612"/>
      <c r="Q167" s="612"/>
      <c r="R167" s="294"/>
      <c r="T167" s="293"/>
      <c r="U167" s="302" t="s">
        <v>43</v>
      </c>
      <c r="V167" s="301">
        <v>0</v>
      </c>
      <c r="W167" s="301">
        <f>$V$167*$K$167</f>
        <v>0</v>
      </c>
      <c r="X167" s="301">
        <v>0.019</v>
      </c>
      <c r="Y167" s="301">
        <f>$X$167*$K$167</f>
        <v>0.056999999999999995</v>
      </c>
      <c r="Z167" s="301">
        <v>0</v>
      </c>
      <c r="AA167" s="300">
        <f>$Z$167*$K$167</f>
        <v>0</v>
      </c>
      <c r="AR167" s="6" t="s">
        <v>521</v>
      </c>
      <c r="AT167" s="6" t="s">
        <v>518</v>
      </c>
      <c r="AU167" s="6" t="s">
        <v>80</v>
      </c>
      <c r="AY167" s="6" t="s">
        <v>156</v>
      </c>
      <c r="BE167" s="163">
        <f>IF($U$167="základní",$N$167,0)</f>
        <v>0</v>
      </c>
      <c r="BF167" s="163">
        <f>IF($U$167="snížená",$N$167,0)</f>
        <v>0</v>
      </c>
      <c r="BG167" s="163">
        <f>IF($U$167="zákl. přenesená",$N$167,0)</f>
        <v>0</v>
      </c>
      <c r="BH167" s="163">
        <f>IF($U$167="sníž. přenesená",$N$167,0)</f>
        <v>0</v>
      </c>
      <c r="BI167" s="163">
        <f>IF($U$167="nulová",$N$167,0)</f>
        <v>0</v>
      </c>
      <c r="BJ167" s="6" t="s">
        <v>21</v>
      </c>
      <c r="BK167" s="163">
        <f>ROUND($L$167*$K$167,2)</f>
        <v>0</v>
      </c>
      <c r="BL167" s="6" t="s">
        <v>303</v>
      </c>
      <c r="BM167" s="6" t="s">
        <v>1280</v>
      </c>
    </row>
    <row r="168" spans="2:65" s="6" customFormat="1" ht="27" customHeight="1">
      <c r="B168" s="43"/>
      <c r="C168" s="299" t="s">
        <v>317</v>
      </c>
      <c r="D168" s="299" t="s">
        <v>160</v>
      </c>
      <c r="E168" s="298" t="s">
        <v>1279</v>
      </c>
      <c r="F168" s="611" t="s">
        <v>1278</v>
      </c>
      <c r="G168" s="612"/>
      <c r="H168" s="612"/>
      <c r="I168" s="612"/>
      <c r="J168" s="297" t="s">
        <v>1010</v>
      </c>
      <c r="K168" s="296">
        <v>5</v>
      </c>
      <c r="L168" s="613"/>
      <c r="M168" s="612"/>
      <c r="N168" s="613">
        <f>ROUND($L$168*$K$168,2)</f>
        <v>0</v>
      </c>
      <c r="O168" s="612"/>
      <c r="P168" s="612"/>
      <c r="Q168" s="612"/>
      <c r="R168" s="294"/>
      <c r="T168" s="293"/>
      <c r="U168" s="302" t="s">
        <v>43</v>
      </c>
      <c r="V168" s="301">
        <v>0.2</v>
      </c>
      <c r="W168" s="301">
        <f>$V$168*$K$168</f>
        <v>1</v>
      </c>
      <c r="X168" s="301">
        <v>0.0018</v>
      </c>
      <c r="Y168" s="301">
        <f>$X$168*$K$168</f>
        <v>0.009</v>
      </c>
      <c r="Z168" s="301">
        <v>0</v>
      </c>
      <c r="AA168" s="300">
        <f>$Z$168*$K$168</f>
        <v>0</v>
      </c>
      <c r="AR168" s="6" t="s">
        <v>303</v>
      </c>
      <c r="AT168" s="6" t="s">
        <v>160</v>
      </c>
      <c r="AU168" s="6" t="s">
        <v>80</v>
      </c>
      <c r="AY168" s="6" t="s">
        <v>156</v>
      </c>
      <c r="BE168" s="163">
        <f>IF($U$168="základní",$N$168,0)</f>
        <v>0</v>
      </c>
      <c r="BF168" s="163">
        <f>IF($U$168="snížená",$N$168,0)</f>
        <v>0</v>
      </c>
      <c r="BG168" s="163">
        <f>IF($U$168="zákl. přenesená",$N$168,0)</f>
        <v>0</v>
      </c>
      <c r="BH168" s="163">
        <f>IF($U$168="sníž. přenesená",$N$168,0)</f>
        <v>0</v>
      </c>
      <c r="BI168" s="163">
        <f>IF($U$168="nulová",$N$168,0)</f>
        <v>0</v>
      </c>
      <c r="BJ168" s="6" t="s">
        <v>21</v>
      </c>
      <c r="BK168" s="163">
        <f>ROUND($L$168*$K$168,2)</f>
        <v>0</v>
      </c>
      <c r="BL168" s="6" t="s">
        <v>303</v>
      </c>
      <c r="BM168" s="6" t="s">
        <v>1277</v>
      </c>
    </row>
    <row r="169" spans="2:65" s="6" customFormat="1" ht="27" customHeight="1">
      <c r="B169" s="43"/>
      <c r="C169" s="299" t="s">
        <v>852</v>
      </c>
      <c r="D169" s="299" t="s">
        <v>160</v>
      </c>
      <c r="E169" s="298" t="s">
        <v>1276</v>
      </c>
      <c r="F169" s="611" t="s">
        <v>1275</v>
      </c>
      <c r="G169" s="612"/>
      <c r="H169" s="612"/>
      <c r="I169" s="612"/>
      <c r="J169" s="297" t="s">
        <v>1010</v>
      </c>
      <c r="K169" s="296">
        <v>6</v>
      </c>
      <c r="L169" s="613"/>
      <c r="M169" s="612"/>
      <c r="N169" s="613">
        <f>ROUND($L$169*$K$169,2)</f>
        <v>0</v>
      </c>
      <c r="O169" s="612"/>
      <c r="P169" s="612"/>
      <c r="Q169" s="612"/>
      <c r="R169" s="294"/>
      <c r="T169" s="293"/>
      <c r="U169" s="302" t="s">
        <v>43</v>
      </c>
      <c r="V169" s="301">
        <v>0.2</v>
      </c>
      <c r="W169" s="301">
        <f>$V$169*$K$169</f>
        <v>1.2000000000000002</v>
      </c>
      <c r="X169" s="301">
        <v>0.0018</v>
      </c>
      <c r="Y169" s="301">
        <f>$X$169*$K$169</f>
        <v>0.0108</v>
      </c>
      <c r="Z169" s="301">
        <v>0</v>
      </c>
      <c r="AA169" s="300">
        <f>$Z$169*$K$169</f>
        <v>0</v>
      </c>
      <c r="AR169" s="6" t="s">
        <v>303</v>
      </c>
      <c r="AT169" s="6" t="s">
        <v>160</v>
      </c>
      <c r="AU169" s="6" t="s">
        <v>80</v>
      </c>
      <c r="AY169" s="6" t="s">
        <v>156</v>
      </c>
      <c r="BE169" s="163">
        <f>IF($U$169="základní",$N$169,0)</f>
        <v>0</v>
      </c>
      <c r="BF169" s="163">
        <f>IF($U$169="snížená",$N$169,0)</f>
        <v>0</v>
      </c>
      <c r="BG169" s="163">
        <f>IF($U$169="zákl. přenesená",$N$169,0)</f>
        <v>0</v>
      </c>
      <c r="BH169" s="163">
        <f>IF($U$169="sníž. přenesená",$N$169,0)</f>
        <v>0</v>
      </c>
      <c r="BI169" s="163">
        <f>IF($U$169="nulová",$N$169,0)</f>
        <v>0</v>
      </c>
      <c r="BJ169" s="6" t="s">
        <v>21</v>
      </c>
      <c r="BK169" s="163">
        <f>ROUND($L$169*$K$169,2)</f>
        <v>0</v>
      </c>
      <c r="BL169" s="6" t="s">
        <v>303</v>
      </c>
      <c r="BM169" s="6" t="s">
        <v>1274</v>
      </c>
    </row>
    <row r="170" spans="2:65" s="6" customFormat="1" ht="27" customHeight="1">
      <c r="B170" s="43"/>
      <c r="C170" s="299" t="s">
        <v>856</v>
      </c>
      <c r="D170" s="299" t="s">
        <v>160</v>
      </c>
      <c r="E170" s="298" t="s">
        <v>1273</v>
      </c>
      <c r="F170" s="611" t="s">
        <v>1272</v>
      </c>
      <c r="G170" s="612"/>
      <c r="H170" s="612"/>
      <c r="I170" s="612"/>
      <c r="J170" s="297" t="s">
        <v>163</v>
      </c>
      <c r="K170" s="296">
        <v>1</v>
      </c>
      <c r="L170" s="613"/>
      <c r="M170" s="612"/>
      <c r="N170" s="613">
        <f>ROUND($L$170*$K$170,2)</f>
        <v>0</v>
      </c>
      <c r="O170" s="612"/>
      <c r="P170" s="612"/>
      <c r="Q170" s="612"/>
      <c r="R170" s="294"/>
      <c r="T170" s="293"/>
      <c r="U170" s="302" t="s">
        <v>43</v>
      </c>
      <c r="V170" s="301">
        <v>0.3</v>
      </c>
      <c r="W170" s="301">
        <f>$V$170*$K$170</f>
        <v>0.3</v>
      </c>
      <c r="X170" s="301">
        <v>0.00016</v>
      </c>
      <c r="Y170" s="301">
        <f>$X$170*$K$170</f>
        <v>0.00016</v>
      </c>
      <c r="Z170" s="301">
        <v>0</v>
      </c>
      <c r="AA170" s="300">
        <f>$Z$170*$K$170</f>
        <v>0</v>
      </c>
      <c r="AR170" s="6" t="s">
        <v>303</v>
      </c>
      <c r="AT170" s="6" t="s">
        <v>160</v>
      </c>
      <c r="AU170" s="6" t="s">
        <v>80</v>
      </c>
      <c r="AY170" s="6" t="s">
        <v>156</v>
      </c>
      <c r="BE170" s="163">
        <f>IF($U$170="základní",$N$170,0)</f>
        <v>0</v>
      </c>
      <c r="BF170" s="163">
        <f>IF($U$170="snížená",$N$170,0)</f>
        <v>0</v>
      </c>
      <c r="BG170" s="163">
        <f>IF($U$170="zákl. přenesená",$N$170,0)</f>
        <v>0</v>
      </c>
      <c r="BH170" s="163">
        <f>IF($U$170="sníž. přenesená",$N$170,0)</f>
        <v>0</v>
      </c>
      <c r="BI170" s="163">
        <f>IF($U$170="nulová",$N$170,0)</f>
        <v>0</v>
      </c>
      <c r="BJ170" s="6" t="s">
        <v>21</v>
      </c>
      <c r="BK170" s="163">
        <f>ROUND($L$170*$K$170,2)</f>
        <v>0</v>
      </c>
      <c r="BL170" s="6" t="s">
        <v>303</v>
      </c>
      <c r="BM170" s="6" t="s">
        <v>1271</v>
      </c>
    </row>
    <row r="171" spans="2:65" s="6" customFormat="1" ht="27" customHeight="1">
      <c r="B171" s="43"/>
      <c r="C171" s="311" t="s">
        <v>623</v>
      </c>
      <c r="D171" s="311" t="s">
        <v>518</v>
      </c>
      <c r="E171" s="310" t="s">
        <v>1270</v>
      </c>
      <c r="F171" s="614" t="s">
        <v>1269</v>
      </c>
      <c r="G171" s="615"/>
      <c r="H171" s="615"/>
      <c r="I171" s="615"/>
      <c r="J171" s="309" t="s">
        <v>163</v>
      </c>
      <c r="K171" s="308">
        <v>1</v>
      </c>
      <c r="L171" s="616"/>
      <c r="M171" s="615"/>
      <c r="N171" s="616">
        <f>ROUND($L$171*$K$171,2)</f>
        <v>0</v>
      </c>
      <c r="O171" s="612"/>
      <c r="P171" s="612"/>
      <c r="Q171" s="612"/>
      <c r="R171" s="294"/>
      <c r="T171" s="293"/>
      <c r="U171" s="302" t="s">
        <v>43</v>
      </c>
      <c r="V171" s="301">
        <v>0</v>
      </c>
      <c r="W171" s="301">
        <f>$V$171*$K$171</f>
        <v>0</v>
      </c>
      <c r="X171" s="301">
        <v>0.00199</v>
      </c>
      <c r="Y171" s="301">
        <f>$X$171*$K$171</f>
        <v>0.00199</v>
      </c>
      <c r="Z171" s="301">
        <v>0</v>
      </c>
      <c r="AA171" s="300">
        <f>$Z$171*$K$171</f>
        <v>0</v>
      </c>
      <c r="AR171" s="6" t="s">
        <v>521</v>
      </c>
      <c r="AT171" s="6" t="s">
        <v>518</v>
      </c>
      <c r="AU171" s="6" t="s">
        <v>80</v>
      </c>
      <c r="AY171" s="6" t="s">
        <v>156</v>
      </c>
      <c r="BE171" s="163">
        <f>IF($U$171="základní",$N$171,0)</f>
        <v>0</v>
      </c>
      <c r="BF171" s="163">
        <f>IF($U$171="snížená",$N$171,0)</f>
        <v>0</v>
      </c>
      <c r="BG171" s="163">
        <f>IF($U$171="zákl. přenesená",$N$171,0)</f>
        <v>0</v>
      </c>
      <c r="BH171" s="163">
        <f>IF($U$171="sníž. přenesená",$N$171,0)</f>
        <v>0</v>
      </c>
      <c r="BI171" s="163">
        <f>IF($U$171="nulová",$N$171,0)</f>
        <v>0</v>
      </c>
      <c r="BJ171" s="6" t="s">
        <v>21</v>
      </c>
      <c r="BK171" s="163">
        <f>ROUND($L$171*$K$171,2)</f>
        <v>0</v>
      </c>
      <c r="BL171" s="6" t="s">
        <v>303</v>
      </c>
      <c r="BM171" s="6" t="s">
        <v>1268</v>
      </c>
    </row>
    <row r="172" spans="2:65" s="6" customFormat="1" ht="15.75" customHeight="1">
      <c r="B172" s="43"/>
      <c r="C172" s="299" t="s">
        <v>1267</v>
      </c>
      <c r="D172" s="299" t="s">
        <v>160</v>
      </c>
      <c r="E172" s="298" t="s">
        <v>1266</v>
      </c>
      <c r="F172" s="611" t="s">
        <v>1265</v>
      </c>
      <c r="G172" s="612"/>
      <c r="H172" s="612"/>
      <c r="I172" s="612"/>
      <c r="J172" s="297" t="s">
        <v>1010</v>
      </c>
      <c r="K172" s="296">
        <v>3</v>
      </c>
      <c r="L172" s="613"/>
      <c r="M172" s="612"/>
      <c r="N172" s="613">
        <f>ROUND($L$172*$K$172,2)</f>
        <v>0</v>
      </c>
      <c r="O172" s="612"/>
      <c r="P172" s="612"/>
      <c r="Q172" s="612"/>
      <c r="R172" s="294"/>
      <c r="T172" s="293"/>
      <c r="U172" s="302" t="s">
        <v>43</v>
      </c>
      <c r="V172" s="301">
        <v>0.2</v>
      </c>
      <c r="W172" s="301">
        <f>$V$172*$K$172</f>
        <v>0.6000000000000001</v>
      </c>
      <c r="X172" s="301">
        <v>0.00184</v>
      </c>
      <c r="Y172" s="301">
        <f>$X$172*$K$172</f>
        <v>0.005520000000000001</v>
      </c>
      <c r="Z172" s="301">
        <v>0</v>
      </c>
      <c r="AA172" s="300">
        <f>$Z$172*$K$172</f>
        <v>0</v>
      </c>
      <c r="AR172" s="6" t="s">
        <v>303</v>
      </c>
      <c r="AT172" s="6" t="s">
        <v>160</v>
      </c>
      <c r="AU172" s="6" t="s">
        <v>80</v>
      </c>
      <c r="AY172" s="6" t="s">
        <v>156</v>
      </c>
      <c r="BE172" s="163">
        <f>IF($U$172="základní",$N$172,0)</f>
        <v>0</v>
      </c>
      <c r="BF172" s="163">
        <f>IF($U$172="snížená",$N$172,0)</f>
        <v>0</v>
      </c>
      <c r="BG172" s="163">
        <f>IF($U$172="zákl. přenesená",$N$172,0)</f>
        <v>0</v>
      </c>
      <c r="BH172" s="163">
        <f>IF($U$172="sníž. přenesená",$N$172,0)</f>
        <v>0</v>
      </c>
      <c r="BI172" s="163">
        <f>IF($U$172="nulová",$N$172,0)</f>
        <v>0</v>
      </c>
      <c r="BJ172" s="6" t="s">
        <v>21</v>
      </c>
      <c r="BK172" s="163">
        <f>ROUND($L$172*$K$172,2)</f>
        <v>0</v>
      </c>
      <c r="BL172" s="6" t="s">
        <v>303</v>
      </c>
      <c r="BM172" s="6" t="s">
        <v>1264</v>
      </c>
    </row>
    <row r="173" spans="2:65" s="6" customFormat="1" ht="27" customHeight="1">
      <c r="B173" s="43"/>
      <c r="C173" s="299" t="s">
        <v>628</v>
      </c>
      <c r="D173" s="299" t="s">
        <v>160</v>
      </c>
      <c r="E173" s="298" t="s">
        <v>1263</v>
      </c>
      <c r="F173" s="611" t="s">
        <v>1262</v>
      </c>
      <c r="G173" s="612"/>
      <c r="H173" s="612"/>
      <c r="I173" s="612"/>
      <c r="J173" s="297" t="s">
        <v>189</v>
      </c>
      <c r="K173" s="296">
        <v>0.725</v>
      </c>
      <c r="L173" s="613"/>
      <c r="M173" s="612"/>
      <c r="N173" s="613">
        <f>ROUND($L$173*$K$173,2)</f>
        <v>0</v>
      </c>
      <c r="O173" s="612"/>
      <c r="P173" s="612"/>
      <c r="Q173" s="612"/>
      <c r="R173" s="294"/>
      <c r="T173" s="293"/>
      <c r="U173" s="302" t="s">
        <v>43</v>
      </c>
      <c r="V173" s="301">
        <v>1.573</v>
      </c>
      <c r="W173" s="301">
        <f>$V$173*$K$173</f>
        <v>1.140425</v>
      </c>
      <c r="X173" s="301">
        <v>0</v>
      </c>
      <c r="Y173" s="301">
        <f>$X$173*$K$173</f>
        <v>0</v>
      </c>
      <c r="Z173" s="301">
        <v>0</v>
      </c>
      <c r="AA173" s="300">
        <f>$Z$173*$K$173</f>
        <v>0</v>
      </c>
      <c r="AR173" s="6" t="s">
        <v>303</v>
      </c>
      <c r="AT173" s="6" t="s">
        <v>160</v>
      </c>
      <c r="AU173" s="6" t="s">
        <v>80</v>
      </c>
      <c r="AY173" s="6" t="s">
        <v>156</v>
      </c>
      <c r="BE173" s="163">
        <f>IF($U$173="základní",$N$173,0)</f>
        <v>0</v>
      </c>
      <c r="BF173" s="163">
        <f>IF($U$173="snížená",$N$173,0)</f>
        <v>0</v>
      </c>
      <c r="BG173" s="163">
        <f>IF($U$173="zákl. přenesená",$N$173,0)</f>
        <v>0</v>
      </c>
      <c r="BH173" s="163">
        <f>IF($U$173="sníž. přenesená",$N$173,0)</f>
        <v>0</v>
      </c>
      <c r="BI173" s="163">
        <f>IF($U$173="nulová",$N$173,0)</f>
        <v>0</v>
      </c>
      <c r="BJ173" s="6" t="s">
        <v>21</v>
      </c>
      <c r="BK173" s="163">
        <f>ROUND($L$173*$K$173,2)</f>
        <v>0</v>
      </c>
      <c r="BL173" s="6" t="s">
        <v>303</v>
      </c>
      <c r="BM173" s="6" t="s">
        <v>1261</v>
      </c>
    </row>
    <row r="174" spans="2:63" s="139" customFormat="1" ht="30.75" customHeight="1">
      <c r="B174" s="144"/>
      <c r="D174" s="307" t="s">
        <v>1260</v>
      </c>
      <c r="E174" s="307"/>
      <c r="F174" s="307"/>
      <c r="G174" s="307"/>
      <c r="H174" s="307"/>
      <c r="I174" s="307"/>
      <c r="J174" s="307"/>
      <c r="K174" s="307"/>
      <c r="L174" s="307"/>
      <c r="M174" s="307"/>
      <c r="N174" s="604">
        <f>$BK$174</f>
        <v>0</v>
      </c>
      <c r="O174" s="605"/>
      <c r="P174" s="605"/>
      <c r="Q174" s="605"/>
      <c r="R174" s="306"/>
      <c r="T174" s="305"/>
      <c r="W174" s="304">
        <f>SUM($W$175:$W$176)</f>
        <v>30.352352</v>
      </c>
      <c r="Y174" s="304">
        <f>SUM($Y$175:$Y$176)</f>
        <v>0.2238</v>
      </c>
      <c r="AA174" s="303">
        <f>SUM($AA$175:$AA$176)</f>
        <v>0</v>
      </c>
      <c r="AR174" s="148" t="s">
        <v>80</v>
      </c>
      <c r="AT174" s="148" t="s">
        <v>71</v>
      </c>
      <c r="AU174" s="148" t="s">
        <v>21</v>
      </c>
      <c r="AY174" s="148" t="s">
        <v>156</v>
      </c>
      <c r="BK174" s="149">
        <f>SUM($BK$175:$BK$176)</f>
        <v>0</v>
      </c>
    </row>
    <row r="175" spans="2:65" s="6" customFormat="1" ht="39" customHeight="1">
      <c r="B175" s="43"/>
      <c r="C175" s="299" t="s">
        <v>632</v>
      </c>
      <c r="D175" s="299" t="s">
        <v>160</v>
      </c>
      <c r="E175" s="298" t="s">
        <v>1259</v>
      </c>
      <c r="F175" s="611" t="s">
        <v>1258</v>
      </c>
      <c r="G175" s="612"/>
      <c r="H175" s="612"/>
      <c r="I175" s="612"/>
      <c r="J175" s="297" t="s">
        <v>1010</v>
      </c>
      <c r="K175" s="296">
        <v>12</v>
      </c>
      <c r="L175" s="613"/>
      <c r="M175" s="612"/>
      <c r="N175" s="613">
        <f>ROUND($L$175*$K$175,2)</f>
        <v>0</v>
      </c>
      <c r="O175" s="612"/>
      <c r="P175" s="612"/>
      <c r="Q175" s="612"/>
      <c r="R175" s="294"/>
      <c r="T175" s="293"/>
      <c r="U175" s="302" t="s">
        <v>43</v>
      </c>
      <c r="V175" s="301">
        <v>2.5</v>
      </c>
      <c r="W175" s="301">
        <f>$V$175*$K$175</f>
        <v>30</v>
      </c>
      <c r="X175" s="301">
        <v>0.01865</v>
      </c>
      <c r="Y175" s="301">
        <f>$X$175*$K$175</f>
        <v>0.2238</v>
      </c>
      <c r="Z175" s="301">
        <v>0</v>
      </c>
      <c r="AA175" s="300">
        <f>$Z$175*$K$175</f>
        <v>0</v>
      </c>
      <c r="AR175" s="6" t="s">
        <v>303</v>
      </c>
      <c r="AT175" s="6" t="s">
        <v>160</v>
      </c>
      <c r="AU175" s="6" t="s">
        <v>80</v>
      </c>
      <c r="AY175" s="6" t="s">
        <v>156</v>
      </c>
      <c r="BE175" s="163">
        <f>IF($U$175="základní",$N$175,0)</f>
        <v>0</v>
      </c>
      <c r="BF175" s="163">
        <f>IF($U$175="snížená",$N$175,0)</f>
        <v>0</v>
      </c>
      <c r="BG175" s="163">
        <f>IF($U$175="zákl. přenesená",$N$175,0)</f>
        <v>0</v>
      </c>
      <c r="BH175" s="163">
        <f>IF($U$175="sníž. přenesená",$N$175,0)</f>
        <v>0</v>
      </c>
      <c r="BI175" s="163">
        <f>IF($U$175="nulová",$N$175,0)</f>
        <v>0</v>
      </c>
      <c r="BJ175" s="6" t="s">
        <v>21</v>
      </c>
      <c r="BK175" s="163">
        <f>ROUND($L$175*$K$175,2)</f>
        <v>0</v>
      </c>
      <c r="BL175" s="6" t="s">
        <v>303</v>
      </c>
      <c r="BM175" s="6" t="s">
        <v>1257</v>
      </c>
    </row>
    <row r="176" spans="2:65" s="6" customFormat="1" ht="27" customHeight="1">
      <c r="B176" s="43"/>
      <c r="C176" s="299" t="s">
        <v>1256</v>
      </c>
      <c r="D176" s="299" t="s">
        <v>160</v>
      </c>
      <c r="E176" s="298" t="s">
        <v>1255</v>
      </c>
      <c r="F176" s="611" t="s">
        <v>1254</v>
      </c>
      <c r="G176" s="612"/>
      <c r="H176" s="612"/>
      <c r="I176" s="612"/>
      <c r="J176" s="297" t="s">
        <v>189</v>
      </c>
      <c r="K176" s="296">
        <v>0.224</v>
      </c>
      <c r="L176" s="613"/>
      <c r="M176" s="612"/>
      <c r="N176" s="613">
        <f>ROUND($L$176*$K$176,2)</f>
        <v>0</v>
      </c>
      <c r="O176" s="612"/>
      <c r="P176" s="612"/>
      <c r="Q176" s="612"/>
      <c r="R176" s="294"/>
      <c r="T176" s="293"/>
      <c r="U176" s="292" t="s">
        <v>43</v>
      </c>
      <c r="V176" s="291">
        <v>1.573</v>
      </c>
      <c r="W176" s="291">
        <f>$V$176*$K$176</f>
        <v>0.352352</v>
      </c>
      <c r="X176" s="291">
        <v>0</v>
      </c>
      <c r="Y176" s="291">
        <f>$X$176*$K$176</f>
        <v>0</v>
      </c>
      <c r="Z176" s="291">
        <v>0</v>
      </c>
      <c r="AA176" s="290">
        <f>$Z$176*$K$176</f>
        <v>0</v>
      </c>
      <c r="AR176" s="6" t="s">
        <v>303</v>
      </c>
      <c r="AT176" s="6" t="s">
        <v>160</v>
      </c>
      <c r="AU176" s="6" t="s">
        <v>80</v>
      </c>
      <c r="AY176" s="6" t="s">
        <v>156</v>
      </c>
      <c r="BE176" s="163">
        <f>IF($U$176="základní",$N$176,0)</f>
        <v>0</v>
      </c>
      <c r="BF176" s="163">
        <f>IF($U$176="snížená",$N$176,0)</f>
        <v>0</v>
      </c>
      <c r="BG176" s="163">
        <f>IF($U$176="zákl. přenesená",$N$176,0)</f>
        <v>0</v>
      </c>
      <c r="BH176" s="163">
        <f>IF($U$176="sníž. přenesená",$N$176,0)</f>
        <v>0</v>
      </c>
      <c r="BI176" s="163">
        <f>IF($U$176="nulová",$N$176,0)</f>
        <v>0</v>
      </c>
      <c r="BJ176" s="6" t="s">
        <v>21</v>
      </c>
      <c r="BK176" s="163">
        <f>ROUND($L$176*$K$176,2)</f>
        <v>0</v>
      </c>
      <c r="BL176" s="6" t="s">
        <v>303</v>
      </c>
      <c r="BM176" s="6" t="s">
        <v>1253</v>
      </c>
    </row>
    <row r="177" spans="2:18" s="6" customFormat="1" ht="7.5" customHeight="1">
      <c r="B177" s="28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288"/>
    </row>
    <row r="178" s="2" customFormat="1" ht="14.25" customHeight="1"/>
  </sheetData>
  <sheetProtection/>
  <mergeCells count="22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C104:Q104"/>
    <mergeCell ref="F106:P106"/>
    <mergeCell ref="F107:P107"/>
    <mergeCell ref="M109:P109"/>
    <mergeCell ref="N89:Q89"/>
    <mergeCell ref="N90:Q90"/>
    <mergeCell ref="N91:Q91"/>
    <mergeCell ref="N92:Q92"/>
    <mergeCell ref="N93:Q93"/>
    <mergeCell ref="N94:Q94"/>
    <mergeCell ref="F114:I114"/>
    <mergeCell ref="L114:M114"/>
    <mergeCell ref="N114:Q114"/>
    <mergeCell ref="F118:I118"/>
    <mergeCell ref="L118:M118"/>
    <mergeCell ref="N118:Q118"/>
    <mergeCell ref="N115:Q115"/>
    <mergeCell ref="N116:Q116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H1:K1"/>
    <mergeCell ref="F175:I175"/>
    <mergeCell ref="L175:M175"/>
    <mergeCell ref="N175:Q175"/>
    <mergeCell ref="F176:I176"/>
    <mergeCell ref="L176:M176"/>
    <mergeCell ref="N176:Q176"/>
    <mergeCell ref="F172:I172"/>
    <mergeCell ref="L172:M172"/>
    <mergeCell ref="N172:Q172"/>
    <mergeCell ref="S2:AC2"/>
    <mergeCell ref="N117:Q117"/>
    <mergeCell ref="N134:Q134"/>
    <mergeCell ref="N154:Q154"/>
    <mergeCell ref="N156:Q156"/>
    <mergeCell ref="N174:Q174"/>
    <mergeCell ref="M111:Q111"/>
    <mergeCell ref="M112:Q112"/>
    <mergeCell ref="N96:Q96"/>
    <mergeCell ref="L98:Q9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1"/>
      <c r="C1" s="201"/>
      <c r="D1" s="200" t="s">
        <v>1</v>
      </c>
      <c r="E1" s="201"/>
      <c r="F1" s="202" t="s">
        <v>1074</v>
      </c>
      <c r="G1" s="601" t="s">
        <v>1075</v>
      </c>
      <c r="H1" s="601"/>
      <c r="I1" s="201"/>
      <c r="J1" s="202" t="s">
        <v>1076</v>
      </c>
      <c r="K1" s="200" t="s">
        <v>103</v>
      </c>
      <c r="L1" s="202" t="s">
        <v>1077</v>
      </c>
      <c r="M1" s="202"/>
      <c r="N1" s="202"/>
      <c r="O1" s="202"/>
      <c r="P1" s="202"/>
      <c r="Q1" s="202"/>
      <c r="R1" s="202"/>
      <c r="S1" s="202"/>
      <c r="T1" s="202"/>
      <c r="U1" s="198"/>
      <c r="V1" s="19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597"/>
      <c r="M2" s="561"/>
      <c r="N2" s="561"/>
      <c r="O2" s="561"/>
      <c r="P2" s="561"/>
      <c r="Q2" s="561"/>
      <c r="R2" s="561"/>
      <c r="S2" s="561"/>
      <c r="T2" s="561"/>
      <c r="U2" s="561"/>
      <c r="V2" s="561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104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600" t="str">
        <f>'Rekapitulace stavby'!$K$6</f>
        <v>Galerie moderního umění-změna využití bytů na kanceláře</v>
      </c>
      <c r="F7" s="565"/>
      <c r="G7" s="565"/>
      <c r="H7" s="565"/>
      <c r="J7" s="11"/>
      <c r="K7" s="13"/>
    </row>
    <row r="8" spans="2:11" s="2" customFormat="1" ht="15.75" customHeight="1">
      <c r="B8" s="10"/>
      <c r="C8" s="11"/>
      <c r="D8" s="19" t="s">
        <v>105</v>
      </c>
      <c r="E8" s="11"/>
      <c r="F8" s="11"/>
      <c r="G8" s="11"/>
      <c r="H8" s="11"/>
      <c r="J8" s="11"/>
      <c r="K8" s="13"/>
    </row>
    <row r="9" spans="2:11" s="96" customFormat="1" ht="16.5" customHeight="1">
      <c r="B9" s="97"/>
      <c r="C9" s="98"/>
      <c r="D9" s="98"/>
      <c r="E9" s="600" t="s">
        <v>106</v>
      </c>
      <c r="F9" s="602"/>
      <c r="G9" s="602"/>
      <c r="H9" s="602"/>
      <c r="J9" s="98"/>
      <c r="K9" s="99"/>
    </row>
    <row r="10" spans="2:11" s="6" customFormat="1" ht="15.75" customHeight="1">
      <c r="B10" s="23"/>
      <c r="C10" s="24"/>
      <c r="D10" s="19" t="s">
        <v>107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580" t="s">
        <v>1041</v>
      </c>
      <c r="F11" s="572"/>
      <c r="G11" s="572"/>
      <c r="H11" s="572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/>
      <c r="G13" s="24"/>
      <c r="H13" s="24"/>
      <c r="I13" s="100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0" t="s">
        <v>24</v>
      </c>
      <c r="J14" s="52" t="str">
        <f>'Rekapitulace stavby'!$AN$8</f>
        <v>24.12.2015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0" t="s">
        <v>29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30</v>
      </c>
      <c r="F17" s="24"/>
      <c r="G17" s="24"/>
      <c r="H17" s="24"/>
      <c r="I17" s="100" t="s">
        <v>31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32</v>
      </c>
      <c r="E19" s="24"/>
      <c r="F19" s="24"/>
      <c r="G19" s="24"/>
      <c r="H19" s="24"/>
      <c r="I19" s="100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0" t="s">
        <v>31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34</v>
      </c>
      <c r="E22" s="24"/>
      <c r="F22" s="24"/>
      <c r="G22" s="24"/>
      <c r="H22" s="24"/>
      <c r="I22" s="100" t="s">
        <v>29</v>
      </c>
      <c r="J22" s="17"/>
      <c r="K22" s="27"/>
    </row>
    <row r="23" spans="2:11" s="6" customFormat="1" ht="18.75" customHeight="1">
      <c r="B23" s="23"/>
      <c r="C23" s="24"/>
      <c r="D23" s="24"/>
      <c r="E23" s="17" t="s">
        <v>35</v>
      </c>
      <c r="F23" s="24"/>
      <c r="G23" s="24"/>
      <c r="H23" s="24"/>
      <c r="I23" s="100" t="s">
        <v>31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37</v>
      </c>
      <c r="E25" s="24"/>
      <c r="F25" s="24"/>
      <c r="G25" s="24"/>
      <c r="H25" s="24"/>
      <c r="J25" s="24"/>
      <c r="K25" s="27"/>
    </row>
    <row r="26" spans="2:11" s="96" customFormat="1" ht="15.75" customHeight="1">
      <c r="B26" s="97"/>
      <c r="C26" s="98"/>
      <c r="D26" s="98"/>
      <c r="E26" s="568"/>
      <c r="F26" s="602"/>
      <c r="G26" s="602"/>
      <c r="H26" s="602"/>
      <c r="J26" s="98"/>
      <c r="K26" s="99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101"/>
    </row>
    <row r="29" spans="2:11" s="6" customFormat="1" ht="26.25" customHeight="1">
      <c r="B29" s="23"/>
      <c r="C29" s="24"/>
      <c r="D29" s="102" t="s">
        <v>38</v>
      </c>
      <c r="E29" s="24"/>
      <c r="F29" s="24"/>
      <c r="G29" s="24"/>
      <c r="H29" s="24"/>
      <c r="J29" s="66">
        <f>ROUND($J$84,2)</f>
        <v>0</v>
      </c>
      <c r="K29" s="27"/>
    </row>
    <row r="30" spans="2:11" s="6" customFormat="1" ht="7.5" customHeight="1">
      <c r="B30" s="23"/>
      <c r="C30" s="24"/>
      <c r="D30" s="63"/>
      <c r="E30" s="63"/>
      <c r="F30" s="63"/>
      <c r="G30" s="63"/>
      <c r="H30" s="63"/>
      <c r="I30" s="53"/>
      <c r="J30" s="63"/>
      <c r="K30" s="101"/>
    </row>
    <row r="31" spans="2:11" s="6" customFormat="1" ht="15" customHeight="1">
      <c r="B31" s="23"/>
      <c r="C31" s="24"/>
      <c r="D31" s="24"/>
      <c r="E31" s="24"/>
      <c r="F31" s="28" t="s">
        <v>40</v>
      </c>
      <c r="G31" s="24"/>
      <c r="H31" s="24"/>
      <c r="I31" s="103" t="s">
        <v>39</v>
      </c>
      <c r="J31" s="28" t="s">
        <v>41</v>
      </c>
      <c r="K31" s="27"/>
    </row>
    <row r="32" spans="2:11" s="6" customFormat="1" ht="15" customHeight="1">
      <c r="B32" s="23"/>
      <c r="C32" s="24"/>
      <c r="D32" s="30" t="s">
        <v>42</v>
      </c>
      <c r="E32" s="30" t="s">
        <v>43</v>
      </c>
      <c r="F32" s="104">
        <f>ROUND(SUM($BE$84:$BE$87),2)</f>
        <v>0</v>
      </c>
      <c r="G32" s="24"/>
      <c r="H32" s="24"/>
      <c r="I32" s="105">
        <v>0.21</v>
      </c>
      <c r="J32" s="104">
        <f>ROUND(ROUND((SUM($BE$84:$BE$87)),2)*$I$32,2)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44</v>
      </c>
      <c r="F33" s="104">
        <f>ROUND(SUM($BF$84:$BF$87),2)</f>
        <v>0</v>
      </c>
      <c r="G33" s="24"/>
      <c r="H33" s="24"/>
      <c r="I33" s="105">
        <v>0.15</v>
      </c>
      <c r="J33" s="104">
        <f>ROUND(ROUND((SUM($BF$84:$BF$87)),2)*$I$33,2)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104">
        <f>ROUND(SUM($BG$84:$BG$87),2)</f>
        <v>0</v>
      </c>
      <c r="G34" s="24"/>
      <c r="H34" s="24"/>
      <c r="I34" s="105">
        <v>0.21</v>
      </c>
      <c r="J34" s="104">
        <v>0</v>
      </c>
      <c r="K34" s="27"/>
    </row>
    <row r="35" spans="2:11" s="6" customFormat="1" ht="15" customHeight="1" hidden="1">
      <c r="B35" s="23"/>
      <c r="C35" s="24"/>
      <c r="D35" s="24"/>
      <c r="E35" s="30" t="s">
        <v>46</v>
      </c>
      <c r="F35" s="104">
        <f>ROUND(SUM($BH$84:$BH$87),2)</f>
        <v>0</v>
      </c>
      <c r="G35" s="24"/>
      <c r="H35" s="24"/>
      <c r="I35" s="105">
        <v>0.15</v>
      </c>
      <c r="J35" s="104">
        <v>0</v>
      </c>
      <c r="K35" s="27"/>
    </row>
    <row r="36" spans="2:11" s="6" customFormat="1" ht="15" customHeight="1" hidden="1">
      <c r="B36" s="23"/>
      <c r="C36" s="24"/>
      <c r="D36" s="24"/>
      <c r="E36" s="30" t="s">
        <v>47</v>
      </c>
      <c r="F36" s="104">
        <f>ROUND(SUM($BI$84:$BI$87),2)</f>
        <v>0</v>
      </c>
      <c r="G36" s="24"/>
      <c r="H36" s="24"/>
      <c r="I36" s="105">
        <v>0</v>
      </c>
      <c r="J36" s="104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48</v>
      </c>
      <c r="E38" s="34"/>
      <c r="F38" s="34"/>
      <c r="G38" s="106" t="s">
        <v>49</v>
      </c>
      <c r="H38" s="35" t="s">
        <v>50</v>
      </c>
      <c r="I38" s="107"/>
      <c r="J38" s="36">
        <f>SUM($J$29:$J$36)</f>
        <v>0</v>
      </c>
      <c r="K38" s="108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09"/>
      <c r="J39" s="39"/>
      <c r="K39" s="40"/>
    </row>
    <row r="43" spans="2:11" s="6" customFormat="1" ht="7.5" customHeight="1">
      <c r="B43" s="110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2:11" s="6" customFormat="1" ht="37.5" customHeight="1">
      <c r="B44" s="23"/>
      <c r="C44" s="12" t="s">
        <v>109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600" t="str">
        <f>$E$7</f>
        <v>Galerie moderního umění-změna využití bytů na kanceláře</v>
      </c>
      <c r="F47" s="572"/>
      <c r="G47" s="572"/>
      <c r="H47" s="572"/>
      <c r="J47" s="24"/>
      <c r="K47" s="27"/>
    </row>
    <row r="48" spans="2:11" s="2" customFormat="1" ht="15.75" customHeight="1">
      <c r="B48" s="10"/>
      <c r="C48" s="19" t="s">
        <v>105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600" t="s">
        <v>106</v>
      </c>
      <c r="F49" s="572"/>
      <c r="G49" s="572"/>
      <c r="H49" s="572"/>
      <c r="J49" s="24"/>
      <c r="K49" s="27"/>
    </row>
    <row r="50" spans="2:11" s="6" customFormat="1" ht="15" customHeight="1">
      <c r="B50" s="23"/>
      <c r="C50" s="19" t="s">
        <v>107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580" t="str">
        <f>$E$11</f>
        <v>SO01.3 - Ústřední vytápění</v>
      </c>
      <c r="F51" s="572"/>
      <c r="G51" s="572"/>
      <c r="H51" s="572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HK-Velké nám. č.p.139-140</v>
      </c>
      <c r="G53" s="24"/>
      <c r="H53" s="24"/>
      <c r="I53" s="100" t="s">
        <v>24</v>
      </c>
      <c r="J53" s="52" t="str">
        <f>IF($J$14="","",$J$14)</f>
        <v>24.12.2015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Královéhradecký kraj,Pivovarské nám. 1245</v>
      </c>
      <c r="G55" s="24"/>
      <c r="H55" s="24"/>
      <c r="I55" s="100" t="s">
        <v>34</v>
      </c>
      <c r="J55" s="17" t="str">
        <f>$E$23</f>
        <v>Planning-art s.r.o.</v>
      </c>
      <c r="K55" s="27"/>
    </row>
    <row r="56" spans="2:11" s="6" customFormat="1" ht="15" customHeight="1">
      <c r="B56" s="23"/>
      <c r="C56" s="19" t="s">
        <v>32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3" t="s">
        <v>110</v>
      </c>
      <c r="D58" s="32"/>
      <c r="E58" s="32"/>
      <c r="F58" s="32"/>
      <c r="G58" s="32"/>
      <c r="H58" s="32"/>
      <c r="I58" s="114"/>
      <c r="J58" s="115" t="s">
        <v>111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5" t="s">
        <v>112</v>
      </c>
      <c r="D60" s="24"/>
      <c r="E60" s="24"/>
      <c r="F60" s="24"/>
      <c r="G60" s="24"/>
      <c r="H60" s="24"/>
      <c r="J60" s="66">
        <f>$J$84</f>
        <v>0</v>
      </c>
      <c r="K60" s="27"/>
      <c r="AU60" s="6" t="s">
        <v>113</v>
      </c>
    </row>
    <row r="61" spans="2:11" s="72" customFormat="1" ht="25.5" customHeight="1">
      <c r="B61" s="116"/>
      <c r="C61" s="117"/>
      <c r="D61" s="118" t="s">
        <v>121</v>
      </c>
      <c r="E61" s="118"/>
      <c r="F61" s="118"/>
      <c r="G61" s="118"/>
      <c r="H61" s="118"/>
      <c r="I61" s="119"/>
      <c r="J61" s="120">
        <f>$J$85</f>
        <v>0</v>
      </c>
      <c r="K61" s="121"/>
    </row>
    <row r="62" spans="2:11" s="82" customFormat="1" ht="21" customHeight="1">
      <c r="B62" s="122"/>
      <c r="C62" s="84"/>
      <c r="D62" s="123" t="s">
        <v>1042</v>
      </c>
      <c r="E62" s="123"/>
      <c r="F62" s="123"/>
      <c r="G62" s="123"/>
      <c r="H62" s="123"/>
      <c r="I62" s="124"/>
      <c r="J62" s="125">
        <f>$J$86</f>
        <v>0</v>
      </c>
      <c r="K62" s="126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9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11"/>
      <c r="J68" s="42"/>
      <c r="K68" s="42"/>
      <c r="L68" s="43"/>
    </row>
    <row r="69" spans="2:12" s="6" customFormat="1" ht="37.5" customHeight="1">
      <c r="B69" s="23"/>
      <c r="C69" s="12" t="s">
        <v>139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600" t="str">
        <f>$E$7</f>
        <v>Galerie moderního umění-změna využití bytů na kanceláře</v>
      </c>
      <c r="F72" s="572"/>
      <c r="G72" s="572"/>
      <c r="H72" s="572"/>
      <c r="J72" s="24"/>
      <c r="K72" s="24"/>
      <c r="L72" s="43"/>
    </row>
    <row r="73" spans="2:12" s="2" customFormat="1" ht="15.75" customHeight="1">
      <c r="B73" s="10"/>
      <c r="C73" s="19" t="s">
        <v>105</v>
      </c>
      <c r="D73" s="11"/>
      <c r="E73" s="11"/>
      <c r="F73" s="11"/>
      <c r="G73" s="11"/>
      <c r="H73" s="11"/>
      <c r="J73" s="11"/>
      <c r="K73" s="11"/>
      <c r="L73" s="127"/>
    </row>
    <row r="74" spans="2:12" s="6" customFormat="1" ht="16.5" customHeight="1">
      <c r="B74" s="23"/>
      <c r="C74" s="24"/>
      <c r="D74" s="24"/>
      <c r="E74" s="600" t="s">
        <v>106</v>
      </c>
      <c r="F74" s="572"/>
      <c r="G74" s="572"/>
      <c r="H74" s="572"/>
      <c r="J74" s="24"/>
      <c r="K74" s="24"/>
      <c r="L74" s="43"/>
    </row>
    <row r="75" spans="2:12" s="6" customFormat="1" ht="15" customHeight="1">
      <c r="B75" s="23"/>
      <c r="C75" s="19" t="s">
        <v>107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580" t="str">
        <f>$E$11</f>
        <v>SO01.3 - Ústřední vytápění</v>
      </c>
      <c r="F76" s="572"/>
      <c r="G76" s="572"/>
      <c r="H76" s="572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22</v>
      </c>
      <c r="D78" s="24"/>
      <c r="E78" s="24"/>
      <c r="F78" s="17" t="str">
        <f>$F$14</f>
        <v>HK-Velké nám. č.p.139-140</v>
      </c>
      <c r="G78" s="24"/>
      <c r="H78" s="24"/>
      <c r="I78" s="100" t="s">
        <v>24</v>
      </c>
      <c r="J78" s="52" t="str">
        <f>IF($J$14="","",$J$14)</f>
        <v>24.12.2015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28</v>
      </c>
      <c r="D80" s="24"/>
      <c r="E80" s="24"/>
      <c r="F80" s="17" t="str">
        <f>$E$17</f>
        <v>Královéhradecký kraj,Pivovarské nám. 1245</v>
      </c>
      <c r="G80" s="24"/>
      <c r="H80" s="24"/>
      <c r="I80" s="100" t="s">
        <v>34</v>
      </c>
      <c r="J80" s="17" t="str">
        <f>$E$23</f>
        <v>Planning-art s.r.o.</v>
      </c>
      <c r="K80" s="24"/>
      <c r="L80" s="43"/>
    </row>
    <row r="81" spans="2:12" s="6" customFormat="1" ht="15" customHeight="1">
      <c r="B81" s="23"/>
      <c r="C81" s="19" t="s">
        <v>32</v>
      </c>
      <c r="D81" s="24"/>
      <c r="E81" s="24"/>
      <c r="F81" s="17">
        <f>IF($E$20="","",$E$20)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8" customFormat="1" ht="30" customHeight="1">
      <c r="B83" s="129"/>
      <c r="C83" s="130" t="s">
        <v>140</v>
      </c>
      <c r="D83" s="131" t="s">
        <v>57</v>
      </c>
      <c r="E83" s="131" t="s">
        <v>53</v>
      </c>
      <c r="F83" s="131" t="s">
        <v>141</v>
      </c>
      <c r="G83" s="131" t="s">
        <v>142</v>
      </c>
      <c r="H83" s="131" t="s">
        <v>143</v>
      </c>
      <c r="I83" s="132" t="s">
        <v>144</v>
      </c>
      <c r="J83" s="131" t="s">
        <v>145</v>
      </c>
      <c r="K83" s="133" t="s">
        <v>146</v>
      </c>
      <c r="L83" s="134"/>
      <c r="M83" s="58" t="s">
        <v>147</v>
      </c>
      <c r="N83" s="59" t="s">
        <v>42</v>
      </c>
      <c r="O83" s="59" t="s">
        <v>148</v>
      </c>
      <c r="P83" s="59" t="s">
        <v>149</v>
      </c>
      <c r="Q83" s="59" t="s">
        <v>150</v>
      </c>
      <c r="R83" s="59" t="s">
        <v>151</v>
      </c>
      <c r="S83" s="59" t="s">
        <v>152</v>
      </c>
      <c r="T83" s="60" t="s">
        <v>153</v>
      </c>
    </row>
    <row r="84" spans="2:63" s="6" customFormat="1" ht="30" customHeight="1">
      <c r="B84" s="23"/>
      <c r="C84" s="65" t="s">
        <v>112</v>
      </c>
      <c r="D84" s="24"/>
      <c r="E84" s="24"/>
      <c r="F84" s="24"/>
      <c r="G84" s="24"/>
      <c r="H84" s="24"/>
      <c r="J84" s="135">
        <f>$BK$84</f>
        <v>0</v>
      </c>
      <c r="K84" s="24"/>
      <c r="L84" s="43"/>
      <c r="M84" s="62"/>
      <c r="N84" s="63"/>
      <c r="O84" s="63"/>
      <c r="P84" s="136">
        <f>$P$85</f>
        <v>0</v>
      </c>
      <c r="Q84" s="63"/>
      <c r="R84" s="136">
        <f>$R$85</f>
        <v>0</v>
      </c>
      <c r="S84" s="63"/>
      <c r="T84" s="137">
        <f>$T$85</f>
        <v>0</v>
      </c>
      <c r="AT84" s="6" t="s">
        <v>71</v>
      </c>
      <c r="AU84" s="6" t="s">
        <v>113</v>
      </c>
      <c r="BK84" s="138">
        <f>$BK$85</f>
        <v>0</v>
      </c>
    </row>
    <row r="85" spans="2:63" s="139" customFormat="1" ht="37.5" customHeight="1">
      <c r="B85" s="140"/>
      <c r="C85" s="141"/>
      <c r="D85" s="141" t="s">
        <v>71</v>
      </c>
      <c r="E85" s="142" t="s">
        <v>493</v>
      </c>
      <c r="F85" s="142" t="s">
        <v>494</v>
      </c>
      <c r="G85" s="141"/>
      <c r="H85" s="141"/>
      <c r="J85" s="143">
        <f>$BK$85</f>
        <v>0</v>
      </c>
      <c r="K85" s="141"/>
      <c r="L85" s="144"/>
      <c r="M85" s="145"/>
      <c r="N85" s="141"/>
      <c r="O85" s="141"/>
      <c r="P85" s="146">
        <f>$P$86</f>
        <v>0</v>
      </c>
      <c r="Q85" s="141"/>
      <c r="R85" s="146">
        <f>$R$86</f>
        <v>0</v>
      </c>
      <c r="S85" s="141"/>
      <c r="T85" s="147">
        <f>$T$86</f>
        <v>0</v>
      </c>
      <c r="AR85" s="148" t="s">
        <v>80</v>
      </c>
      <c r="AT85" s="148" t="s">
        <v>71</v>
      </c>
      <c r="AU85" s="148" t="s">
        <v>72</v>
      </c>
      <c r="AY85" s="148" t="s">
        <v>156</v>
      </c>
      <c r="BK85" s="149">
        <f>$BK$86</f>
        <v>0</v>
      </c>
    </row>
    <row r="86" spans="2:63" s="139" customFormat="1" ht="21" customHeight="1">
      <c r="B86" s="140"/>
      <c r="C86" s="141"/>
      <c r="D86" s="141" t="s">
        <v>71</v>
      </c>
      <c r="E86" s="150" t="s">
        <v>1043</v>
      </c>
      <c r="F86" s="150" t="s">
        <v>1044</v>
      </c>
      <c r="G86" s="141"/>
      <c r="H86" s="141"/>
      <c r="J86" s="151">
        <f>$BK$86</f>
        <v>0</v>
      </c>
      <c r="K86" s="141"/>
      <c r="L86" s="144"/>
      <c r="M86" s="145"/>
      <c r="N86" s="141"/>
      <c r="O86" s="141"/>
      <c r="P86" s="146">
        <f>$P$87</f>
        <v>0</v>
      </c>
      <c r="Q86" s="141"/>
      <c r="R86" s="146">
        <f>$R$87</f>
        <v>0</v>
      </c>
      <c r="S86" s="141"/>
      <c r="T86" s="147">
        <f>$T$87</f>
        <v>0</v>
      </c>
      <c r="AR86" s="148" t="s">
        <v>80</v>
      </c>
      <c r="AT86" s="148" t="s">
        <v>71</v>
      </c>
      <c r="AU86" s="148" t="s">
        <v>21</v>
      </c>
      <c r="AY86" s="148" t="s">
        <v>156</v>
      </c>
      <c r="BK86" s="149">
        <f>$BK$87</f>
        <v>0</v>
      </c>
    </row>
    <row r="87" spans="2:65" s="6" customFormat="1" ht="15.75" customHeight="1">
      <c r="B87" s="23"/>
      <c r="C87" s="152" t="s">
        <v>21</v>
      </c>
      <c r="D87" s="152" t="s">
        <v>160</v>
      </c>
      <c r="E87" s="153" t="s">
        <v>1045</v>
      </c>
      <c r="F87" s="154" t="s">
        <v>1046</v>
      </c>
      <c r="G87" s="155" t="s">
        <v>760</v>
      </c>
      <c r="H87" s="156">
        <v>1</v>
      </c>
      <c r="I87" s="157"/>
      <c r="J87" s="158">
        <f>ROUND($I$87*$H$87,2)</f>
        <v>0</v>
      </c>
      <c r="K87" s="154"/>
      <c r="L87" s="43"/>
      <c r="M87" s="159"/>
      <c r="N87" s="193" t="s">
        <v>43</v>
      </c>
      <c r="O87" s="194"/>
      <c r="P87" s="195">
        <f>$O$87*$H$87</f>
        <v>0</v>
      </c>
      <c r="Q87" s="195">
        <v>0</v>
      </c>
      <c r="R87" s="195">
        <f>$Q$87*$H$87</f>
        <v>0</v>
      </c>
      <c r="S87" s="195">
        <v>0</v>
      </c>
      <c r="T87" s="196">
        <f>$S$87*$H$87</f>
        <v>0</v>
      </c>
      <c r="AR87" s="96" t="s">
        <v>303</v>
      </c>
      <c r="AT87" s="96" t="s">
        <v>160</v>
      </c>
      <c r="AU87" s="96" t="s">
        <v>80</v>
      </c>
      <c r="AY87" s="6" t="s">
        <v>156</v>
      </c>
      <c r="BE87" s="163">
        <f>IF($N$87="základní",$J$87,0)</f>
        <v>0</v>
      </c>
      <c r="BF87" s="163">
        <f>IF($N$87="snížená",$J$87,0)</f>
        <v>0</v>
      </c>
      <c r="BG87" s="163">
        <f>IF($N$87="zákl. přenesená",$J$87,0)</f>
        <v>0</v>
      </c>
      <c r="BH87" s="163">
        <f>IF($N$87="sníž. přenesená",$J$87,0)</f>
        <v>0</v>
      </c>
      <c r="BI87" s="163">
        <f>IF($N$87="nulová",$J$87,0)</f>
        <v>0</v>
      </c>
      <c r="BJ87" s="96" t="s">
        <v>21</v>
      </c>
      <c r="BK87" s="163">
        <f>ROUND($I$87*$H$87,2)</f>
        <v>0</v>
      </c>
      <c r="BL87" s="96" t="s">
        <v>303</v>
      </c>
      <c r="BM87" s="96" t="s">
        <v>1047</v>
      </c>
    </row>
    <row r="88" spans="2:12" s="6" customFormat="1" ht="7.5" customHeight="1">
      <c r="B88" s="38"/>
      <c r="C88" s="39"/>
      <c r="D88" s="39"/>
      <c r="E88" s="39"/>
      <c r="F88" s="39"/>
      <c r="G88" s="39"/>
      <c r="H88" s="39"/>
      <c r="I88" s="109"/>
      <c r="J88" s="39"/>
      <c r="K88" s="39"/>
      <c r="L88" s="43"/>
    </row>
    <row r="504" s="2" customFormat="1" ht="14.25" customHeight="1"/>
  </sheetData>
  <sheetProtection password="CC35" sheet="1" objects="1" scenarios="1" formatColumns="0" formatRows="0" sort="0" autoFilter="0"/>
  <autoFilter ref="C83:K83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2:H72"/>
    <mergeCell ref="E74:H74"/>
    <mergeCell ref="E76:H7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50">
      <selection activeCell="H58" sqref="H58"/>
    </sheetView>
  </sheetViews>
  <sheetFormatPr defaultColWidth="9.16015625" defaultRowHeight="13.5"/>
  <cols>
    <col min="1" max="1" width="7.5" style="349" customWidth="1"/>
    <col min="2" max="2" width="4.5" style="349" customWidth="1"/>
    <col min="3" max="3" width="10.33203125" style="349" customWidth="1"/>
    <col min="4" max="4" width="52.16015625" style="349" customWidth="1"/>
    <col min="5" max="5" width="5.5" style="349" customWidth="1"/>
    <col min="6" max="6" width="17.5" style="349" customWidth="1"/>
    <col min="7" max="7" width="12.33203125" style="349" customWidth="1"/>
    <col min="8" max="8" width="15.5" style="349" customWidth="1"/>
    <col min="9" max="16384" width="9.16015625" style="349" customWidth="1"/>
  </cols>
  <sheetData>
    <row r="1" spans="1:8" ht="22.5" customHeight="1">
      <c r="A1" s="387" t="s">
        <v>1550</v>
      </c>
      <c r="B1" s="381"/>
      <c r="C1" s="381"/>
      <c r="D1" s="381"/>
      <c r="E1" s="381"/>
      <c r="F1" s="381"/>
      <c r="G1" s="381"/>
      <c r="H1" s="381"/>
    </row>
    <row r="2" spans="1:8" ht="12.75" customHeight="1">
      <c r="A2" s="385" t="s">
        <v>1549</v>
      </c>
      <c r="B2" s="382"/>
      <c r="C2" s="386" t="s">
        <v>1548</v>
      </c>
      <c r="D2" s="381"/>
      <c r="E2" s="382"/>
      <c r="F2" s="384" t="s">
        <v>1547</v>
      </c>
      <c r="G2" s="383" t="s">
        <v>1546</v>
      </c>
      <c r="H2" s="381"/>
    </row>
    <row r="3" spans="1:8" ht="12.75" customHeight="1">
      <c r="A3" s="385" t="s">
        <v>1545</v>
      </c>
      <c r="B3" s="382"/>
      <c r="C3" s="385" t="s">
        <v>1544</v>
      </c>
      <c r="D3" s="381"/>
      <c r="E3" s="382"/>
      <c r="F3" s="384" t="s">
        <v>1543</v>
      </c>
      <c r="G3" s="383" t="s">
        <v>1454</v>
      </c>
      <c r="H3" s="381"/>
    </row>
    <row r="4" spans="1:8" ht="9" customHeight="1">
      <c r="A4" s="382"/>
      <c r="B4" s="382"/>
      <c r="C4" s="381"/>
      <c r="D4" s="381"/>
      <c r="E4" s="381"/>
      <c r="F4" s="381"/>
      <c r="G4" s="381"/>
      <c r="H4" s="381"/>
    </row>
    <row r="5" spans="1:8" ht="20.25" customHeight="1">
      <c r="A5" s="380" t="s">
        <v>1542</v>
      </c>
      <c r="B5" s="379" t="s">
        <v>1541</v>
      </c>
      <c r="C5" s="379" t="s">
        <v>1110</v>
      </c>
      <c r="D5" s="379" t="s">
        <v>1540</v>
      </c>
      <c r="E5" s="379" t="s">
        <v>142</v>
      </c>
      <c r="F5" s="379" t="s">
        <v>1539</v>
      </c>
      <c r="G5" s="379" t="s">
        <v>1538</v>
      </c>
      <c r="H5" s="378" t="s">
        <v>1210</v>
      </c>
    </row>
    <row r="6" spans="1:8" ht="4.5" customHeight="1">
      <c r="A6" s="377"/>
      <c r="B6" s="377"/>
      <c r="C6" s="377"/>
      <c r="D6" s="377"/>
      <c r="E6" s="377"/>
      <c r="F6" s="377"/>
      <c r="G6" s="377"/>
      <c r="H6" s="377"/>
    </row>
    <row r="7" spans="1:8" ht="15.75" customHeight="1">
      <c r="A7" s="353"/>
      <c r="B7" s="353"/>
      <c r="C7" s="376" t="s">
        <v>1454</v>
      </c>
      <c r="D7" s="376" t="s">
        <v>155</v>
      </c>
      <c r="E7" s="353"/>
      <c r="F7" s="352"/>
      <c r="G7" s="351"/>
      <c r="H7" s="351"/>
    </row>
    <row r="8" spans="1:8" ht="15" customHeight="1">
      <c r="A8" s="364"/>
      <c r="B8" s="364"/>
      <c r="C8" s="365" t="s">
        <v>340</v>
      </c>
      <c r="D8" s="365" t="s">
        <v>1534</v>
      </c>
      <c r="E8" s="375"/>
      <c r="F8" s="374"/>
      <c r="G8" s="373"/>
      <c r="H8" s="373"/>
    </row>
    <row r="9" spans="1:8" ht="21" customHeight="1">
      <c r="A9" s="372">
        <v>1</v>
      </c>
      <c r="B9" s="369" t="s">
        <v>1537</v>
      </c>
      <c r="C9" s="371" t="s">
        <v>1536</v>
      </c>
      <c r="D9" s="370" t="s">
        <v>1535</v>
      </c>
      <c r="E9" s="369" t="s">
        <v>222</v>
      </c>
      <c r="F9" s="368">
        <v>45</v>
      </c>
      <c r="G9" s="367"/>
      <c r="H9" s="366">
        <f>F9*G9</f>
        <v>0</v>
      </c>
    </row>
    <row r="10" spans="1:8" ht="17.25" customHeight="1">
      <c r="A10" s="364"/>
      <c r="B10" s="364"/>
      <c r="C10" s="365" t="s">
        <v>340</v>
      </c>
      <c r="D10" s="365" t="s">
        <v>1534</v>
      </c>
      <c r="E10" s="364"/>
      <c r="F10" s="363"/>
      <c r="G10" s="362"/>
      <c r="H10" s="361">
        <f>SUM(H9)</f>
        <v>0</v>
      </c>
    </row>
    <row r="11" spans="1:8" ht="17.25" customHeight="1">
      <c r="A11" s="359"/>
      <c r="B11" s="359"/>
      <c r="C11" s="360" t="s">
        <v>1454</v>
      </c>
      <c r="D11" s="360" t="s">
        <v>1533</v>
      </c>
      <c r="E11" s="359"/>
      <c r="F11" s="358"/>
      <c r="G11" s="357"/>
      <c r="H11" s="356">
        <f>SUM(H10)</f>
        <v>0</v>
      </c>
    </row>
    <row r="12" spans="1:8" ht="15.75" customHeight="1">
      <c r="A12" s="353"/>
      <c r="B12" s="353"/>
      <c r="C12" s="376" t="s">
        <v>1454</v>
      </c>
      <c r="D12" s="376" t="s">
        <v>494</v>
      </c>
      <c r="E12" s="353"/>
      <c r="F12" s="352"/>
      <c r="G12" s="351"/>
      <c r="H12" s="351"/>
    </row>
    <row r="13" spans="1:8" ht="15" customHeight="1">
      <c r="A13" s="364"/>
      <c r="B13" s="364"/>
      <c r="C13" s="365" t="s">
        <v>1524</v>
      </c>
      <c r="D13" s="365" t="s">
        <v>1523</v>
      </c>
      <c r="E13" s="375"/>
      <c r="F13" s="374"/>
      <c r="G13" s="373"/>
      <c r="H13" s="373"/>
    </row>
    <row r="14" spans="1:8" ht="21" customHeight="1">
      <c r="A14" s="372">
        <v>2</v>
      </c>
      <c r="B14" s="369" t="s">
        <v>1043</v>
      </c>
      <c r="C14" s="371" t="s">
        <v>1532</v>
      </c>
      <c r="D14" s="370" t="s">
        <v>1531</v>
      </c>
      <c r="E14" s="369" t="s">
        <v>222</v>
      </c>
      <c r="F14" s="368">
        <v>25</v>
      </c>
      <c r="G14" s="367"/>
      <c r="H14" s="366">
        <f>F14*G14</f>
        <v>0</v>
      </c>
    </row>
    <row r="15" spans="1:8" ht="21" customHeight="1">
      <c r="A15" s="372">
        <v>3</v>
      </c>
      <c r="B15" s="369" t="s">
        <v>1043</v>
      </c>
      <c r="C15" s="371" t="s">
        <v>1530</v>
      </c>
      <c r="D15" s="370" t="s">
        <v>1529</v>
      </c>
      <c r="E15" s="369" t="s">
        <v>222</v>
      </c>
      <c r="F15" s="368">
        <v>26</v>
      </c>
      <c r="G15" s="367"/>
      <c r="H15" s="366">
        <f>F15*G15</f>
        <v>0</v>
      </c>
    </row>
    <row r="16" spans="1:8" ht="21" customHeight="1">
      <c r="A16" s="372">
        <v>4</v>
      </c>
      <c r="B16" s="369" t="s">
        <v>1043</v>
      </c>
      <c r="C16" s="371" t="s">
        <v>1528</v>
      </c>
      <c r="D16" s="370" t="s">
        <v>1527</v>
      </c>
      <c r="E16" s="369" t="s">
        <v>1466</v>
      </c>
      <c r="F16" s="368">
        <v>3.31</v>
      </c>
      <c r="G16" s="367"/>
      <c r="H16" s="366">
        <f>F16*G16</f>
        <v>0</v>
      </c>
    </row>
    <row r="17" spans="1:8" ht="21" customHeight="1">
      <c r="A17" s="372">
        <v>5</v>
      </c>
      <c r="B17" s="369" t="s">
        <v>1043</v>
      </c>
      <c r="C17" s="371" t="s">
        <v>1526</v>
      </c>
      <c r="D17" s="370" t="s">
        <v>1525</v>
      </c>
      <c r="E17" s="369" t="s">
        <v>1466</v>
      </c>
      <c r="F17" s="368">
        <v>1.32</v>
      </c>
      <c r="G17" s="367"/>
      <c r="H17" s="366">
        <f>F17*G17</f>
        <v>0</v>
      </c>
    </row>
    <row r="18" spans="1:8" ht="17.25" customHeight="1">
      <c r="A18" s="364"/>
      <c r="B18" s="364"/>
      <c r="C18" s="365" t="s">
        <v>1524</v>
      </c>
      <c r="D18" s="365" t="s">
        <v>1523</v>
      </c>
      <c r="E18" s="364"/>
      <c r="F18" s="363"/>
      <c r="G18" s="362"/>
      <c r="H18" s="361">
        <f>SUM(H14:H17)</f>
        <v>0</v>
      </c>
    </row>
    <row r="19" spans="1:8" ht="15" customHeight="1">
      <c r="A19" s="364"/>
      <c r="B19" s="364"/>
      <c r="C19" s="365" t="s">
        <v>1500</v>
      </c>
      <c r="D19" s="365" t="s">
        <v>1499</v>
      </c>
      <c r="E19" s="375"/>
      <c r="F19" s="374"/>
      <c r="G19" s="373"/>
      <c r="H19" s="373"/>
    </row>
    <row r="20" spans="1:8" ht="21" customHeight="1">
      <c r="A20" s="372">
        <v>6</v>
      </c>
      <c r="B20" s="369" t="s">
        <v>1043</v>
      </c>
      <c r="C20" s="371" t="s">
        <v>1522</v>
      </c>
      <c r="D20" s="370" t="s">
        <v>1521</v>
      </c>
      <c r="E20" s="369" t="s">
        <v>163</v>
      </c>
      <c r="F20" s="368">
        <v>25</v>
      </c>
      <c r="G20" s="367"/>
      <c r="H20" s="366">
        <f aca="true" t="shared" si="0" ref="H20:H30">F20*G20</f>
        <v>0</v>
      </c>
    </row>
    <row r="21" spans="1:8" ht="21" customHeight="1">
      <c r="A21" s="372">
        <v>7</v>
      </c>
      <c r="B21" s="369" t="s">
        <v>1043</v>
      </c>
      <c r="C21" s="371" t="s">
        <v>1520</v>
      </c>
      <c r="D21" s="370" t="s">
        <v>1519</v>
      </c>
      <c r="E21" s="369" t="s">
        <v>163</v>
      </c>
      <c r="F21" s="368">
        <v>6</v>
      </c>
      <c r="G21" s="367"/>
      <c r="H21" s="366">
        <f t="shared" si="0"/>
        <v>0</v>
      </c>
    </row>
    <row r="22" spans="1:8" ht="21" customHeight="1">
      <c r="A22" s="372">
        <v>8</v>
      </c>
      <c r="B22" s="369" t="s">
        <v>1043</v>
      </c>
      <c r="C22" s="371" t="s">
        <v>1518</v>
      </c>
      <c r="D22" s="370" t="s">
        <v>1517</v>
      </c>
      <c r="E22" s="369" t="s">
        <v>163</v>
      </c>
      <c r="F22" s="368">
        <v>3</v>
      </c>
      <c r="G22" s="367"/>
      <c r="H22" s="366">
        <f t="shared" si="0"/>
        <v>0</v>
      </c>
    </row>
    <row r="23" spans="1:8" ht="21" customHeight="1">
      <c r="A23" s="372">
        <v>9</v>
      </c>
      <c r="B23" s="369" t="s">
        <v>1043</v>
      </c>
      <c r="C23" s="371" t="s">
        <v>1516</v>
      </c>
      <c r="D23" s="370" t="s">
        <v>1515</v>
      </c>
      <c r="E23" s="369" t="s">
        <v>163</v>
      </c>
      <c r="F23" s="368">
        <v>45</v>
      </c>
      <c r="G23" s="367"/>
      <c r="H23" s="366">
        <f t="shared" si="0"/>
        <v>0</v>
      </c>
    </row>
    <row r="24" spans="1:8" ht="21" customHeight="1">
      <c r="A24" s="372">
        <v>10</v>
      </c>
      <c r="B24" s="369" t="s">
        <v>1043</v>
      </c>
      <c r="C24" s="371" t="s">
        <v>1514</v>
      </c>
      <c r="D24" s="370" t="s">
        <v>1513</v>
      </c>
      <c r="E24" s="369" t="s">
        <v>163</v>
      </c>
      <c r="F24" s="368">
        <v>20</v>
      </c>
      <c r="G24" s="367"/>
      <c r="H24" s="366">
        <f t="shared" si="0"/>
        <v>0</v>
      </c>
    </row>
    <row r="25" spans="1:8" ht="21" customHeight="1">
      <c r="A25" s="372">
        <v>11</v>
      </c>
      <c r="B25" s="369" t="s">
        <v>1043</v>
      </c>
      <c r="C25" s="371" t="s">
        <v>1512</v>
      </c>
      <c r="D25" s="370" t="s">
        <v>1511</v>
      </c>
      <c r="E25" s="369" t="s">
        <v>163</v>
      </c>
      <c r="F25" s="368">
        <v>3</v>
      </c>
      <c r="G25" s="367"/>
      <c r="H25" s="366">
        <f t="shared" si="0"/>
        <v>0</v>
      </c>
    </row>
    <row r="26" spans="1:8" ht="21" customHeight="1">
      <c r="A26" s="372">
        <v>12</v>
      </c>
      <c r="B26" s="369" t="s">
        <v>1043</v>
      </c>
      <c r="C26" s="371" t="s">
        <v>1510</v>
      </c>
      <c r="D26" s="370" t="s">
        <v>1509</v>
      </c>
      <c r="E26" s="369" t="s">
        <v>163</v>
      </c>
      <c r="F26" s="368">
        <v>36</v>
      </c>
      <c r="G26" s="367"/>
      <c r="H26" s="366">
        <f t="shared" si="0"/>
        <v>0</v>
      </c>
    </row>
    <row r="27" spans="1:8" ht="21" customHeight="1">
      <c r="A27" s="372">
        <v>13</v>
      </c>
      <c r="B27" s="369" t="s">
        <v>1043</v>
      </c>
      <c r="C27" s="371" t="s">
        <v>1508</v>
      </c>
      <c r="D27" s="370" t="s">
        <v>1507</v>
      </c>
      <c r="E27" s="369" t="s">
        <v>163</v>
      </c>
      <c r="F27" s="368">
        <v>36</v>
      </c>
      <c r="G27" s="367"/>
      <c r="H27" s="366">
        <f t="shared" si="0"/>
        <v>0</v>
      </c>
    </row>
    <row r="28" spans="1:8" ht="21" customHeight="1">
      <c r="A28" s="372">
        <v>14</v>
      </c>
      <c r="B28" s="369" t="s">
        <v>1043</v>
      </c>
      <c r="C28" s="371" t="s">
        <v>1506</v>
      </c>
      <c r="D28" s="370" t="s">
        <v>1505</v>
      </c>
      <c r="E28" s="369" t="s">
        <v>163</v>
      </c>
      <c r="F28" s="368">
        <v>36</v>
      </c>
      <c r="G28" s="367"/>
      <c r="H28" s="366">
        <f t="shared" si="0"/>
        <v>0</v>
      </c>
    </row>
    <row r="29" spans="1:8" ht="21" customHeight="1">
      <c r="A29" s="372">
        <v>15</v>
      </c>
      <c r="B29" s="369" t="s">
        <v>1043</v>
      </c>
      <c r="C29" s="371" t="s">
        <v>1504</v>
      </c>
      <c r="D29" s="370" t="s">
        <v>1503</v>
      </c>
      <c r="E29" s="369" t="s">
        <v>1466</v>
      </c>
      <c r="F29" s="368">
        <v>0.27</v>
      </c>
      <c r="G29" s="367"/>
      <c r="H29" s="366">
        <f t="shared" si="0"/>
        <v>0</v>
      </c>
    </row>
    <row r="30" spans="1:8" ht="21" customHeight="1">
      <c r="A30" s="372">
        <v>16</v>
      </c>
      <c r="B30" s="369" t="s">
        <v>1043</v>
      </c>
      <c r="C30" s="371" t="s">
        <v>1502</v>
      </c>
      <c r="D30" s="370" t="s">
        <v>1501</v>
      </c>
      <c r="E30" s="369" t="s">
        <v>1466</v>
      </c>
      <c r="F30" s="368">
        <v>0.55</v>
      </c>
      <c r="G30" s="367"/>
      <c r="H30" s="366">
        <f t="shared" si="0"/>
        <v>0</v>
      </c>
    </row>
    <row r="31" spans="1:8" ht="17.25" customHeight="1">
      <c r="A31" s="364"/>
      <c r="B31" s="364"/>
      <c r="C31" s="365" t="s">
        <v>1500</v>
      </c>
      <c r="D31" s="365" t="s">
        <v>1499</v>
      </c>
      <c r="E31" s="364"/>
      <c r="F31" s="363"/>
      <c r="G31" s="362"/>
      <c r="H31" s="361">
        <f>SUM(H20:H30)</f>
        <v>0</v>
      </c>
    </row>
    <row r="32" spans="1:8" ht="15" customHeight="1">
      <c r="A32" s="364"/>
      <c r="B32" s="364"/>
      <c r="C32" s="365" t="s">
        <v>1465</v>
      </c>
      <c r="D32" s="365" t="s">
        <v>1464</v>
      </c>
      <c r="E32" s="375"/>
      <c r="F32" s="374"/>
      <c r="G32" s="373"/>
      <c r="H32" s="373"/>
    </row>
    <row r="33" spans="1:8" ht="21" customHeight="1">
      <c r="A33" s="372">
        <v>17</v>
      </c>
      <c r="B33" s="369" t="s">
        <v>1043</v>
      </c>
      <c r="C33" s="371" t="s">
        <v>1498</v>
      </c>
      <c r="D33" s="370" t="s">
        <v>1497</v>
      </c>
      <c r="E33" s="369" t="s">
        <v>206</v>
      </c>
      <c r="F33" s="368">
        <v>300</v>
      </c>
      <c r="G33" s="367"/>
      <c r="H33" s="366">
        <f aca="true" t="shared" si="1" ref="H33:H48">F33*G33</f>
        <v>0</v>
      </c>
    </row>
    <row r="34" spans="1:8" ht="21" customHeight="1">
      <c r="A34" s="372">
        <v>18</v>
      </c>
      <c r="B34" s="369" t="s">
        <v>1043</v>
      </c>
      <c r="C34" s="371" t="s">
        <v>1496</v>
      </c>
      <c r="D34" s="370" t="s">
        <v>1495</v>
      </c>
      <c r="E34" s="369" t="s">
        <v>206</v>
      </c>
      <c r="F34" s="368">
        <v>300</v>
      </c>
      <c r="G34" s="367"/>
      <c r="H34" s="366">
        <f t="shared" si="1"/>
        <v>0</v>
      </c>
    </row>
    <row r="35" spans="1:8" ht="21" customHeight="1">
      <c r="A35" s="372">
        <v>19</v>
      </c>
      <c r="B35" s="369" t="s">
        <v>1043</v>
      </c>
      <c r="C35" s="371" t="s">
        <v>1494</v>
      </c>
      <c r="D35" s="370" t="s">
        <v>1493</v>
      </c>
      <c r="E35" s="369" t="s">
        <v>206</v>
      </c>
      <c r="F35" s="368">
        <v>150</v>
      </c>
      <c r="G35" s="367"/>
      <c r="H35" s="366">
        <f t="shared" si="1"/>
        <v>0</v>
      </c>
    </row>
    <row r="36" spans="1:8" ht="21" customHeight="1">
      <c r="A36" s="372">
        <v>20</v>
      </c>
      <c r="B36" s="369" t="s">
        <v>1043</v>
      </c>
      <c r="C36" s="371" t="s">
        <v>1492</v>
      </c>
      <c r="D36" s="370" t="s">
        <v>1491</v>
      </c>
      <c r="E36" s="369" t="s">
        <v>163</v>
      </c>
      <c r="F36" s="368">
        <v>3</v>
      </c>
      <c r="G36" s="367"/>
      <c r="H36" s="366">
        <f t="shared" si="1"/>
        <v>0</v>
      </c>
    </row>
    <row r="37" spans="1:8" ht="21" customHeight="1">
      <c r="A37" s="372">
        <v>21</v>
      </c>
      <c r="B37" s="369" t="s">
        <v>1043</v>
      </c>
      <c r="C37" s="371" t="s">
        <v>1490</v>
      </c>
      <c r="D37" s="370" t="s">
        <v>1489</v>
      </c>
      <c r="E37" s="369" t="s">
        <v>163</v>
      </c>
      <c r="F37" s="368">
        <v>16</v>
      </c>
      <c r="G37" s="367"/>
      <c r="H37" s="366">
        <f t="shared" si="1"/>
        <v>0</v>
      </c>
    </row>
    <row r="38" spans="1:8" ht="21" customHeight="1">
      <c r="A38" s="372">
        <v>22</v>
      </c>
      <c r="B38" s="369" t="s">
        <v>1043</v>
      </c>
      <c r="C38" s="371" t="s">
        <v>1488</v>
      </c>
      <c r="D38" s="370" t="s">
        <v>1487</v>
      </c>
      <c r="E38" s="369" t="s">
        <v>163</v>
      </c>
      <c r="F38" s="368">
        <v>48</v>
      </c>
      <c r="G38" s="367"/>
      <c r="H38" s="366">
        <f t="shared" si="1"/>
        <v>0</v>
      </c>
    </row>
    <row r="39" spans="1:8" ht="21" customHeight="1">
      <c r="A39" s="372">
        <v>23</v>
      </c>
      <c r="B39" s="369" t="s">
        <v>1043</v>
      </c>
      <c r="C39" s="371" t="s">
        <v>1486</v>
      </c>
      <c r="D39" s="370" t="s">
        <v>1485</v>
      </c>
      <c r="E39" s="369" t="s">
        <v>206</v>
      </c>
      <c r="F39" s="368">
        <v>160</v>
      </c>
      <c r="G39" s="367"/>
      <c r="H39" s="366">
        <f t="shared" si="1"/>
        <v>0</v>
      </c>
    </row>
    <row r="40" spans="1:8" ht="21" customHeight="1">
      <c r="A40" s="372">
        <v>24</v>
      </c>
      <c r="B40" s="369" t="s">
        <v>1043</v>
      </c>
      <c r="C40" s="371" t="s">
        <v>1484</v>
      </c>
      <c r="D40" s="370" t="s">
        <v>1483</v>
      </c>
      <c r="E40" s="369" t="s">
        <v>206</v>
      </c>
      <c r="F40" s="368">
        <v>160</v>
      </c>
      <c r="G40" s="367"/>
      <c r="H40" s="366">
        <f t="shared" si="1"/>
        <v>0</v>
      </c>
    </row>
    <row r="41" spans="1:8" ht="21" customHeight="1">
      <c r="A41" s="372">
        <v>25</v>
      </c>
      <c r="B41" s="369" t="s">
        <v>1043</v>
      </c>
      <c r="C41" s="371" t="s">
        <v>1482</v>
      </c>
      <c r="D41" s="370" t="s">
        <v>1481</v>
      </c>
      <c r="E41" s="369" t="s">
        <v>206</v>
      </c>
      <c r="F41" s="368">
        <v>160</v>
      </c>
      <c r="G41" s="367"/>
      <c r="H41" s="366">
        <f t="shared" si="1"/>
        <v>0</v>
      </c>
    </row>
    <row r="42" spans="1:8" ht="21" customHeight="1">
      <c r="A42" s="372">
        <v>26</v>
      </c>
      <c r="B42" s="369" t="s">
        <v>1043</v>
      </c>
      <c r="C42" s="371" t="s">
        <v>1480</v>
      </c>
      <c r="D42" s="370" t="s">
        <v>1479</v>
      </c>
      <c r="E42" s="369" t="s">
        <v>206</v>
      </c>
      <c r="F42" s="368">
        <v>160</v>
      </c>
      <c r="G42" s="367"/>
      <c r="H42" s="366">
        <f t="shared" si="1"/>
        <v>0</v>
      </c>
    </row>
    <row r="43" spans="1:8" ht="21" customHeight="1">
      <c r="A43" s="372">
        <v>27</v>
      </c>
      <c r="B43" s="369" t="s">
        <v>1043</v>
      </c>
      <c r="C43" s="371" t="s">
        <v>1478</v>
      </c>
      <c r="D43" s="370" t="s">
        <v>1477</v>
      </c>
      <c r="E43" s="369" t="s">
        <v>163</v>
      </c>
      <c r="F43" s="368">
        <v>3</v>
      </c>
      <c r="G43" s="367"/>
      <c r="H43" s="366">
        <f t="shared" si="1"/>
        <v>0</v>
      </c>
    </row>
    <row r="44" spans="1:8" ht="21" customHeight="1">
      <c r="A44" s="372">
        <v>28</v>
      </c>
      <c r="B44" s="369" t="s">
        <v>1043</v>
      </c>
      <c r="C44" s="371" t="s">
        <v>1476</v>
      </c>
      <c r="D44" s="370" t="s">
        <v>1475</v>
      </c>
      <c r="E44" s="369" t="s">
        <v>163</v>
      </c>
      <c r="F44" s="368">
        <v>1</v>
      </c>
      <c r="G44" s="367"/>
      <c r="H44" s="366">
        <f t="shared" si="1"/>
        <v>0</v>
      </c>
    </row>
    <row r="45" spans="1:8" ht="21" customHeight="1">
      <c r="A45" s="372">
        <v>29</v>
      </c>
      <c r="B45" s="369" t="s">
        <v>1043</v>
      </c>
      <c r="C45" s="371" t="s">
        <v>1474</v>
      </c>
      <c r="D45" s="370" t="s">
        <v>1473</v>
      </c>
      <c r="E45" s="369" t="s">
        <v>163</v>
      </c>
      <c r="F45" s="368">
        <v>1</v>
      </c>
      <c r="G45" s="367"/>
      <c r="H45" s="366">
        <f t="shared" si="1"/>
        <v>0</v>
      </c>
    </row>
    <row r="46" spans="1:8" ht="21" customHeight="1">
      <c r="A46" s="372">
        <v>30</v>
      </c>
      <c r="B46" s="369" t="s">
        <v>1043</v>
      </c>
      <c r="C46" s="371" t="s">
        <v>1472</v>
      </c>
      <c r="D46" s="370" t="s">
        <v>1471</v>
      </c>
      <c r="E46" s="369" t="s">
        <v>163</v>
      </c>
      <c r="F46" s="368">
        <v>1</v>
      </c>
      <c r="G46" s="367"/>
      <c r="H46" s="366">
        <f t="shared" si="1"/>
        <v>0</v>
      </c>
    </row>
    <row r="47" spans="1:8" ht="21" customHeight="1">
      <c r="A47" s="372">
        <v>31</v>
      </c>
      <c r="B47" s="369" t="s">
        <v>1043</v>
      </c>
      <c r="C47" s="371" t="s">
        <v>1470</v>
      </c>
      <c r="D47" s="370" t="s">
        <v>1469</v>
      </c>
      <c r="E47" s="369" t="s">
        <v>163</v>
      </c>
      <c r="F47" s="368">
        <v>3</v>
      </c>
      <c r="G47" s="367"/>
      <c r="H47" s="366">
        <f t="shared" si="1"/>
        <v>0</v>
      </c>
    </row>
    <row r="48" spans="1:8" ht="21" customHeight="1">
      <c r="A48" s="372">
        <v>32</v>
      </c>
      <c r="B48" s="369" t="s">
        <v>1043</v>
      </c>
      <c r="C48" s="371" t="s">
        <v>1468</v>
      </c>
      <c r="D48" s="370" t="s">
        <v>1467</v>
      </c>
      <c r="E48" s="369" t="s">
        <v>1466</v>
      </c>
      <c r="F48" s="368">
        <v>2.16</v>
      </c>
      <c r="G48" s="367"/>
      <c r="H48" s="366">
        <f t="shared" si="1"/>
        <v>0</v>
      </c>
    </row>
    <row r="49" spans="1:8" ht="17.25" customHeight="1">
      <c r="A49" s="364"/>
      <c r="B49" s="364"/>
      <c r="C49" s="365" t="s">
        <v>1465</v>
      </c>
      <c r="D49" s="365" t="s">
        <v>1464</v>
      </c>
      <c r="E49" s="364"/>
      <c r="F49" s="363"/>
      <c r="G49" s="362"/>
      <c r="H49" s="361">
        <f>SUM(H33:H48)</f>
        <v>0</v>
      </c>
    </row>
    <row r="50" spans="1:8" ht="15" customHeight="1">
      <c r="A50" s="364"/>
      <c r="B50" s="364"/>
      <c r="C50" s="365" t="s">
        <v>1461</v>
      </c>
      <c r="D50" s="365" t="s">
        <v>1460</v>
      </c>
      <c r="E50" s="375"/>
      <c r="F50" s="374"/>
      <c r="G50" s="373"/>
      <c r="H50" s="373"/>
    </row>
    <row r="51" spans="1:8" ht="21" customHeight="1">
      <c r="A51" s="372">
        <v>33</v>
      </c>
      <c r="B51" s="369" t="s">
        <v>1461</v>
      </c>
      <c r="C51" s="371" t="s">
        <v>1463</v>
      </c>
      <c r="D51" s="370" t="s">
        <v>1462</v>
      </c>
      <c r="E51" s="369" t="s">
        <v>206</v>
      </c>
      <c r="F51" s="368">
        <v>160</v>
      </c>
      <c r="G51" s="367"/>
      <c r="H51" s="366">
        <f>F51*G51</f>
        <v>0</v>
      </c>
    </row>
    <row r="52" spans="1:8" ht="17.25" customHeight="1">
      <c r="A52" s="364"/>
      <c r="B52" s="364"/>
      <c r="C52" s="365" t="s">
        <v>1461</v>
      </c>
      <c r="D52" s="365" t="s">
        <v>1460</v>
      </c>
      <c r="E52" s="364"/>
      <c r="F52" s="363"/>
      <c r="G52" s="362"/>
      <c r="H52" s="361">
        <f>SUM(H51)</f>
        <v>0</v>
      </c>
    </row>
    <row r="53" spans="1:8" ht="17.25" customHeight="1">
      <c r="A53" s="359"/>
      <c r="B53" s="359"/>
      <c r="C53" s="360" t="s">
        <v>1454</v>
      </c>
      <c r="D53" s="360" t="s">
        <v>1459</v>
      </c>
      <c r="E53" s="359"/>
      <c r="F53" s="358"/>
      <c r="G53" s="357"/>
      <c r="H53" s="356">
        <f>H18+H31+H49</f>
        <v>0</v>
      </c>
    </row>
    <row r="54" spans="1:8" ht="15.75" customHeight="1">
      <c r="A54" s="353"/>
      <c r="B54" s="353"/>
      <c r="C54" s="376" t="s">
        <v>1454</v>
      </c>
      <c r="D54" s="376" t="s">
        <v>1458</v>
      </c>
      <c r="E54" s="353"/>
      <c r="F54" s="352"/>
      <c r="G54" s="351"/>
      <c r="H54" s="351"/>
    </row>
    <row r="55" spans="1:8" ht="15" customHeight="1">
      <c r="A55" s="364"/>
      <c r="B55" s="364"/>
      <c r="C55" s="365" t="s">
        <v>1455</v>
      </c>
      <c r="D55" s="365" t="s">
        <v>1096</v>
      </c>
      <c r="E55" s="375"/>
      <c r="F55" s="374"/>
      <c r="G55" s="373"/>
      <c r="H55" s="373"/>
    </row>
    <row r="56" spans="1:8" ht="21" customHeight="1">
      <c r="A56" s="372">
        <v>34</v>
      </c>
      <c r="B56" s="369" t="s">
        <v>1454</v>
      </c>
      <c r="C56" s="371" t="s">
        <v>852</v>
      </c>
      <c r="D56" s="370" t="s">
        <v>1457</v>
      </c>
      <c r="E56" s="369" t="s">
        <v>1456</v>
      </c>
      <c r="F56" s="368">
        <v>24</v>
      </c>
      <c r="G56" s="367"/>
      <c r="H56" s="366">
        <f>F56*G56</f>
        <v>0</v>
      </c>
    </row>
    <row r="57" spans="1:8" ht="17.25" customHeight="1">
      <c r="A57" s="364"/>
      <c r="B57" s="364"/>
      <c r="C57" s="365" t="s">
        <v>1455</v>
      </c>
      <c r="D57" s="365" t="s">
        <v>1096</v>
      </c>
      <c r="E57" s="364"/>
      <c r="F57" s="363"/>
      <c r="G57" s="362"/>
      <c r="H57" s="361">
        <f>SUM(H56)</f>
        <v>0</v>
      </c>
    </row>
    <row r="58" spans="1:8" ht="17.25" customHeight="1">
      <c r="A58" s="359"/>
      <c r="B58" s="359"/>
      <c r="C58" s="360" t="s">
        <v>1454</v>
      </c>
      <c r="D58" s="360" t="s">
        <v>1453</v>
      </c>
      <c r="E58" s="359"/>
      <c r="F58" s="358"/>
      <c r="G58" s="357"/>
      <c r="H58" s="356">
        <f>SUM(H57)</f>
        <v>0</v>
      </c>
    </row>
    <row r="59" spans="1:8" ht="17.25" customHeight="1">
      <c r="A59" s="353"/>
      <c r="B59" s="353"/>
      <c r="C59" s="355"/>
      <c r="D59" s="354" t="s">
        <v>1452</v>
      </c>
      <c r="E59" s="353"/>
      <c r="F59" s="352"/>
      <c r="G59" s="351"/>
      <c r="H59" s="350">
        <f>H11+H53+H58</f>
        <v>0</v>
      </c>
    </row>
    <row r="60" ht="12" customHeight="1"/>
    <row r="61" ht="17.25" customHeight="1"/>
    <row r="62" ht="19.5" customHeight="1"/>
  </sheetData>
  <sheetProtection/>
  <printOptions/>
  <pageMargins left="0.7874015748031495" right="0.7874015748031495" top="0.7874015748031495" bottom="0.7874015748031495" header="0.5" footer="0.5"/>
  <pageSetup horizontalDpi="300" verticalDpi="300" orientation="portrait" scale="92" r:id="rId1"/>
  <headerFooter alignWithMargins="0">
    <oddFooter>&amp;L&amp;6Zpracováno systémem KROS, tel. 02/717 512 84&amp;C&amp;"Arial CE"&amp;7  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1"/>
      <c r="C1" s="201"/>
      <c r="D1" s="200" t="s">
        <v>1</v>
      </c>
      <c r="E1" s="201"/>
      <c r="F1" s="202" t="s">
        <v>1074</v>
      </c>
      <c r="G1" s="601" t="s">
        <v>1075</v>
      </c>
      <c r="H1" s="601"/>
      <c r="I1" s="201"/>
      <c r="J1" s="202" t="s">
        <v>1076</v>
      </c>
      <c r="K1" s="200" t="s">
        <v>103</v>
      </c>
      <c r="L1" s="202" t="s">
        <v>1077</v>
      </c>
      <c r="M1" s="202"/>
      <c r="N1" s="202"/>
      <c r="O1" s="202"/>
      <c r="P1" s="202"/>
      <c r="Q1" s="202"/>
      <c r="R1" s="202"/>
      <c r="S1" s="202"/>
      <c r="T1" s="202"/>
      <c r="U1" s="198"/>
      <c r="V1" s="19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597"/>
      <c r="M2" s="561"/>
      <c r="N2" s="561"/>
      <c r="O2" s="561"/>
      <c r="P2" s="561"/>
      <c r="Q2" s="561"/>
      <c r="R2" s="561"/>
      <c r="S2" s="561"/>
      <c r="T2" s="561"/>
      <c r="U2" s="561"/>
      <c r="V2" s="561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104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600" t="str">
        <f>'Rekapitulace stavby'!$K$6</f>
        <v>Galerie moderního umění-změna využití bytů na kanceláře</v>
      </c>
      <c r="F7" s="565"/>
      <c r="G7" s="565"/>
      <c r="H7" s="565"/>
      <c r="J7" s="11"/>
      <c r="K7" s="13"/>
    </row>
    <row r="8" spans="2:11" s="2" customFormat="1" ht="15.75" customHeight="1">
      <c r="B8" s="10"/>
      <c r="C8" s="11"/>
      <c r="D8" s="19" t="s">
        <v>105</v>
      </c>
      <c r="E8" s="11"/>
      <c r="F8" s="11"/>
      <c r="G8" s="11"/>
      <c r="H8" s="11"/>
      <c r="J8" s="11"/>
      <c r="K8" s="13"/>
    </row>
    <row r="9" spans="2:11" s="96" customFormat="1" ht="16.5" customHeight="1">
      <c r="B9" s="97"/>
      <c r="C9" s="98"/>
      <c r="D9" s="98"/>
      <c r="E9" s="600" t="s">
        <v>106</v>
      </c>
      <c r="F9" s="602"/>
      <c r="G9" s="602"/>
      <c r="H9" s="602"/>
      <c r="J9" s="98"/>
      <c r="K9" s="99"/>
    </row>
    <row r="10" spans="2:11" s="6" customFormat="1" ht="15.75" customHeight="1">
      <c r="B10" s="23"/>
      <c r="C10" s="24"/>
      <c r="D10" s="19" t="s">
        <v>107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580" t="s">
        <v>1048</v>
      </c>
      <c r="F11" s="572"/>
      <c r="G11" s="572"/>
      <c r="H11" s="572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/>
      <c r="G13" s="24"/>
      <c r="H13" s="24"/>
      <c r="I13" s="100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0" t="s">
        <v>24</v>
      </c>
      <c r="J14" s="52" t="str">
        <f>'Rekapitulace stavby'!$AN$8</f>
        <v>24.12.2015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0" t="s">
        <v>29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30</v>
      </c>
      <c r="F17" s="24"/>
      <c r="G17" s="24"/>
      <c r="H17" s="24"/>
      <c r="I17" s="100" t="s">
        <v>31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32</v>
      </c>
      <c r="E19" s="24"/>
      <c r="F19" s="24"/>
      <c r="G19" s="24"/>
      <c r="H19" s="24"/>
      <c r="I19" s="100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0" t="s">
        <v>31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34</v>
      </c>
      <c r="E22" s="24"/>
      <c r="F22" s="24"/>
      <c r="G22" s="24"/>
      <c r="H22" s="24"/>
      <c r="I22" s="100" t="s">
        <v>29</v>
      </c>
      <c r="J22" s="17"/>
      <c r="K22" s="27"/>
    </row>
    <row r="23" spans="2:11" s="6" customFormat="1" ht="18.75" customHeight="1">
      <c r="B23" s="23"/>
      <c r="C23" s="24"/>
      <c r="D23" s="24"/>
      <c r="E23" s="17" t="s">
        <v>35</v>
      </c>
      <c r="F23" s="24"/>
      <c r="G23" s="24"/>
      <c r="H23" s="24"/>
      <c r="I23" s="100" t="s">
        <v>31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37</v>
      </c>
      <c r="E25" s="24"/>
      <c r="F25" s="24"/>
      <c r="G25" s="24"/>
      <c r="H25" s="24"/>
      <c r="J25" s="24"/>
      <c r="K25" s="27"/>
    </row>
    <row r="26" spans="2:11" s="96" customFormat="1" ht="15.75" customHeight="1">
      <c r="B26" s="97"/>
      <c r="C26" s="98"/>
      <c r="D26" s="98"/>
      <c r="E26" s="568"/>
      <c r="F26" s="602"/>
      <c r="G26" s="602"/>
      <c r="H26" s="602"/>
      <c r="J26" s="98"/>
      <c r="K26" s="99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101"/>
    </row>
    <row r="29" spans="2:11" s="6" customFormat="1" ht="26.25" customHeight="1">
      <c r="B29" s="23"/>
      <c r="C29" s="24"/>
      <c r="D29" s="102" t="s">
        <v>38</v>
      </c>
      <c r="E29" s="24"/>
      <c r="F29" s="24"/>
      <c r="G29" s="24"/>
      <c r="H29" s="24"/>
      <c r="J29" s="66">
        <f>ROUND($J$84,2)</f>
        <v>0</v>
      </c>
      <c r="K29" s="27"/>
    </row>
    <row r="30" spans="2:11" s="6" customFormat="1" ht="7.5" customHeight="1">
      <c r="B30" s="23"/>
      <c r="C30" s="24"/>
      <c r="D30" s="63"/>
      <c r="E30" s="63"/>
      <c r="F30" s="63"/>
      <c r="G30" s="63"/>
      <c r="H30" s="63"/>
      <c r="I30" s="53"/>
      <c r="J30" s="63"/>
      <c r="K30" s="101"/>
    </row>
    <row r="31" spans="2:11" s="6" customFormat="1" ht="15" customHeight="1">
      <c r="B31" s="23"/>
      <c r="C31" s="24"/>
      <c r="D31" s="24"/>
      <c r="E31" s="24"/>
      <c r="F31" s="28" t="s">
        <v>40</v>
      </c>
      <c r="G31" s="24"/>
      <c r="H31" s="24"/>
      <c r="I31" s="103" t="s">
        <v>39</v>
      </c>
      <c r="J31" s="28" t="s">
        <v>41</v>
      </c>
      <c r="K31" s="27"/>
    </row>
    <row r="32" spans="2:11" s="6" customFormat="1" ht="15" customHeight="1">
      <c r="B32" s="23"/>
      <c r="C32" s="24"/>
      <c r="D32" s="30" t="s">
        <v>42</v>
      </c>
      <c r="E32" s="30" t="s">
        <v>43</v>
      </c>
      <c r="F32" s="104">
        <f>ROUND(SUM($BE$84:$BE$87),2)</f>
        <v>0</v>
      </c>
      <c r="G32" s="24"/>
      <c r="H32" s="24"/>
      <c r="I32" s="105">
        <v>0.21</v>
      </c>
      <c r="J32" s="104">
        <f>ROUND(ROUND((SUM($BE$84:$BE$87)),2)*$I$32,2)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44</v>
      </c>
      <c r="F33" s="104">
        <f>ROUND(SUM($BF$84:$BF$87),2)</f>
        <v>0</v>
      </c>
      <c r="G33" s="24"/>
      <c r="H33" s="24"/>
      <c r="I33" s="105">
        <v>0.15</v>
      </c>
      <c r="J33" s="104">
        <f>ROUND(ROUND((SUM($BF$84:$BF$87)),2)*$I$33,2)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104">
        <f>ROUND(SUM($BG$84:$BG$87),2)</f>
        <v>0</v>
      </c>
      <c r="G34" s="24"/>
      <c r="H34" s="24"/>
      <c r="I34" s="105">
        <v>0.21</v>
      </c>
      <c r="J34" s="104">
        <v>0</v>
      </c>
      <c r="K34" s="27"/>
    </row>
    <row r="35" spans="2:11" s="6" customFormat="1" ht="15" customHeight="1" hidden="1">
      <c r="B35" s="23"/>
      <c r="C35" s="24"/>
      <c r="D35" s="24"/>
      <c r="E35" s="30" t="s">
        <v>46</v>
      </c>
      <c r="F35" s="104">
        <f>ROUND(SUM($BH$84:$BH$87),2)</f>
        <v>0</v>
      </c>
      <c r="G35" s="24"/>
      <c r="H35" s="24"/>
      <c r="I35" s="105">
        <v>0.15</v>
      </c>
      <c r="J35" s="104">
        <v>0</v>
      </c>
      <c r="K35" s="27"/>
    </row>
    <row r="36" spans="2:11" s="6" customFormat="1" ht="15" customHeight="1" hidden="1">
      <c r="B36" s="23"/>
      <c r="C36" s="24"/>
      <c r="D36" s="24"/>
      <c r="E36" s="30" t="s">
        <v>47</v>
      </c>
      <c r="F36" s="104">
        <f>ROUND(SUM($BI$84:$BI$87),2)</f>
        <v>0</v>
      </c>
      <c r="G36" s="24"/>
      <c r="H36" s="24"/>
      <c r="I36" s="105">
        <v>0</v>
      </c>
      <c r="J36" s="104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48</v>
      </c>
      <c r="E38" s="34"/>
      <c r="F38" s="34"/>
      <c r="G38" s="106" t="s">
        <v>49</v>
      </c>
      <c r="H38" s="35" t="s">
        <v>50</v>
      </c>
      <c r="I38" s="107"/>
      <c r="J38" s="36">
        <f>SUM($J$29:$J$36)</f>
        <v>0</v>
      </c>
      <c r="K38" s="108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09"/>
      <c r="J39" s="39"/>
      <c r="K39" s="40"/>
    </row>
    <row r="43" spans="2:11" s="6" customFormat="1" ht="7.5" customHeight="1">
      <c r="B43" s="110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2:11" s="6" customFormat="1" ht="37.5" customHeight="1">
      <c r="B44" s="23"/>
      <c r="C44" s="12" t="s">
        <v>109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600" t="str">
        <f>$E$7</f>
        <v>Galerie moderního umění-změna využití bytů na kanceláře</v>
      </c>
      <c r="F47" s="572"/>
      <c r="G47" s="572"/>
      <c r="H47" s="572"/>
      <c r="J47" s="24"/>
      <c r="K47" s="27"/>
    </row>
    <row r="48" spans="2:11" s="2" customFormat="1" ht="15.75" customHeight="1">
      <c r="B48" s="10"/>
      <c r="C48" s="19" t="s">
        <v>105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600" t="s">
        <v>106</v>
      </c>
      <c r="F49" s="572"/>
      <c r="G49" s="572"/>
      <c r="H49" s="572"/>
      <c r="J49" s="24"/>
      <c r="K49" s="27"/>
    </row>
    <row r="50" spans="2:11" s="6" customFormat="1" ht="15" customHeight="1">
      <c r="B50" s="23"/>
      <c r="C50" s="19" t="s">
        <v>107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580" t="str">
        <f>$E$11</f>
        <v>SO01.4 - Elektroinstalace </v>
      </c>
      <c r="F51" s="572"/>
      <c r="G51" s="572"/>
      <c r="H51" s="572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HK-Velké nám. č.p.139-140</v>
      </c>
      <c r="G53" s="24"/>
      <c r="H53" s="24"/>
      <c r="I53" s="100" t="s">
        <v>24</v>
      </c>
      <c r="J53" s="52" t="str">
        <f>IF($J$14="","",$J$14)</f>
        <v>24.12.2015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Královéhradecký kraj,Pivovarské nám. 1245</v>
      </c>
      <c r="G55" s="24"/>
      <c r="H55" s="24"/>
      <c r="I55" s="100" t="s">
        <v>34</v>
      </c>
      <c r="J55" s="17" t="str">
        <f>$E$23</f>
        <v>Planning-art s.r.o.</v>
      </c>
      <c r="K55" s="27"/>
    </row>
    <row r="56" spans="2:11" s="6" customFormat="1" ht="15" customHeight="1">
      <c r="B56" s="23"/>
      <c r="C56" s="19" t="s">
        <v>32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3" t="s">
        <v>110</v>
      </c>
      <c r="D58" s="32"/>
      <c r="E58" s="32"/>
      <c r="F58" s="32"/>
      <c r="G58" s="32"/>
      <c r="H58" s="32"/>
      <c r="I58" s="114"/>
      <c r="J58" s="115" t="s">
        <v>111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5" t="s">
        <v>112</v>
      </c>
      <c r="D60" s="24"/>
      <c r="E60" s="24"/>
      <c r="F60" s="24"/>
      <c r="G60" s="24"/>
      <c r="H60" s="24"/>
      <c r="J60" s="66">
        <f>$J$84</f>
        <v>0</v>
      </c>
      <c r="K60" s="27"/>
      <c r="AU60" s="6" t="s">
        <v>113</v>
      </c>
    </row>
    <row r="61" spans="2:11" s="72" customFormat="1" ht="25.5" customHeight="1">
      <c r="B61" s="116"/>
      <c r="C61" s="117"/>
      <c r="D61" s="118" t="s">
        <v>1049</v>
      </c>
      <c r="E61" s="118"/>
      <c r="F61" s="118"/>
      <c r="G61" s="118"/>
      <c r="H61" s="118"/>
      <c r="I61" s="119"/>
      <c r="J61" s="120">
        <f>$J$85</f>
        <v>0</v>
      </c>
      <c r="K61" s="121"/>
    </row>
    <row r="62" spans="2:11" s="82" customFormat="1" ht="21" customHeight="1">
      <c r="B62" s="122"/>
      <c r="C62" s="84"/>
      <c r="D62" s="123" t="s">
        <v>1050</v>
      </c>
      <c r="E62" s="123"/>
      <c r="F62" s="123"/>
      <c r="G62" s="123"/>
      <c r="H62" s="123"/>
      <c r="I62" s="124"/>
      <c r="J62" s="125">
        <f>$J$86</f>
        <v>0</v>
      </c>
      <c r="K62" s="126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9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11"/>
      <c r="J68" s="42"/>
      <c r="K68" s="42"/>
      <c r="L68" s="43"/>
    </row>
    <row r="69" spans="2:12" s="6" customFormat="1" ht="37.5" customHeight="1">
      <c r="B69" s="23"/>
      <c r="C69" s="12" t="s">
        <v>139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600" t="str">
        <f>$E$7</f>
        <v>Galerie moderního umění-změna využití bytů na kanceláře</v>
      </c>
      <c r="F72" s="572"/>
      <c r="G72" s="572"/>
      <c r="H72" s="572"/>
      <c r="J72" s="24"/>
      <c r="K72" s="24"/>
      <c r="L72" s="43"/>
    </row>
    <row r="73" spans="2:12" s="2" customFormat="1" ht="15.75" customHeight="1">
      <c r="B73" s="10"/>
      <c r="C73" s="19" t="s">
        <v>105</v>
      </c>
      <c r="D73" s="11"/>
      <c r="E73" s="11"/>
      <c r="F73" s="11"/>
      <c r="G73" s="11"/>
      <c r="H73" s="11"/>
      <c r="J73" s="11"/>
      <c r="K73" s="11"/>
      <c r="L73" s="127"/>
    </row>
    <row r="74" spans="2:12" s="6" customFormat="1" ht="16.5" customHeight="1">
      <c r="B74" s="23"/>
      <c r="C74" s="24"/>
      <c r="D74" s="24"/>
      <c r="E74" s="600" t="s">
        <v>106</v>
      </c>
      <c r="F74" s="572"/>
      <c r="G74" s="572"/>
      <c r="H74" s="572"/>
      <c r="J74" s="24"/>
      <c r="K74" s="24"/>
      <c r="L74" s="43"/>
    </row>
    <row r="75" spans="2:12" s="6" customFormat="1" ht="15" customHeight="1">
      <c r="B75" s="23"/>
      <c r="C75" s="19" t="s">
        <v>107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580" t="str">
        <f>$E$11</f>
        <v>SO01.4 - Elektroinstalace </v>
      </c>
      <c r="F76" s="572"/>
      <c r="G76" s="572"/>
      <c r="H76" s="572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22</v>
      </c>
      <c r="D78" s="24"/>
      <c r="E78" s="24"/>
      <c r="F78" s="17" t="str">
        <f>$F$14</f>
        <v>HK-Velké nám. č.p.139-140</v>
      </c>
      <c r="G78" s="24"/>
      <c r="H78" s="24"/>
      <c r="I78" s="100" t="s">
        <v>24</v>
      </c>
      <c r="J78" s="52" t="str">
        <f>IF($J$14="","",$J$14)</f>
        <v>24.12.2015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28</v>
      </c>
      <c r="D80" s="24"/>
      <c r="E80" s="24"/>
      <c r="F80" s="17" t="str">
        <f>$E$17</f>
        <v>Královéhradecký kraj,Pivovarské nám. 1245</v>
      </c>
      <c r="G80" s="24"/>
      <c r="H80" s="24"/>
      <c r="I80" s="100" t="s">
        <v>34</v>
      </c>
      <c r="J80" s="17" t="str">
        <f>$E$23</f>
        <v>Planning-art s.r.o.</v>
      </c>
      <c r="K80" s="24"/>
      <c r="L80" s="43"/>
    </row>
    <row r="81" spans="2:12" s="6" customFormat="1" ht="15" customHeight="1">
      <c r="B81" s="23"/>
      <c r="C81" s="19" t="s">
        <v>32</v>
      </c>
      <c r="D81" s="24"/>
      <c r="E81" s="24"/>
      <c r="F81" s="17">
        <f>IF($E$20="","",$E$20)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8" customFormat="1" ht="30" customHeight="1">
      <c r="B83" s="129"/>
      <c r="C83" s="130" t="s">
        <v>140</v>
      </c>
      <c r="D83" s="131" t="s">
        <v>57</v>
      </c>
      <c r="E83" s="131" t="s">
        <v>53</v>
      </c>
      <c r="F83" s="131" t="s">
        <v>141</v>
      </c>
      <c r="G83" s="131" t="s">
        <v>142</v>
      </c>
      <c r="H83" s="131" t="s">
        <v>143</v>
      </c>
      <c r="I83" s="132" t="s">
        <v>144</v>
      </c>
      <c r="J83" s="131" t="s">
        <v>145</v>
      </c>
      <c r="K83" s="133" t="s">
        <v>146</v>
      </c>
      <c r="L83" s="134"/>
      <c r="M83" s="58" t="s">
        <v>147</v>
      </c>
      <c r="N83" s="59" t="s">
        <v>42</v>
      </c>
      <c r="O83" s="59" t="s">
        <v>148</v>
      </c>
      <c r="P83" s="59" t="s">
        <v>149</v>
      </c>
      <c r="Q83" s="59" t="s">
        <v>150</v>
      </c>
      <c r="R83" s="59" t="s">
        <v>151</v>
      </c>
      <c r="S83" s="59" t="s">
        <v>152</v>
      </c>
      <c r="T83" s="60" t="s">
        <v>153</v>
      </c>
    </row>
    <row r="84" spans="2:63" s="6" customFormat="1" ht="30" customHeight="1">
      <c r="B84" s="23"/>
      <c r="C84" s="65" t="s">
        <v>112</v>
      </c>
      <c r="D84" s="24"/>
      <c r="E84" s="24"/>
      <c r="F84" s="24"/>
      <c r="G84" s="24"/>
      <c r="H84" s="24"/>
      <c r="J84" s="135">
        <f>$BK$84</f>
        <v>0</v>
      </c>
      <c r="K84" s="24"/>
      <c r="L84" s="43"/>
      <c r="M84" s="62"/>
      <c r="N84" s="63"/>
      <c r="O84" s="63"/>
      <c r="P84" s="136">
        <f>$P$85</f>
        <v>0</v>
      </c>
      <c r="Q84" s="63"/>
      <c r="R84" s="136">
        <f>$R$85</f>
        <v>0</v>
      </c>
      <c r="S84" s="63"/>
      <c r="T84" s="137">
        <f>$T$85</f>
        <v>0</v>
      </c>
      <c r="AT84" s="6" t="s">
        <v>71</v>
      </c>
      <c r="AU84" s="6" t="s">
        <v>113</v>
      </c>
      <c r="BK84" s="138">
        <f>$BK$85</f>
        <v>0</v>
      </c>
    </row>
    <row r="85" spans="2:63" s="139" customFormat="1" ht="37.5" customHeight="1">
      <c r="B85" s="140"/>
      <c r="C85" s="141"/>
      <c r="D85" s="141" t="s">
        <v>71</v>
      </c>
      <c r="E85" s="142" t="s">
        <v>518</v>
      </c>
      <c r="F85" s="142" t="s">
        <v>1051</v>
      </c>
      <c r="G85" s="141"/>
      <c r="H85" s="141"/>
      <c r="J85" s="143">
        <f>$BK$85</f>
        <v>0</v>
      </c>
      <c r="K85" s="141"/>
      <c r="L85" s="144"/>
      <c r="M85" s="145"/>
      <c r="N85" s="141"/>
      <c r="O85" s="141"/>
      <c r="P85" s="146">
        <f>$P$86</f>
        <v>0</v>
      </c>
      <c r="Q85" s="141"/>
      <c r="R85" s="146">
        <f>$R$86</f>
        <v>0</v>
      </c>
      <c r="S85" s="141"/>
      <c r="T85" s="147">
        <f>$T$86</f>
        <v>0</v>
      </c>
      <c r="AR85" s="148" t="s">
        <v>157</v>
      </c>
      <c r="AT85" s="148" t="s">
        <v>71</v>
      </c>
      <c r="AU85" s="148" t="s">
        <v>72</v>
      </c>
      <c r="AY85" s="148" t="s">
        <v>156</v>
      </c>
      <c r="BK85" s="149">
        <f>$BK$86</f>
        <v>0</v>
      </c>
    </row>
    <row r="86" spans="2:63" s="139" customFormat="1" ht="21" customHeight="1">
      <c r="B86" s="140"/>
      <c r="C86" s="141"/>
      <c r="D86" s="141" t="s">
        <v>71</v>
      </c>
      <c r="E86" s="150" t="s">
        <v>1052</v>
      </c>
      <c r="F86" s="150" t="s">
        <v>1053</v>
      </c>
      <c r="G86" s="141"/>
      <c r="H86" s="141"/>
      <c r="J86" s="151">
        <f>$BK$86</f>
        <v>0</v>
      </c>
      <c r="K86" s="141"/>
      <c r="L86" s="144"/>
      <c r="M86" s="145"/>
      <c r="N86" s="141"/>
      <c r="O86" s="141"/>
      <c r="P86" s="146">
        <f>$P$87</f>
        <v>0</v>
      </c>
      <c r="Q86" s="141"/>
      <c r="R86" s="146">
        <f>$R$87</f>
        <v>0</v>
      </c>
      <c r="S86" s="141"/>
      <c r="T86" s="147">
        <f>$T$87</f>
        <v>0</v>
      </c>
      <c r="AR86" s="148" t="s">
        <v>157</v>
      </c>
      <c r="AT86" s="148" t="s">
        <v>71</v>
      </c>
      <c r="AU86" s="148" t="s">
        <v>21</v>
      </c>
      <c r="AY86" s="148" t="s">
        <v>156</v>
      </c>
      <c r="BK86" s="149">
        <f>$BK$87</f>
        <v>0</v>
      </c>
    </row>
    <row r="87" spans="2:65" s="6" customFormat="1" ht="15.75" customHeight="1">
      <c r="B87" s="23"/>
      <c r="C87" s="152" t="s">
        <v>21</v>
      </c>
      <c r="D87" s="152" t="s">
        <v>160</v>
      </c>
      <c r="E87" s="153" t="s">
        <v>1054</v>
      </c>
      <c r="F87" s="154" t="s">
        <v>1055</v>
      </c>
      <c r="G87" s="155" t="s">
        <v>760</v>
      </c>
      <c r="H87" s="156">
        <v>1</v>
      </c>
      <c r="I87" s="157"/>
      <c r="J87" s="158">
        <f>ROUND($I$87*$H$87,2)</f>
        <v>0</v>
      </c>
      <c r="K87" s="154"/>
      <c r="L87" s="43"/>
      <c r="M87" s="159"/>
      <c r="N87" s="193" t="s">
        <v>43</v>
      </c>
      <c r="O87" s="194"/>
      <c r="P87" s="195">
        <f>$O$87*$H$87</f>
        <v>0</v>
      </c>
      <c r="Q87" s="195">
        <v>0</v>
      </c>
      <c r="R87" s="195">
        <f>$Q$87*$H$87</f>
        <v>0</v>
      </c>
      <c r="S87" s="195">
        <v>0</v>
      </c>
      <c r="T87" s="196">
        <f>$S$87*$H$87</f>
        <v>0</v>
      </c>
      <c r="AR87" s="96" t="s">
        <v>657</v>
      </c>
      <c r="AT87" s="96" t="s">
        <v>160</v>
      </c>
      <c r="AU87" s="96" t="s">
        <v>80</v>
      </c>
      <c r="AY87" s="6" t="s">
        <v>156</v>
      </c>
      <c r="BE87" s="163">
        <f>IF($N$87="základní",$J$87,0)</f>
        <v>0</v>
      </c>
      <c r="BF87" s="163">
        <f>IF($N$87="snížená",$J$87,0)</f>
        <v>0</v>
      </c>
      <c r="BG87" s="163">
        <f>IF($N$87="zákl. přenesená",$J$87,0)</f>
        <v>0</v>
      </c>
      <c r="BH87" s="163">
        <f>IF($N$87="sníž. přenesená",$J$87,0)</f>
        <v>0</v>
      </c>
      <c r="BI87" s="163">
        <f>IF($N$87="nulová",$J$87,0)</f>
        <v>0</v>
      </c>
      <c r="BJ87" s="96" t="s">
        <v>21</v>
      </c>
      <c r="BK87" s="163">
        <f>ROUND($I$87*$H$87,2)</f>
        <v>0</v>
      </c>
      <c r="BL87" s="96" t="s">
        <v>657</v>
      </c>
      <c r="BM87" s="96" t="s">
        <v>1056</v>
      </c>
    </row>
    <row r="88" spans="2:12" s="6" customFormat="1" ht="7.5" customHeight="1">
      <c r="B88" s="38"/>
      <c r="C88" s="39"/>
      <c r="D88" s="39"/>
      <c r="E88" s="39"/>
      <c r="F88" s="39"/>
      <c r="G88" s="39"/>
      <c r="H88" s="39"/>
      <c r="I88" s="109"/>
      <c r="J88" s="39"/>
      <c r="K88" s="39"/>
      <c r="L88" s="43"/>
    </row>
    <row r="504" s="2" customFormat="1" ht="14.25" customHeight="1"/>
  </sheetData>
  <sheetProtection password="CC35" sheet="1" objects="1" scenarios="1" formatColumns="0" formatRows="0" sort="0" autoFilter="0"/>
  <autoFilter ref="C83:K83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2:H72"/>
    <mergeCell ref="E74:H74"/>
    <mergeCell ref="E76:H7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3"/>
  <sheetViews>
    <sheetView view="pageLayout" workbookViewId="0" topLeftCell="A156">
      <selection activeCell="A160" sqref="A160"/>
    </sheetView>
  </sheetViews>
  <sheetFormatPr defaultColWidth="9.16015625" defaultRowHeight="13.5"/>
  <cols>
    <col min="1" max="1" width="20" style="391" customWidth="1"/>
    <col min="2" max="2" width="85.5" style="391" customWidth="1"/>
    <col min="3" max="3" width="7.66015625" style="390" customWidth="1"/>
    <col min="4" max="4" width="9.83203125" style="389" customWidth="1"/>
    <col min="5" max="5" width="18.83203125" style="388" customWidth="1"/>
    <col min="6" max="6" width="44.83203125" style="388" customWidth="1"/>
    <col min="7" max="16384" width="9.16015625" style="388" customWidth="1"/>
  </cols>
  <sheetData>
    <row r="1" ht="12" customHeight="1">
      <c r="A1" s="442"/>
    </row>
    <row r="2" spans="2:3" ht="13.5" customHeight="1">
      <c r="B2" s="442" t="s">
        <v>1716</v>
      </c>
      <c r="C2" s="391"/>
    </row>
    <row r="3" spans="2:3" ht="12" customHeight="1">
      <c r="B3" s="395" t="s">
        <v>1715</v>
      </c>
      <c r="C3" s="391"/>
    </row>
    <row r="4" spans="2:3" ht="12" customHeight="1">
      <c r="B4" s="395" t="s">
        <v>1714</v>
      </c>
      <c r="C4" s="391"/>
    </row>
    <row r="5" spans="2:3" ht="12" customHeight="1">
      <c r="B5" s="395" t="s">
        <v>1713</v>
      </c>
      <c r="C5" s="391"/>
    </row>
    <row r="6" spans="2:3" ht="12" customHeight="1">
      <c r="B6" s="395" t="s">
        <v>1712</v>
      </c>
      <c r="C6" s="391"/>
    </row>
    <row r="7" spans="2:3" ht="12" customHeight="1">
      <c r="B7" s="395" t="s">
        <v>1711</v>
      </c>
      <c r="C7" s="391"/>
    </row>
    <row r="8" spans="2:3" ht="12" customHeight="1">
      <c r="B8" s="395"/>
      <c r="C8" s="391"/>
    </row>
    <row r="9" spans="2:4" ht="12" customHeight="1">
      <c r="B9" s="398" t="s">
        <v>1710</v>
      </c>
      <c r="C9" s="398"/>
      <c r="D9" s="396"/>
    </row>
    <row r="10" spans="2:4" ht="12" customHeight="1">
      <c r="B10" s="405" t="s">
        <v>1709</v>
      </c>
      <c r="C10" s="405" t="s">
        <v>1566</v>
      </c>
      <c r="D10" s="404" t="s">
        <v>1565</v>
      </c>
    </row>
    <row r="11" spans="2:4" ht="12" customHeight="1">
      <c r="B11" s="395" t="s">
        <v>1604</v>
      </c>
      <c r="C11" s="394" t="s">
        <v>338</v>
      </c>
      <c r="D11" s="393">
        <v>12</v>
      </c>
    </row>
    <row r="12" spans="2:4" ht="12" customHeight="1">
      <c r="B12" s="391" t="s">
        <v>1708</v>
      </c>
      <c r="C12" s="390" t="s">
        <v>338</v>
      </c>
      <c r="D12" s="389">
        <v>39</v>
      </c>
    </row>
    <row r="13" spans="2:4" ht="12" customHeight="1">
      <c r="B13" s="395" t="s">
        <v>1707</v>
      </c>
      <c r="C13" s="394" t="s">
        <v>338</v>
      </c>
      <c r="D13" s="393">
        <v>40</v>
      </c>
    </row>
    <row r="14" spans="2:4" ht="12" customHeight="1">
      <c r="B14" s="395" t="s">
        <v>1706</v>
      </c>
      <c r="C14" s="394" t="s">
        <v>338</v>
      </c>
      <c r="D14" s="393">
        <v>30</v>
      </c>
    </row>
    <row r="15" spans="2:4" ht="12" customHeight="1">
      <c r="B15" s="391" t="s">
        <v>1705</v>
      </c>
      <c r="C15" s="390" t="s">
        <v>338</v>
      </c>
      <c r="D15" s="389">
        <v>49</v>
      </c>
    </row>
    <row r="16" spans="2:4" ht="12" customHeight="1">
      <c r="B16" s="395" t="s">
        <v>1599</v>
      </c>
      <c r="C16" s="394" t="s">
        <v>338</v>
      </c>
      <c r="D16" s="393">
        <v>331</v>
      </c>
    </row>
    <row r="17" spans="2:4" s="388" customFormat="1" ht="12" customHeight="1">
      <c r="B17" s="395" t="s">
        <v>1704</v>
      </c>
      <c r="C17" s="394" t="s">
        <v>338</v>
      </c>
      <c r="D17" s="393">
        <v>174</v>
      </c>
    </row>
    <row r="18" spans="2:4" s="388" customFormat="1" ht="12" customHeight="1">
      <c r="B18" s="395" t="s">
        <v>1703</v>
      </c>
      <c r="C18" s="394" t="s">
        <v>338</v>
      </c>
      <c r="D18" s="393">
        <v>87</v>
      </c>
    </row>
    <row r="19" spans="2:4" s="388" customFormat="1" ht="12" customHeight="1">
      <c r="B19" s="395" t="s">
        <v>1596</v>
      </c>
      <c r="C19" s="394" t="s">
        <v>338</v>
      </c>
      <c r="D19" s="393">
        <v>11</v>
      </c>
    </row>
    <row r="20" spans="2:4" s="388" customFormat="1" ht="12" customHeight="1">
      <c r="B20" s="395" t="s">
        <v>1702</v>
      </c>
      <c r="C20" s="394" t="s">
        <v>338</v>
      </c>
      <c r="D20" s="393">
        <v>9</v>
      </c>
    </row>
    <row r="21" spans="2:4" s="388" customFormat="1" ht="12" customHeight="1">
      <c r="B21" s="395" t="s">
        <v>1701</v>
      </c>
      <c r="C21" s="394" t="s">
        <v>338</v>
      </c>
      <c r="D21" s="393">
        <v>151</v>
      </c>
    </row>
    <row r="22" spans="2:4" s="388" customFormat="1" ht="12" customHeight="1">
      <c r="B22" s="395" t="s">
        <v>1700</v>
      </c>
      <c r="C22" s="394" t="s">
        <v>338</v>
      </c>
      <c r="D22" s="393">
        <v>174</v>
      </c>
    </row>
    <row r="23" spans="2:4" s="388" customFormat="1" ht="12" customHeight="1">
      <c r="B23" s="395" t="s">
        <v>1699</v>
      </c>
      <c r="C23" s="394" t="s">
        <v>338</v>
      </c>
      <c r="D23" s="393">
        <v>14</v>
      </c>
    </row>
    <row r="24" spans="2:4" s="388" customFormat="1" ht="12" customHeight="1">
      <c r="B24" s="395" t="s">
        <v>1698</v>
      </c>
      <c r="C24" s="394" t="s">
        <v>338</v>
      </c>
      <c r="D24" s="393">
        <v>29</v>
      </c>
    </row>
    <row r="25" spans="2:4" s="388" customFormat="1" ht="12" customHeight="1">
      <c r="B25" s="391" t="s">
        <v>1592</v>
      </c>
      <c r="C25" s="400" t="s">
        <v>338</v>
      </c>
      <c r="D25" s="399">
        <v>3</v>
      </c>
    </row>
    <row r="26" spans="2:4" s="388" customFormat="1" ht="12" customHeight="1">
      <c r="B26" s="395" t="s">
        <v>1697</v>
      </c>
      <c r="C26" s="394" t="s">
        <v>338</v>
      </c>
      <c r="D26" s="393">
        <v>146</v>
      </c>
    </row>
    <row r="27" spans="2:4" s="388" customFormat="1" ht="12" customHeight="1">
      <c r="B27" s="391" t="s">
        <v>1593</v>
      </c>
      <c r="C27" s="390" t="s">
        <v>338</v>
      </c>
      <c r="D27" s="389">
        <v>84</v>
      </c>
    </row>
    <row r="28" spans="2:4" s="388" customFormat="1" ht="12" customHeight="1">
      <c r="B28" s="391" t="s">
        <v>1696</v>
      </c>
      <c r="C28" s="390" t="s">
        <v>338</v>
      </c>
      <c r="D28" s="389">
        <v>4</v>
      </c>
    </row>
    <row r="29" spans="2:4" s="388" customFormat="1" ht="12" customHeight="1">
      <c r="B29" s="391" t="s">
        <v>1695</v>
      </c>
      <c r="C29" s="390" t="s">
        <v>338</v>
      </c>
      <c r="D29" s="389">
        <v>492</v>
      </c>
    </row>
    <row r="30" spans="2:4" s="388" customFormat="1" ht="12" customHeight="1">
      <c r="B30" s="391" t="s">
        <v>1694</v>
      </c>
      <c r="C30" s="390" t="s">
        <v>222</v>
      </c>
      <c r="D30" s="389">
        <v>143</v>
      </c>
    </row>
    <row r="31" spans="2:4" s="388" customFormat="1" ht="12" customHeight="1">
      <c r="B31" s="436" t="s">
        <v>1693</v>
      </c>
      <c r="C31" s="441" t="s">
        <v>338</v>
      </c>
      <c r="D31" s="433">
        <v>524</v>
      </c>
    </row>
    <row r="32" spans="2:4" s="388" customFormat="1" ht="12" customHeight="1">
      <c r="B32" s="391"/>
      <c r="C32" s="390"/>
      <c r="D32" s="389"/>
    </row>
    <row r="33" spans="2:4" s="388" customFormat="1" ht="12" customHeight="1">
      <c r="B33" s="440" t="s">
        <v>1692</v>
      </c>
      <c r="C33" s="405" t="s">
        <v>1566</v>
      </c>
      <c r="D33" s="404" t="s">
        <v>1565</v>
      </c>
    </row>
    <row r="34" spans="2:4" s="388" customFormat="1" ht="12" customHeight="1">
      <c r="B34" s="391" t="s">
        <v>1691</v>
      </c>
      <c r="C34" s="423" t="s">
        <v>338</v>
      </c>
      <c r="D34" s="422">
        <v>72</v>
      </c>
    </row>
    <row r="35" spans="2:4" s="388" customFormat="1" ht="12" customHeight="1">
      <c r="B35" s="391" t="s">
        <v>1690</v>
      </c>
      <c r="C35" s="423" t="s">
        <v>338</v>
      </c>
      <c r="D35" s="422">
        <v>72</v>
      </c>
    </row>
    <row r="36" spans="2:4" s="388" customFormat="1" ht="12" customHeight="1">
      <c r="B36" s="395" t="s">
        <v>1689</v>
      </c>
      <c r="C36" s="418" t="s">
        <v>338</v>
      </c>
      <c r="D36" s="417">
        <v>51</v>
      </c>
    </row>
    <row r="37" spans="2:4" s="388" customFormat="1" ht="12" customHeight="1">
      <c r="B37" s="395" t="s">
        <v>1688</v>
      </c>
      <c r="C37" s="418" t="s">
        <v>338</v>
      </c>
      <c r="D37" s="417">
        <v>21</v>
      </c>
    </row>
    <row r="38" spans="2:4" s="388" customFormat="1" ht="12" customHeight="1">
      <c r="B38" s="395" t="s">
        <v>1687</v>
      </c>
      <c r="C38" s="418" t="s">
        <v>338</v>
      </c>
      <c r="D38" s="417">
        <v>153</v>
      </c>
    </row>
    <row r="39" spans="2:4" s="388" customFormat="1" ht="12" customHeight="1">
      <c r="B39" s="395" t="s">
        <v>1686</v>
      </c>
      <c r="C39" s="418" t="s">
        <v>338</v>
      </c>
      <c r="D39" s="417">
        <v>137</v>
      </c>
    </row>
    <row r="40" spans="2:4" s="388" customFormat="1" ht="12" customHeight="1">
      <c r="B40" s="395" t="s">
        <v>1685</v>
      </c>
      <c r="C40" s="418" t="s">
        <v>338</v>
      </c>
      <c r="D40" s="417">
        <v>51</v>
      </c>
    </row>
    <row r="41" spans="2:4" s="388" customFormat="1" ht="12" customHeight="1">
      <c r="B41" s="395" t="s">
        <v>1684</v>
      </c>
      <c r="C41" s="418" t="s">
        <v>338</v>
      </c>
      <c r="D41" s="417">
        <v>94</v>
      </c>
    </row>
    <row r="42" spans="2:4" s="388" customFormat="1" ht="12" customHeight="1">
      <c r="B42" s="395" t="s">
        <v>1683</v>
      </c>
      <c r="C42" s="418" t="s">
        <v>338</v>
      </c>
      <c r="D42" s="417">
        <v>51</v>
      </c>
    </row>
    <row r="43" spans="2:4" s="388" customFormat="1" ht="12" customHeight="1">
      <c r="B43" s="439" t="s">
        <v>1682</v>
      </c>
      <c r="C43" s="418" t="s">
        <v>222</v>
      </c>
      <c r="D43" s="417">
        <v>179</v>
      </c>
    </row>
    <row r="44" spans="2:4" s="388" customFormat="1" ht="12" customHeight="1">
      <c r="B44" s="438" t="s">
        <v>1681</v>
      </c>
      <c r="C44" s="435" t="s">
        <v>338</v>
      </c>
      <c r="D44" s="437">
        <v>9</v>
      </c>
    </row>
    <row r="45" spans="2:4" s="388" customFormat="1" ht="12" customHeight="1">
      <c r="B45" s="395"/>
      <c r="C45" s="394"/>
      <c r="D45" s="393"/>
    </row>
    <row r="46" spans="2:4" s="388" customFormat="1" ht="12" customHeight="1">
      <c r="B46" s="405" t="s">
        <v>1680</v>
      </c>
      <c r="C46" s="405" t="s">
        <v>1566</v>
      </c>
      <c r="D46" s="404" t="s">
        <v>1565</v>
      </c>
    </row>
    <row r="47" spans="2:4" s="388" customFormat="1" ht="12" customHeight="1">
      <c r="B47" s="391" t="s">
        <v>1679</v>
      </c>
      <c r="C47" s="390" t="s">
        <v>222</v>
      </c>
      <c r="D47" s="389">
        <v>1653</v>
      </c>
    </row>
    <row r="48" spans="2:4" s="388" customFormat="1" ht="12" customHeight="1">
      <c r="B48" s="391" t="s">
        <v>1678</v>
      </c>
      <c r="C48" s="390" t="s">
        <v>222</v>
      </c>
      <c r="D48" s="389">
        <v>3123</v>
      </c>
    </row>
    <row r="49" spans="2:4" ht="12" customHeight="1">
      <c r="B49" s="391" t="s">
        <v>1677</v>
      </c>
      <c r="C49" s="390" t="s">
        <v>222</v>
      </c>
      <c r="D49" s="389">
        <v>540</v>
      </c>
    </row>
    <row r="50" spans="2:4" ht="12" customHeight="1">
      <c r="B50" s="391" t="s">
        <v>1676</v>
      </c>
      <c r="C50" s="390" t="s">
        <v>222</v>
      </c>
      <c r="D50" s="389">
        <v>460</v>
      </c>
    </row>
    <row r="51" spans="2:4" ht="12" customHeight="1">
      <c r="B51" s="391" t="s">
        <v>1675</v>
      </c>
      <c r="C51" s="390" t="s">
        <v>222</v>
      </c>
      <c r="D51" s="389">
        <v>38</v>
      </c>
    </row>
    <row r="52" spans="2:4" ht="12" customHeight="1">
      <c r="B52" s="391" t="s">
        <v>1674</v>
      </c>
      <c r="C52" s="390" t="s">
        <v>222</v>
      </c>
      <c r="D52" s="389">
        <v>38</v>
      </c>
    </row>
    <row r="53" spans="2:4" ht="12" customHeight="1">
      <c r="B53" s="391" t="s">
        <v>1673</v>
      </c>
      <c r="C53" s="390" t="s">
        <v>222</v>
      </c>
      <c r="D53" s="389">
        <v>10</v>
      </c>
    </row>
    <row r="54" spans="2:4" ht="12" customHeight="1">
      <c r="B54" s="391" t="s">
        <v>1672</v>
      </c>
      <c r="C54" s="390" t="s">
        <v>222</v>
      </c>
      <c r="D54" s="389">
        <v>16</v>
      </c>
    </row>
    <row r="55" spans="2:4" ht="12" customHeight="1">
      <c r="B55" s="391" t="s">
        <v>1671</v>
      </c>
      <c r="C55" s="390" t="s">
        <v>222</v>
      </c>
      <c r="D55" s="389">
        <v>18</v>
      </c>
    </row>
    <row r="56" spans="2:4" ht="12" customHeight="1">
      <c r="B56" s="391" t="s">
        <v>1670</v>
      </c>
      <c r="C56" s="390" t="s">
        <v>222</v>
      </c>
      <c r="D56" s="389">
        <v>160</v>
      </c>
    </row>
    <row r="57" spans="2:4" ht="12" customHeight="1">
      <c r="B57" s="391" t="s">
        <v>1669</v>
      </c>
      <c r="C57" s="390" t="s">
        <v>222</v>
      </c>
      <c r="D57" s="389">
        <v>76</v>
      </c>
    </row>
    <row r="58" spans="1:4" ht="12" customHeight="1">
      <c r="A58" s="395"/>
      <c r="B58" s="401" t="s">
        <v>1668</v>
      </c>
      <c r="C58" s="409" t="s">
        <v>222</v>
      </c>
      <c r="D58" s="408">
        <v>85</v>
      </c>
    </row>
    <row r="59" ht="12" customHeight="1">
      <c r="A59" s="395"/>
    </row>
    <row r="60" spans="1:4" ht="12" customHeight="1">
      <c r="A60" s="395"/>
      <c r="B60" s="405" t="s">
        <v>1667</v>
      </c>
      <c r="C60" s="405" t="s">
        <v>1566</v>
      </c>
      <c r="D60" s="404" t="s">
        <v>1565</v>
      </c>
    </row>
    <row r="61" spans="1:4" ht="12" customHeight="1">
      <c r="A61" s="395"/>
      <c r="B61" s="391" t="s">
        <v>1666</v>
      </c>
      <c r="C61" s="390" t="s">
        <v>222</v>
      </c>
      <c r="D61" s="389">
        <v>10</v>
      </c>
    </row>
    <row r="62" spans="1:4" ht="12" customHeight="1">
      <c r="A62" s="395"/>
      <c r="B62" s="391" t="s">
        <v>1665</v>
      </c>
      <c r="C62" s="390" t="s">
        <v>338</v>
      </c>
      <c r="D62" s="389">
        <v>2</v>
      </c>
    </row>
    <row r="63" spans="1:4" ht="12" customHeight="1">
      <c r="A63" s="395"/>
      <c r="B63" s="436" t="s">
        <v>1664</v>
      </c>
      <c r="C63" s="435" t="s">
        <v>338</v>
      </c>
      <c r="D63" s="433">
        <v>6</v>
      </c>
    </row>
    <row r="64" spans="1:4" ht="12" customHeight="1">
      <c r="A64" s="395"/>
      <c r="B64" s="398"/>
      <c r="C64" s="397"/>
      <c r="D64" s="396"/>
    </row>
    <row r="65" spans="2:4" ht="12" customHeight="1">
      <c r="B65" s="405" t="s">
        <v>1663</v>
      </c>
      <c r="C65" s="405" t="s">
        <v>1566</v>
      </c>
      <c r="D65" s="404" t="s">
        <v>1565</v>
      </c>
    </row>
    <row r="66" spans="1:4" ht="12" customHeight="1">
      <c r="A66" s="392" t="s">
        <v>1662</v>
      </c>
      <c r="B66" s="392" t="s">
        <v>1661</v>
      </c>
      <c r="C66" s="392" t="s">
        <v>338</v>
      </c>
      <c r="D66" s="434">
        <v>28</v>
      </c>
    </row>
    <row r="67" spans="1:4" ht="12" customHeight="1">
      <c r="A67" s="392" t="s">
        <v>1645</v>
      </c>
      <c r="B67" s="392" t="s">
        <v>1660</v>
      </c>
      <c r="C67" s="409" t="s">
        <v>338</v>
      </c>
      <c r="D67" s="408">
        <v>56</v>
      </c>
    </row>
    <row r="68" spans="1:4" ht="12" customHeight="1">
      <c r="A68" s="392" t="s">
        <v>1659</v>
      </c>
      <c r="B68" s="392" t="s">
        <v>1658</v>
      </c>
      <c r="C68" s="409" t="s">
        <v>338</v>
      </c>
      <c r="D68" s="433">
        <v>11</v>
      </c>
    </row>
    <row r="69" spans="1:4" ht="12" customHeight="1">
      <c r="A69" s="392" t="s">
        <v>1641</v>
      </c>
      <c r="B69" s="392" t="s">
        <v>1657</v>
      </c>
      <c r="C69" s="409" t="s">
        <v>338</v>
      </c>
      <c r="D69" s="433">
        <v>22</v>
      </c>
    </row>
    <row r="70" spans="1:4" ht="12" customHeight="1">
      <c r="A70" s="392" t="s">
        <v>1654</v>
      </c>
      <c r="B70" s="392" t="s">
        <v>1656</v>
      </c>
      <c r="C70" s="409" t="s">
        <v>338</v>
      </c>
      <c r="D70" s="433">
        <v>4</v>
      </c>
    </row>
    <row r="71" spans="1:4" ht="12" customHeight="1">
      <c r="A71" s="392" t="s">
        <v>1635</v>
      </c>
      <c r="B71" s="392" t="s">
        <v>1655</v>
      </c>
      <c r="C71" s="409" t="s">
        <v>338</v>
      </c>
      <c r="D71" s="433">
        <v>4</v>
      </c>
    </row>
    <row r="72" spans="1:4" ht="12" customHeight="1">
      <c r="A72" s="392" t="s">
        <v>1654</v>
      </c>
      <c r="B72" s="392" t="s">
        <v>1653</v>
      </c>
      <c r="C72" s="409" t="s">
        <v>338</v>
      </c>
      <c r="D72" s="433">
        <v>4</v>
      </c>
    </row>
    <row r="73" spans="1:4" ht="12" customHeight="1">
      <c r="A73" s="392" t="s">
        <v>1635</v>
      </c>
      <c r="B73" s="392" t="s">
        <v>1652</v>
      </c>
      <c r="C73" s="409" t="s">
        <v>338</v>
      </c>
      <c r="D73" s="433">
        <v>4</v>
      </c>
    </row>
    <row r="74" spans="1:4" ht="12" customHeight="1">
      <c r="A74" s="392"/>
      <c r="B74" s="432" t="s">
        <v>1651</v>
      </c>
      <c r="C74" s="409" t="s">
        <v>338</v>
      </c>
      <c r="D74" s="433">
        <v>4</v>
      </c>
    </row>
    <row r="75" spans="1:4" ht="12" customHeight="1">
      <c r="A75" s="392" t="s">
        <v>1650</v>
      </c>
      <c r="B75" s="392" t="s">
        <v>1649</v>
      </c>
      <c r="C75" s="409" t="s">
        <v>338</v>
      </c>
      <c r="D75" s="433">
        <v>38</v>
      </c>
    </row>
    <row r="76" spans="1:4" ht="12" customHeight="1">
      <c r="A76" s="392"/>
      <c r="B76" s="392" t="s">
        <v>1648</v>
      </c>
      <c r="C76" s="409" t="s">
        <v>338</v>
      </c>
      <c r="D76" s="433">
        <v>38</v>
      </c>
    </row>
    <row r="77" spans="1:4" ht="12" customHeight="1">
      <c r="A77" s="392" t="s">
        <v>1647</v>
      </c>
      <c r="B77" s="392" t="s">
        <v>1646</v>
      </c>
      <c r="C77" s="409" t="s">
        <v>338</v>
      </c>
      <c r="D77" s="433">
        <v>52</v>
      </c>
    </row>
    <row r="78" spans="1:4" ht="12" customHeight="1">
      <c r="A78" s="392" t="s">
        <v>1645</v>
      </c>
      <c r="B78" s="392" t="s">
        <v>1644</v>
      </c>
      <c r="C78" s="409" t="s">
        <v>338</v>
      </c>
      <c r="D78" s="433">
        <v>104</v>
      </c>
    </row>
    <row r="79" spans="1:4" ht="12" customHeight="1">
      <c r="A79" s="392" t="s">
        <v>1643</v>
      </c>
      <c r="B79" s="392" t="s">
        <v>1642</v>
      </c>
      <c r="C79" s="409" t="s">
        <v>338</v>
      </c>
      <c r="D79" s="408">
        <v>26</v>
      </c>
    </row>
    <row r="80" spans="1:4" ht="12" customHeight="1">
      <c r="A80" s="392" t="s">
        <v>1641</v>
      </c>
      <c r="B80" s="392" t="s">
        <v>1640</v>
      </c>
      <c r="C80" s="409" t="s">
        <v>338</v>
      </c>
      <c r="D80" s="408">
        <v>52</v>
      </c>
    </row>
    <row r="81" spans="1:4" ht="12" customHeight="1">
      <c r="A81" s="392" t="s">
        <v>1637</v>
      </c>
      <c r="B81" s="392" t="s">
        <v>1639</v>
      </c>
      <c r="C81" s="409" t="s">
        <v>338</v>
      </c>
      <c r="D81" s="408">
        <v>7</v>
      </c>
    </row>
    <row r="82" spans="1:4" ht="12" customHeight="1">
      <c r="A82" s="392" t="s">
        <v>1635</v>
      </c>
      <c r="B82" s="392" t="s">
        <v>1638</v>
      </c>
      <c r="C82" s="409" t="s">
        <v>338</v>
      </c>
      <c r="D82" s="408">
        <v>7</v>
      </c>
    </row>
    <row r="83" spans="1:4" ht="12" customHeight="1">
      <c r="A83" s="392" t="s">
        <v>1637</v>
      </c>
      <c r="B83" s="392" t="s">
        <v>1636</v>
      </c>
      <c r="C83" s="409" t="s">
        <v>338</v>
      </c>
      <c r="D83" s="408">
        <v>7</v>
      </c>
    </row>
    <row r="84" spans="1:4" ht="12" customHeight="1">
      <c r="A84" s="392" t="s">
        <v>1635</v>
      </c>
      <c r="B84" s="392" t="s">
        <v>1634</v>
      </c>
      <c r="C84" s="409" t="s">
        <v>338</v>
      </c>
      <c r="D84" s="408">
        <v>7</v>
      </c>
    </row>
    <row r="85" spans="1:4" ht="12" customHeight="1">
      <c r="A85" s="392"/>
      <c r="B85" s="432" t="s">
        <v>1633</v>
      </c>
      <c r="C85" s="409" t="s">
        <v>338</v>
      </c>
      <c r="D85" s="408">
        <v>7</v>
      </c>
    </row>
    <row r="86" spans="1:4" ht="12" customHeight="1">
      <c r="A86" s="392" t="s">
        <v>1632</v>
      </c>
      <c r="B86" s="431" t="s">
        <v>1631</v>
      </c>
      <c r="C86" s="409" t="s">
        <v>338</v>
      </c>
      <c r="D86" s="408">
        <v>3</v>
      </c>
    </row>
    <row r="87" spans="1:4" ht="12" customHeight="1">
      <c r="A87" s="392" t="s">
        <v>1627</v>
      </c>
      <c r="B87" s="430" t="s">
        <v>1630</v>
      </c>
      <c r="C87" s="409" t="s">
        <v>338</v>
      </c>
      <c r="D87" s="408">
        <v>6</v>
      </c>
    </row>
    <row r="88" spans="1:4" ht="12" customHeight="1">
      <c r="A88" s="392" t="s">
        <v>1629</v>
      </c>
      <c r="B88" s="431" t="s">
        <v>1628</v>
      </c>
      <c r="C88" s="409" t="s">
        <v>338</v>
      </c>
      <c r="D88" s="408">
        <v>23</v>
      </c>
    </row>
    <row r="89" spans="1:4" ht="12" customHeight="1">
      <c r="A89" s="392" t="s">
        <v>1627</v>
      </c>
      <c r="B89" s="430" t="s">
        <v>1626</v>
      </c>
      <c r="C89" s="409" t="s">
        <v>338</v>
      </c>
      <c r="D89" s="408">
        <v>46</v>
      </c>
    </row>
    <row r="90" spans="1:4" ht="12" customHeight="1">
      <c r="A90" s="392" t="s">
        <v>1624</v>
      </c>
      <c r="B90" s="429" t="s">
        <v>1625</v>
      </c>
      <c r="C90" s="409" t="s">
        <v>338</v>
      </c>
      <c r="D90" s="408">
        <v>27</v>
      </c>
    </row>
    <row r="91" spans="1:4" ht="12" customHeight="1">
      <c r="A91" s="392" t="s">
        <v>1624</v>
      </c>
      <c r="B91" s="429" t="s">
        <v>1623</v>
      </c>
      <c r="C91" s="409" t="s">
        <v>338</v>
      </c>
      <c r="D91" s="408">
        <v>9</v>
      </c>
    </row>
    <row r="92" spans="1:4" ht="12" customHeight="1">
      <c r="A92" s="392" t="s">
        <v>1622</v>
      </c>
      <c r="B92" s="428" t="s">
        <v>1621</v>
      </c>
      <c r="C92" s="409" t="s">
        <v>338</v>
      </c>
      <c r="D92" s="408">
        <v>9</v>
      </c>
    </row>
    <row r="93" spans="1:4" ht="12" customHeight="1">
      <c r="A93" s="392"/>
      <c r="B93" s="428" t="s">
        <v>1620</v>
      </c>
      <c r="C93" s="409" t="s">
        <v>338</v>
      </c>
      <c r="D93" s="408">
        <v>1</v>
      </c>
    </row>
    <row r="94" spans="1:2" ht="12" customHeight="1">
      <c r="A94" s="392"/>
      <c r="B94" s="401"/>
    </row>
    <row r="95" spans="1:4" ht="12" customHeight="1">
      <c r="A95" s="392"/>
      <c r="B95" s="405" t="s">
        <v>1619</v>
      </c>
      <c r="C95" s="405" t="s">
        <v>1566</v>
      </c>
      <c r="D95" s="404" t="s">
        <v>1565</v>
      </c>
    </row>
    <row r="96" spans="2:4" ht="12" customHeight="1">
      <c r="B96" s="401" t="s">
        <v>1618</v>
      </c>
      <c r="C96" s="390" t="s">
        <v>338</v>
      </c>
      <c r="D96" s="389">
        <v>1</v>
      </c>
    </row>
    <row r="97" spans="2:4" ht="12" customHeight="1">
      <c r="B97" s="401" t="s">
        <v>1617</v>
      </c>
      <c r="C97" s="390" t="s">
        <v>338</v>
      </c>
      <c r="D97" s="389">
        <v>1</v>
      </c>
    </row>
    <row r="98" spans="2:4" ht="12" customHeight="1">
      <c r="B98" s="401" t="s">
        <v>1616</v>
      </c>
      <c r="C98" s="390" t="s">
        <v>338</v>
      </c>
      <c r="D98" s="389">
        <v>1</v>
      </c>
    </row>
    <row r="99" spans="2:4" ht="12" customHeight="1">
      <c r="B99" s="401" t="s">
        <v>1615</v>
      </c>
      <c r="C99" s="390" t="s">
        <v>338</v>
      </c>
      <c r="D99" s="389">
        <v>1</v>
      </c>
    </row>
    <row r="100" spans="2:4" ht="12" customHeight="1">
      <c r="B100" s="401" t="s">
        <v>1614</v>
      </c>
      <c r="C100" s="390" t="s">
        <v>338</v>
      </c>
      <c r="D100" s="389">
        <v>1</v>
      </c>
    </row>
    <row r="101" spans="2:4" ht="12" customHeight="1">
      <c r="B101" s="401" t="s">
        <v>1613</v>
      </c>
      <c r="C101" s="390" t="s">
        <v>338</v>
      </c>
      <c r="D101" s="389">
        <v>1</v>
      </c>
    </row>
    <row r="102" spans="2:4" ht="12" customHeight="1">
      <c r="B102" s="401" t="s">
        <v>1612</v>
      </c>
      <c r="C102" s="390" t="s">
        <v>338</v>
      </c>
      <c r="D102" s="389">
        <v>1</v>
      </c>
    </row>
    <row r="103" spans="2:4" ht="12" customHeight="1">
      <c r="B103" s="401" t="s">
        <v>1611</v>
      </c>
      <c r="C103" s="390" t="s">
        <v>338</v>
      </c>
      <c r="D103" s="389">
        <v>1</v>
      </c>
    </row>
    <row r="104" spans="2:4" ht="12" customHeight="1">
      <c r="B104" s="427"/>
      <c r="C104" s="409"/>
      <c r="D104" s="408"/>
    </row>
    <row r="105" spans="2:4" ht="12" customHeight="1">
      <c r="B105" s="405" t="s">
        <v>1610</v>
      </c>
      <c r="C105" s="426"/>
      <c r="D105" s="425"/>
    </row>
    <row r="106" spans="2:4" ht="12" customHeight="1">
      <c r="B106" s="405" t="s">
        <v>1609</v>
      </c>
      <c r="C106" s="405" t="s">
        <v>1566</v>
      </c>
      <c r="D106" s="404" t="s">
        <v>1565</v>
      </c>
    </row>
    <row r="107" spans="2:4" ht="12" customHeight="1">
      <c r="B107" s="424" t="s">
        <v>1608</v>
      </c>
      <c r="C107" s="395" t="s">
        <v>338</v>
      </c>
      <c r="D107" s="393">
        <v>250</v>
      </c>
    </row>
    <row r="108" spans="2:4" ht="12" customHeight="1">
      <c r="B108" s="401" t="s">
        <v>1607</v>
      </c>
      <c r="C108" s="390" t="s">
        <v>338</v>
      </c>
      <c r="D108" s="389">
        <v>4</v>
      </c>
    </row>
    <row r="109" spans="1:4" ht="12" customHeight="1">
      <c r="A109" s="401"/>
      <c r="B109" s="401" t="s">
        <v>1606</v>
      </c>
      <c r="C109" s="409" t="s">
        <v>338</v>
      </c>
      <c r="D109" s="408">
        <v>4</v>
      </c>
    </row>
    <row r="110" spans="2:4" ht="12" customHeight="1">
      <c r="B110" s="401"/>
      <c r="C110" s="409"/>
      <c r="D110" s="408"/>
    </row>
    <row r="111" spans="2:4" ht="12" customHeight="1">
      <c r="B111" s="405" t="s">
        <v>1605</v>
      </c>
      <c r="C111" s="405" t="s">
        <v>1566</v>
      </c>
      <c r="D111" s="404" t="s">
        <v>1565</v>
      </c>
    </row>
    <row r="112" spans="2:10" ht="12" customHeight="1">
      <c r="B112" s="395" t="s">
        <v>1604</v>
      </c>
      <c r="C112" s="394" t="s">
        <v>338</v>
      </c>
      <c r="D112" s="389">
        <v>12</v>
      </c>
      <c r="F112" s="395"/>
      <c r="G112" s="394"/>
      <c r="H112" s="393"/>
      <c r="I112" s="413"/>
      <c r="J112" s="412"/>
    </row>
    <row r="113" spans="2:10" s="388" customFormat="1" ht="12" customHeight="1">
      <c r="B113" s="391" t="s">
        <v>1603</v>
      </c>
      <c r="C113" s="390" t="s">
        <v>338</v>
      </c>
      <c r="D113" s="389">
        <v>39</v>
      </c>
      <c r="F113" s="391"/>
      <c r="G113" s="390"/>
      <c r="H113" s="389"/>
      <c r="I113" s="413"/>
      <c r="J113" s="412"/>
    </row>
    <row r="114" spans="2:10" s="388" customFormat="1" ht="12" customHeight="1">
      <c r="B114" s="395" t="s">
        <v>1602</v>
      </c>
      <c r="C114" s="394" t="s">
        <v>338</v>
      </c>
      <c r="D114" s="389">
        <v>40</v>
      </c>
      <c r="F114" s="395"/>
      <c r="G114" s="394"/>
      <c r="H114" s="393"/>
      <c r="I114" s="413"/>
      <c r="J114" s="412"/>
    </row>
    <row r="115" spans="2:10" s="388" customFormat="1" ht="12" customHeight="1">
      <c r="B115" s="395" t="s">
        <v>1601</v>
      </c>
      <c r="C115" s="394" t="s">
        <v>338</v>
      </c>
      <c r="D115" s="389">
        <v>30</v>
      </c>
      <c r="F115" s="395"/>
      <c r="G115" s="394"/>
      <c r="H115" s="393"/>
      <c r="I115" s="413"/>
      <c r="J115" s="412"/>
    </row>
    <row r="116" spans="2:10" s="388" customFormat="1" ht="12" customHeight="1">
      <c r="B116" s="391" t="s">
        <v>1600</v>
      </c>
      <c r="C116" s="390" t="s">
        <v>338</v>
      </c>
      <c r="D116" s="389">
        <v>49</v>
      </c>
      <c r="F116" s="391"/>
      <c r="G116" s="390"/>
      <c r="H116" s="389"/>
      <c r="I116" s="413"/>
      <c r="J116" s="412"/>
    </row>
    <row r="117" spans="2:10" s="388" customFormat="1" ht="12" customHeight="1">
      <c r="B117" s="395" t="s">
        <v>1599</v>
      </c>
      <c r="C117" s="394" t="s">
        <v>338</v>
      </c>
      <c r="D117" s="389">
        <v>331</v>
      </c>
      <c r="F117" s="395"/>
      <c r="G117" s="394"/>
      <c r="H117" s="393"/>
      <c r="I117" s="413"/>
      <c r="J117" s="412"/>
    </row>
    <row r="118" spans="2:10" s="388" customFormat="1" ht="12" customHeight="1">
      <c r="B118" s="395" t="s">
        <v>1598</v>
      </c>
      <c r="C118" s="394" t="s">
        <v>338</v>
      </c>
      <c r="D118" s="389">
        <v>174</v>
      </c>
      <c r="F118" s="395"/>
      <c r="G118" s="394"/>
      <c r="H118" s="393"/>
      <c r="I118" s="413"/>
      <c r="J118" s="412"/>
    </row>
    <row r="119" spans="2:10" s="388" customFormat="1" ht="12" customHeight="1">
      <c r="B119" s="395" t="s">
        <v>1597</v>
      </c>
      <c r="C119" s="394" t="s">
        <v>338</v>
      </c>
      <c r="D119" s="389">
        <v>87</v>
      </c>
      <c r="F119" s="395"/>
      <c r="G119" s="394"/>
      <c r="H119" s="393"/>
      <c r="I119" s="413"/>
      <c r="J119" s="412"/>
    </row>
    <row r="120" spans="2:10" s="388" customFormat="1" ht="12" customHeight="1">
      <c r="B120" s="395" t="s">
        <v>1596</v>
      </c>
      <c r="C120" s="394" t="s">
        <v>338</v>
      </c>
      <c r="D120" s="389">
        <v>11</v>
      </c>
      <c r="F120" s="395"/>
      <c r="G120" s="394"/>
      <c r="H120" s="393"/>
      <c r="I120" s="413"/>
      <c r="J120" s="412"/>
    </row>
    <row r="121" spans="2:10" s="388" customFormat="1" ht="12" customHeight="1">
      <c r="B121" s="395" t="s">
        <v>1595</v>
      </c>
      <c r="C121" s="394" t="s">
        <v>338</v>
      </c>
      <c r="D121" s="389">
        <v>9</v>
      </c>
      <c r="F121" s="395"/>
      <c r="G121" s="394"/>
      <c r="H121" s="393"/>
      <c r="I121" s="413"/>
      <c r="J121" s="412"/>
    </row>
    <row r="122" spans="2:10" s="388" customFormat="1" ht="12" customHeight="1">
      <c r="B122" s="395" t="s">
        <v>1594</v>
      </c>
      <c r="C122" s="394" t="s">
        <v>338</v>
      </c>
      <c r="D122" s="389">
        <v>642</v>
      </c>
      <c r="F122" s="395"/>
      <c r="G122" s="394"/>
      <c r="H122" s="393"/>
      <c r="I122" s="413"/>
      <c r="J122" s="412"/>
    </row>
    <row r="123" spans="2:10" s="388" customFormat="1" ht="12" customHeight="1">
      <c r="B123" s="391" t="s">
        <v>1593</v>
      </c>
      <c r="C123" s="390" t="s">
        <v>338</v>
      </c>
      <c r="D123" s="389">
        <v>84</v>
      </c>
      <c r="F123" s="395"/>
      <c r="G123" s="394"/>
      <c r="H123" s="393"/>
      <c r="I123" s="413"/>
      <c r="J123" s="412"/>
    </row>
    <row r="124" spans="2:10" s="388" customFormat="1" ht="12" customHeight="1">
      <c r="B124" s="395" t="s">
        <v>1592</v>
      </c>
      <c r="C124" s="394" t="s">
        <v>338</v>
      </c>
      <c r="D124" s="389">
        <v>3</v>
      </c>
      <c r="F124" s="395"/>
      <c r="G124" s="394"/>
      <c r="H124" s="393"/>
      <c r="I124" s="413"/>
      <c r="J124" s="412"/>
    </row>
    <row r="125" spans="2:10" s="388" customFormat="1" ht="12" customHeight="1">
      <c r="B125" s="391" t="s">
        <v>1591</v>
      </c>
      <c r="C125" s="394" t="s">
        <v>222</v>
      </c>
      <c r="D125" s="389">
        <v>143</v>
      </c>
      <c r="F125" s="395"/>
      <c r="G125" s="394"/>
      <c r="H125" s="393"/>
      <c r="I125" s="413"/>
      <c r="J125" s="412"/>
    </row>
    <row r="126" spans="2:10" s="388" customFormat="1" ht="12" customHeight="1">
      <c r="B126" s="391" t="s">
        <v>1590</v>
      </c>
      <c r="C126" s="390" t="s">
        <v>222</v>
      </c>
      <c r="D126" s="389">
        <v>179</v>
      </c>
      <c r="F126" s="391"/>
      <c r="G126" s="423"/>
      <c r="H126" s="422"/>
      <c r="I126" s="416"/>
      <c r="J126" s="415"/>
    </row>
    <row r="127" spans="2:10" s="388" customFormat="1" ht="12" customHeight="1">
      <c r="B127" s="420" t="s">
        <v>1589</v>
      </c>
      <c r="C127" s="390"/>
      <c r="D127" s="389"/>
      <c r="E127" s="392"/>
      <c r="F127" s="395"/>
      <c r="G127" s="418"/>
      <c r="H127" s="417"/>
      <c r="I127" s="416"/>
      <c r="J127" s="415"/>
    </row>
    <row r="128" spans="2:10" s="388" customFormat="1" ht="12" customHeight="1">
      <c r="B128" s="420" t="s">
        <v>1588</v>
      </c>
      <c r="C128" s="390" t="s">
        <v>338</v>
      </c>
      <c r="D128" s="389">
        <v>51</v>
      </c>
      <c r="E128" s="392"/>
      <c r="F128" s="395"/>
      <c r="G128" s="418"/>
      <c r="H128" s="417"/>
      <c r="I128" s="416"/>
      <c r="J128" s="415"/>
    </row>
    <row r="129" spans="2:10" s="388" customFormat="1" ht="12" customHeight="1">
      <c r="B129" s="420" t="s">
        <v>1587</v>
      </c>
      <c r="C129" s="420" t="s">
        <v>338</v>
      </c>
      <c r="D129" s="421">
        <v>21</v>
      </c>
      <c r="E129" s="392"/>
      <c r="F129" s="395"/>
      <c r="G129" s="418"/>
      <c r="H129" s="417"/>
      <c r="I129" s="416"/>
      <c r="J129" s="415"/>
    </row>
    <row r="130" spans="2:10" s="388" customFormat="1" ht="12" customHeight="1">
      <c r="B130" s="420" t="s">
        <v>1586</v>
      </c>
      <c r="C130" s="420" t="s">
        <v>338</v>
      </c>
      <c r="D130" s="421">
        <v>9</v>
      </c>
      <c r="E130" s="392"/>
      <c r="F130" s="395"/>
      <c r="G130" s="418"/>
      <c r="H130" s="417"/>
      <c r="I130" s="416"/>
      <c r="J130" s="415"/>
    </row>
    <row r="131" spans="2:10" s="388" customFormat="1" ht="12" customHeight="1">
      <c r="B131" s="420"/>
      <c r="C131" s="390"/>
      <c r="D131" s="389"/>
      <c r="E131" s="392"/>
      <c r="F131" s="395"/>
      <c r="G131" s="418"/>
      <c r="H131" s="417"/>
      <c r="I131" s="416"/>
      <c r="J131" s="415"/>
    </row>
    <row r="132" spans="2:10" s="388" customFormat="1" ht="12" customHeight="1">
      <c r="B132" s="419" t="s">
        <v>1585</v>
      </c>
      <c r="C132" s="405" t="s">
        <v>1566</v>
      </c>
      <c r="D132" s="404" t="s">
        <v>1565</v>
      </c>
      <c r="E132" s="392"/>
      <c r="F132" s="395"/>
      <c r="G132" s="418"/>
      <c r="H132" s="417"/>
      <c r="I132" s="416"/>
      <c r="J132" s="415"/>
    </row>
    <row r="133" spans="2:10" s="388" customFormat="1" ht="12" customHeight="1">
      <c r="B133" s="391" t="s">
        <v>1584</v>
      </c>
      <c r="C133" s="390" t="s">
        <v>222</v>
      </c>
      <c r="D133" s="389">
        <v>1653</v>
      </c>
      <c r="E133" s="392"/>
      <c r="F133" s="414"/>
      <c r="G133" s="390"/>
      <c r="H133" s="389"/>
      <c r="I133" s="413"/>
      <c r="J133" s="412"/>
    </row>
    <row r="134" spans="2:10" s="388" customFormat="1" ht="12" customHeight="1">
      <c r="B134" s="391" t="s">
        <v>1583</v>
      </c>
      <c r="C134" s="390" t="s">
        <v>222</v>
      </c>
      <c r="D134" s="389">
        <v>540</v>
      </c>
      <c r="E134" s="392"/>
      <c r="F134" s="414"/>
      <c r="G134" s="390"/>
      <c r="H134" s="389"/>
      <c r="I134" s="413"/>
      <c r="J134" s="412"/>
    </row>
    <row r="135" spans="2:10" s="388" customFormat="1" ht="12" customHeight="1">
      <c r="B135" s="391" t="s">
        <v>1582</v>
      </c>
      <c r="C135" s="390" t="s">
        <v>222</v>
      </c>
      <c r="D135" s="389">
        <v>460</v>
      </c>
      <c r="E135" s="392"/>
      <c r="F135" s="414"/>
      <c r="G135" s="390"/>
      <c r="H135" s="389"/>
      <c r="I135" s="413"/>
      <c r="J135" s="412"/>
    </row>
    <row r="136" spans="2:10" s="388" customFormat="1" ht="12" customHeight="1">
      <c r="B136" s="391" t="s">
        <v>1581</v>
      </c>
      <c r="C136" s="390" t="s">
        <v>222</v>
      </c>
      <c r="D136" s="389">
        <v>3123</v>
      </c>
      <c r="E136" s="392"/>
      <c r="F136" s="414"/>
      <c r="G136" s="390"/>
      <c r="H136" s="389"/>
      <c r="I136" s="413"/>
      <c r="J136" s="412"/>
    </row>
    <row r="137" spans="2:10" s="388" customFormat="1" ht="12" customHeight="1">
      <c r="B137" s="391" t="s">
        <v>1580</v>
      </c>
      <c r="C137" s="390" t="s">
        <v>222</v>
      </c>
      <c r="D137" s="389">
        <v>38</v>
      </c>
      <c r="E137" s="392"/>
      <c r="F137" s="414"/>
      <c r="G137" s="390"/>
      <c r="H137" s="389"/>
      <c r="I137" s="413"/>
      <c r="J137" s="412"/>
    </row>
    <row r="138" spans="2:10" s="388" customFormat="1" ht="12" customHeight="1">
      <c r="B138" s="391" t="s">
        <v>1579</v>
      </c>
      <c r="C138" s="390" t="s">
        <v>222</v>
      </c>
      <c r="D138" s="389">
        <v>38</v>
      </c>
      <c r="E138" s="392"/>
      <c r="F138" s="414"/>
      <c r="G138" s="390"/>
      <c r="H138" s="389"/>
      <c r="I138" s="413"/>
      <c r="J138" s="412"/>
    </row>
    <row r="139" spans="2:10" s="388" customFormat="1" ht="12" customHeight="1">
      <c r="B139" s="391" t="s">
        <v>1578</v>
      </c>
      <c r="C139" s="390" t="s">
        <v>222</v>
      </c>
      <c r="D139" s="389">
        <v>10</v>
      </c>
      <c r="E139" s="392"/>
      <c r="F139" s="414"/>
      <c r="G139" s="390"/>
      <c r="H139" s="389"/>
      <c r="I139" s="413"/>
      <c r="J139" s="412"/>
    </row>
    <row r="140" spans="2:10" s="388" customFormat="1" ht="12" customHeight="1">
      <c r="B140" s="391" t="s">
        <v>1577</v>
      </c>
      <c r="C140" s="390" t="s">
        <v>222</v>
      </c>
      <c r="D140" s="389">
        <v>16</v>
      </c>
      <c r="E140" s="392"/>
      <c r="F140" s="414"/>
      <c r="G140" s="390"/>
      <c r="H140" s="389"/>
      <c r="I140" s="413"/>
      <c r="J140" s="412"/>
    </row>
    <row r="141" spans="2:10" s="388" customFormat="1" ht="12" customHeight="1">
      <c r="B141" s="391" t="s">
        <v>1576</v>
      </c>
      <c r="C141" s="390" t="s">
        <v>222</v>
      </c>
      <c r="D141" s="389">
        <v>18</v>
      </c>
      <c r="E141" s="392"/>
      <c r="F141" s="414"/>
      <c r="G141" s="390"/>
      <c r="H141" s="389"/>
      <c r="I141" s="413"/>
      <c r="J141" s="412"/>
    </row>
    <row r="142" spans="2:10" s="388" customFormat="1" ht="12" customHeight="1">
      <c r="B142" s="391" t="s">
        <v>1575</v>
      </c>
      <c r="C142" s="390" t="s">
        <v>222</v>
      </c>
      <c r="D142" s="389">
        <v>160</v>
      </c>
      <c r="E142" s="392"/>
      <c r="F142" s="414"/>
      <c r="G142" s="390"/>
      <c r="H142" s="389"/>
      <c r="I142" s="413"/>
      <c r="J142" s="412"/>
    </row>
    <row r="143" spans="2:10" s="388" customFormat="1" ht="12" customHeight="1">
      <c r="B143" s="391" t="s">
        <v>1574</v>
      </c>
      <c r="C143" s="390" t="s">
        <v>222</v>
      </c>
      <c r="D143" s="389">
        <v>76</v>
      </c>
      <c r="E143" s="392"/>
      <c r="F143" s="391"/>
      <c r="G143" s="390"/>
      <c r="H143" s="389"/>
      <c r="I143" s="413"/>
      <c r="J143" s="412"/>
    </row>
    <row r="144" spans="2:10" s="388" customFormat="1" ht="12" customHeight="1">
      <c r="B144" s="391" t="s">
        <v>1573</v>
      </c>
      <c r="C144" s="390" t="s">
        <v>222</v>
      </c>
      <c r="D144" s="389">
        <v>85</v>
      </c>
      <c r="E144" s="392"/>
      <c r="F144" s="391"/>
      <c r="G144" s="390"/>
      <c r="H144" s="389"/>
      <c r="I144" s="413"/>
      <c r="J144" s="412"/>
    </row>
    <row r="145" spans="2:10" ht="12" customHeight="1">
      <c r="B145" s="391" t="s">
        <v>1572</v>
      </c>
      <c r="C145" s="390" t="s">
        <v>338</v>
      </c>
      <c r="D145" s="389">
        <v>2014</v>
      </c>
      <c r="E145" s="392"/>
      <c r="F145" s="401"/>
      <c r="G145" s="409"/>
      <c r="H145" s="408"/>
      <c r="I145" s="411"/>
      <c r="J145" s="407"/>
    </row>
    <row r="146" spans="2:5" ht="12" customHeight="1">
      <c r="B146" s="391" t="s">
        <v>1571</v>
      </c>
      <c r="C146" s="390" t="s">
        <v>338</v>
      </c>
      <c r="D146" s="389">
        <v>12</v>
      </c>
      <c r="E146" s="392"/>
    </row>
    <row r="147" spans="1:5" ht="12" customHeight="1">
      <c r="A147" s="401"/>
      <c r="B147" s="401" t="s">
        <v>1570</v>
      </c>
      <c r="C147" s="409" t="s">
        <v>338</v>
      </c>
      <c r="D147" s="408">
        <v>4</v>
      </c>
      <c r="E147" s="392"/>
    </row>
    <row r="148" spans="1:5" ht="12" customHeight="1">
      <c r="A148" s="401"/>
      <c r="B148" s="401" t="s">
        <v>1569</v>
      </c>
      <c r="C148" s="409" t="s">
        <v>222</v>
      </c>
      <c r="D148" s="408">
        <v>10</v>
      </c>
      <c r="E148" s="392"/>
    </row>
    <row r="149" spans="1:5" ht="12" customHeight="1">
      <c r="A149" s="401"/>
      <c r="B149" s="401" t="s">
        <v>1568</v>
      </c>
      <c r="C149" s="409" t="s">
        <v>338</v>
      </c>
      <c r="D149" s="408">
        <v>2</v>
      </c>
      <c r="E149" s="392"/>
    </row>
    <row r="150" spans="2:5" ht="12" customHeight="1">
      <c r="B150" s="410"/>
      <c r="C150" s="409"/>
      <c r="D150" s="408"/>
      <c r="E150" s="407"/>
    </row>
    <row r="151" spans="2:5" ht="12" customHeight="1">
      <c r="B151" s="406" t="s">
        <v>1567</v>
      </c>
      <c r="C151" s="405" t="s">
        <v>1566</v>
      </c>
      <c r="D151" s="404" t="s">
        <v>1565</v>
      </c>
      <c r="E151" s="392"/>
    </row>
    <row r="152" spans="2:5" ht="12" customHeight="1">
      <c r="B152" s="401" t="s">
        <v>1564</v>
      </c>
      <c r="C152" s="403"/>
      <c r="D152" s="402"/>
      <c r="E152" s="392"/>
    </row>
    <row r="153" spans="2:5" ht="12" customHeight="1">
      <c r="B153" s="401" t="s">
        <v>1563</v>
      </c>
      <c r="C153" s="400" t="s">
        <v>1558</v>
      </c>
      <c r="D153" s="399">
        <v>7</v>
      </c>
      <c r="E153" s="392"/>
    </row>
    <row r="154" spans="2:5" ht="12" customHeight="1">
      <c r="B154" s="395" t="s">
        <v>1562</v>
      </c>
      <c r="C154" s="394" t="s">
        <v>338</v>
      </c>
      <c r="D154" s="393">
        <v>3</v>
      </c>
      <c r="E154" s="392"/>
    </row>
    <row r="155" spans="2:5" ht="12" customHeight="1">
      <c r="B155" s="395" t="s">
        <v>1561</v>
      </c>
      <c r="C155" s="394" t="s">
        <v>1555</v>
      </c>
      <c r="D155" s="393">
        <v>20</v>
      </c>
      <c r="E155" s="392"/>
    </row>
    <row r="156" spans="2:5" ht="12" customHeight="1">
      <c r="B156" s="395" t="s">
        <v>1560</v>
      </c>
      <c r="C156" s="394" t="s">
        <v>1000</v>
      </c>
      <c r="D156" s="393">
        <v>34</v>
      </c>
      <c r="E156" s="392"/>
    </row>
    <row r="157" spans="2:5" ht="12" customHeight="1">
      <c r="B157" s="395" t="s">
        <v>1559</v>
      </c>
      <c r="C157" s="394" t="s">
        <v>1558</v>
      </c>
      <c r="D157" s="393">
        <v>230</v>
      </c>
      <c r="E157" s="392"/>
    </row>
    <row r="158" spans="2:5" ht="12" customHeight="1">
      <c r="B158" s="395" t="s">
        <v>1557</v>
      </c>
      <c r="C158" s="391" t="s">
        <v>338</v>
      </c>
      <c r="D158" s="389">
        <v>6</v>
      </c>
      <c r="E158" s="392"/>
    </row>
    <row r="159" spans="2:5" ht="12" customHeight="1">
      <c r="B159" s="395" t="s">
        <v>1556</v>
      </c>
      <c r="C159" s="394" t="s">
        <v>1555</v>
      </c>
      <c r="D159" s="393">
        <v>50</v>
      </c>
      <c r="E159" s="392"/>
    </row>
    <row r="160" spans="2:5" ht="12" customHeight="1">
      <c r="B160" s="395" t="s">
        <v>1554</v>
      </c>
      <c r="C160" s="390" t="s">
        <v>1000</v>
      </c>
      <c r="D160" s="389">
        <v>32</v>
      </c>
      <c r="E160" s="392"/>
    </row>
    <row r="161" spans="2:5" s="388" customFormat="1" ht="12" customHeight="1">
      <c r="B161" s="395" t="s">
        <v>1553</v>
      </c>
      <c r="C161" s="390" t="s">
        <v>338</v>
      </c>
      <c r="D161" s="389">
        <v>143</v>
      </c>
      <c r="E161" s="392"/>
    </row>
    <row r="162" spans="2:5" s="388" customFormat="1" ht="12" customHeight="1">
      <c r="B162" s="395" t="s">
        <v>1552</v>
      </c>
      <c r="C162" s="390" t="s">
        <v>338</v>
      </c>
      <c r="D162" s="389">
        <v>5</v>
      </c>
      <c r="E162" s="392"/>
    </row>
    <row r="163" spans="2:5" s="388" customFormat="1" ht="12" customHeight="1">
      <c r="B163" s="398"/>
      <c r="C163" s="397"/>
      <c r="D163" s="396"/>
      <c r="E163" s="392"/>
    </row>
    <row r="164" spans="2:5" s="388" customFormat="1" ht="12" customHeight="1">
      <c r="B164" s="395" t="s">
        <v>1551</v>
      </c>
      <c r="C164" s="394" t="s">
        <v>1000</v>
      </c>
      <c r="D164" s="393">
        <v>42</v>
      </c>
      <c r="E164" s="392"/>
    </row>
    <row r="165" spans="2:5" s="388" customFormat="1" ht="12" customHeight="1">
      <c r="B165" s="391"/>
      <c r="C165" s="390"/>
      <c r="D165" s="389"/>
      <c r="E165" s="392"/>
    </row>
    <row r="166" spans="2:5" s="388" customFormat="1" ht="12" customHeight="1">
      <c r="B166" s="391"/>
      <c r="C166" s="390"/>
      <c r="D166" s="389"/>
      <c r="E166" s="392"/>
    </row>
    <row r="167" spans="2:5" s="388" customFormat="1" ht="12" customHeight="1">
      <c r="B167" s="391"/>
      <c r="C167" s="390"/>
      <c r="D167" s="389"/>
      <c r="E167" s="392"/>
    </row>
    <row r="168" spans="2:5" s="388" customFormat="1" ht="12" customHeight="1">
      <c r="B168" s="391"/>
      <c r="C168" s="390"/>
      <c r="D168" s="389"/>
      <c r="E168" s="392"/>
    </row>
    <row r="169" spans="2:5" s="388" customFormat="1" ht="12" customHeight="1">
      <c r="B169" s="391"/>
      <c r="C169" s="390"/>
      <c r="D169" s="389"/>
      <c r="E169" s="392"/>
    </row>
    <row r="170" spans="2:5" s="388" customFormat="1" ht="12" customHeight="1">
      <c r="B170" s="391"/>
      <c r="C170" s="390"/>
      <c r="D170" s="389"/>
      <c r="E170" s="392"/>
    </row>
    <row r="171" spans="2:5" s="388" customFormat="1" ht="15">
      <c r="B171" s="391"/>
      <c r="C171" s="390"/>
      <c r="D171" s="389"/>
      <c r="E171" s="392"/>
    </row>
    <row r="172" spans="2:5" s="388" customFormat="1" ht="15">
      <c r="B172" s="391"/>
      <c r="C172" s="390"/>
      <c r="D172" s="389"/>
      <c r="E172" s="392"/>
    </row>
    <row r="173" spans="2:5" s="388" customFormat="1" ht="15">
      <c r="B173" s="391"/>
      <c r="C173" s="390"/>
      <c r="D173" s="389"/>
      <c r="E173" s="392"/>
    </row>
  </sheetData>
  <sheetProtection/>
  <printOptions/>
  <pageMargins left="0.7" right="0.7" top="0.787401575" bottom="0.787401575" header="0.3" footer="0.3"/>
  <pageSetup horizontalDpi="600" verticalDpi="600" orientation="landscape" paperSize="9" r:id="rId1"/>
  <headerFooter>
    <oddHeader>&amp;C&amp;P&amp;R1715-EL.2-SAN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1"/>
      <c r="C1" s="201"/>
      <c r="D1" s="200" t="s">
        <v>1</v>
      </c>
      <c r="E1" s="201"/>
      <c r="F1" s="202" t="s">
        <v>1074</v>
      </c>
      <c r="G1" s="601" t="s">
        <v>1075</v>
      </c>
      <c r="H1" s="601"/>
      <c r="I1" s="201"/>
      <c r="J1" s="202" t="s">
        <v>1076</v>
      </c>
      <c r="K1" s="200" t="s">
        <v>103</v>
      </c>
      <c r="L1" s="202" t="s">
        <v>1077</v>
      </c>
      <c r="M1" s="202"/>
      <c r="N1" s="202"/>
      <c r="O1" s="202"/>
      <c r="P1" s="202"/>
      <c r="Q1" s="202"/>
      <c r="R1" s="202"/>
      <c r="S1" s="202"/>
      <c r="T1" s="202"/>
      <c r="U1" s="198"/>
      <c r="V1" s="19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597"/>
      <c r="M2" s="561"/>
      <c r="N2" s="561"/>
      <c r="O2" s="561"/>
      <c r="P2" s="561"/>
      <c r="Q2" s="561"/>
      <c r="R2" s="561"/>
      <c r="S2" s="561"/>
      <c r="T2" s="561"/>
      <c r="U2" s="561"/>
      <c r="V2" s="561"/>
      <c r="AT2" s="2" t="s">
        <v>96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104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600" t="str">
        <f>'Rekapitulace stavby'!$K$6</f>
        <v>Galerie moderního umění-změna využití bytů na kanceláře</v>
      </c>
      <c r="F7" s="565"/>
      <c r="G7" s="565"/>
      <c r="H7" s="565"/>
      <c r="J7" s="11"/>
      <c r="K7" s="13"/>
    </row>
    <row r="8" spans="2:11" s="2" customFormat="1" ht="15.75" customHeight="1">
      <c r="B8" s="10"/>
      <c r="C8" s="11"/>
      <c r="D8" s="19" t="s">
        <v>105</v>
      </c>
      <c r="E8" s="11"/>
      <c r="F8" s="11"/>
      <c r="G8" s="11"/>
      <c r="H8" s="11"/>
      <c r="J8" s="11"/>
      <c r="K8" s="13"/>
    </row>
    <row r="9" spans="2:11" s="96" customFormat="1" ht="16.5" customHeight="1">
      <c r="B9" s="97"/>
      <c r="C9" s="98"/>
      <c r="D9" s="98"/>
      <c r="E9" s="600" t="s">
        <v>106</v>
      </c>
      <c r="F9" s="602"/>
      <c r="G9" s="602"/>
      <c r="H9" s="602"/>
      <c r="J9" s="98"/>
      <c r="K9" s="99"/>
    </row>
    <row r="10" spans="2:11" s="6" customFormat="1" ht="15.75" customHeight="1">
      <c r="B10" s="23"/>
      <c r="C10" s="24"/>
      <c r="D10" s="19" t="s">
        <v>107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580" t="s">
        <v>1057</v>
      </c>
      <c r="F11" s="572"/>
      <c r="G11" s="572"/>
      <c r="H11" s="572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/>
      <c r="G13" s="24"/>
      <c r="H13" s="24"/>
      <c r="I13" s="100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0" t="s">
        <v>24</v>
      </c>
      <c r="J14" s="52" t="str">
        <f>'Rekapitulace stavby'!$AN$8</f>
        <v>24.12.2015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0" t="s">
        <v>29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30</v>
      </c>
      <c r="F17" s="24"/>
      <c r="G17" s="24"/>
      <c r="H17" s="24"/>
      <c r="I17" s="100" t="s">
        <v>31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32</v>
      </c>
      <c r="E19" s="24"/>
      <c r="F19" s="24"/>
      <c r="G19" s="24"/>
      <c r="H19" s="24"/>
      <c r="I19" s="100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0" t="s">
        <v>31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34</v>
      </c>
      <c r="E22" s="24"/>
      <c r="F22" s="24"/>
      <c r="G22" s="24"/>
      <c r="H22" s="24"/>
      <c r="I22" s="100" t="s">
        <v>29</v>
      </c>
      <c r="J22" s="17"/>
      <c r="K22" s="27"/>
    </row>
    <row r="23" spans="2:11" s="6" customFormat="1" ht="18.75" customHeight="1">
      <c r="B23" s="23"/>
      <c r="C23" s="24"/>
      <c r="D23" s="24"/>
      <c r="E23" s="17" t="s">
        <v>35</v>
      </c>
      <c r="F23" s="24"/>
      <c r="G23" s="24"/>
      <c r="H23" s="24"/>
      <c r="I23" s="100" t="s">
        <v>31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37</v>
      </c>
      <c r="E25" s="24"/>
      <c r="F25" s="24"/>
      <c r="G25" s="24"/>
      <c r="H25" s="24"/>
      <c r="J25" s="24"/>
      <c r="K25" s="27"/>
    </row>
    <row r="26" spans="2:11" s="96" customFormat="1" ht="15.75" customHeight="1">
      <c r="B26" s="97"/>
      <c r="C26" s="98"/>
      <c r="D26" s="98"/>
      <c r="E26" s="568"/>
      <c r="F26" s="602"/>
      <c r="G26" s="602"/>
      <c r="H26" s="602"/>
      <c r="J26" s="98"/>
      <c r="K26" s="99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101"/>
    </row>
    <row r="29" spans="2:11" s="6" customFormat="1" ht="26.25" customHeight="1">
      <c r="B29" s="23"/>
      <c r="C29" s="24"/>
      <c r="D29" s="102" t="s">
        <v>38</v>
      </c>
      <c r="E29" s="24"/>
      <c r="F29" s="24"/>
      <c r="G29" s="24"/>
      <c r="H29" s="24"/>
      <c r="J29" s="66">
        <f>ROUND($J$84,2)</f>
        <v>0</v>
      </c>
      <c r="K29" s="27"/>
    </row>
    <row r="30" spans="2:11" s="6" customFormat="1" ht="7.5" customHeight="1">
      <c r="B30" s="23"/>
      <c r="C30" s="24"/>
      <c r="D30" s="63"/>
      <c r="E30" s="63"/>
      <c r="F30" s="63"/>
      <c r="G30" s="63"/>
      <c r="H30" s="63"/>
      <c r="I30" s="53"/>
      <c r="J30" s="63"/>
      <c r="K30" s="101"/>
    </row>
    <row r="31" spans="2:11" s="6" customFormat="1" ht="15" customHeight="1">
      <c r="B31" s="23"/>
      <c r="C31" s="24"/>
      <c r="D31" s="24"/>
      <c r="E31" s="24"/>
      <c r="F31" s="28" t="s">
        <v>40</v>
      </c>
      <c r="G31" s="24"/>
      <c r="H31" s="24"/>
      <c r="I31" s="103" t="s">
        <v>39</v>
      </c>
      <c r="J31" s="28" t="s">
        <v>41</v>
      </c>
      <c r="K31" s="27"/>
    </row>
    <row r="32" spans="2:11" s="6" customFormat="1" ht="15" customHeight="1">
      <c r="B32" s="23"/>
      <c r="C32" s="24"/>
      <c r="D32" s="30" t="s">
        <v>42</v>
      </c>
      <c r="E32" s="30" t="s">
        <v>43</v>
      </c>
      <c r="F32" s="104">
        <f>ROUND(SUM($BE$84:$BE$87),2)</f>
        <v>0</v>
      </c>
      <c r="G32" s="24"/>
      <c r="H32" s="24"/>
      <c r="I32" s="105">
        <v>0.21</v>
      </c>
      <c r="J32" s="104">
        <f>ROUND(ROUND((SUM($BE$84:$BE$87)),2)*$I$32,2)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44</v>
      </c>
      <c r="F33" s="104">
        <f>ROUND(SUM($BF$84:$BF$87),2)</f>
        <v>0</v>
      </c>
      <c r="G33" s="24"/>
      <c r="H33" s="24"/>
      <c r="I33" s="105">
        <v>0.15</v>
      </c>
      <c r="J33" s="104">
        <f>ROUND(ROUND((SUM($BF$84:$BF$87)),2)*$I$33,2)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104">
        <f>ROUND(SUM($BG$84:$BG$87),2)</f>
        <v>0</v>
      </c>
      <c r="G34" s="24"/>
      <c r="H34" s="24"/>
      <c r="I34" s="105">
        <v>0.21</v>
      </c>
      <c r="J34" s="104">
        <v>0</v>
      </c>
      <c r="K34" s="27"/>
    </row>
    <row r="35" spans="2:11" s="6" customFormat="1" ht="15" customHeight="1" hidden="1">
      <c r="B35" s="23"/>
      <c r="C35" s="24"/>
      <c r="D35" s="24"/>
      <c r="E35" s="30" t="s">
        <v>46</v>
      </c>
      <c r="F35" s="104">
        <f>ROUND(SUM($BH$84:$BH$87),2)</f>
        <v>0</v>
      </c>
      <c r="G35" s="24"/>
      <c r="H35" s="24"/>
      <c r="I35" s="105">
        <v>0.15</v>
      </c>
      <c r="J35" s="104">
        <v>0</v>
      </c>
      <c r="K35" s="27"/>
    </row>
    <row r="36" spans="2:11" s="6" customFormat="1" ht="15" customHeight="1" hidden="1">
      <c r="B36" s="23"/>
      <c r="C36" s="24"/>
      <c r="D36" s="24"/>
      <c r="E36" s="30" t="s">
        <v>47</v>
      </c>
      <c r="F36" s="104">
        <f>ROUND(SUM($BI$84:$BI$87),2)</f>
        <v>0</v>
      </c>
      <c r="G36" s="24"/>
      <c r="H36" s="24"/>
      <c r="I36" s="105">
        <v>0</v>
      </c>
      <c r="J36" s="104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48</v>
      </c>
      <c r="E38" s="34"/>
      <c r="F38" s="34"/>
      <c r="G38" s="106" t="s">
        <v>49</v>
      </c>
      <c r="H38" s="35" t="s">
        <v>50</v>
      </c>
      <c r="I38" s="107"/>
      <c r="J38" s="36">
        <f>SUM($J$29:$J$36)</f>
        <v>0</v>
      </c>
      <c r="K38" s="108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09"/>
      <c r="J39" s="39"/>
      <c r="K39" s="40"/>
    </row>
    <row r="43" spans="2:11" s="6" customFormat="1" ht="7.5" customHeight="1">
      <c r="B43" s="110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2:11" s="6" customFormat="1" ht="37.5" customHeight="1">
      <c r="B44" s="23"/>
      <c r="C44" s="12" t="s">
        <v>109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600" t="str">
        <f>$E$7</f>
        <v>Galerie moderního umění-změna využití bytů na kanceláře</v>
      </c>
      <c r="F47" s="572"/>
      <c r="G47" s="572"/>
      <c r="H47" s="572"/>
      <c r="J47" s="24"/>
      <c r="K47" s="27"/>
    </row>
    <row r="48" spans="2:11" s="2" customFormat="1" ht="15.75" customHeight="1">
      <c r="B48" s="10"/>
      <c r="C48" s="19" t="s">
        <v>105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600" t="s">
        <v>106</v>
      </c>
      <c r="F49" s="572"/>
      <c r="G49" s="572"/>
      <c r="H49" s="572"/>
      <c r="J49" s="24"/>
      <c r="K49" s="27"/>
    </row>
    <row r="50" spans="2:11" s="6" customFormat="1" ht="15" customHeight="1">
      <c r="B50" s="23"/>
      <c r="C50" s="19" t="s">
        <v>107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580" t="str">
        <f>$E$11</f>
        <v>SO01.5 - Slaboproudé rozvody </v>
      </c>
      <c r="F51" s="572"/>
      <c r="G51" s="572"/>
      <c r="H51" s="572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HK-Velké nám. č.p.139-140</v>
      </c>
      <c r="G53" s="24"/>
      <c r="H53" s="24"/>
      <c r="I53" s="100" t="s">
        <v>24</v>
      </c>
      <c r="J53" s="52" t="str">
        <f>IF($J$14="","",$J$14)</f>
        <v>24.12.2015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Královéhradecký kraj,Pivovarské nám. 1245</v>
      </c>
      <c r="G55" s="24"/>
      <c r="H55" s="24"/>
      <c r="I55" s="100" t="s">
        <v>34</v>
      </c>
      <c r="J55" s="17" t="str">
        <f>$E$23</f>
        <v>Planning-art s.r.o.</v>
      </c>
      <c r="K55" s="27"/>
    </row>
    <row r="56" spans="2:11" s="6" customFormat="1" ht="15" customHeight="1">
      <c r="B56" s="23"/>
      <c r="C56" s="19" t="s">
        <v>32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3" t="s">
        <v>110</v>
      </c>
      <c r="D58" s="32"/>
      <c r="E58" s="32"/>
      <c r="F58" s="32"/>
      <c r="G58" s="32"/>
      <c r="H58" s="32"/>
      <c r="I58" s="114"/>
      <c r="J58" s="115" t="s">
        <v>111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5" t="s">
        <v>112</v>
      </c>
      <c r="D60" s="24"/>
      <c r="E60" s="24"/>
      <c r="F60" s="24"/>
      <c r="G60" s="24"/>
      <c r="H60" s="24"/>
      <c r="J60" s="66">
        <f>$J$84</f>
        <v>0</v>
      </c>
      <c r="K60" s="27"/>
      <c r="AU60" s="6" t="s">
        <v>113</v>
      </c>
    </row>
    <row r="61" spans="2:11" s="72" customFormat="1" ht="25.5" customHeight="1">
      <c r="B61" s="116"/>
      <c r="C61" s="117"/>
      <c r="D61" s="118" t="s">
        <v>1049</v>
      </c>
      <c r="E61" s="118"/>
      <c r="F61" s="118"/>
      <c r="G61" s="118"/>
      <c r="H61" s="118"/>
      <c r="I61" s="119"/>
      <c r="J61" s="120">
        <f>$J$85</f>
        <v>0</v>
      </c>
      <c r="K61" s="121"/>
    </row>
    <row r="62" spans="2:11" s="82" customFormat="1" ht="21" customHeight="1">
      <c r="B62" s="122"/>
      <c r="C62" s="84"/>
      <c r="D62" s="123" t="s">
        <v>1058</v>
      </c>
      <c r="E62" s="123"/>
      <c r="F62" s="123"/>
      <c r="G62" s="123"/>
      <c r="H62" s="123"/>
      <c r="I62" s="124"/>
      <c r="J62" s="125">
        <f>$J$86</f>
        <v>0</v>
      </c>
      <c r="K62" s="126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9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11"/>
      <c r="J68" s="42"/>
      <c r="K68" s="42"/>
      <c r="L68" s="43"/>
    </row>
    <row r="69" spans="2:12" s="6" customFormat="1" ht="37.5" customHeight="1">
      <c r="B69" s="23"/>
      <c r="C69" s="12" t="s">
        <v>139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600" t="str">
        <f>$E$7</f>
        <v>Galerie moderního umění-změna využití bytů na kanceláře</v>
      </c>
      <c r="F72" s="572"/>
      <c r="G72" s="572"/>
      <c r="H72" s="572"/>
      <c r="J72" s="24"/>
      <c r="K72" s="24"/>
      <c r="L72" s="43"/>
    </row>
    <row r="73" spans="2:12" s="2" customFormat="1" ht="15.75" customHeight="1">
      <c r="B73" s="10"/>
      <c r="C73" s="19" t="s">
        <v>105</v>
      </c>
      <c r="D73" s="11"/>
      <c r="E73" s="11"/>
      <c r="F73" s="11"/>
      <c r="G73" s="11"/>
      <c r="H73" s="11"/>
      <c r="J73" s="11"/>
      <c r="K73" s="11"/>
      <c r="L73" s="127"/>
    </row>
    <row r="74" spans="2:12" s="6" customFormat="1" ht="16.5" customHeight="1">
      <c r="B74" s="23"/>
      <c r="C74" s="24"/>
      <c r="D74" s="24"/>
      <c r="E74" s="600" t="s">
        <v>106</v>
      </c>
      <c r="F74" s="572"/>
      <c r="G74" s="572"/>
      <c r="H74" s="572"/>
      <c r="J74" s="24"/>
      <c r="K74" s="24"/>
      <c r="L74" s="43"/>
    </row>
    <row r="75" spans="2:12" s="6" customFormat="1" ht="15" customHeight="1">
      <c r="B75" s="23"/>
      <c r="C75" s="19" t="s">
        <v>107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580" t="str">
        <f>$E$11</f>
        <v>SO01.5 - Slaboproudé rozvody </v>
      </c>
      <c r="F76" s="572"/>
      <c r="G76" s="572"/>
      <c r="H76" s="572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22</v>
      </c>
      <c r="D78" s="24"/>
      <c r="E78" s="24"/>
      <c r="F78" s="17" t="str">
        <f>$F$14</f>
        <v>HK-Velké nám. č.p.139-140</v>
      </c>
      <c r="G78" s="24"/>
      <c r="H78" s="24"/>
      <c r="I78" s="100" t="s">
        <v>24</v>
      </c>
      <c r="J78" s="52" t="str">
        <f>IF($J$14="","",$J$14)</f>
        <v>24.12.2015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28</v>
      </c>
      <c r="D80" s="24"/>
      <c r="E80" s="24"/>
      <c r="F80" s="17" t="str">
        <f>$E$17</f>
        <v>Královéhradecký kraj,Pivovarské nám. 1245</v>
      </c>
      <c r="G80" s="24"/>
      <c r="H80" s="24"/>
      <c r="I80" s="100" t="s">
        <v>34</v>
      </c>
      <c r="J80" s="17" t="str">
        <f>$E$23</f>
        <v>Planning-art s.r.o.</v>
      </c>
      <c r="K80" s="24"/>
      <c r="L80" s="43"/>
    </row>
    <row r="81" spans="2:12" s="6" customFormat="1" ht="15" customHeight="1">
      <c r="B81" s="23"/>
      <c r="C81" s="19" t="s">
        <v>32</v>
      </c>
      <c r="D81" s="24"/>
      <c r="E81" s="24"/>
      <c r="F81" s="17">
        <f>IF($E$20="","",$E$20)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8" customFormat="1" ht="30" customHeight="1">
      <c r="B83" s="129"/>
      <c r="C83" s="130" t="s">
        <v>140</v>
      </c>
      <c r="D83" s="131" t="s">
        <v>57</v>
      </c>
      <c r="E83" s="131" t="s">
        <v>53</v>
      </c>
      <c r="F83" s="131" t="s">
        <v>141</v>
      </c>
      <c r="G83" s="131" t="s">
        <v>142</v>
      </c>
      <c r="H83" s="131" t="s">
        <v>143</v>
      </c>
      <c r="I83" s="132" t="s">
        <v>144</v>
      </c>
      <c r="J83" s="131" t="s">
        <v>145</v>
      </c>
      <c r="K83" s="133" t="s">
        <v>146</v>
      </c>
      <c r="L83" s="134"/>
      <c r="M83" s="58" t="s">
        <v>147</v>
      </c>
      <c r="N83" s="59" t="s">
        <v>42</v>
      </c>
      <c r="O83" s="59" t="s">
        <v>148</v>
      </c>
      <c r="P83" s="59" t="s">
        <v>149</v>
      </c>
      <c r="Q83" s="59" t="s">
        <v>150</v>
      </c>
      <c r="R83" s="59" t="s">
        <v>151</v>
      </c>
      <c r="S83" s="59" t="s">
        <v>152</v>
      </c>
      <c r="T83" s="60" t="s">
        <v>153</v>
      </c>
    </row>
    <row r="84" spans="2:63" s="6" customFormat="1" ht="30" customHeight="1">
      <c r="B84" s="23"/>
      <c r="C84" s="65" t="s">
        <v>112</v>
      </c>
      <c r="D84" s="24"/>
      <c r="E84" s="24"/>
      <c r="F84" s="24"/>
      <c r="G84" s="24"/>
      <c r="H84" s="24"/>
      <c r="J84" s="135">
        <f>$BK$84</f>
        <v>0</v>
      </c>
      <c r="K84" s="24"/>
      <c r="L84" s="43"/>
      <c r="M84" s="62"/>
      <c r="N84" s="63"/>
      <c r="O84" s="63"/>
      <c r="P84" s="136">
        <f>$P$85</f>
        <v>0</v>
      </c>
      <c r="Q84" s="63"/>
      <c r="R84" s="136">
        <f>$R$85</f>
        <v>0</v>
      </c>
      <c r="S84" s="63"/>
      <c r="T84" s="137">
        <f>$T$85</f>
        <v>0</v>
      </c>
      <c r="AT84" s="6" t="s">
        <v>71</v>
      </c>
      <c r="AU84" s="6" t="s">
        <v>113</v>
      </c>
      <c r="BK84" s="138">
        <f>$BK$85</f>
        <v>0</v>
      </c>
    </row>
    <row r="85" spans="2:63" s="139" customFormat="1" ht="37.5" customHeight="1">
      <c r="B85" s="140"/>
      <c r="C85" s="141"/>
      <c r="D85" s="141" t="s">
        <v>71</v>
      </c>
      <c r="E85" s="142" t="s">
        <v>518</v>
      </c>
      <c r="F85" s="142" t="s">
        <v>1051</v>
      </c>
      <c r="G85" s="141"/>
      <c r="H85" s="141"/>
      <c r="J85" s="143">
        <f>$BK$85</f>
        <v>0</v>
      </c>
      <c r="K85" s="141"/>
      <c r="L85" s="144"/>
      <c r="M85" s="145"/>
      <c r="N85" s="141"/>
      <c r="O85" s="141"/>
      <c r="P85" s="146">
        <f>$P$86</f>
        <v>0</v>
      </c>
      <c r="Q85" s="141"/>
      <c r="R85" s="146">
        <f>$R$86</f>
        <v>0</v>
      </c>
      <c r="S85" s="141"/>
      <c r="T85" s="147">
        <f>$T$86</f>
        <v>0</v>
      </c>
      <c r="AR85" s="148" t="s">
        <v>157</v>
      </c>
      <c r="AT85" s="148" t="s">
        <v>71</v>
      </c>
      <c r="AU85" s="148" t="s">
        <v>72</v>
      </c>
      <c r="AY85" s="148" t="s">
        <v>156</v>
      </c>
      <c r="BK85" s="149">
        <f>$BK$86</f>
        <v>0</v>
      </c>
    </row>
    <row r="86" spans="2:63" s="139" customFormat="1" ht="21" customHeight="1">
      <c r="B86" s="140"/>
      <c r="C86" s="141"/>
      <c r="D86" s="141" t="s">
        <v>71</v>
      </c>
      <c r="E86" s="150" t="s">
        <v>1052</v>
      </c>
      <c r="F86" s="150" t="s">
        <v>95</v>
      </c>
      <c r="G86" s="141"/>
      <c r="H86" s="141"/>
      <c r="J86" s="151">
        <f>$BK$86</f>
        <v>0</v>
      </c>
      <c r="K86" s="141"/>
      <c r="L86" s="144"/>
      <c r="M86" s="145"/>
      <c r="N86" s="141"/>
      <c r="O86" s="141"/>
      <c r="P86" s="146">
        <f>$P$87</f>
        <v>0</v>
      </c>
      <c r="Q86" s="141"/>
      <c r="R86" s="146">
        <f>$R$87</f>
        <v>0</v>
      </c>
      <c r="S86" s="141"/>
      <c r="T86" s="147">
        <f>$T$87</f>
        <v>0</v>
      </c>
      <c r="AR86" s="148" t="s">
        <v>157</v>
      </c>
      <c r="AT86" s="148" t="s">
        <v>71</v>
      </c>
      <c r="AU86" s="148" t="s">
        <v>21</v>
      </c>
      <c r="AY86" s="148" t="s">
        <v>156</v>
      </c>
      <c r="BK86" s="149">
        <f>$BK$87</f>
        <v>0</v>
      </c>
    </row>
    <row r="87" spans="2:65" s="6" customFormat="1" ht="15.75" customHeight="1">
      <c r="B87" s="23"/>
      <c r="C87" s="152" t="s">
        <v>21</v>
      </c>
      <c r="D87" s="152" t="s">
        <v>160</v>
      </c>
      <c r="E87" s="153" t="s">
        <v>1054</v>
      </c>
      <c r="F87" s="154" t="s">
        <v>1059</v>
      </c>
      <c r="G87" s="155" t="s">
        <v>760</v>
      </c>
      <c r="H87" s="156">
        <v>1</v>
      </c>
      <c r="I87" s="157"/>
      <c r="J87" s="158">
        <f>ROUND($I$87*$H$87,2)</f>
        <v>0</v>
      </c>
      <c r="K87" s="154"/>
      <c r="L87" s="43"/>
      <c r="M87" s="159"/>
      <c r="N87" s="193" t="s">
        <v>43</v>
      </c>
      <c r="O87" s="194"/>
      <c r="P87" s="195">
        <f>$O$87*$H$87</f>
        <v>0</v>
      </c>
      <c r="Q87" s="195">
        <v>0</v>
      </c>
      <c r="R87" s="195">
        <f>$Q$87*$H$87</f>
        <v>0</v>
      </c>
      <c r="S87" s="195">
        <v>0</v>
      </c>
      <c r="T87" s="196">
        <f>$S$87*$H$87</f>
        <v>0</v>
      </c>
      <c r="AR87" s="96" t="s">
        <v>657</v>
      </c>
      <c r="AT87" s="96" t="s">
        <v>160</v>
      </c>
      <c r="AU87" s="96" t="s">
        <v>80</v>
      </c>
      <c r="AY87" s="6" t="s">
        <v>156</v>
      </c>
      <c r="BE87" s="163">
        <f>IF($N$87="základní",$J$87,0)</f>
        <v>0</v>
      </c>
      <c r="BF87" s="163">
        <f>IF($N$87="snížená",$J$87,0)</f>
        <v>0</v>
      </c>
      <c r="BG87" s="163">
        <f>IF($N$87="zákl. přenesená",$J$87,0)</f>
        <v>0</v>
      </c>
      <c r="BH87" s="163">
        <f>IF($N$87="sníž. přenesená",$J$87,0)</f>
        <v>0</v>
      </c>
      <c r="BI87" s="163">
        <f>IF($N$87="nulová",$J$87,0)</f>
        <v>0</v>
      </c>
      <c r="BJ87" s="96" t="s">
        <v>21</v>
      </c>
      <c r="BK87" s="163">
        <f>ROUND($I$87*$H$87,2)</f>
        <v>0</v>
      </c>
      <c r="BL87" s="96" t="s">
        <v>657</v>
      </c>
      <c r="BM87" s="96" t="s">
        <v>1060</v>
      </c>
    </row>
    <row r="88" spans="2:12" s="6" customFormat="1" ht="7.5" customHeight="1">
      <c r="B88" s="38"/>
      <c r="C88" s="39"/>
      <c r="D88" s="39"/>
      <c r="E88" s="39"/>
      <c r="F88" s="39"/>
      <c r="G88" s="39"/>
      <c r="H88" s="39"/>
      <c r="I88" s="109"/>
      <c r="J88" s="39"/>
      <c r="K88" s="39"/>
      <c r="L88" s="43"/>
    </row>
    <row r="504" s="2" customFormat="1" ht="14.25" customHeight="1"/>
  </sheetData>
  <sheetProtection password="CC35" sheet="1" objects="1" scenarios="1" formatColumns="0" formatRows="0" sort="0" autoFilter="0"/>
  <autoFilter ref="C83:K83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2:H72"/>
    <mergeCell ref="E74:H74"/>
    <mergeCell ref="E76:H7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Blezzardová Jana JUDr.</dc:creator>
  <cp:keywords/>
  <dc:description/>
  <cp:lastModifiedBy>Blezzardová Jana JUDr.</cp:lastModifiedBy>
  <dcterms:created xsi:type="dcterms:W3CDTF">2016-02-12T05:58:11Z</dcterms:created>
  <dcterms:modified xsi:type="dcterms:W3CDTF">2016-02-12T05:58:20Z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