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D.1.4.e - Zařízení zdravo..." sheetId="2" r:id="rId2"/>
  </sheets>
  <definedNames>
    <definedName name="_xlnm.Print_Titles" localSheetId="1">'D.1.4.e - Zařízení zdravo...'!$114:$114</definedName>
    <definedName name="_xlnm.Print_Titles" localSheetId="0">'Rekapitulace stavby'!$85:$85</definedName>
    <definedName name="_xlnm.Print_Area" localSheetId="1">'D.1.4.e - Zařízení zdravo...'!$C$4:$Q$70,'D.1.4.e - Zařízení zdravo...'!$C$76:$Q$98,'D.1.4.e - Zařízení zdravo...'!$C$104:$Q$176</definedName>
    <definedName name="_xlnm.Print_Area" localSheetId="0">'Rekapitulace stavby'!$C$4:$AP$70,'Rekapitulace stavby'!$C$76:$AP$92</definedName>
  </definedNames>
  <calcPr fullCalcOnLoad="1"/>
</workbook>
</file>

<file path=xl/sharedStrings.xml><?xml version="1.0" encoding="utf-8"?>
<sst xmlns="http://schemas.openxmlformats.org/spreadsheetml/2006/main" count="992" uniqueCount="352">
  <si>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</si>
  <si>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</si>
  <si>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</si>
  <si>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</si>
  <si>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</si>
  <si>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</si>
  <si>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</si>
  <si>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</si>
  <si>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</si>
  <si>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</si>
  <si>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</si>
  <si>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</si>
  <si>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</si>
  <si>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2014-010a</t>
  </si>
  <si>
    <t>Stavba:</t>
  </si>
  <si>
    <t>0,1</t>
  </si>
  <si>
    <t>JKSO:</t>
  </si>
  <si>
    <t>CC-CZ:</t>
  </si>
  <si>
    <t>1</t>
  </si>
  <si>
    <t>Místo:</t>
  </si>
  <si>
    <t>Hradec Králové</t>
  </si>
  <si>
    <t>Datum:</t>
  </si>
  <si>
    <t>10</t>
  </si>
  <si>
    <t>100</t>
  </si>
  <si>
    <t>Objednavatel:</t>
  </si>
  <si>
    <t>IČ:</t>
  </si>
  <si>
    <t xml:space="preserve"> </t>
  </si>
  <si>
    <t>DIČ:</t>
  </si>
  <si>
    <t>Zhotovitel:</t>
  </si>
  <si>
    <t>Projektant:</t>
  </si>
  <si>
    <t>VPK Maurer</t>
  </si>
  <si>
    <t>True</t>
  </si>
  <si>
    <t>Zpracovatel:</t>
  </si>
  <si>
    <t>Michal Sčebel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</si>
  <si>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</si>
  <si>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</si>
  <si>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</si>
  <si>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</si>
  <si>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</si>
  <si>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</si>
  <si>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</si>
  <si>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</si>
  <si>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</si>
  <si>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</si>
  <si>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</si>
  <si>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</si>
  <si>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</si>
  <si>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</si>
  <si>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</si>
  <si>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</si>
  <si>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</si>
  <si>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</si>
  <si>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</si>
  <si>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</si>
  <si>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</si>
  <si>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</si>
  <si>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</si>
  <si>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</si>
  <si>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</si>
  <si>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</si>
  <si>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</si>
  <si>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</si>
  <si>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</si>
  <si>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</si>
  <si>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</si>
  <si>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</si>
  <si>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</si>
  <si>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</si>
  <si>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</si>
  <si>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</si>
  <si>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</si>
  <si>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</si>
  <si>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</si>
  <si>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</si>
  <si>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</si>
  <si>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</si>
  <si>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</si>
  <si>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{788E5F9C-1B99-42AC-B8ED-1D3BAB254C0C}</t>
  </si>
  <si>
    <t>{00000000-0000-0000-0000-000000000000}</t>
  </si>
  <si>
    <t>D.1.4.e</t>
  </si>
  <si>
    <t>Zařízení zdravotně technických instalací</t>
  </si>
  <si>
    <t>{6079BDC4-6977-4114-A6C6-B3BAE30F9247}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</si>
  <si>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</si>
  <si>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</si>
  <si>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</si>
  <si>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</si>
  <si>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</si>
  <si>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</si>
  <si>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</si>
  <si>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</si>
  <si>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D.1.4.e - Zařízení zdravotně technických instalací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</si>
  <si>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</si>
  <si>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</si>
  <si>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</si>
  <si>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</si>
  <si>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</si>
  <si>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</si>
  <si>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</si>
  <si>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</si>
  <si>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</si>
  <si>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</si>
  <si>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</si>
  <si>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</si>
  <si>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</si>
  <si>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>2) Ostatní náklady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</si>
  <si>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</si>
  <si>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</si>
  <si>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</si>
  <si>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</si>
  <si>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</si>
  <si>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</si>
  <si>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</si>
  <si>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</si>
  <si>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</si>
  <si>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</si>
  <si>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</si>
  <si>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</si>
  <si>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</si>
  <si>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</si>
  <si>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</si>
  <si>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</si>
  <si>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721171803</t>
  </si>
  <si>
    <t>Demontáž kanalizačního potrubí v bytových jednotkách + zaslepení</t>
  </si>
  <si>
    <t>kpl</t>
  </si>
  <si>
    <t>16</t>
  </si>
  <si>
    <t>1988430262</t>
  </si>
  <si>
    <t>721171905</t>
  </si>
  <si>
    <t>Potrubí z PP vsazení odbočky do hrdla DN 110</t>
  </si>
  <si>
    <t>kus</t>
  </si>
  <si>
    <t>1584026662</t>
  </si>
  <si>
    <t>3</t>
  </si>
  <si>
    <t>721174005</t>
  </si>
  <si>
    <t>Potrubí kanalizační z PP svodné systém HT DN 100</t>
  </si>
  <si>
    <t>m</t>
  </si>
  <si>
    <t>2009905084</t>
  </si>
  <si>
    <t>4</t>
  </si>
  <si>
    <t>721174025</t>
  </si>
  <si>
    <t>Potrubí kanalizační z PP odpadní systém HT DN 100</t>
  </si>
  <si>
    <t>2110173993</t>
  </si>
  <si>
    <t>5</t>
  </si>
  <si>
    <t>721174026</t>
  </si>
  <si>
    <t>Potrubí kanalizační z PP odpadní systém HT DN 125</t>
  </si>
  <si>
    <t>-729092354</t>
  </si>
  <si>
    <t>6</t>
  </si>
  <si>
    <t>721174043</t>
  </si>
  <si>
    <t>Potrubí kanalizační z PP připojovací systém HT DN 50</t>
  </si>
  <si>
    <t>1045306375</t>
  </si>
  <si>
    <t>7</t>
  </si>
  <si>
    <t>721174045</t>
  </si>
  <si>
    <t>Potrubí kanalizační z PP připojovací systém HT DN 100</t>
  </si>
  <si>
    <t>-532762986</t>
  </si>
  <si>
    <t>8</t>
  </si>
  <si>
    <t>721194104</t>
  </si>
  <si>
    <t>Vyvedení a upevnění odpadních výpustek DN 40</t>
  </si>
  <si>
    <t>734310488</t>
  </si>
  <si>
    <t>9</t>
  </si>
  <si>
    <t>721194105</t>
  </si>
  <si>
    <t>Vyvedení a upevnění odpadních výpustek DN 50</t>
  </si>
  <si>
    <t>-711530341</t>
  </si>
  <si>
    <t>721194109</t>
  </si>
  <si>
    <t>Vyvedení a upevnění odpadních výpustek DN 100</t>
  </si>
  <si>
    <t>1109012378</t>
  </si>
  <si>
    <t>11</t>
  </si>
  <si>
    <t>721274103</t>
  </si>
  <si>
    <t>Přivzdušňovací ventil venkovní odpadních potrubí DN 110</t>
  </si>
  <si>
    <t>1897281073</t>
  </si>
  <si>
    <t>12</t>
  </si>
  <si>
    <t>M</t>
  </si>
  <si>
    <t>Zápachová uzávěrka HL 21</t>
  </si>
  <si>
    <t>ks</t>
  </si>
  <si>
    <t>32</t>
  </si>
  <si>
    <t>1122503145</t>
  </si>
  <si>
    <t>13</t>
  </si>
  <si>
    <t>x-001</t>
  </si>
  <si>
    <t>Protipožární ucpávky kanalizačního potubí</t>
  </si>
  <si>
    <t>soubor</t>
  </si>
  <si>
    <t>-1672977632</t>
  </si>
  <si>
    <t>14</t>
  </si>
  <si>
    <t>x-002</t>
  </si>
  <si>
    <t>Stavební přípomoce (sekání drážek, zához, začištění...)</t>
  </si>
  <si>
    <t>300965293</t>
  </si>
  <si>
    <t>721290111</t>
  </si>
  <si>
    <t>Zkouška těsnosti potrubí kanalizace vodou do DN 125</t>
  </si>
  <si>
    <t>-1093467750</t>
  </si>
  <si>
    <t>998721102</t>
  </si>
  <si>
    <t>Přesun hmot tonážní pro vnitřní kanalizace v objektech v do 12 m</t>
  </si>
  <si>
    <t>t</t>
  </si>
  <si>
    <t>-1512964723</t>
  </si>
  <si>
    <t>17</t>
  </si>
  <si>
    <t>722130801</t>
  </si>
  <si>
    <t>Demontáž potrubí do DN 25 vč. armatur a zařízení + zaslepení</t>
  </si>
  <si>
    <t>1309011868</t>
  </si>
  <si>
    <t>18</t>
  </si>
  <si>
    <t>722174002</t>
  </si>
  <si>
    <t>Potrubí vodovodní plastové PPR svar polyfuze PN 16 D 20 x 2,8 mm</t>
  </si>
  <si>
    <t>-247626624</t>
  </si>
  <si>
    <t>19</t>
  </si>
  <si>
    <t>722174003</t>
  </si>
  <si>
    <t>Potrubí vodovodní plastové PPR svar polyfuze PN 16 D 25 x 3,5 mm</t>
  </si>
  <si>
    <t>1489502626</t>
  </si>
  <si>
    <t>20</t>
  </si>
  <si>
    <t>722174004</t>
  </si>
  <si>
    <t>Potrubí vodovodní plastové PPR svar polyfuze PN 16 D 32 x 4,4 mm</t>
  </si>
  <si>
    <t>-613825155</t>
  </si>
  <si>
    <t>722174005</t>
  </si>
  <si>
    <t>Potrubí vodovodní plastové PPR svar polyfuze PN 16 D 40 x 5,5 mm</t>
  </si>
  <si>
    <t>914769055</t>
  </si>
  <si>
    <t>22</t>
  </si>
  <si>
    <t>722181221</t>
  </si>
  <si>
    <t>Ochrana vodovodního potrubí přilepenými tepelně izolačními trubicemi z PE tl do 10 mm DN do 22 mm</t>
  </si>
  <si>
    <t>-2012776702</t>
  </si>
  <si>
    <t>23</t>
  </si>
  <si>
    <t>722181222</t>
  </si>
  <si>
    <t>Ochrana vodovodního potrubí přilepenými tepelně izolačními trubicemi z PE tl do 10 mm DN do 42 mm</t>
  </si>
  <si>
    <t>-828302164</t>
  </si>
  <si>
    <t>24</t>
  </si>
  <si>
    <t>722190401</t>
  </si>
  <si>
    <t>Vyvedení a upevnění výpustku do DN 25</t>
  </si>
  <si>
    <t>-1829482509</t>
  </si>
  <si>
    <t>25</t>
  </si>
  <si>
    <t>722220111</t>
  </si>
  <si>
    <t>Nástěnka pro výtokový ventil G 1/2 s jedním závitem</t>
  </si>
  <si>
    <t>111876072</t>
  </si>
  <si>
    <t>26</t>
  </si>
  <si>
    <t>722220121</t>
  </si>
  <si>
    <t>Nástěnka pro baterii G 1/2 s jedním závitem</t>
  </si>
  <si>
    <t>pár</t>
  </si>
  <si>
    <t>1935859794</t>
  </si>
  <si>
    <t>27</t>
  </si>
  <si>
    <t>722231075</t>
  </si>
  <si>
    <t>Ventil zpětný G 1 1/4 PN 10 do 110°C se dvěma závity</t>
  </si>
  <si>
    <t>-1034961728</t>
  </si>
  <si>
    <t>28</t>
  </si>
  <si>
    <t>722232044</t>
  </si>
  <si>
    <t>Kohout kulový přímý G 3/4 PN 42 do 185°C vnitřní závit</t>
  </si>
  <si>
    <t>1643834286</t>
  </si>
  <si>
    <t>29</t>
  </si>
  <si>
    <t>722250132</t>
  </si>
  <si>
    <t>Hydrantový systém s tvarově stálou hadicí D 25 x 20 m celoplechový</t>
  </si>
  <si>
    <t>1994225968</t>
  </si>
  <si>
    <t>30</t>
  </si>
  <si>
    <t>722263211</t>
  </si>
  <si>
    <t>Vodoměr závitový vícevtokový mokroběžný do 100 °C G 3/4 x 190 mm Qn 1,5 m3/s horizontální</t>
  </si>
  <si>
    <t>-684226950</t>
  </si>
  <si>
    <t>31</t>
  </si>
  <si>
    <t>x-003</t>
  </si>
  <si>
    <t>Protipožární ucpávky vodovodního potrubí</t>
  </si>
  <si>
    <t>1176871325</t>
  </si>
  <si>
    <t>x-004</t>
  </si>
  <si>
    <t>Stavební přípomoce (sekání drážek, zához, začištění,...)</t>
  </si>
  <si>
    <t>2096953836</t>
  </si>
  <si>
    <t>33</t>
  </si>
  <si>
    <t>722290226</t>
  </si>
  <si>
    <t>Zkouška těsnosti vodovodního potrubí závitového do DN 50</t>
  </si>
  <si>
    <t>-1533334372</t>
  </si>
  <si>
    <t>34</t>
  </si>
  <si>
    <t>722290234</t>
  </si>
  <si>
    <t>Proplach a dezinfekce vodovodního potrubí do DN 80</t>
  </si>
  <si>
    <t>1583087568</t>
  </si>
  <si>
    <t>35</t>
  </si>
  <si>
    <t>998722102</t>
  </si>
  <si>
    <t>Přesun hmot tonážní tonážní pro vnitřní vodovod v objektech v do 12 m</t>
  </si>
  <si>
    <t>1705541652</t>
  </si>
  <si>
    <t>36</t>
  </si>
  <si>
    <t>723120804</t>
  </si>
  <si>
    <t>Demontáž plynového potrubí a zařízení v bytových jednotkách + zaslepení</t>
  </si>
  <si>
    <t>1789905635</t>
  </si>
  <si>
    <t>37</t>
  </si>
  <si>
    <t>725110811</t>
  </si>
  <si>
    <t>Demontáž zařizovacích předmětů vč. baterií</t>
  </si>
  <si>
    <t>2006567025</t>
  </si>
  <si>
    <t>38</t>
  </si>
  <si>
    <t>725112021</t>
  </si>
  <si>
    <t>Klozet keramický závěsný na nosné stěny s hlubokým splachováním odpad vodorovný</t>
  </si>
  <si>
    <t>-1072714577</t>
  </si>
  <si>
    <t>39</t>
  </si>
  <si>
    <t>725112173</t>
  </si>
  <si>
    <t>Kombi klozeti s hlubokým splachováním zvýšený odpad svislý</t>
  </si>
  <si>
    <t>-102129663</t>
  </si>
  <si>
    <t>40</t>
  </si>
  <si>
    <t>725121525</t>
  </si>
  <si>
    <t>Pisoárový záchodek automatický s radarovým senzorem</t>
  </si>
  <si>
    <t>-426371862</t>
  </si>
  <si>
    <t>41</t>
  </si>
  <si>
    <t>725211621</t>
  </si>
  <si>
    <t>Umyvadlo keramické připevněné na stěnu šrouby bílé se sloupem na sifon 500 mm</t>
  </si>
  <si>
    <t>1880343585</t>
  </si>
  <si>
    <t>42</t>
  </si>
  <si>
    <t>725211681</t>
  </si>
  <si>
    <t>Umyvadlo keramické zdravotní připevněné na stěnu šrouby bílé 640 mm</t>
  </si>
  <si>
    <t>-1076219763</t>
  </si>
  <si>
    <t>43</t>
  </si>
  <si>
    <t>725331111</t>
  </si>
  <si>
    <t>Výlevka bez výtokových armatur keramická se sklopnou plastovou mřížkou 425 mm</t>
  </si>
  <si>
    <t>-1511562558</t>
  </si>
  <si>
    <t>44</t>
  </si>
  <si>
    <t>725539201</t>
  </si>
  <si>
    <t>Montáž ohřívačů zásobníkových závěsných tlakových do 15 litrů</t>
  </si>
  <si>
    <t>-749248135</t>
  </si>
  <si>
    <t>45</t>
  </si>
  <si>
    <t>541322280</t>
  </si>
  <si>
    <t>-366621968</t>
  </si>
  <si>
    <t>46</t>
  </si>
  <si>
    <t>541322240</t>
  </si>
  <si>
    <t>-91885745</t>
  </si>
  <si>
    <t>47</t>
  </si>
  <si>
    <t>541322340</t>
  </si>
  <si>
    <t>ohřívač vody elektrický s rychloohřevem EO 20 l</t>
  </si>
  <si>
    <t>-1744860254</t>
  </si>
  <si>
    <t>48</t>
  </si>
  <si>
    <t>725821326</t>
  </si>
  <si>
    <t>Baterie dřezové stojánkové pákové s otáčivým kulatým ústím a délkou ramínka 265 mm</t>
  </si>
  <si>
    <t>1106567835</t>
  </si>
  <si>
    <t>49</t>
  </si>
  <si>
    <t>725822611</t>
  </si>
  <si>
    <t>Baterie umyvadlové stojánkové pákové bez výpusti</t>
  </si>
  <si>
    <t>1248773959</t>
  </si>
  <si>
    <t>50</t>
  </si>
  <si>
    <t>725829121</t>
  </si>
  <si>
    <t>Montáž baterie umyvadlové nástěnné pákové a klasické ostatní typ</t>
  </si>
  <si>
    <t>459109567</t>
  </si>
  <si>
    <t>51</t>
  </si>
  <si>
    <t>551456110</t>
  </si>
  <si>
    <t>baterie umyvadlová nástěnná páková s otoč.ram.,s prodlouž.pákou 150mm chrom</t>
  </si>
  <si>
    <t>-194959512</t>
  </si>
  <si>
    <t>52</t>
  </si>
  <si>
    <t>725841311</t>
  </si>
  <si>
    <t>Baterie nástěnné pákové pro výlevku</t>
  </si>
  <si>
    <t>133974114</t>
  </si>
  <si>
    <t>53</t>
  </si>
  <si>
    <t>998725102</t>
  </si>
  <si>
    <t>Přesun hmot tonážní pro zařizovací předměty v objektech v do 12 m</t>
  </si>
  <si>
    <t>94680465</t>
  </si>
  <si>
    <t>54</t>
  </si>
  <si>
    <t>726131041</t>
  </si>
  <si>
    <t>Instalační předstěna - klozet závěsný v 1120 mm s ovládáním zepředu do lehkých stěn s kovovou kcí</t>
  </si>
  <si>
    <t>1855864174</t>
  </si>
  <si>
    <t>55</t>
  </si>
  <si>
    <t>998726112</t>
  </si>
  <si>
    <t>Přesun hmot tonážní pro instalační prefabrikáty v objektech v do 12 m</t>
  </si>
  <si>
    <t>-1651137593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</si>
  <si>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</si>
  <si>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</si>
  <si>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</si>
  <si>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</si>
  <si>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</si>
  <si>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</si>
  <si>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</si>
  <si>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VÝKAZ VÝMĚR</t>
  </si>
  <si>
    <t xml:space="preserve">Galerie moderního umění - změna využití bytů II. - drobné odchylky oproti původní schválené PD zpracované v 04/2014 </t>
  </si>
  <si>
    <t>ohřívač vody elektrický tlakový, 10l 2kW nad umyvadlo, vč. Bezpečnostní armatury</t>
  </si>
  <si>
    <t>ohřívač vody elektrický tlakový, 10l 2kW pod umyvadlo, vč. Bezpečnostní armatury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</si>
</sst>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69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8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6" fillId="0" borderId="22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17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6" fillId="0" borderId="20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8" fillId="0" borderId="33" xfId="0" applyFont="1" applyBorder="1" applyAlignment="1">
      <alignment horizontal="center" vertical="center"/>
    </xf>
    <xf numFmtId="49" fontId="28" fillId="0" borderId="33" xfId="0" applyNumberFormat="1" applyFont="1" applyBorder="1" applyAlignment="1">
      <alignment horizontal="left" vertical="center" wrapText="1"/>
    </xf>
    <xf numFmtId="0" fontId="28" fillId="0" borderId="33" xfId="0" applyFont="1" applyBorder="1" applyAlignment="1">
      <alignment horizontal="center" vertical="center" wrapText="1"/>
    </xf>
    <xf numFmtId="168" fontId="28" fillId="0" borderId="33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right" vertical="center"/>
    </xf>
    <xf numFmtId="167" fontId="11" fillId="0" borderId="26" xfId="0" applyNumberFormat="1" applyFont="1" applyBorder="1" applyAlignment="1">
      <alignment horizontal="right" vertical="center"/>
    </xf>
    <xf numFmtId="0" fontId="67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8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4" fontId="6" fillId="0" borderId="0" xfId="0" applyNumberFormat="1" applyFont="1" applyAlignment="1">
      <alignment horizontal="left" vertical="center"/>
    </xf>
    <xf numFmtId="164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64" fontId="1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34" borderId="18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left" vertical="center"/>
    </xf>
    <xf numFmtId="0" fontId="0" fillId="34" borderId="34" xfId="0" applyFill="1" applyBorder="1" applyAlignment="1">
      <alignment horizontal="left" vertical="center"/>
    </xf>
    <xf numFmtId="164" fontId="9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34" borderId="17" xfId="0" applyFont="1" applyFill="1" applyBorder="1" applyAlignment="1">
      <alignment horizontal="center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7" fillId="34" borderId="18" xfId="0" applyFont="1" applyFill="1" applyBorder="1" applyAlignment="1">
      <alignment horizontal="left" vertical="center"/>
    </xf>
    <xf numFmtId="164" fontId="7" fillId="34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164" fontId="25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0" fontId="68" fillId="33" borderId="0" xfId="36" applyFont="1" applyFill="1" applyAlignment="1" applyProtection="1">
      <alignment horizontal="center" vertical="center"/>
      <protection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0" fontId="28" fillId="0" borderId="33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left" vertical="center"/>
    </xf>
    <xf numFmtId="164" fontId="28" fillId="0" borderId="33" xfId="0" applyNumberFormat="1" applyFont="1" applyBorder="1" applyAlignment="1">
      <alignment horizontal="right" vertical="center"/>
    </xf>
    <xf numFmtId="0" fontId="6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164" fontId="17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/>
    </xf>
    <xf numFmtId="0" fontId="5" fillId="0" borderId="0" xfId="0" applyFont="1" applyAlignment="1">
      <alignment horizontal="left" vertical="center" wrapText="1"/>
    </xf>
    <xf numFmtId="166" fontId="6" fillId="0" borderId="0" xfId="0" applyNumberFormat="1" applyFont="1" applyAlignment="1">
      <alignment horizontal="left" vertical="top"/>
    </xf>
    <xf numFmtId="164" fontId="23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 vertical="center"/>
    </xf>
    <xf numFmtId="0" fontId="6" fillId="34" borderId="0" xfId="0" applyFont="1" applyFill="1" applyAlignment="1">
      <alignment horizontal="center" vertical="center"/>
    </xf>
    <xf numFmtId="164" fontId="11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horizontal="righ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EB9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102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6EB9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4102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BE19" sqref="BE19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24" t="s">
        <v>0</v>
      </c>
      <c r="B1" s="125"/>
      <c r="C1" s="125"/>
      <c r="D1" s="126" t="s">
        <v>1</v>
      </c>
      <c r="E1" s="125"/>
      <c r="F1" s="125"/>
      <c r="G1" s="125"/>
      <c r="H1" s="125"/>
      <c r="I1" s="125"/>
      <c r="J1" s="125"/>
      <c r="K1" s="127" t="s">
        <v>341</v>
      </c>
      <c r="L1" s="127"/>
      <c r="M1" s="127"/>
      <c r="N1" s="127"/>
      <c r="O1" s="127"/>
      <c r="P1" s="127"/>
      <c r="Q1" s="127"/>
      <c r="R1" s="127"/>
      <c r="S1" s="127"/>
      <c r="T1" s="125"/>
      <c r="U1" s="125"/>
      <c r="V1" s="125"/>
      <c r="W1" s="127" t="s">
        <v>342</v>
      </c>
      <c r="X1" s="127"/>
      <c r="Y1" s="127"/>
      <c r="Z1" s="127"/>
      <c r="AA1" s="127"/>
      <c r="AB1" s="127"/>
      <c r="AC1" s="127"/>
      <c r="AD1" s="127"/>
      <c r="AE1" s="127"/>
      <c r="AF1" s="127"/>
      <c r="AG1" s="125"/>
      <c r="AH1" s="12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59" t="s">
        <v>4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R2" s="134" t="s">
        <v>5</v>
      </c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56" t="s">
        <v>9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1"/>
      <c r="AS4" s="12" t="s">
        <v>10</v>
      </c>
      <c r="BS4" s="6" t="s">
        <v>11</v>
      </c>
    </row>
    <row r="5" spans="2:71" s="2" customFormat="1" ht="15" customHeight="1">
      <c r="B5" s="10"/>
      <c r="D5" s="13" t="s">
        <v>12</v>
      </c>
      <c r="K5" s="149" t="s">
        <v>13</v>
      </c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Q5" s="11"/>
      <c r="BS5" s="6" t="s">
        <v>6</v>
      </c>
    </row>
    <row r="6" spans="2:71" s="2" customFormat="1" ht="37.5" customHeight="1">
      <c r="B6" s="10"/>
      <c r="D6" s="15" t="s">
        <v>14</v>
      </c>
      <c r="K6" s="160" t="s">
        <v>349</v>
      </c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Q6" s="11"/>
      <c r="BS6" s="6" t="s">
        <v>15</v>
      </c>
    </row>
    <row r="7" spans="2:71" s="2" customFormat="1" ht="15" customHeight="1">
      <c r="B7" s="10"/>
      <c r="D7" s="16" t="s">
        <v>16</v>
      </c>
      <c r="K7" s="14"/>
      <c r="AK7" s="16" t="s">
        <v>17</v>
      </c>
      <c r="AN7" s="14"/>
      <c r="AQ7" s="11"/>
      <c r="BS7" s="6" t="s">
        <v>18</v>
      </c>
    </row>
    <row r="8" spans="2:71" s="2" customFormat="1" ht="15" customHeight="1">
      <c r="B8" s="10"/>
      <c r="D8" s="16" t="s">
        <v>19</v>
      </c>
      <c r="K8" s="14" t="s">
        <v>20</v>
      </c>
      <c r="AK8" s="16" t="s">
        <v>21</v>
      </c>
      <c r="AN8" s="129">
        <v>42359</v>
      </c>
      <c r="AQ8" s="11"/>
      <c r="BS8" s="6" t="s">
        <v>22</v>
      </c>
    </row>
    <row r="9" spans="2:71" s="2" customFormat="1" ht="15" customHeight="1">
      <c r="B9" s="10"/>
      <c r="AQ9" s="11"/>
      <c r="BS9" s="6" t="s">
        <v>23</v>
      </c>
    </row>
    <row r="10" spans="2:71" s="2" customFormat="1" ht="15" customHeight="1">
      <c r="B10" s="10"/>
      <c r="D10" s="16" t="s">
        <v>24</v>
      </c>
      <c r="AK10" s="16" t="s">
        <v>25</v>
      </c>
      <c r="AN10" s="14"/>
      <c r="AQ10" s="11"/>
      <c r="BS10" s="6" t="s">
        <v>15</v>
      </c>
    </row>
    <row r="11" spans="2:71" s="2" customFormat="1" ht="19.5" customHeight="1">
      <c r="B11" s="10"/>
      <c r="E11" s="14" t="s">
        <v>26</v>
      </c>
      <c r="AK11" s="16" t="s">
        <v>27</v>
      </c>
      <c r="AN11" s="14"/>
      <c r="AQ11" s="11"/>
      <c r="BS11" s="6" t="s">
        <v>15</v>
      </c>
    </row>
    <row r="12" spans="2:71" s="2" customFormat="1" ht="7.5" customHeight="1">
      <c r="B12" s="10"/>
      <c r="AQ12" s="11"/>
      <c r="BS12" s="6" t="s">
        <v>15</v>
      </c>
    </row>
    <row r="13" spans="2:71" s="2" customFormat="1" ht="15" customHeight="1">
      <c r="B13" s="10"/>
      <c r="D13" s="16" t="s">
        <v>28</v>
      </c>
      <c r="AK13" s="16" t="s">
        <v>25</v>
      </c>
      <c r="AN13" s="14"/>
      <c r="AQ13" s="11"/>
      <c r="BS13" s="6" t="s">
        <v>15</v>
      </c>
    </row>
    <row r="14" spans="2:71" s="2" customFormat="1" ht="15.75" customHeight="1">
      <c r="B14" s="10"/>
      <c r="E14" s="14" t="s">
        <v>26</v>
      </c>
      <c r="AK14" s="16" t="s">
        <v>27</v>
      </c>
      <c r="AN14" s="14"/>
      <c r="AQ14" s="11"/>
      <c r="BS14" s="6" t="s">
        <v>15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6" t="s">
        <v>29</v>
      </c>
      <c r="AK16" s="16" t="s">
        <v>25</v>
      </c>
      <c r="AN16" s="14"/>
      <c r="AQ16" s="11"/>
      <c r="BS16" s="6" t="s">
        <v>3</v>
      </c>
    </row>
    <row r="17" spans="2:71" s="2" customFormat="1" ht="19.5" customHeight="1">
      <c r="B17" s="10"/>
      <c r="E17" s="14" t="s">
        <v>30</v>
      </c>
      <c r="AK17" s="16" t="s">
        <v>27</v>
      </c>
      <c r="AN17" s="14"/>
      <c r="AQ17" s="11"/>
      <c r="BS17" s="6" t="s">
        <v>31</v>
      </c>
    </row>
    <row r="18" spans="2:71" s="2" customFormat="1" ht="7.5" customHeight="1">
      <c r="B18" s="10"/>
      <c r="AQ18" s="11"/>
      <c r="BS18" s="6" t="s">
        <v>6</v>
      </c>
    </row>
    <row r="19" spans="2:71" s="2" customFormat="1" ht="15" customHeight="1">
      <c r="B19" s="10"/>
      <c r="D19" s="16" t="s">
        <v>32</v>
      </c>
      <c r="AK19" s="16" t="s">
        <v>25</v>
      </c>
      <c r="AN19" s="14"/>
      <c r="AQ19" s="11"/>
      <c r="BS19" s="6" t="s">
        <v>6</v>
      </c>
    </row>
    <row r="20" spans="2:43" s="2" customFormat="1" ht="15.75" customHeight="1">
      <c r="B20" s="10"/>
      <c r="E20" s="14" t="s">
        <v>33</v>
      </c>
      <c r="AK20" s="16" t="s">
        <v>27</v>
      </c>
      <c r="AN20" s="14"/>
      <c r="AQ20" s="11"/>
    </row>
    <row r="21" spans="2:43" s="2" customFormat="1" ht="7.5" customHeight="1">
      <c r="B21" s="10"/>
      <c r="AQ21" s="11"/>
    </row>
    <row r="22" spans="2:43" s="2" customFormat="1" ht="15.75" customHeight="1">
      <c r="B22" s="10"/>
      <c r="D22" s="16" t="s">
        <v>34</v>
      </c>
      <c r="AQ22" s="11"/>
    </row>
    <row r="23" spans="2:43" s="2" customFormat="1" ht="15.75" customHeight="1">
      <c r="B23" s="10"/>
      <c r="E23" s="161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Q23" s="11"/>
    </row>
    <row r="24" spans="2:43" s="2" customFormat="1" ht="7.5" customHeight="1">
      <c r="B24" s="10"/>
      <c r="AQ24" s="11"/>
    </row>
    <row r="25" spans="2:43" s="2" customFormat="1" ht="7.5" customHeight="1">
      <c r="B25" s="1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Q25" s="11"/>
    </row>
    <row r="26" spans="2:43" s="2" customFormat="1" ht="15" customHeight="1">
      <c r="B26" s="10"/>
      <c r="D26" s="18" t="s">
        <v>35</v>
      </c>
      <c r="AK26" s="144">
        <f>ROUND($AG$87,2)</f>
        <v>0</v>
      </c>
      <c r="AL26" s="135"/>
      <c r="AM26" s="135"/>
      <c r="AN26" s="135"/>
      <c r="AO26" s="135"/>
      <c r="AQ26" s="11"/>
    </row>
    <row r="27" spans="2:43" s="2" customFormat="1" ht="15" customHeight="1">
      <c r="B27" s="10"/>
      <c r="D27" s="18" t="s">
        <v>36</v>
      </c>
      <c r="AK27" s="144">
        <f>ROUND($AG$90,2)</f>
        <v>0</v>
      </c>
      <c r="AL27" s="135"/>
      <c r="AM27" s="135"/>
      <c r="AN27" s="135"/>
      <c r="AO27" s="135"/>
      <c r="AQ27" s="11"/>
    </row>
    <row r="28" spans="2:43" s="6" customFormat="1" ht="7.5" customHeight="1">
      <c r="B28" s="19"/>
      <c r="AQ28" s="20"/>
    </row>
    <row r="29" spans="2:43" s="6" customFormat="1" ht="27" customHeight="1">
      <c r="B29" s="19"/>
      <c r="D29" s="21" t="s">
        <v>37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157">
        <f>ROUND($AK$26+$AK$27,2)</f>
        <v>0</v>
      </c>
      <c r="AL29" s="158"/>
      <c r="AM29" s="158"/>
      <c r="AN29" s="158"/>
      <c r="AO29" s="158"/>
      <c r="AQ29" s="20"/>
    </row>
    <row r="30" spans="2:43" s="6" customFormat="1" ht="7.5" customHeight="1">
      <c r="B30" s="19"/>
      <c r="AQ30" s="20"/>
    </row>
    <row r="31" spans="2:43" s="6" customFormat="1" ht="15" customHeight="1">
      <c r="B31" s="23"/>
      <c r="D31" s="24" t="s">
        <v>38</v>
      </c>
      <c r="F31" s="24" t="s">
        <v>39</v>
      </c>
      <c r="L31" s="151">
        <v>0.21</v>
      </c>
      <c r="M31" s="152"/>
      <c r="N31" s="152"/>
      <c r="O31" s="152"/>
      <c r="T31" s="26" t="s">
        <v>40</v>
      </c>
      <c r="W31" s="153">
        <f>ROUND($AZ$87+SUM($CD$91:$CD$91),2)</f>
        <v>0</v>
      </c>
      <c r="X31" s="152"/>
      <c r="Y31" s="152"/>
      <c r="Z31" s="152"/>
      <c r="AA31" s="152"/>
      <c r="AB31" s="152"/>
      <c r="AC31" s="152"/>
      <c r="AD31" s="152"/>
      <c r="AE31" s="152"/>
      <c r="AK31" s="153">
        <f>ROUND($AV$87+SUM($BY$91:$BY$91),2)</f>
        <v>0</v>
      </c>
      <c r="AL31" s="152"/>
      <c r="AM31" s="152"/>
      <c r="AN31" s="152"/>
      <c r="AO31" s="152"/>
      <c r="AQ31" s="27"/>
    </row>
    <row r="32" spans="2:43" s="6" customFormat="1" ht="15" customHeight="1">
      <c r="B32" s="23"/>
      <c r="F32" s="24" t="s">
        <v>41</v>
      </c>
      <c r="L32" s="151">
        <v>0.15</v>
      </c>
      <c r="M32" s="152"/>
      <c r="N32" s="152"/>
      <c r="O32" s="152"/>
      <c r="T32" s="26" t="s">
        <v>40</v>
      </c>
      <c r="W32" s="153">
        <f>ROUND($BA$87+SUM($CE$91:$CE$91),2)</f>
        <v>0</v>
      </c>
      <c r="X32" s="152"/>
      <c r="Y32" s="152"/>
      <c r="Z32" s="152"/>
      <c r="AA32" s="152"/>
      <c r="AB32" s="152"/>
      <c r="AC32" s="152"/>
      <c r="AD32" s="152"/>
      <c r="AE32" s="152"/>
      <c r="AK32" s="153">
        <f>ROUND($AW$87+SUM($BZ$91:$BZ$91),2)</f>
        <v>0</v>
      </c>
      <c r="AL32" s="152"/>
      <c r="AM32" s="152"/>
      <c r="AN32" s="152"/>
      <c r="AO32" s="152"/>
      <c r="AQ32" s="27"/>
    </row>
    <row r="33" spans="2:43" s="6" customFormat="1" ht="15" customHeight="1" hidden="1">
      <c r="B33" s="23"/>
      <c r="F33" s="24" t="s">
        <v>42</v>
      </c>
      <c r="L33" s="151">
        <v>0.21</v>
      </c>
      <c r="M33" s="152"/>
      <c r="N33" s="152"/>
      <c r="O33" s="152"/>
      <c r="T33" s="26" t="s">
        <v>40</v>
      </c>
      <c r="W33" s="153">
        <f>ROUND($BB$87+SUM($CF$91:$CF$91),2)</f>
        <v>0</v>
      </c>
      <c r="X33" s="152"/>
      <c r="Y33" s="152"/>
      <c r="Z33" s="152"/>
      <c r="AA33" s="152"/>
      <c r="AB33" s="152"/>
      <c r="AC33" s="152"/>
      <c r="AD33" s="152"/>
      <c r="AE33" s="152"/>
      <c r="AK33" s="153">
        <v>0</v>
      </c>
      <c r="AL33" s="152"/>
      <c r="AM33" s="152"/>
      <c r="AN33" s="152"/>
      <c r="AO33" s="152"/>
      <c r="AQ33" s="27"/>
    </row>
    <row r="34" spans="2:43" s="6" customFormat="1" ht="15" customHeight="1" hidden="1">
      <c r="B34" s="23"/>
      <c r="F34" s="24" t="s">
        <v>43</v>
      </c>
      <c r="L34" s="151">
        <v>0.15</v>
      </c>
      <c r="M34" s="152"/>
      <c r="N34" s="152"/>
      <c r="O34" s="152"/>
      <c r="T34" s="26" t="s">
        <v>40</v>
      </c>
      <c r="W34" s="153">
        <f>ROUND($BC$87+SUM($CG$91:$CG$91),2)</f>
        <v>0</v>
      </c>
      <c r="X34" s="152"/>
      <c r="Y34" s="152"/>
      <c r="Z34" s="152"/>
      <c r="AA34" s="152"/>
      <c r="AB34" s="152"/>
      <c r="AC34" s="152"/>
      <c r="AD34" s="152"/>
      <c r="AE34" s="152"/>
      <c r="AK34" s="153">
        <v>0</v>
      </c>
      <c r="AL34" s="152"/>
      <c r="AM34" s="152"/>
      <c r="AN34" s="152"/>
      <c r="AO34" s="152"/>
      <c r="AQ34" s="27"/>
    </row>
    <row r="35" spans="2:43" s="6" customFormat="1" ht="15" customHeight="1" hidden="1">
      <c r="B35" s="23"/>
      <c r="F35" s="24" t="s">
        <v>44</v>
      </c>
      <c r="L35" s="151">
        <v>0</v>
      </c>
      <c r="M35" s="152"/>
      <c r="N35" s="152"/>
      <c r="O35" s="152"/>
      <c r="T35" s="26" t="s">
        <v>40</v>
      </c>
      <c r="W35" s="153">
        <f>ROUND($BD$87+SUM($CH$91:$CH$91),2)</f>
        <v>0</v>
      </c>
      <c r="X35" s="152"/>
      <c r="Y35" s="152"/>
      <c r="Z35" s="152"/>
      <c r="AA35" s="152"/>
      <c r="AB35" s="152"/>
      <c r="AC35" s="152"/>
      <c r="AD35" s="152"/>
      <c r="AE35" s="152"/>
      <c r="AK35" s="153">
        <v>0</v>
      </c>
      <c r="AL35" s="152"/>
      <c r="AM35" s="152"/>
      <c r="AN35" s="152"/>
      <c r="AO35" s="152"/>
      <c r="AQ35" s="27"/>
    </row>
    <row r="36" spans="2:43" s="6" customFormat="1" ht="7.5" customHeight="1">
      <c r="B36" s="19"/>
      <c r="AQ36" s="20"/>
    </row>
    <row r="37" spans="2:43" s="6" customFormat="1" ht="27" customHeight="1">
      <c r="B37" s="19"/>
      <c r="C37" s="28"/>
      <c r="D37" s="29" t="s">
        <v>45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1" t="s">
        <v>46</v>
      </c>
      <c r="U37" s="30"/>
      <c r="V37" s="30"/>
      <c r="W37" s="30"/>
      <c r="X37" s="154" t="s">
        <v>47</v>
      </c>
      <c r="Y37" s="142"/>
      <c r="Z37" s="142"/>
      <c r="AA37" s="142"/>
      <c r="AB37" s="142"/>
      <c r="AC37" s="30"/>
      <c r="AD37" s="30"/>
      <c r="AE37" s="30"/>
      <c r="AF37" s="30"/>
      <c r="AG37" s="30"/>
      <c r="AH37" s="30"/>
      <c r="AI37" s="30"/>
      <c r="AJ37" s="30"/>
      <c r="AK37" s="155">
        <f>SUM($AK$29:$AK$35)</f>
        <v>0</v>
      </c>
      <c r="AL37" s="142"/>
      <c r="AM37" s="142"/>
      <c r="AN37" s="142"/>
      <c r="AO37" s="143"/>
      <c r="AP37" s="28"/>
      <c r="AQ37" s="20"/>
    </row>
    <row r="38" spans="2:43" s="6" customFormat="1" ht="15" customHeight="1">
      <c r="B38" s="19"/>
      <c r="AQ38" s="20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19"/>
      <c r="D49" s="32" t="s">
        <v>48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4"/>
      <c r="AC49" s="32" t="s">
        <v>49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4"/>
      <c r="AQ49" s="20"/>
    </row>
    <row r="50" spans="2:43" s="2" customFormat="1" ht="14.25" customHeight="1">
      <c r="B50" s="10"/>
      <c r="D50" s="35"/>
      <c r="Z50" s="36"/>
      <c r="AC50" s="35"/>
      <c r="AO50" s="36"/>
      <c r="AQ50" s="11"/>
    </row>
    <row r="51" spans="2:43" s="2" customFormat="1" ht="14.25" customHeight="1">
      <c r="B51" s="10"/>
      <c r="D51" s="35"/>
      <c r="Z51" s="36"/>
      <c r="AC51" s="35"/>
      <c r="AO51" s="36"/>
      <c r="AQ51" s="11"/>
    </row>
    <row r="52" spans="2:43" s="2" customFormat="1" ht="14.25" customHeight="1">
      <c r="B52" s="10"/>
      <c r="D52" s="35"/>
      <c r="Z52" s="36"/>
      <c r="AC52" s="35"/>
      <c r="AO52" s="36"/>
      <c r="AQ52" s="11"/>
    </row>
    <row r="53" spans="2:43" s="2" customFormat="1" ht="14.25" customHeight="1">
      <c r="B53" s="10"/>
      <c r="D53" s="35"/>
      <c r="Z53" s="36"/>
      <c r="AC53" s="35"/>
      <c r="AO53" s="36"/>
      <c r="AQ53" s="11"/>
    </row>
    <row r="54" spans="2:43" s="2" customFormat="1" ht="14.25" customHeight="1">
      <c r="B54" s="10"/>
      <c r="D54" s="35"/>
      <c r="Z54" s="36"/>
      <c r="AC54" s="35"/>
      <c r="AO54" s="36"/>
      <c r="AQ54" s="11"/>
    </row>
    <row r="55" spans="2:43" s="2" customFormat="1" ht="14.25" customHeight="1">
      <c r="B55" s="10"/>
      <c r="D55" s="35"/>
      <c r="Z55" s="36"/>
      <c r="AC55" s="35"/>
      <c r="AO55" s="36"/>
      <c r="AQ55" s="11"/>
    </row>
    <row r="56" spans="2:43" s="2" customFormat="1" ht="14.25" customHeight="1">
      <c r="B56" s="10"/>
      <c r="D56" s="35"/>
      <c r="Z56" s="36"/>
      <c r="AC56" s="35"/>
      <c r="AO56" s="36"/>
      <c r="AQ56" s="11"/>
    </row>
    <row r="57" spans="2:43" s="2" customFormat="1" ht="14.25" customHeight="1">
      <c r="B57" s="10"/>
      <c r="D57" s="35"/>
      <c r="Z57" s="36"/>
      <c r="AC57" s="35"/>
      <c r="AO57" s="36"/>
      <c r="AQ57" s="11"/>
    </row>
    <row r="58" spans="2:43" s="6" customFormat="1" ht="15.75" customHeight="1">
      <c r="B58" s="19"/>
      <c r="D58" s="37" t="s">
        <v>50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 t="s">
        <v>51</v>
      </c>
      <c r="S58" s="38"/>
      <c r="T58" s="38"/>
      <c r="U58" s="38"/>
      <c r="V58" s="38"/>
      <c r="W58" s="38"/>
      <c r="X58" s="38"/>
      <c r="Y58" s="38"/>
      <c r="Z58" s="40"/>
      <c r="AC58" s="37" t="s">
        <v>50</v>
      </c>
      <c r="AD58" s="38"/>
      <c r="AE58" s="38"/>
      <c r="AF58" s="38"/>
      <c r="AG58" s="38"/>
      <c r="AH58" s="38"/>
      <c r="AI58" s="38"/>
      <c r="AJ58" s="38"/>
      <c r="AK58" s="38"/>
      <c r="AL58" s="38"/>
      <c r="AM58" s="39" t="s">
        <v>51</v>
      </c>
      <c r="AN58" s="38"/>
      <c r="AO58" s="40"/>
      <c r="AQ58" s="20"/>
    </row>
    <row r="59" spans="2:43" s="2" customFormat="1" ht="14.25" customHeight="1">
      <c r="B59" s="10"/>
      <c r="AQ59" s="11"/>
    </row>
    <row r="60" spans="2:43" s="6" customFormat="1" ht="15.75" customHeight="1">
      <c r="B60" s="19"/>
      <c r="D60" s="32" t="s">
        <v>52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4"/>
      <c r="AC60" s="32" t="s">
        <v>53</v>
      </c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4"/>
      <c r="AQ60" s="20"/>
    </row>
    <row r="61" spans="2:43" s="2" customFormat="1" ht="14.25" customHeight="1">
      <c r="B61" s="10"/>
      <c r="D61" s="35"/>
      <c r="Z61" s="36"/>
      <c r="AC61" s="35"/>
      <c r="AO61" s="36"/>
      <c r="AQ61" s="11"/>
    </row>
    <row r="62" spans="2:43" s="2" customFormat="1" ht="14.25" customHeight="1">
      <c r="B62" s="10"/>
      <c r="D62" s="35"/>
      <c r="Z62" s="36"/>
      <c r="AC62" s="35"/>
      <c r="AO62" s="36"/>
      <c r="AQ62" s="11"/>
    </row>
    <row r="63" spans="2:43" s="2" customFormat="1" ht="14.25" customHeight="1">
      <c r="B63" s="10"/>
      <c r="D63" s="35"/>
      <c r="Z63" s="36"/>
      <c r="AC63" s="35"/>
      <c r="AO63" s="36"/>
      <c r="AQ63" s="11"/>
    </row>
    <row r="64" spans="2:43" s="2" customFormat="1" ht="14.25" customHeight="1">
      <c r="B64" s="10"/>
      <c r="D64" s="35"/>
      <c r="Z64" s="36"/>
      <c r="AC64" s="35"/>
      <c r="AO64" s="36"/>
      <c r="AQ64" s="11"/>
    </row>
    <row r="65" spans="2:43" s="2" customFormat="1" ht="14.25" customHeight="1">
      <c r="B65" s="10"/>
      <c r="D65" s="35"/>
      <c r="Z65" s="36"/>
      <c r="AC65" s="35"/>
      <c r="AO65" s="36"/>
      <c r="AQ65" s="11"/>
    </row>
    <row r="66" spans="2:43" s="2" customFormat="1" ht="14.25" customHeight="1">
      <c r="B66" s="10"/>
      <c r="D66" s="35"/>
      <c r="Z66" s="36"/>
      <c r="AC66" s="35"/>
      <c r="AO66" s="36"/>
      <c r="AQ66" s="11"/>
    </row>
    <row r="67" spans="2:43" s="2" customFormat="1" ht="14.25" customHeight="1">
      <c r="B67" s="10"/>
      <c r="D67" s="35"/>
      <c r="Z67" s="36"/>
      <c r="AC67" s="35"/>
      <c r="AO67" s="36"/>
      <c r="AQ67" s="11"/>
    </row>
    <row r="68" spans="2:43" s="2" customFormat="1" ht="14.25" customHeight="1">
      <c r="B68" s="10"/>
      <c r="D68" s="35"/>
      <c r="Z68" s="36"/>
      <c r="AC68" s="35"/>
      <c r="AO68" s="36"/>
      <c r="AQ68" s="11"/>
    </row>
    <row r="69" spans="2:43" s="6" customFormat="1" ht="15.75" customHeight="1">
      <c r="B69" s="19"/>
      <c r="D69" s="37" t="s">
        <v>50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 t="s">
        <v>51</v>
      </c>
      <c r="S69" s="38"/>
      <c r="T69" s="38"/>
      <c r="U69" s="38"/>
      <c r="V69" s="38"/>
      <c r="W69" s="38"/>
      <c r="X69" s="38"/>
      <c r="Y69" s="38"/>
      <c r="Z69" s="40"/>
      <c r="AC69" s="37" t="s">
        <v>50</v>
      </c>
      <c r="AD69" s="38"/>
      <c r="AE69" s="38"/>
      <c r="AF69" s="38"/>
      <c r="AG69" s="38"/>
      <c r="AH69" s="38"/>
      <c r="AI69" s="38"/>
      <c r="AJ69" s="38"/>
      <c r="AK69" s="38"/>
      <c r="AL69" s="38"/>
      <c r="AM69" s="39" t="s">
        <v>51</v>
      </c>
      <c r="AN69" s="38"/>
      <c r="AO69" s="40"/>
      <c r="AQ69" s="20"/>
    </row>
    <row r="70" spans="2:43" s="6" customFormat="1" ht="7.5" customHeight="1">
      <c r="B70" s="19"/>
      <c r="AQ70" s="20"/>
    </row>
    <row r="71" spans="2:43" s="6" customFormat="1" ht="7.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3"/>
    </row>
    <row r="75" spans="2:43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6"/>
    </row>
    <row r="76" spans="2:43" s="6" customFormat="1" ht="37.5" customHeight="1">
      <c r="B76" s="19"/>
      <c r="C76" s="156" t="s">
        <v>54</v>
      </c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20"/>
    </row>
    <row r="77" spans="2:43" s="14" customFormat="1" ht="15" customHeight="1">
      <c r="B77" s="47"/>
      <c r="C77" s="16" t="s">
        <v>12</v>
      </c>
      <c r="L77" s="14" t="str">
        <f>$K$5</f>
        <v>2014-010a</v>
      </c>
      <c r="AQ77" s="48"/>
    </row>
    <row r="78" spans="2:43" s="49" customFormat="1" ht="37.5" customHeight="1">
      <c r="B78" s="50"/>
      <c r="C78" s="49" t="s">
        <v>14</v>
      </c>
      <c r="L78" s="148" t="str">
        <f>$K$6</f>
        <v>Galerie moderního umění - změna využití bytů II. - drobné odchylky oproti původní schválené PD zpracované v 04/2014 </v>
      </c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Q78" s="51"/>
    </row>
    <row r="79" spans="2:43" s="6" customFormat="1" ht="7.5" customHeight="1">
      <c r="B79" s="19"/>
      <c r="AQ79" s="20"/>
    </row>
    <row r="80" spans="2:43" s="6" customFormat="1" ht="15.75" customHeight="1">
      <c r="B80" s="19"/>
      <c r="C80" s="16" t="s">
        <v>19</v>
      </c>
      <c r="L80" s="52" t="str">
        <f>IF($K$8="","",$K$8)</f>
        <v>Hradec Králové</v>
      </c>
      <c r="AI80" s="16" t="s">
        <v>21</v>
      </c>
      <c r="AM80" s="53">
        <f>IF($AN$8="","",$AN$8)</f>
        <v>42359</v>
      </c>
      <c r="AQ80" s="20"/>
    </row>
    <row r="81" spans="2:43" s="6" customFormat="1" ht="7.5" customHeight="1">
      <c r="B81" s="19"/>
      <c r="AQ81" s="20"/>
    </row>
    <row r="82" spans="2:56" s="6" customFormat="1" ht="18.75" customHeight="1">
      <c r="B82" s="19"/>
      <c r="C82" s="16" t="s">
        <v>24</v>
      </c>
      <c r="L82" s="14" t="str">
        <f>IF($E$11="","",$E$11)</f>
        <v> </v>
      </c>
      <c r="AI82" s="16" t="s">
        <v>29</v>
      </c>
      <c r="AM82" s="149" t="str">
        <f>IF($E$17="","",$E$17)</f>
        <v>VPK Maurer</v>
      </c>
      <c r="AN82" s="131"/>
      <c r="AO82" s="131"/>
      <c r="AP82" s="131"/>
      <c r="AQ82" s="20"/>
      <c r="AS82" s="138" t="s">
        <v>55</v>
      </c>
      <c r="AT82" s="139"/>
      <c r="AU82" s="33"/>
      <c r="AV82" s="33"/>
      <c r="AW82" s="33"/>
      <c r="AX82" s="33"/>
      <c r="AY82" s="33"/>
      <c r="AZ82" s="33"/>
      <c r="BA82" s="33"/>
      <c r="BB82" s="33"/>
      <c r="BC82" s="33"/>
      <c r="BD82" s="34"/>
    </row>
    <row r="83" spans="2:56" s="6" customFormat="1" ht="15.75" customHeight="1">
      <c r="B83" s="19"/>
      <c r="C83" s="16" t="s">
        <v>28</v>
      </c>
      <c r="L83" s="14" t="str">
        <f>IF($E$14="","",$E$14)</f>
        <v> </v>
      </c>
      <c r="AI83" s="16" t="s">
        <v>32</v>
      </c>
      <c r="AM83" s="149" t="str">
        <f>IF($E$20="","",$E$20)</f>
        <v>Michal Sčebel</v>
      </c>
      <c r="AN83" s="131"/>
      <c r="AO83" s="131"/>
      <c r="AP83" s="131"/>
      <c r="AQ83" s="20"/>
      <c r="AS83" s="140"/>
      <c r="AT83" s="131"/>
      <c r="BD83" s="54"/>
    </row>
    <row r="84" spans="2:56" s="6" customFormat="1" ht="12" customHeight="1">
      <c r="B84" s="19"/>
      <c r="AQ84" s="20"/>
      <c r="AS84" s="140"/>
      <c r="AT84" s="131"/>
      <c r="BD84" s="54"/>
    </row>
    <row r="85" spans="2:57" s="6" customFormat="1" ht="30" customHeight="1">
      <c r="B85" s="19"/>
      <c r="C85" s="150" t="s">
        <v>56</v>
      </c>
      <c r="D85" s="142"/>
      <c r="E85" s="142"/>
      <c r="F85" s="142"/>
      <c r="G85" s="142"/>
      <c r="H85" s="30"/>
      <c r="I85" s="141" t="s">
        <v>57</v>
      </c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1" t="s">
        <v>58</v>
      </c>
      <c r="AH85" s="142"/>
      <c r="AI85" s="142"/>
      <c r="AJ85" s="142"/>
      <c r="AK85" s="142"/>
      <c r="AL85" s="142"/>
      <c r="AM85" s="142"/>
      <c r="AN85" s="141" t="s">
        <v>59</v>
      </c>
      <c r="AO85" s="142"/>
      <c r="AP85" s="143"/>
      <c r="AQ85" s="20"/>
      <c r="AS85" s="55" t="s">
        <v>60</v>
      </c>
      <c r="AT85" s="56" t="s">
        <v>61</v>
      </c>
      <c r="AU85" s="56" t="s">
        <v>62</v>
      </c>
      <c r="AV85" s="56" t="s">
        <v>63</v>
      </c>
      <c r="AW85" s="56" t="s">
        <v>64</v>
      </c>
      <c r="AX85" s="56" t="s">
        <v>65</v>
      </c>
      <c r="AY85" s="56" t="s">
        <v>66</v>
      </c>
      <c r="AZ85" s="56" t="s">
        <v>67</v>
      </c>
      <c r="BA85" s="56" t="s">
        <v>68</v>
      </c>
      <c r="BB85" s="56" t="s">
        <v>69</v>
      </c>
      <c r="BC85" s="56" t="s">
        <v>70</v>
      </c>
      <c r="BD85" s="57" t="s">
        <v>71</v>
      </c>
      <c r="BE85" s="58"/>
    </row>
    <row r="86" spans="2:56" s="6" customFormat="1" ht="12" customHeight="1">
      <c r="B86" s="19"/>
      <c r="AQ86" s="20"/>
      <c r="AS86" s="59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4"/>
    </row>
    <row r="87" spans="2:76" s="49" customFormat="1" ht="33" customHeight="1">
      <c r="B87" s="50"/>
      <c r="C87" s="60" t="s">
        <v>72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130">
        <f>ROUND($AG$88,2)</f>
        <v>0</v>
      </c>
      <c r="AH87" s="147"/>
      <c r="AI87" s="147"/>
      <c r="AJ87" s="147"/>
      <c r="AK87" s="147"/>
      <c r="AL87" s="147"/>
      <c r="AM87" s="147"/>
      <c r="AN87" s="130">
        <f>SUM($AG$87,$AT$87)</f>
        <v>0</v>
      </c>
      <c r="AO87" s="147"/>
      <c r="AP87" s="147"/>
      <c r="AQ87" s="51"/>
      <c r="AS87" s="61">
        <f>ROUND($AS$88,2)</f>
        <v>0</v>
      </c>
      <c r="AT87" s="62">
        <f>ROUND(SUM($AV$87:$AW$87),2)</f>
        <v>0</v>
      </c>
      <c r="AU87" s="63">
        <f>ROUND($AU$88,5)</f>
        <v>289.05803</v>
      </c>
      <c r="AV87" s="62">
        <f>ROUND($AZ$87*$L$31,2)</f>
        <v>0</v>
      </c>
      <c r="AW87" s="62">
        <f>ROUND($BA$87*$L$32,2)</f>
        <v>0</v>
      </c>
      <c r="AX87" s="62">
        <f>ROUND($BB$87*$L$31,2)</f>
        <v>0</v>
      </c>
      <c r="AY87" s="62">
        <f>ROUND($BC$87*$L$32,2)</f>
        <v>0</v>
      </c>
      <c r="AZ87" s="62">
        <f>ROUND($AZ$88,2)</f>
        <v>0</v>
      </c>
      <c r="BA87" s="62">
        <f>ROUND($BA$88,2)</f>
        <v>0</v>
      </c>
      <c r="BB87" s="62">
        <f>ROUND($BB$88,2)</f>
        <v>0</v>
      </c>
      <c r="BC87" s="62">
        <f>ROUND($BC$88,2)</f>
        <v>0</v>
      </c>
      <c r="BD87" s="64">
        <f>ROUND($BD$88,2)</f>
        <v>0</v>
      </c>
      <c r="BS87" s="49" t="s">
        <v>73</v>
      </c>
      <c r="BT87" s="49" t="s">
        <v>74</v>
      </c>
      <c r="BU87" s="65" t="s">
        <v>75</v>
      </c>
      <c r="BV87" s="49" t="s">
        <v>76</v>
      </c>
      <c r="BW87" s="49" t="s">
        <v>77</v>
      </c>
      <c r="BX87" s="49" t="s">
        <v>78</v>
      </c>
    </row>
    <row r="88" spans="1:76" s="66" customFormat="1" ht="28.5" customHeight="1">
      <c r="A88" s="123" t="s">
        <v>343</v>
      </c>
      <c r="B88" s="67"/>
      <c r="C88" s="68"/>
      <c r="D88" s="145" t="s">
        <v>79</v>
      </c>
      <c r="E88" s="146"/>
      <c r="F88" s="146"/>
      <c r="G88" s="146"/>
      <c r="H88" s="146"/>
      <c r="I88" s="68"/>
      <c r="J88" s="145" t="s">
        <v>80</v>
      </c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36">
        <f>'D.1.4.e - Zařízení zdravo...'!$M$30</f>
        <v>0</v>
      </c>
      <c r="AH88" s="137"/>
      <c r="AI88" s="137"/>
      <c r="AJ88" s="137"/>
      <c r="AK88" s="137"/>
      <c r="AL88" s="137"/>
      <c r="AM88" s="137"/>
      <c r="AN88" s="136">
        <f>SUM($AG$88,$AT$88)</f>
        <v>0</v>
      </c>
      <c r="AO88" s="137"/>
      <c r="AP88" s="137"/>
      <c r="AQ88" s="69"/>
      <c r="AS88" s="70">
        <f>'D.1.4.e - Zařízení zdravo...'!$M$28</f>
        <v>0</v>
      </c>
      <c r="AT88" s="71">
        <f>ROUND(SUM($AV$88:$AW$88),2)</f>
        <v>0</v>
      </c>
      <c r="AU88" s="72">
        <f>'D.1.4.e - Zařízení zdravo...'!$W$115</f>
        <v>289.05803099999997</v>
      </c>
      <c r="AV88" s="71">
        <f>'D.1.4.e - Zařízení zdravo...'!$M$32</f>
        <v>0</v>
      </c>
      <c r="AW88" s="71">
        <f>'D.1.4.e - Zařízení zdravo...'!$M$33</f>
        <v>0</v>
      </c>
      <c r="AX88" s="71">
        <f>'D.1.4.e - Zařízení zdravo...'!$M$34</f>
        <v>0</v>
      </c>
      <c r="AY88" s="71">
        <f>'D.1.4.e - Zařízení zdravo...'!$M$35</f>
        <v>0</v>
      </c>
      <c r="AZ88" s="71">
        <f>'D.1.4.e - Zařízení zdravo...'!$H$32</f>
        <v>0</v>
      </c>
      <c r="BA88" s="71">
        <f>'D.1.4.e - Zařízení zdravo...'!$H$33</f>
        <v>0</v>
      </c>
      <c r="BB88" s="71">
        <f>'D.1.4.e - Zařízení zdravo...'!$H$34</f>
        <v>0</v>
      </c>
      <c r="BC88" s="71">
        <f>'D.1.4.e - Zařízení zdravo...'!$H$35</f>
        <v>0</v>
      </c>
      <c r="BD88" s="73">
        <f>'D.1.4.e - Zařízení zdravo...'!$H$36</f>
        <v>0</v>
      </c>
      <c r="BT88" s="66" t="s">
        <v>18</v>
      </c>
      <c r="BV88" s="66" t="s">
        <v>76</v>
      </c>
      <c r="BW88" s="66" t="s">
        <v>81</v>
      </c>
      <c r="BX88" s="66" t="s">
        <v>77</v>
      </c>
    </row>
    <row r="89" spans="2:43" s="2" customFormat="1" ht="14.25" customHeight="1">
      <c r="B89" s="10"/>
      <c r="AQ89" s="11"/>
    </row>
    <row r="90" spans="2:49" s="6" customFormat="1" ht="30.75" customHeight="1">
      <c r="B90" s="19"/>
      <c r="C90" s="60" t="s">
        <v>82</v>
      </c>
      <c r="AG90" s="130">
        <v>0</v>
      </c>
      <c r="AH90" s="131"/>
      <c r="AI90" s="131"/>
      <c r="AJ90" s="131"/>
      <c r="AK90" s="131"/>
      <c r="AL90" s="131"/>
      <c r="AM90" s="131"/>
      <c r="AN90" s="130">
        <v>0</v>
      </c>
      <c r="AO90" s="131"/>
      <c r="AP90" s="131"/>
      <c r="AQ90" s="20"/>
      <c r="AS90" s="55" t="s">
        <v>83</v>
      </c>
      <c r="AT90" s="56" t="s">
        <v>84</v>
      </c>
      <c r="AU90" s="56" t="s">
        <v>38</v>
      </c>
      <c r="AV90" s="57" t="s">
        <v>61</v>
      </c>
      <c r="AW90" s="58"/>
    </row>
    <row r="91" spans="2:48" s="6" customFormat="1" ht="12" customHeight="1">
      <c r="B91" s="19"/>
      <c r="AQ91" s="20"/>
      <c r="AS91" s="33"/>
      <c r="AT91" s="33"/>
      <c r="AU91" s="33"/>
      <c r="AV91" s="33"/>
    </row>
    <row r="92" spans="2:43" s="6" customFormat="1" ht="30.75" customHeight="1">
      <c r="B92" s="19"/>
      <c r="C92" s="74" t="s">
        <v>85</v>
      </c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132">
        <f>ROUND($AG$87+$AG$90,2)</f>
        <v>0</v>
      </c>
      <c r="AH92" s="133"/>
      <c r="AI92" s="133"/>
      <c r="AJ92" s="133"/>
      <c r="AK92" s="133"/>
      <c r="AL92" s="133"/>
      <c r="AM92" s="133"/>
      <c r="AN92" s="132">
        <f>$AN$87+$AN$90</f>
        <v>0</v>
      </c>
      <c r="AO92" s="133"/>
      <c r="AP92" s="133"/>
      <c r="AQ92" s="20"/>
    </row>
    <row r="93" spans="2:43" s="6" customFormat="1" ht="7.5" customHeight="1"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3"/>
    </row>
  </sheetData>
  <sheetProtection/>
  <mergeCells count="45">
    <mergeCell ref="C2:AP2"/>
    <mergeCell ref="C4:AP4"/>
    <mergeCell ref="K5:AO5"/>
    <mergeCell ref="K6:AO6"/>
    <mergeCell ref="E23:AN23"/>
    <mergeCell ref="AK26:AO26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D88:H88"/>
    <mergeCell ref="J88:AF88"/>
    <mergeCell ref="AG87:AM87"/>
    <mergeCell ref="AN87:AP87"/>
    <mergeCell ref="L78:AO78"/>
    <mergeCell ref="AM82:AP82"/>
    <mergeCell ref="AM83:AP83"/>
    <mergeCell ref="C85:G85"/>
    <mergeCell ref="I85:AF85"/>
    <mergeCell ref="AG85:AM85"/>
    <mergeCell ref="AG90:AM90"/>
    <mergeCell ref="AN90:AP90"/>
    <mergeCell ref="AG92:AM92"/>
    <mergeCell ref="AN92:AP92"/>
    <mergeCell ref="AR2:BE2"/>
    <mergeCell ref="AN88:AP88"/>
    <mergeCell ref="AG88:AM88"/>
    <mergeCell ref="AS82:AT84"/>
    <mergeCell ref="AN85:AP85"/>
    <mergeCell ref="AK27:AO27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D.1.4.e - Zařízení zdravo...'!C2" tooltip="D.1.4.e - Zařízení zdravo...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7"/>
  <sheetViews>
    <sheetView showGridLines="0" tabSelected="1" zoomScalePageLayoutView="0" workbookViewId="0" topLeftCell="A1">
      <pane ySplit="1" topLeftCell="A154" activePane="bottomLeft" state="frozen"/>
      <selection pane="topLeft" activeCell="A1" sqref="A1"/>
      <selection pane="bottomLeft" activeCell="AJ168" sqref="AJ16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28"/>
      <c r="B1" s="125"/>
      <c r="C1" s="125"/>
      <c r="D1" s="126" t="s">
        <v>1</v>
      </c>
      <c r="E1" s="125"/>
      <c r="F1" s="127" t="s">
        <v>344</v>
      </c>
      <c r="G1" s="127"/>
      <c r="H1" s="164" t="s">
        <v>345</v>
      </c>
      <c r="I1" s="164"/>
      <c r="J1" s="164"/>
      <c r="K1" s="164"/>
      <c r="L1" s="127" t="s">
        <v>346</v>
      </c>
      <c r="M1" s="125"/>
      <c r="N1" s="125"/>
      <c r="O1" s="126" t="s">
        <v>86</v>
      </c>
      <c r="P1" s="125"/>
      <c r="Q1" s="125"/>
      <c r="R1" s="125"/>
      <c r="S1" s="127" t="s">
        <v>347</v>
      </c>
      <c r="T1" s="127"/>
      <c r="U1" s="128"/>
      <c r="V1" s="12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9" t="s">
        <v>4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S2" s="134" t="s">
        <v>5</v>
      </c>
      <c r="T2" s="135"/>
      <c r="U2" s="135"/>
      <c r="V2" s="135"/>
      <c r="W2" s="135"/>
      <c r="X2" s="135"/>
      <c r="Y2" s="135"/>
      <c r="Z2" s="135"/>
      <c r="AA2" s="135"/>
      <c r="AB2" s="135"/>
      <c r="AC2" s="135"/>
      <c r="AT2" s="2" t="s">
        <v>81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87</v>
      </c>
    </row>
    <row r="4" spans="2:46" s="2" customFormat="1" ht="37.5" customHeight="1">
      <c r="B4" s="10"/>
      <c r="C4" s="156" t="s">
        <v>88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176" t="str">
        <f>'Rekapitulace stavby'!$K$6</f>
        <v>Galerie moderního umění - změna využití bytů II. - drobné odchylky oproti původní schválené PD zpracované v 04/2014 </v>
      </c>
      <c r="G6" s="135"/>
      <c r="H6" s="135"/>
      <c r="I6" s="135"/>
      <c r="J6" s="135"/>
      <c r="K6" s="135"/>
      <c r="L6" s="135"/>
      <c r="M6" s="135"/>
      <c r="N6" s="135"/>
      <c r="O6" s="135"/>
      <c r="P6" s="135"/>
      <c r="R6" s="11"/>
    </row>
    <row r="7" spans="2:18" s="6" customFormat="1" ht="33.75" customHeight="1">
      <c r="B7" s="19"/>
      <c r="D7" s="15" t="s">
        <v>89</v>
      </c>
      <c r="F7" s="160" t="s">
        <v>90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R7" s="20"/>
    </row>
    <row r="8" spans="2:18" s="6" customFormat="1" ht="15" customHeight="1">
      <c r="B8" s="19"/>
      <c r="D8" s="16" t="s">
        <v>16</v>
      </c>
      <c r="F8" s="14"/>
      <c r="M8" s="16" t="s">
        <v>17</v>
      </c>
      <c r="O8" s="14"/>
      <c r="R8" s="20"/>
    </row>
    <row r="9" spans="2:18" s="6" customFormat="1" ht="15" customHeight="1">
      <c r="B9" s="19"/>
      <c r="D9" s="16" t="s">
        <v>19</v>
      </c>
      <c r="F9" s="14" t="s">
        <v>20</v>
      </c>
      <c r="M9" s="16" t="s">
        <v>21</v>
      </c>
      <c r="O9" s="177">
        <f>'Rekapitulace stavby'!$AN$8</f>
        <v>42359</v>
      </c>
      <c r="P9" s="131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24</v>
      </c>
      <c r="M11" s="16" t="s">
        <v>25</v>
      </c>
      <c r="O11" s="149">
        <f>IF('Rekapitulace stavby'!$AN$10="","",'Rekapitulace stavby'!$AN$10)</f>
      </c>
      <c r="P11" s="131"/>
      <c r="R11" s="20"/>
    </row>
    <row r="12" spans="2:18" s="6" customFormat="1" ht="18.75" customHeight="1">
      <c r="B12" s="19"/>
      <c r="E12" s="14" t="str">
        <f>IF('Rekapitulace stavby'!$E$11="","",'Rekapitulace stavby'!$E$11)</f>
        <v> </v>
      </c>
      <c r="M12" s="16" t="s">
        <v>27</v>
      </c>
      <c r="O12" s="149">
        <f>IF('Rekapitulace stavby'!$AN$11="","",'Rekapitulace stavby'!$AN$11)</f>
      </c>
      <c r="P12" s="131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28</v>
      </c>
      <c r="M14" s="16" t="s">
        <v>25</v>
      </c>
      <c r="O14" s="149">
        <f>IF('Rekapitulace stavby'!$AN$13="","",'Rekapitulace stavby'!$AN$13)</f>
      </c>
      <c r="P14" s="131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27</v>
      </c>
      <c r="O15" s="149">
        <f>IF('Rekapitulace stavby'!$AN$14="","",'Rekapitulace stavby'!$AN$14)</f>
      </c>
      <c r="P15" s="131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29</v>
      </c>
      <c r="M17" s="16" t="s">
        <v>25</v>
      </c>
      <c r="O17" s="149"/>
      <c r="P17" s="131"/>
      <c r="R17" s="20"/>
    </row>
    <row r="18" spans="2:18" s="6" customFormat="1" ht="18.75" customHeight="1">
      <c r="B18" s="19"/>
      <c r="E18" s="14" t="s">
        <v>30</v>
      </c>
      <c r="M18" s="16" t="s">
        <v>27</v>
      </c>
      <c r="O18" s="149"/>
      <c r="P18" s="131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32</v>
      </c>
      <c r="M20" s="16" t="s">
        <v>25</v>
      </c>
      <c r="O20" s="149"/>
      <c r="P20" s="131"/>
      <c r="R20" s="20"/>
    </row>
    <row r="21" spans="2:18" s="6" customFormat="1" ht="18.75" customHeight="1">
      <c r="B21" s="19"/>
      <c r="E21" s="14" t="s">
        <v>33</v>
      </c>
      <c r="M21" s="16" t="s">
        <v>27</v>
      </c>
      <c r="O21" s="149"/>
      <c r="P21" s="131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34</v>
      </c>
      <c r="R23" s="20"/>
    </row>
    <row r="24" spans="2:18" s="75" customFormat="1" ht="15.75" customHeight="1">
      <c r="B24" s="76"/>
      <c r="E24" s="161"/>
      <c r="F24" s="183"/>
      <c r="G24" s="183"/>
      <c r="H24" s="183"/>
      <c r="I24" s="183"/>
      <c r="J24" s="183"/>
      <c r="K24" s="183"/>
      <c r="L24" s="183"/>
      <c r="R24" s="77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78" t="s">
        <v>91</v>
      </c>
      <c r="M27" s="144">
        <f>$N$88</f>
        <v>0</v>
      </c>
      <c r="N27" s="131"/>
      <c r="O27" s="131"/>
      <c r="P27" s="131"/>
      <c r="R27" s="20"/>
    </row>
    <row r="28" spans="2:18" s="6" customFormat="1" ht="15" customHeight="1">
      <c r="B28" s="19"/>
      <c r="D28" s="18" t="s">
        <v>92</v>
      </c>
      <c r="M28" s="144">
        <f>$N$96</f>
        <v>0</v>
      </c>
      <c r="N28" s="131"/>
      <c r="O28" s="131"/>
      <c r="P28" s="131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79" t="s">
        <v>37</v>
      </c>
      <c r="M30" s="184">
        <f>ROUND($M$27+$M$28,2)</f>
        <v>0</v>
      </c>
      <c r="N30" s="131"/>
      <c r="O30" s="131"/>
      <c r="P30" s="131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38</v>
      </c>
      <c r="E32" s="24" t="s">
        <v>39</v>
      </c>
      <c r="F32" s="25">
        <v>0.21</v>
      </c>
      <c r="G32" s="80" t="s">
        <v>40</v>
      </c>
      <c r="H32" s="182">
        <f>ROUND((SUM($BE$96:$BE$97)+SUM($BE$115:$BE$176)),2)</f>
        <v>0</v>
      </c>
      <c r="I32" s="131"/>
      <c r="J32" s="131"/>
      <c r="M32" s="182">
        <f>ROUND(ROUND((SUM($BE$96:$BE$97)+SUM($BE$115:$BE$176)),2)*$F$32,2)</f>
        <v>0</v>
      </c>
      <c r="N32" s="131"/>
      <c r="O32" s="131"/>
      <c r="P32" s="131"/>
      <c r="R32" s="20"/>
    </row>
    <row r="33" spans="2:18" s="6" customFormat="1" ht="15" customHeight="1">
      <c r="B33" s="19"/>
      <c r="E33" s="24" t="s">
        <v>41</v>
      </c>
      <c r="F33" s="25">
        <v>0.15</v>
      </c>
      <c r="G33" s="80" t="s">
        <v>40</v>
      </c>
      <c r="H33" s="182">
        <f>ROUND((SUM($BF$96:$BF$97)+SUM($BF$115:$BF$176)),2)</f>
        <v>0</v>
      </c>
      <c r="I33" s="131"/>
      <c r="J33" s="131"/>
      <c r="M33" s="182">
        <f>ROUND(ROUND((SUM($BF$96:$BF$97)+SUM($BF$115:$BF$176)),2)*$F$33,2)</f>
        <v>0</v>
      </c>
      <c r="N33" s="131"/>
      <c r="O33" s="131"/>
      <c r="P33" s="131"/>
      <c r="R33" s="20"/>
    </row>
    <row r="34" spans="2:18" s="6" customFormat="1" ht="15" customHeight="1" hidden="1">
      <c r="B34" s="19"/>
      <c r="E34" s="24" t="s">
        <v>42</v>
      </c>
      <c r="F34" s="25">
        <v>0.21</v>
      </c>
      <c r="G34" s="80" t="s">
        <v>40</v>
      </c>
      <c r="H34" s="182">
        <f>ROUND((SUM($BG$96:$BG$97)+SUM($BG$115:$BG$176)),2)</f>
        <v>0</v>
      </c>
      <c r="I34" s="131"/>
      <c r="J34" s="131"/>
      <c r="M34" s="182">
        <v>0</v>
      </c>
      <c r="N34" s="131"/>
      <c r="O34" s="131"/>
      <c r="P34" s="131"/>
      <c r="R34" s="20"/>
    </row>
    <row r="35" spans="2:18" s="6" customFormat="1" ht="15" customHeight="1" hidden="1">
      <c r="B35" s="19"/>
      <c r="E35" s="24" t="s">
        <v>43</v>
      </c>
      <c r="F35" s="25">
        <v>0.15</v>
      </c>
      <c r="G35" s="80" t="s">
        <v>40</v>
      </c>
      <c r="H35" s="182">
        <f>ROUND((SUM($BH$96:$BH$97)+SUM($BH$115:$BH$176)),2)</f>
        <v>0</v>
      </c>
      <c r="I35" s="131"/>
      <c r="J35" s="131"/>
      <c r="M35" s="182">
        <v>0</v>
      </c>
      <c r="N35" s="131"/>
      <c r="O35" s="131"/>
      <c r="P35" s="131"/>
      <c r="R35" s="20"/>
    </row>
    <row r="36" spans="2:18" s="6" customFormat="1" ht="15" customHeight="1" hidden="1">
      <c r="B36" s="19"/>
      <c r="E36" s="24" t="s">
        <v>44</v>
      </c>
      <c r="F36" s="25">
        <v>0</v>
      </c>
      <c r="G36" s="80" t="s">
        <v>40</v>
      </c>
      <c r="H36" s="182">
        <f>ROUND((SUM($BI$96:$BI$97)+SUM($BI$115:$BI$176)),2)</f>
        <v>0</v>
      </c>
      <c r="I36" s="131"/>
      <c r="J36" s="131"/>
      <c r="M36" s="182">
        <v>0</v>
      </c>
      <c r="N36" s="131"/>
      <c r="O36" s="131"/>
      <c r="P36" s="131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45</v>
      </c>
      <c r="E38" s="30"/>
      <c r="F38" s="30"/>
      <c r="G38" s="81" t="s">
        <v>46</v>
      </c>
      <c r="H38" s="31" t="s">
        <v>47</v>
      </c>
      <c r="I38" s="30"/>
      <c r="J38" s="30"/>
      <c r="K38" s="30"/>
      <c r="L38" s="155">
        <f>SUM($M$30:$M$36)</f>
        <v>0</v>
      </c>
      <c r="M38" s="142"/>
      <c r="N38" s="142"/>
      <c r="O38" s="142"/>
      <c r="P38" s="143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48</v>
      </c>
      <c r="E50" s="33"/>
      <c r="F50" s="33"/>
      <c r="G50" s="33"/>
      <c r="H50" s="34"/>
      <c r="J50" s="32" t="s">
        <v>49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50</v>
      </c>
      <c r="E59" s="38"/>
      <c r="F59" s="38"/>
      <c r="G59" s="39" t="s">
        <v>51</v>
      </c>
      <c r="H59" s="40"/>
      <c r="J59" s="37" t="s">
        <v>50</v>
      </c>
      <c r="K59" s="38"/>
      <c r="L59" s="38"/>
      <c r="M59" s="38"/>
      <c r="N59" s="39" t="s">
        <v>51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52</v>
      </c>
      <c r="E61" s="33"/>
      <c r="F61" s="33"/>
      <c r="G61" s="33"/>
      <c r="H61" s="34"/>
      <c r="J61" s="32" t="s">
        <v>53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50</v>
      </c>
      <c r="E70" s="38"/>
      <c r="F70" s="38"/>
      <c r="G70" s="39" t="s">
        <v>51</v>
      </c>
      <c r="H70" s="40"/>
      <c r="J70" s="37" t="s">
        <v>50</v>
      </c>
      <c r="K70" s="38"/>
      <c r="L70" s="38"/>
      <c r="M70" s="38"/>
      <c r="N70" s="39" t="s">
        <v>51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56" t="s">
        <v>93</v>
      </c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76" t="str">
        <f>$F$6</f>
        <v>Galerie moderního umění - změna využití bytů II. - drobné odchylky oproti původní schválené PD zpracované v 04/2014 </v>
      </c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R78" s="20"/>
    </row>
    <row r="79" spans="2:18" s="6" customFormat="1" ht="37.5" customHeight="1">
      <c r="B79" s="19"/>
      <c r="C79" s="49" t="s">
        <v>89</v>
      </c>
      <c r="F79" s="148" t="str">
        <f>$F$7</f>
        <v>D.1.4.e - Zařízení zdravotně technických instalací</v>
      </c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19</v>
      </c>
      <c r="F81" s="14" t="str">
        <f>$F$9</f>
        <v>Hradec Králové</v>
      </c>
      <c r="K81" s="16" t="s">
        <v>21</v>
      </c>
      <c r="M81" s="177">
        <f>IF($O$9="","",$O$9)</f>
        <v>42359</v>
      </c>
      <c r="N81" s="131"/>
      <c r="O81" s="131"/>
      <c r="P81" s="131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24</v>
      </c>
      <c r="F83" s="14" t="str">
        <f>$E$12</f>
        <v> </v>
      </c>
      <c r="K83" s="16" t="s">
        <v>29</v>
      </c>
      <c r="M83" s="149" t="str">
        <f>$E$18</f>
        <v>VPK Maurer</v>
      </c>
      <c r="N83" s="131"/>
      <c r="O83" s="131"/>
      <c r="P83" s="131"/>
      <c r="Q83" s="131"/>
      <c r="R83" s="20"/>
    </row>
    <row r="84" spans="2:18" s="6" customFormat="1" ht="15" customHeight="1">
      <c r="B84" s="19"/>
      <c r="C84" s="16" t="s">
        <v>28</v>
      </c>
      <c r="F84" s="14" t="str">
        <f>IF($E$15="","",$E$15)</f>
        <v> </v>
      </c>
      <c r="K84" s="16" t="s">
        <v>32</v>
      </c>
      <c r="M84" s="149" t="str">
        <f>$E$21</f>
        <v>Michal Sčebel</v>
      </c>
      <c r="N84" s="131"/>
      <c r="O84" s="131"/>
      <c r="P84" s="131"/>
      <c r="Q84" s="131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81" t="s">
        <v>94</v>
      </c>
      <c r="D86" s="133"/>
      <c r="E86" s="133"/>
      <c r="F86" s="133"/>
      <c r="G86" s="133"/>
      <c r="H86" s="28"/>
      <c r="I86" s="28"/>
      <c r="J86" s="28"/>
      <c r="K86" s="28"/>
      <c r="L86" s="28"/>
      <c r="M86" s="28"/>
      <c r="N86" s="181" t="s">
        <v>95</v>
      </c>
      <c r="O86" s="131"/>
      <c r="P86" s="131"/>
      <c r="Q86" s="131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96</v>
      </c>
      <c r="N88" s="130">
        <f>$N$115</f>
        <v>0</v>
      </c>
      <c r="O88" s="131"/>
      <c r="P88" s="131"/>
      <c r="Q88" s="131"/>
      <c r="R88" s="20"/>
      <c r="AU88" s="6" t="s">
        <v>97</v>
      </c>
    </row>
    <row r="89" spans="2:18" s="65" customFormat="1" ht="25.5" customHeight="1">
      <c r="B89" s="82"/>
      <c r="D89" s="83" t="s">
        <v>98</v>
      </c>
      <c r="N89" s="178">
        <f>$N$116</f>
        <v>0</v>
      </c>
      <c r="O89" s="179"/>
      <c r="P89" s="179"/>
      <c r="Q89" s="179"/>
      <c r="R89" s="84"/>
    </row>
    <row r="90" spans="2:18" s="78" customFormat="1" ht="21" customHeight="1">
      <c r="B90" s="85"/>
      <c r="D90" s="86" t="s">
        <v>99</v>
      </c>
      <c r="N90" s="180">
        <f>$N$117</f>
        <v>0</v>
      </c>
      <c r="O90" s="179"/>
      <c r="P90" s="179"/>
      <c r="Q90" s="179"/>
      <c r="R90" s="87"/>
    </row>
    <row r="91" spans="2:18" s="78" customFormat="1" ht="21" customHeight="1">
      <c r="B91" s="85"/>
      <c r="D91" s="86" t="s">
        <v>100</v>
      </c>
      <c r="N91" s="180">
        <f>$N$134</f>
        <v>0</v>
      </c>
      <c r="O91" s="179"/>
      <c r="P91" s="179"/>
      <c r="Q91" s="179"/>
      <c r="R91" s="87"/>
    </row>
    <row r="92" spans="2:18" s="78" customFormat="1" ht="21" customHeight="1">
      <c r="B92" s="85"/>
      <c r="D92" s="86" t="s">
        <v>101</v>
      </c>
      <c r="N92" s="180">
        <f>$N$154</f>
        <v>0</v>
      </c>
      <c r="O92" s="179"/>
      <c r="P92" s="179"/>
      <c r="Q92" s="179"/>
      <c r="R92" s="87"/>
    </row>
    <row r="93" spans="2:18" s="78" customFormat="1" ht="21" customHeight="1">
      <c r="B93" s="85"/>
      <c r="D93" s="86" t="s">
        <v>102</v>
      </c>
      <c r="N93" s="180">
        <f>$N$156</f>
        <v>0</v>
      </c>
      <c r="O93" s="179"/>
      <c r="P93" s="179"/>
      <c r="Q93" s="179"/>
      <c r="R93" s="87"/>
    </row>
    <row r="94" spans="2:18" s="78" customFormat="1" ht="21" customHeight="1">
      <c r="B94" s="85"/>
      <c r="D94" s="86" t="s">
        <v>103</v>
      </c>
      <c r="N94" s="180">
        <f>$N$174</f>
        <v>0</v>
      </c>
      <c r="O94" s="179"/>
      <c r="P94" s="179"/>
      <c r="Q94" s="179"/>
      <c r="R94" s="87"/>
    </row>
    <row r="95" spans="2:18" s="6" customFormat="1" ht="22.5" customHeight="1">
      <c r="B95" s="19"/>
      <c r="R95" s="20"/>
    </row>
    <row r="96" spans="2:21" s="6" customFormat="1" ht="30" customHeight="1">
      <c r="B96" s="19"/>
      <c r="C96" s="60" t="s">
        <v>104</v>
      </c>
      <c r="N96" s="130">
        <v>0</v>
      </c>
      <c r="O96" s="131"/>
      <c r="P96" s="131"/>
      <c r="Q96" s="131"/>
      <c r="R96" s="20"/>
      <c r="T96" s="88"/>
      <c r="U96" s="89" t="s">
        <v>38</v>
      </c>
    </row>
    <row r="97" spans="2:18" s="6" customFormat="1" ht="18.75" customHeight="1">
      <c r="B97" s="19"/>
      <c r="R97" s="20"/>
    </row>
    <row r="98" spans="2:18" s="6" customFormat="1" ht="30" customHeight="1">
      <c r="B98" s="19"/>
      <c r="C98" s="74" t="s">
        <v>85</v>
      </c>
      <c r="D98" s="28"/>
      <c r="E98" s="28"/>
      <c r="F98" s="28"/>
      <c r="G98" s="28"/>
      <c r="H98" s="28"/>
      <c r="I98" s="28"/>
      <c r="J98" s="28"/>
      <c r="K98" s="28"/>
      <c r="L98" s="132">
        <f>ROUND(SUM($N$88+$N$96),2)</f>
        <v>0</v>
      </c>
      <c r="M98" s="133"/>
      <c r="N98" s="133"/>
      <c r="O98" s="133"/>
      <c r="P98" s="133"/>
      <c r="Q98" s="133"/>
      <c r="R98" s="20"/>
    </row>
    <row r="99" spans="2:18" s="6" customFormat="1" ht="7.5" customHeight="1"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3"/>
    </row>
    <row r="103" spans="2:18" s="6" customFormat="1" ht="7.5" customHeight="1"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6"/>
    </row>
    <row r="104" spans="2:18" s="6" customFormat="1" ht="37.5" customHeight="1">
      <c r="B104" s="19"/>
      <c r="C104" s="156" t="s">
        <v>348</v>
      </c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20"/>
    </row>
    <row r="105" spans="2:18" s="6" customFormat="1" ht="7.5" customHeight="1">
      <c r="B105" s="19"/>
      <c r="R105" s="20"/>
    </row>
    <row r="106" spans="2:18" s="6" customFormat="1" ht="30.75" customHeight="1">
      <c r="B106" s="19"/>
      <c r="C106" s="16" t="s">
        <v>14</v>
      </c>
      <c r="F106" s="176" t="str">
        <f>$F$6</f>
        <v>Galerie moderního umění - změna využití bytů II. - drobné odchylky oproti původní schválené PD zpracované v 04/2014 </v>
      </c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R106" s="20"/>
    </row>
    <row r="107" spans="2:18" s="6" customFormat="1" ht="37.5" customHeight="1">
      <c r="B107" s="19"/>
      <c r="C107" s="49" t="s">
        <v>89</v>
      </c>
      <c r="F107" s="148" t="str">
        <f>$F$7</f>
        <v>D.1.4.e - Zařízení zdravotně technických instalací</v>
      </c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R107" s="20"/>
    </row>
    <row r="108" spans="2:18" s="6" customFormat="1" ht="7.5" customHeight="1">
      <c r="B108" s="19"/>
      <c r="R108" s="20"/>
    </row>
    <row r="109" spans="2:18" s="6" customFormat="1" ht="18.75" customHeight="1">
      <c r="B109" s="19"/>
      <c r="C109" s="16" t="s">
        <v>19</v>
      </c>
      <c r="F109" s="14" t="str">
        <f>$F$9</f>
        <v>Hradec Králové</v>
      </c>
      <c r="K109" s="16" t="s">
        <v>21</v>
      </c>
      <c r="M109" s="177">
        <f>IF($O$9="","",$O$9)</f>
        <v>42359</v>
      </c>
      <c r="N109" s="131"/>
      <c r="O109" s="131"/>
      <c r="P109" s="131"/>
      <c r="R109" s="20"/>
    </row>
    <row r="110" spans="2:18" s="6" customFormat="1" ht="7.5" customHeight="1">
      <c r="B110" s="19"/>
      <c r="R110" s="20"/>
    </row>
    <row r="111" spans="2:18" s="6" customFormat="1" ht="15.75" customHeight="1">
      <c r="B111" s="19"/>
      <c r="C111" s="16" t="s">
        <v>24</v>
      </c>
      <c r="F111" s="14" t="str">
        <f>$E$12</f>
        <v> </v>
      </c>
      <c r="K111" s="16" t="s">
        <v>29</v>
      </c>
      <c r="M111" s="149" t="str">
        <f>$E$18</f>
        <v>VPK Maurer</v>
      </c>
      <c r="N111" s="131"/>
      <c r="O111" s="131"/>
      <c r="P111" s="131"/>
      <c r="Q111" s="131"/>
      <c r="R111" s="20"/>
    </row>
    <row r="112" spans="2:18" s="6" customFormat="1" ht="15" customHeight="1">
      <c r="B112" s="19"/>
      <c r="C112" s="16" t="s">
        <v>28</v>
      </c>
      <c r="F112" s="14" t="str">
        <f>IF($E$15="","",$E$15)</f>
        <v> </v>
      </c>
      <c r="K112" s="16" t="s">
        <v>32</v>
      </c>
      <c r="M112" s="149" t="str">
        <f>$E$21</f>
        <v>Michal Sčebel</v>
      </c>
      <c r="N112" s="131"/>
      <c r="O112" s="131"/>
      <c r="P112" s="131"/>
      <c r="Q112" s="131"/>
      <c r="R112" s="20"/>
    </row>
    <row r="113" spans="2:18" s="6" customFormat="1" ht="11.25" customHeight="1">
      <c r="B113" s="19"/>
      <c r="R113" s="20"/>
    </row>
    <row r="114" spans="2:27" s="90" customFormat="1" ht="30" customHeight="1">
      <c r="B114" s="91"/>
      <c r="C114" s="92" t="s">
        <v>105</v>
      </c>
      <c r="D114" s="93" t="s">
        <v>106</v>
      </c>
      <c r="E114" s="93" t="s">
        <v>56</v>
      </c>
      <c r="F114" s="171" t="s">
        <v>107</v>
      </c>
      <c r="G114" s="172"/>
      <c r="H114" s="172"/>
      <c r="I114" s="172"/>
      <c r="J114" s="93" t="s">
        <v>108</v>
      </c>
      <c r="K114" s="93" t="s">
        <v>109</v>
      </c>
      <c r="L114" s="171" t="s">
        <v>110</v>
      </c>
      <c r="M114" s="172"/>
      <c r="N114" s="171" t="s">
        <v>111</v>
      </c>
      <c r="O114" s="172"/>
      <c r="P114" s="172"/>
      <c r="Q114" s="173"/>
      <c r="R114" s="94"/>
      <c r="T114" s="55" t="s">
        <v>112</v>
      </c>
      <c r="U114" s="56" t="s">
        <v>38</v>
      </c>
      <c r="V114" s="56" t="s">
        <v>113</v>
      </c>
      <c r="W114" s="56" t="s">
        <v>114</v>
      </c>
      <c r="X114" s="56" t="s">
        <v>115</v>
      </c>
      <c r="Y114" s="56" t="s">
        <v>116</v>
      </c>
      <c r="Z114" s="56" t="s">
        <v>117</v>
      </c>
      <c r="AA114" s="57" t="s">
        <v>118</v>
      </c>
    </row>
    <row r="115" spans="2:63" s="6" customFormat="1" ht="30" customHeight="1">
      <c r="B115" s="19"/>
      <c r="C115" s="60" t="s">
        <v>91</v>
      </c>
      <c r="N115" s="174">
        <f>$BK$115</f>
        <v>0</v>
      </c>
      <c r="O115" s="131"/>
      <c r="P115" s="131"/>
      <c r="Q115" s="131"/>
      <c r="R115" s="20"/>
      <c r="T115" s="59"/>
      <c r="U115" s="33"/>
      <c r="V115" s="33"/>
      <c r="W115" s="95">
        <f>$W$116</f>
        <v>289.05803099999997</v>
      </c>
      <c r="X115" s="33"/>
      <c r="Y115" s="95">
        <f>$Y$116</f>
        <v>1.3734600000000001</v>
      </c>
      <c r="Z115" s="33"/>
      <c r="AA115" s="96">
        <f>$AA$116</f>
        <v>0.02571</v>
      </c>
      <c r="AT115" s="6" t="s">
        <v>73</v>
      </c>
      <c r="AU115" s="6" t="s">
        <v>97</v>
      </c>
      <c r="BK115" s="97">
        <f>$BK$116</f>
        <v>0</v>
      </c>
    </row>
    <row r="116" spans="2:63" s="98" customFormat="1" ht="37.5" customHeight="1">
      <c r="B116" s="99"/>
      <c r="D116" s="100" t="s">
        <v>98</v>
      </c>
      <c r="E116" s="100"/>
      <c r="F116" s="100"/>
      <c r="G116" s="100"/>
      <c r="H116" s="100"/>
      <c r="I116" s="100"/>
      <c r="J116" s="100"/>
      <c r="K116" s="100"/>
      <c r="L116" s="100"/>
      <c r="M116" s="100"/>
      <c r="N116" s="175">
        <f>$BK$116</f>
        <v>0</v>
      </c>
      <c r="O116" s="163"/>
      <c r="P116" s="163"/>
      <c r="Q116" s="163"/>
      <c r="R116" s="102"/>
      <c r="T116" s="103"/>
      <c r="W116" s="104">
        <f>$W$117+$W$134+$W$154+$W$156+$W$174</f>
        <v>289.05803099999997</v>
      </c>
      <c r="Y116" s="104">
        <f>$Y$117+$Y$134+$Y$154+$Y$156+$Y$174</f>
        <v>1.3734600000000001</v>
      </c>
      <c r="AA116" s="105">
        <f>$AA$117+$AA$134+$AA$154+$AA$156+$AA$174</f>
        <v>0.02571</v>
      </c>
      <c r="AR116" s="101" t="s">
        <v>87</v>
      </c>
      <c r="AT116" s="101" t="s">
        <v>73</v>
      </c>
      <c r="AU116" s="101" t="s">
        <v>74</v>
      </c>
      <c r="AY116" s="101" t="s">
        <v>119</v>
      </c>
      <c r="BK116" s="106">
        <f>$BK$117+$BK$134+$BK$154+$BK$156+$BK$174</f>
        <v>0</v>
      </c>
    </row>
    <row r="117" spans="2:63" s="98" customFormat="1" ht="21" customHeight="1">
      <c r="B117" s="99"/>
      <c r="D117" s="107" t="s">
        <v>99</v>
      </c>
      <c r="E117" s="107"/>
      <c r="F117" s="107"/>
      <c r="G117" s="107"/>
      <c r="H117" s="107"/>
      <c r="I117" s="107"/>
      <c r="J117" s="107"/>
      <c r="K117" s="107"/>
      <c r="L117" s="107"/>
      <c r="M117" s="107"/>
      <c r="N117" s="162">
        <f>$BK$117</f>
        <v>0</v>
      </c>
      <c r="O117" s="163"/>
      <c r="P117" s="163"/>
      <c r="Q117" s="163"/>
      <c r="R117" s="102"/>
      <c r="T117" s="103"/>
      <c r="W117" s="104">
        <f>SUM($W$118:$W$133)</f>
        <v>64.551932</v>
      </c>
      <c r="Y117" s="104">
        <f>SUM($Y$118:$Y$133)</f>
        <v>0.08383</v>
      </c>
      <c r="AA117" s="105">
        <f>SUM($AA$118:$AA$133)</f>
        <v>0.0021</v>
      </c>
      <c r="AR117" s="101" t="s">
        <v>87</v>
      </c>
      <c r="AT117" s="101" t="s">
        <v>73</v>
      </c>
      <c r="AU117" s="101" t="s">
        <v>18</v>
      </c>
      <c r="AY117" s="101" t="s">
        <v>119</v>
      </c>
      <c r="BK117" s="106">
        <f>SUM($BK$118:$BK$133)</f>
        <v>0</v>
      </c>
    </row>
    <row r="118" spans="2:65" s="6" customFormat="1" ht="27" customHeight="1">
      <c r="B118" s="19"/>
      <c r="C118" s="108" t="s">
        <v>18</v>
      </c>
      <c r="D118" s="108" t="s">
        <v>120</v>
      </c>
      <c r="E118" s="109" t="s">
        <v>121</v>
      </c>
      <c r="F118" s="165" t="s">
        <v>122</v>
      </c>
      <c r="G118" s="166"/>
      <c r="H118" s="166"/>
      <c r="I118" s="166"/>
      <c r="J118" s="110" t="s">
        <v>123</v>
      </c>
      <c r="K118" s="111">
        <v>1</v>
      </c>
      <c r="L118" s="167"/>
      <c r="M118" s="166"/>
      <c r="N118" s="167">
        <f>ROUND($L$118*$K$118,2)</f>
        <v>0</v>
      </c>
      <c r="O118" s="166"/>
      <c r="P118" s="166"/>
      <c r="Q118" s="166"/>
      <c r="R118" s="20"/>
      <c r="T118" s="112"/>
      <c r="U118" s="26" t="s">
        <v>39</v>
      </c>
      <c r="V118" s="113">
        <v>0.031</v>
      </c>
      <c r="W118" s="113">
        <f>$V$118*$K$118</f>
        <v>0.031</v>
      </c>
      <c r="X118" s="113">
        <v>0</v>
      </c>
      <c r="Y118" s="113">
        <f>$X$118*$K$118</f>
        <v>0</v>
      </c>
      <c r="Z118" s="113">
        <v>0.0021</v>
      </c>
      <c r="AA118" s="114">
        <f>$Z$118*$K$118</f>
        <v>0.0021</v>
      </c>
      <c r="AR118" s="6" t="s">
        <v>124</v>
      </c>
      <c r="AT118" s="6" t="s">
        <v>120</v>
      </c>
      <c r="AU118" s="6" t="s">
        <v>87</v>
      </c>
      <c r="AY118" s="6" t="s">
        <v>119</v>
      </c>
      <c r="BE118" s="115">
        <f>IF($U$118="základní",$N$118,0)</f>
        <v>0</v>
      </c>
      <c r="BF118" s="115">
        <f>IF($U$118="snížená",$N$118,0)</f>
        <v>0</v>
      </c>
      <c r="BG118" s="115">
        <f>IF($U$118="zákl. přenesená",$N$118,0)</f>
        <v>0</v>
      </c>
      <c r="BH118" s="115">
        <f>IF($U$118="sníž. přenesená",$N$118,0)</f>
        <v>0</v>
      </c>
      <c r="BI118" s="115">
        <f>IF($U$118="nulová",$N$118,0)</f>
        <v>0</v>
      </c>
      <c r="BJ118" s="6" t="s">
        <v>18</v>
      </c>
      <c r="BK118" s="115">
        <f>ROUND($L$118*$K$118,2)</f>
        <v>0</v>
      </c>
      <c r="BL118" s="6" t="s">
        <v>124</v>
      </c>
      <c r="BM118" s="6" t="s">
        <v>125</v>
      </c>
    </row>
    <row r="119" spans="2:65" s="6" customFormat="1" ht="15.75" customHeight="1">
      <c r="B119" s="19"/>
      <c r="C119" s="108" t="s">
        <v>87</v>
      </c>
      <c r="D119" s="108" t="s">
        <v>120</v>
      </c>
      <c r="E119" s="109" t="s">
        <v>126</v>
      </c>
      <c r="F119" s="165" t="s">
        <v>127</v>
      </c>
      <c r="G119" s="166"/>
      <c r="H119" s="166"/>
      <c r="I119" s="166"/>
      <c r="J119" s="110" t="s">
        <v>128</v>
      </c>
      <c r="K119" s="111">
        <v>16</v>
      </c>
      <c r="L119" s="167"/>
      <c r="M119" s="166"/>
      <c r="N119" s="167">
        <f>ROUND($L$119*$K$119,2)</f>
        <v>0</v>
      </c>
      <c r="O119" s="166"/>
      <c r="P119" s="166"/>
      <c r="Q119" s="166"/>
      <c r="R119" s="20"/>
      <c r="T119" s="112"/>
      <c r="U119" s="26" t="s">
        <v>39</v>
      </c>
      <c r="V119" s="113">
        <v>0.342</v>
      </c>
      <c r="W119" s="113">
        <f>$V$119*$K$119</f>
        <v>5.472</v>
      </c>
      <c r="X119" s="113">
        <v>0.0018</v>
      </c>
      <c r="Y119" s="113">
        <f>$X$119*$K$119</f>
        <v>0.0288</v>
      </c>
      <c r="Z119" s="113">
        <v>0</v>
      </c>
      <c r="AA119" s="114">
        <f>$Z$119*$K$119</f>
        <v>0</v>
      </c>
      <c r="AR119" s="6" t="s">
        <v>124</v>
      </c>
      <c r="AT119" s="6" t="s">
        <v>120</v>
      </c>
      <c r="AU119" s="6" t="s">
        <v>87</v>
      </c>
      <c r="AY119" s="6" t="s">
        <v>119</v>
      </c>
      <c r="BE119" s="115">
        <f>IF($U$119="základní",$N$119,0)</f>
        <v>0</v>
      </c>
      <c r="BF119" s="115">
        <f>IF($U$119="snížená",$N$119,0)</f>
        <v>0</v>
      </c>
      <c r="BG119" s="115">
        <f>IF($U$119="zákl. přenesená",$N$119,0)</f>
        <v>0</v>
      </c>
      <c r="BH119" s="115">
        <f>IF($U$119="sníž. přenesená",$N$119,0)</f>
        <v>0</v>
      </c>
      <c r="BI119" s="115">
        <f>IF($U$119="nulová",$N$119,0)</f>
        <v>0</v>
      </c>
      <c r="BJ119" s="6" t="s">
        <v>18</v>
      </c>
      <c r="BK119" s="115">
        <f>ROUND($L$119*$K$119,2)</f>
        <v>0</v>
      </c>
      <c r="BL119" s="6" t="s">
        <v>124</v>
      </c>
      <c r="BM119" s="6" t="s">
        <v>129</v>
      </c>
    </row>
    <row r="120" spans="2:65" s="6" customFormat="1" ht="27" customHeight="1">
      <c r="B120" s="19"/>
      <c r="C120" s="108" t="s">
        <v>130</v>
      </c>
      <c r="D120" s="108" t="s">
        <v>120</v>
      </c>
      <c r="E120" s="109" t="s">
        <v>131</v>
      </c>
      <c r="F120" s="165" t="s">
        <v>132</v>
      </c>
      <c r="G120" s="166"/>
      <c r="H120" s="166"/>
      <c r="I120" s="166"/>
      <c r="J120" s="110" t="s">
        <v>133</v>
      </c>
      <c r="K120" s="111">
        <v>12</v>
      </c>
      <c r="L120" s="167"/>
      <c r="M120" s="166"/>
      <c r="N120" s="167">
        <f>ROUND($L$120*$K$120,2)</f>
        <v>0</v>
      </c>
      <c r="O120" s="166"/>
      <c r="P120" s="166"/>
      <c r="Q120" s="166"/>
      <c r="R120" s="20"/>
      <c r="T120" s="112"/>
      <c r="U120" s="26" t="s">
        <v>39</v>
      </c>
      <c r="V120" s="113">
        <v>0.769</v>
      </c>
      <c r="W120" s="113">
        <f>$V$120*$K$120</f>
        <v>9.228</v>
      </c>
      <c r="X120" s="113">
        <v>0.00109</v>
      </c>
      <c r="Y120" s="113">
        <f>$X$120*$K$120</f>
        <v>0.013080000000000001</v>
      </c>
      <c r="Z120" s="113">
        <v>0</v>
      </c>
      <c r="AA120" s="114">
        <f>$Z$120*$K$120</f>
        <v>0</v>
      </c>
      <c r="AR120" s="6" t="s">
        <v>124</v>
      </c>
      <c r="AT120" s="6" t="s">
        <v>120</v>
      </c>
      <c r="AU120" s="6" t="s">
        <v>87</v>
      </c>
      <c r="AY120" s="6" t="s">
        <v>119</v>
      </c>
      <c r="BE120" s="115">
        <f>IF($U$120="základní",$N$120,0)</f>
        <v>0</v>
      </c>
      <c r="BF120" s="115">
        <f>IF($U$120="snížená",$N$120,0)</f>
        <v>0</v>
      </c>
      <c r="BG120" s="115">
        <f>IF($U$120="zákl. přenesená",$N$120,0)</f>
        <v>0</v>
      </c>
      <c r="BH120" s="115">
        <f>IF($U$120="sníž. přenesená",$N$120,0)</f>
        <v>0</v>
      </c>
      <c r="BI120" s="115">
        <f>IF($U$120="nulová",$N$120,0)</f>
        <v>0</v>
      </c>
      <c r="BJ120" s="6" t="s">
        <v>18</v>
      </c>
      <c r="BK120" s="115">
        <f>ROUND($L$120*$K$120,2)</f>
        <v>0</v>
      </c>
      <c r="BL120" s="6" t="s">
        <v>124</v>
      </c>
      <c r="BM120" s="6" t="s">
        <v>134</v>
      </c>
    </row>
    <row r="121" spans="2:65" s="6" customFormat="1" ht="27" customHeight="1">
      <c r="B121" s="19"/>
      <c r="C121" s="108" t="s">
        <v>135</v>
      </c>
      <c r="D121" s="108" t="s">
        <v>120</v>
      </c>
      <c r="E121" s="109" t="s">
        <v>136</v>
      </c>
      <c r="F121" s="165" t="s">
        <v>137</v>
      </c>
      <c r="G121" s="166"/>
      <c r="H121" s="166"/>
      <c r="I121" s="166"/>
      <c r="J121" s="110" t="s">
        <v>133</v>
      </c>
      <c r="K121" s="111">
        <v>8</v>
      </c>
      <c r="L121" s="167"/>
      <c r="M121" s="166"/>
      <c r="N121" s="167">
        <f>ROUND($L$121*$K$121,2)</f>
        <v>0</v>
      </c>
      <c r="O121" s="166"/>
      <c r="P121" s="166"/>
      <c r="Q121" s="166"/>
      <c r="R121" s="20"/>
      <c r="T121" s="112"/>
      <c r="U121" s="26" t="s">
        <v>39</v>
      </c>
      <c r="V121" s="113">
        <v>0.827</v>
      </c>
      <c r="W121" s="113">
        <f>$V$121*$K$121</f>
        <v>6.616</v>
      </c>
      <c r="X121" s="113">
        <v>0.0012</v>
      </c>
      <c r="Y121" s="113">
        <f>$X$121*$K$121</f>
        <v>0.0096</v>
      </c>
      <c r="Z121" s="113">
        <v>0</v>
      </c>
      <c r="AA121" s="114">
        <f>$Z$121*$K$121</f>
        <v>0</v>
      </c>
      <c r="AR121" s="6" t="s">
        <v>124</v>
      </c>
      <c r="AT121" s="6" t="s">
        <v>120</v>
      </c>
      <c r="AU121" s="6" t="s">
        <v>87</v>
      </c>
      <c r="AY121" s="6" t="s">
        <v>119</v>
      </c>
      <c r="BE121" s="115">
        <f>IF($U$121="základní",$N$121,0)</f>
        <v>0</v>
      </c>
      <c r="BF121" s="115">
        <f>IF($U$121="snížená",$N$121,0)</f>
        <v>0</v>
      </c>
      <c r="BG121" s="115">
        <f>IF($U$121="zákl. přenesená",$N$121,0)</f>
        <v>0</v>
      </c>
      <c r="BH121" s="115">
        <f>IF($U$121="sníž. přenesená",$N$121,0)</f>
        <v>0</v>
      </c>
      <c r="BI121" s="115">
        <f>IF($U$121="nulová",$N$121,0)</f>
        <v>0</v>
      </c>
      <c r="BJ121" s="6" t="s">
        <v>18</v>
      </c>
      <c r="BK121" s="115">
        <f>ROUND($L$121*$K$121,2)</f>
        <v>0</v>
      </c>
      <c r="BL121" s="6" t="s">
        <v>124</v>
      </c>
      <c r="BM121" s="6" t="s">
        <v>138</v>
      </c>
    </row>
    <row r="122" spans="2:65" s="6" customFormat="1" ht="27" customHeight="1">
      <c r="B122" s="19"/>
      <c r="C122" s="108" t="s">
        <v>139</v>
      </c>
      <c r="D122" s="108" t="s">
        <v>120</v>
      </c>
      <c r="E122" s="109" t="s">
        <v>140</v>
      </c>
      <c r="F122" s="165" t="s">
        <v>141</v>
      </c>
      <c r="G122" s="166"/>
      <c r="H122" s="166"/>
      <c r="I122" s="166"/>
      <c r="J122" s="110" t="s">
        <v>133</v>
      </c>
      <c r="K122" s="111">
        <v>10</v>
      </c>
      <c r="L122" s="167"/>
      <c r="M122" s="166"/>
      <c r="N122" s="167">
        <f>ROUND($L$122*$K$122,2)</f>
        <v>0</v>
      </c>
      <c r="O122" s="166"/>
      <c r="P122" s="166"/>
      <c r="Q122" s="166"/>
      <c r="R122" s="20"/>
      <c r="T122" s="112"/>
      <c r="U122" s="26" t="s">
        <v>39</v>
      </c>
      <c r="V122" s="113">
        <v>0.831</v>
      </c>
      <c r="W122" s="113">
        <f>$V$122*$K$122</f>
        <v>8.309999999999999</v>
      </c>
      <c r="X122" s="113">
        <v>0.0009</v>
      </c>
      <c r="Y122" s="113">
        <f>$X$122*$K$122</f>
        <v>0.009</v>
      </c>
      <c r="Z122" s="113">
        <v>0</v>
      </c>
      <c r="AA122" s="114">
        <f>$Z$122*$K$122</f>
        <v>0</v>
      </c>
      <c r="AR122" s="6" t="s">
        <v>124</v>
      </c>
      <c r="AT122" s="6" t="s">
        <v>120</v>
      </c>
      <c r="AU122" s="6" t="s">
        <v>87</v>
      </c>
      <c r="AY122" s="6" t="s">
        <v>119</v>
      </c>
      <c r="BE122" s="115">
        <f>IF($U$122="základní",$N$122,0)</f>
        <v>0</v>
      </c>
      <c r="BF122" s="115">
        <f>IF($U$122="snížená",$N$122,0)</f>
        <v>0</v>
      </c>
      <c r="BG122" s="115">
        <f>IF($U$122="zákl. přenesená",$N$122,0)</f>
        <v>0</v>
      </c>
      <c r="BH122" s="115">
        <f>IF($U$122="sníž. přenesená",$N$122,0)</f>
        <v>0</v>
      </c>
      <c r="BI122" s="115">
        <f>IF($U$122="nulová",$N$122,0)</f>
        <v>0</v>
      </c>
      <c r="BJ122" s="6" t="s">
        <v>18</v>
      </c>
      <c r="BK122" s="115">
        <f>ROUND($L$122*$K$122,2)</f>
        <v>0</v>
      </c>
      <c r="BL122" s="6" t="s">
        <v>124</v>
      </c>
      <c r="BM122" s="6" t="s">
        <v>142</v>
      </c>
    </row>
    <row r="123" spans="2:65" s="6" customFormat="1" ht="27" customHeight="1">
      <c r="B123" s="19"/>
      <c r="C123" s="108" t="s">
        <v>143</v>
      </c>
      <c r="D123" s="108" t="s">
        <v>120</v>
      </c>
      <c r="E123" s="109" t="s">
        <v>144</v>
      </c>
      <c r="F123" s="165" t="s">
        <v>145</v>
      </c>
      <c r="G123" s="166"/>
      <c r="H123" s="166"/>
      <c r="I123" s="166"/>
      <c r="J123" s="110" t="s">
        <v>133</v>
      </c>
      <c r="K123" s="111">
        <v>20</v>
      </c>
      <c r="L123" s="167"/>
      <c r="M123" s="166"/>
      <c r="N123" s="167">
        <f>ROUND($L$123*$K$123,2)</f>
        <v>0</v>
      </c>
      <c r="O123" s="166"/>
      <c r="P123" s="166"/>
      <c r="Q123" s="166"/>
      <c r="R123" s="20"/>
      <c r="T123" s="112"/>
      <c r="U123" s="26" t="s">
        <v>39</v>
      </c>
      <c r="V123" s="113">
        <v>0.728</v>
      </c>
      <c r="W123" s="113">
        <f>$V$123*$K$123</f>
        <v>14.559999999999999</v>
      </c>
      <c r="X123" s="113">
        <v>0.00035</v>
      </c>
      <c r="Y123" s="113">
        <f>$X$123*$K$123</f>
        <v>0.007</v>
      </c>
      <c r="Z123" s="113">
        <v>0</v>
      </c>
      <c r="AA123" s="114">
        <f>$Z$123*$K$123</f>
        <v>0</v>
      </c>
      <c r="AR123" s="6" t="s">
        <v>124</v>
      </c>
      <c r="AT123" s="6" t="s">
        <v>120</v>
      </c>
      <c r="AU123" s="6" t="s">
        <v>87</v>
      </c>
      <c r="AY123" s="6" t="s">
        <v>119</v>
      </c>
      <c r="BE123" s="115">
        <f>IF($U$123="základní",$N$123,0)</f>
        <v>0</v>
      </c>
      <c r="BF123" s="115">
        <f>IF($U$123="snížená",$N$123,0)</f>
        <v>0</v>
      </c>
      <c r="BG123" s="115">
        <f>IF($U$123="zákl. přenesená",$N$123,0)</f>
        <v>0</v>
      </c>
      <c r="BH123" s="115">
        <f>IF($U$123="sníž. přenesená",$N$123,0)</f>
        <v>0</v>
      </c>
      <c r="BI123" s="115">
        <f>IF($U$123="nulová",$N$123,0)</f>
        <v>0</v>
      </c>
      <c r="BJ123" s="6" t="s">
        <v>18</v>
      </c>
      <c r="BK123" s="115">
        <f>ROUND($L$123*$K$123,2)</f>
        <v>0</v>
      </c>
      <c r="BL123" s="6" t="s">
        <v>124</v>
      </c>
      <c r="BM123" s="6" t="s">
        <v>146</v>
      </c>
    </row>
    <row r="124" spans="2:65" s="6" customFormat="1" ht="27" customHeight="1">
      <c r="B124" s="19"/>
      <c r="C124" s="108" t="s">
        <v>147</v>
      </c>
      <c r="D124" s="108" t="s">
        <v>120</v>
      </c>
      <c r="E124" s="109" t="s">
        <v>148</v>
      </c>
      <c r="F124" s="165" t="s">
        <v>149</v>
      </c>
      <c r="G124" s="166"/>
      <c r="H124" s="166"/>
      <c r="I124" s="166"/>
      <c r="J124" s="110" t="s">
        <v>133</v>
      </c>
      <c r="K124" s="111">
        <v>13</v>
      </c>
      <c r="L124" s="167"/>
      <c r="M124" s="166"/>
      <c r="N124" s="167">
        <f>ROUND($L$124*$K$124,2)</f>
        <v>0</v>
      </c>
      <c r="O124" s="166"/>
      <c r="P124" s="166"/>
      <c r="Q124" s="166"/>
      <c r="R124" s="20"/>
      <c r="T124" s="112"/>
      <c r="U124" s="26" t="s">
        <v>39</v>
      </c>
      <c r="V124" s="113">
        <v>0.832</v>
      </c>
      <c r="W124" s="113">
        <f>$V$124*$K$124</f>
        <v>10.815999999999999</v>
      </c>
      <c r="X124" s="113">
        <v>0.00114</v>
      </c>
      <c r="Y124" s="113">
        <f>$X$124*$K$124</f>
        <v>0.01482</v>
      </c>
      <c r="Z124" s="113">
        <v>0</v>
      </c>
      <c r="AA124" s="114">
        <f>$Z$124*$K$124</f>
        <v>0</v>
      </c>
      <c r="AR124" s="6" t="s">
        <v>124</v>
      </c>
      <c r="AT124" s="6" t="s">
        <v>120</v>
      </c>
      <c r="AU124" s="6" t="s">
        <v>87</v>
      </c>
      <c r="AY124" s="6" t="s">
        <v>119</v>
      </c>
      <c r="BE124" s="115">
        <f>IF($U$124="základní",$N$124,0)</f>
        <v>0</v>
      </c>
      <c r="BF124" s="115">
        <f>IF($U$124="snížená",$N$124,0)</f>
        <v>0</v>
      </c>
      <c r="BG124" s="115">
        <f>IF($U$124="zákl. přenesená",$N$124,0)</f>
        <v>0</v>
      </c>
      <c r="BH124" s="115">
        <f>IF($U$124="sníž. přenesená",$N$124,0)</f>
        <v>0</v>
      </c>
      <c r="BI124" s="115">
        <f>IF($U$124="nulová",$N$124,0)</f>
        <v>0</v>
      </c>
      <c r="BJ124" s="6" t="s">
        <v>18</v>
      </c>
      <c r="BK124" s="115">
        <f>ROUND($L$124*$K$124,2)</f>
        <v>0</v>
      </c>
      <c r="BL124" s="6" t="s">
        <v>124</v>
      </c>
      <c r="BM124" s="6" t="s">
        <v>150</v>
      </c>
    </row>
    <row r="125" spans="2:65" s="6" customFormat="1" ht="15.75" customHeight="1">
      <c r="B125" s="19"/>
      <c r="C125" s="108" t="s">
        <v>151</v>
      </c>
      <c r="D125" s="108" t="s">
        <v>120</v>
      </c>
      <c r="E125" s="109" t="s">
        <v>152</v>
      </c>
      <c r="F125" s="165" t="s">
        <v>153</v>
      </c>
      <c r="G125" s="166"/>
      <c r="H125" s="166"/>
      <c r="I125" s="166"/>
      <c r="J125" s="110" t="s">
        <v>128</v>
      </c>
      <c r="K125" s="111">
        <v>7</v>
      </c>
      <c r="L125" s="167"/>
      <c r="M125" s="166"/>
      <c r="N125" s="167">
        <f>ROUND($L$125*$K$125,2)</f>
        <v>0</v>
      </c>
      <c r="O125" s="166"/>
      <c r="P125" s="166"/>
      <c r="Q125" s="166"/>
      <c r="R125" s="20"/>
      <c r="T125" s="112"/>
      <c r="U125" s="26" t="s">
        <v>39</v>
      </c>
      <c r="V125" s="113">
        <v>0.157</v>
      </c>
      <c r="W125" s="113">
        <f>$V$125*$K$125</f>
        <v>1.099</v>
      </c>
      <c r="X125" s="113">
        <v>0</v>
      </c>
      <c r="Y125" s="113">
        <f>$X$125*$K$125</f>
        <v>0</v>
      </c>
      <c r="Z125" s="113">
        <v>0</v>
      </c>
      <c r="AA125" s="114">
        <f>$Z$125*$K$125</f>
        <v>0</v>
      </c>
      <c r="AR125" s="6" t="s">
        <v>124</v>
      </c>
      <c r="AT125" s="6" t="s">
        <v>120</v>
      </c>
      <c r="AU125" s="6" t="s">
        <v>87</v>
      </c>
      <c r="AY125" s="6" t="s">
        <v>119</v>
      </c>
      <c r="BE125" s="115">
        <f>IF($U$125="základní",$N$125,0)</f>
        <v>0</v>
      </c>
      <c r="BF125" s="115">
        <f>IF($U$125="snížená",$N$125,0)</f>
        <v>0</v>
      </c>
      <c r="BG125" s="115">
        <f>IF($U$125="zákl. přenesená",$N$125,0)</f>
        <v>0</v>
      </c>
      <c r="BH125" s="115">
        <f>IF($U$125="sníž. přenesená",$N$125,0)</f>
        <v>0</v>
      </c>
      <c r="BI125" s="115">
        <f>IF($U$125="nulová",$N$125,0)</f>
        <v>0</v>
      </c>
      <c r="BJ125" s="6" t="s">
        <v>18</v>
      </c>
      <c r="BK125" s="115">
        <f>ROUND($L$125*$K$125,2)</f>
        <v>0</v>
      </c>
      <c r="BL125" s="6" t="s">
        <v>124</v>
      </c>
      <c r="BM125" s="6" t="s">
        <v>154</v>
      </c>
    </row>
    <row r="126" spans="2:65" s="6" customFormat="1" ht="15.75" customHeight="1">
      <c r="B126" s="19"/>
      <c r="C126" s="108" t="s">
        <v>155</v>
      </c>
      <c r="D126" s="108" t="s">
        <v>120</v>
      </c>
      <c r="E126" s="109" t="s">
        <v>156</v>
      </c>
      <c r="F126" s="165" t="s">
        <v>157</v>
      </c>
      <c r="G126" s="166"/>
      <c r="H126" s="166"/>
      <c r="I126" s="166"/>
      <c r="J126" s="110" t="s">
        <v>128</v>
      </c>
      <c r="K126" s="111">
        <v>6</v>
      </c>
      <c r="L126" s="167"/>
      <c r="M126" s="166"/>
      <c r="N126" s="167">
        <f>ROUND($L$126*$K$126,2)</f>
        <v>0</v>
      </c>
      <c r="O126" s="166"/>
      <c r="P126" s="166"/>
      <c r="Q126" s="166"/>
      <c r="R126" s="20"/>
      <c r="T126" s="112"/>
      <c r="U126" s="26" t="s">
        <v>39</v>
      </c>
      <c r="V126" s="113">
        <v>0.174</v>
      </c>
      <c r="W126" s="113">
        <f>$V$126*$K$126</f>
        <v>1.044</v>
      </c>
      <c r="X126" s="113">
        <v>0</v>
      </c>
      <c r="Y126" s="113">
        <f>$X$126*$K$126</f>
        <v>0</v>
      </c>
      <c r="Z126" s="113">
        <v>0</v>
      </c>
      <c r="AA126" s="114">
        <f>$Z$126*$K$126</f>
        <v>0</v>
      </c>
      <c r="AR126" s="6" t="s">
        <v>124</v>
      </c>
      <c r="AT126" s="6" t="s">
        <v>120</v>
      </c>
      <c r="AU126" s="6" t="s">
        <v>87</v>
      </c>
      <c r="AY126" s="6" t="s">
        <v>119</v>
      </c>
      <c r="BE126" s="115">
        <f>IF($U$126="základní",$N$126,0)</f>
        <v>0</v>
      </c>
      <c r="BF126" s="115">
        <f>IF($U$126="snížená",$N$126,0)</f>
        <v>0</v>
      </c>
      <c r="BG126" s="115">
        <f>IF($U$126="zákl. přenesená",$N$126,0)</f>
        <v>0</v>
      </c>
      <c r="BH126" s="115">
        <f>IF($U$126="sníž. přenesená",$N$126,0)</f>
        <v>0</v>
      </c>
      <c r="BI126" s="115">
        <f>IF($U$126="nulová",$N$126,0)</f>
        <v>0</v>
      </c>
      <c r="BJ126" s="6" t="s">
        <v>18</v>
      </c>
      <c r="BK126" s="115">
        <f>ROUND($L$126*$K$126,2)</f>
        <v>0</v>
      </c>
      <c r="BL126" s="6" t="s">
        <v>124</v>
      </c>
      <c r="BM126" s="6" t="s">
        <v>158</v>
      </c>
    </row>
    <row r="127" spans="2:65" s="6" customFormat="1" ht="27" customHeight="1">
      <c r="B127" s="19"/>
      <c r="C127" s="108" t="s">
        <v>22</v>
      </c>
      <c r="D127" s="108" t="s">
        <v>120</v>
      </c>
      <c r="E127" s="109" t="s">
        <v>159</v>
      </c>
      <c r="F127" s="165" t="s">
        <v>160</v>
      </c>
      <c r="G127" s="166"/>
      <c r="H127" s="166"/>
      <c r="I127" s="166"/>
      <c r="J127" s="110" t="s">
        <v>128</v>
      </c>
      <c r="K127" s="111">
        <v>15</v>
      </c>
      <c r="L127" s="167"/>
      <c r="M127" s="166"/>
      <c r="N127" s="167">
        <f>ROUND($L$127*$K$127,2)</f>
        <v>0</v>
      </c>
      <c r="O127" s="166"/>
      <c r="P127" s="166"/>
      <c r="Q127" s="166"/>
      <c r="R127" s="20"/>
      <c r="T127" s="112"/>
      <c r="U127" s="26" t="s">
        <v>39</v>
      </c>
      <c r="V127" s="113">
        <v>0.259</v>
      </c>
      <c r="W127" s="113">
        <f>$V$127*$K$127</f>
        <v>3.8850000000000002</v>
      </c>
      <c r="X127" s="113">
        <v>0</v>
      </c>
      <c r="Y127" s="113">
        <f>$X$127*$K$127</f>
        <v>0</v>
      </c>
      <c r="Z127" s="113">
        <v>0</v>
      </c>
      <c r="AA127" s="114">
        <f>$Z$127*$K$127</f>
        <v>0</v>
      </c>
      <c r="AR127" s="6" t="s">
        <v>124</v>
      </c>
      <c r="AT127" s="6" t="s">
        <v>120</v>
      </c>
      <c r="AU127" s="6" t="s">
        <v>87</v>
      </c>
      <c r="AY127" s="6" t="s">
        <v>119</v>
      </c>
      <c r="BE127" s="115">
        <f>IF($U$127="základní",$N$127,0)</f>
        <v>0</v>
      </c>
      <c r="BF127" s="115">
        <f>IF($U$127="snížená",$N$127,0)</f>
        <v>0</v>
      </c>
      <c r="BG127" s="115">
        <f>IF($U$127="zákl. přenesená",$N$127,0)</f>
        <v>0</v>
      </c>
      <c r="BH127" s="115">
        <f>IF($U$127="sníž. přenesená",$N$127,0)</f>
        <v>0</v>
      </c>
      <c r="BI127" s="115">
        <f>IF($U$127="nulová",$N$127,0)</f>
        <v>0</v>
      </c>
      <c r="BJ127" s="6" t="s">
        <v>18</v>
      </c>
      <c r="BK127" s="115">
        <f>ROUND($L$127*$K$127,2)</f>
        <v>0</v>
      </c>
      <c r="BL127" s="6" t="s">
        <v>124</v>
      </c>
      <c r="BM127" s="6" t="s">
        <v>161</v>
      </c>
    </row>
    <row r="128" spans="2:65" s="6" customFormat="1" ht="27" customHeight="1">
      <c r="B128" s="19"/>
      <c r="C128" s="108" t="s">
        <v>162</v>
      </c>
      <c r="D128" s="108" t="s">
        <v>120</v>
      </c>
      <c r="E128" s="109" t="s">
        <v>163</v>
      </c>
      <c r="F128" s="165" t="s">
        <v>164</v>
      </c>
      <c r="G128" s="166"/>
      <c r="H128" s="166"/>
      <c r="I128" s="166"/>
      <c r="J128" s="110" t="s">
        <v>128</v>
      </c>
      <c r="K128" s="111">
        <v>3</v>
      </c>
      <c r="L128" s="167"/>
      <c r="M128" s="166"/>
      <c r="N128" s="167">
        <f>ROUND($L$128*$K$128,2)</f>
        <v>0</v>
      </c>
      <c r="O128" s="166"/>
      <c r="P128" s="166"/>
      <c r="Q128" s="166"/>
      <c r="R128" s="20"/>
      <c r="T128" s="112"/>
      <c r="U128" s="26" t="s">
        <v>39</v>
      </c>
      <c r="V128" s="113">
        <v>0.113</v>
      </c>
      <c r="W128" s="113">
        <f>$V$128*$K$128</f>
        <v>0.339</v>
      </c>
      <c r="X128" s="113">
        <v>0.00051</v>
      </c>
      <c r="Y128" s="113">
        <f>$X$128*$K$128</f>
        <v>0.0015300000000000001</v>
      </c>
      <c r="Z128" s="113">
        <v>0</v>
      </c>
      <c r="AA128" s="114">
        <f>$Z$128*$K$128</f>
        <v>0</v>
      </c>
      <c r="AR128" s="6" t="s">
        <v>124</v>
      </c>
      <c r="AT128" s="6" t="s">
        <v>120</v>
      </c>
      <c r="AU128" s="6" t="s">
        <v>87</v>
      </c>
      <c r="AY128" s="6" t="s">
        <v>119</v>
      </c>
      <c r="BE128" s="115">
        <f>IF($U$128="základní",$N$128,0)</f>
        <v>0</v>
      </c>
      <c r="BF128" s="115">
        <f>IF($U$128="snížená",$N$128,0)</f>
        <v>0</v>
      </c>
      <c r="BG128" s="115">
        <f>IF($U$128="zákl. přenesená",$N$128,0)</f>
        <v>0</v>
      </c>
      <c r="BH128" s="115">
        <f>IF($U$128="sníž. přenesená",$N$128,0)</f>
        <v>0</v>
      </c>
      <c r="BI128" s="115">
        <f>IF($U$128="nulová",$N$128,0)</f>
        <v>0</v>
      </c>
      <c r="BJ128" s="6" t="s">
        <v>18</v>
      </c>
      <c r="BK128" s="115">
        <f>ROUND($L$128*$K$128,2)</f>
        <v>0</v>
      </c>
      <c r="BL128" s="6" t="s">
        <v>124</v>
      </c>
      <c r="BM128" s="6" t="s">
        <v>165</v>
      </c>
    </row>
    <row r="129" spans="2:65" s="6" customFormat="1" ht="15.75" customHeight="1">
      <c r="B129" s="19"/>
      <c r="C129" s="116" t="s">
        <v>166</v>
      </c>
      <c r="D129" s="116" t="s">
        <v>167</v>
      </c>
      <c r="E129" s="117" t="s">
        <v>87</v>
      </c>
      <c r="F129" s="168" t="s">
        <v>168</v>
      </c>
      <c r="G129" s="169"/>
      <c r="H129" s="169"/>
      <c r="I129" s="169"/>
      <c r="J129" s="118" t="s">
        <v>169</v>
      </c>
      <c r="K129" s="119">
        <v>15</v>
      </c>
      <c r="L129" s="170"/>
      <c r="M129" s="169"/>
      <c r="N129" s="170">
        <f>ROUND($L$129*$K$129,2)</f>
        <v>0</v>
      </c>
      <c r="O129" s="166"/>
      <c r="P129" s="166"/>
      <c r="Q129" s="166"/>
      <c r="R129" s="20"/>
      <c r="T129" s="112"/>
      <c r="U129" s="26" t="s">
        <v>41</v>
      </c>
      <c r="V129" s="113">
        <v>0</v>
      </c>
      <c r="W129" s="113">
        <f>$V$129*$K$129</f>
        <v>0</v>
      </c>
      <c r="X129" s="113">
        <v>0</v>
      </c>
      <c r="Y129" s="113">
        <f>$X$129*$K$129</f>
        <v>0</v>
      </c>
      <c r="Z129" s="113">
        <v>0</v>
      </c>
      <c r="AA129" s="114">
        <f>$Z$129*$K$129</f>
        <v>0</v>
      </c>
      <c r="AR129" s="6" t="s">
        <v>170</v>
      </c>
      <c r="AT129" s="6" t="s">
        <v>167</v>
      </c>
      <c r="AU129" s="6" t="s">
        <v>87</v>
      </c>
      <c r="AY129" s="6" t="s">
        <v>119</v>
      </c>
      <c r="BE129" s="115">
        <f>IF($U$129="základní",$N$129,0)</f>
        <v>0</v>
      </c>
      <c r="BF129" s="115">
        <f>IF($U$129="snížená",$N$129,0)</f>
        <v>0</v>
      </c>
      <c r="BG129" s="115">
        <f>IF($U$129="zákl. přenesená",$N$129,0)</f>
        <v>0</v>
      </c>
      <c r="BH129" s="115">
        <f>IF($U$129="sníž. přenesená",$N$129,0)</f>
        <v>0</v>
      </c>
      <c r="BI129" s="115">
        <f>IF($U$129="nulová",$N$129,0)</f>
        <v>0</v>
      </c>
      <c r="BJ129" s="6" t="s">
        <v>87</v>
      </c>
      <c r="BK129" s="115">
        <f>ROUND($L$129*$K$129,2)</f>
        <v>0</v>
      </c>
      <c r="BL129" s="6" t="s">
        <v>124</v>
      </c>
      <c r="BM129" s="6" t="s">
        <v>171</v>
      </c>
    </row>
    <row r="130" spans="2:65" s="6" customFormat="1" ht="15.75" customHeight="1">
      <c r="B130" s="19"/>
      <c r="C130" s="108" t="s">
        <v>172</v>
      </c>
      <c r="D130" s="108" t="s">
        <v>120</v>
      </c>
      <c r="E130" s="109" t="s">
        <v>173</v>
      </c>
      <c r="F130" s="165" t="s">
        <v>174</v>
      </c>
      <c r="G130" s="166"/>
      <c r="H130" s="166"/>
      <c r="I130" s="166"/>
      <c r="J130" s="110" t="s">
        <v>175</v>
      </c>
      <c r="K130" s="111">
        <v>1</v>
      </c>
      <c r="L130" s="167"/>
      <c r="M130" s="166"/>
      <c r="N130" s="167">
        <f>ROUND($L$130*$K$130,2)</f>
        <v>0</v>
      </c>
      <c r="O130" s="166"/>
      <c r="P130" s="166"/>
      <c r="Q130" s="166"/>
      <c r="R130" s="20"/>
      <c r="T130" s="112"/>
      <c r="U130" s="26" t="s">
        <v>39</v>
      </c>
      <c r="V130" s="113">
        <v>0</v>
      </c>
      <c r="W130" s="113">
        <f>$V$130*$K$130</f>
        <v>0</v>
      </c>
      <c r="X130" s="113">
        <v>0</v>
      </c>
      <c r="Y130" s="113">
        <f>$X$130*$K$130</f>
        <v>0</v>
      </c>
      <c r="Z130" s="113">
        <v>0</v>
      </c>
      <c r="AA130" s="114">
        <f>$Z$130*$K$130</f>
        <v>0</v>
      </c>
      <c r="AR130" s="6" t="s">
        <v>124</v>
      </c>
      <c r="AT130" s="6" t="s">
        <v>120</v>
      </c>
      <c r="AU130" s="6" t="s">
        <v>87</v>
      </c>
      <c r="AY130" s="6" t="s">
        <v>119</v>
      </c>
      <c r="BE130" s="115">
        <f>IF($U$130="základní",$N$130,0)</f>
        <v>0</v>
      </c>
      <c r="BF130" s="115">
        <f>IF($U$130="snížená",$N$130,0)</f>
        <v>0</v>
      </c>
      <c r="BG130" s="115">
        <f>IF($U$130="zákl. přenesená",$N$130,0)</f>
        <v>0</v>
      </c>
      <c r="BH130" s="115">
        <f>IF($U$130="sníž. přenesená",$N$130,0)</f>
        <v>0</v>
      </c>
      <c r="BI130" s="115">
        <f>IF($U$130="nulová",$N$130,0)</f>
        <v>0</v>
      </c>
      <c r="BJ130" s="6" t="s">
        <v>18</v>
      </c>
      <c r="BK130" s="115">
        <f>ROUND($L$130*$K$130,2)</f>
        <v>0</v>
      </c>
      <c r="BL130" s="6" t="s">
        <v>124</v>
      </c>
      <c r="BM130" s="6" t="s">
        <v>176</v>
      </c>
    </row>
    <row r="131" spans="2:65" s="6" customFormat="1" ht="27" customHeight="1">
      <c r="B131" s="19"/>
      <c r="C131" s="108" t="s">
        <v>177</v>
      </c>
      <c r="D131" s="108" t="s">
        <v>120</v>
      </c>
      <c r="E131" s="109" t="s">
        <v>178</v>
      </c>
      <c r="F131" s="165" t="s">
        <v>179</v>
      </c>
      <c r="G131" s="166"/>
      <c r="H131" s="166"/>
      <c r="I131" s="166"/>
      <c r="J131" s="110" t="s">
        <v>175</v>
      </c>
      <c r="K131" s="111">
        <v>1</v>
      </c>
      <c r="L131" s="167"/>
      <c r="M131" s="166"/>
      <c r="N131" s="167">
        <f>ROUND($L$131*$K$131,2)</f>
        <v>0</v>
      </c>
      <c r="O131" s="166"/>
      <c r="P131" s="166"/>
      <c r="Q131" s="166"/>
      <c r="R131" s="20"/>
      <c r="T131" s="112"/>
      <c r="U131" s="26" t="s">
        <v>39</v>
      </c>
      <c r="V131" s="113">
        <v>0</v>
      </c>
      <c r="W131" s="113">
        <f>$V$131*$K$131</f>
        <v>0</v>
      </c>
      <c r="X131" s="113">
        <v>0</v>
      </c>
      <c r="Y131" s="113">
        <f>$X$131*$K$131</f>
        <v>0</v>
      </c>
      <c r="Z131" s="113">
        <v>0</v>
      </c>
      <c r="AA131" s="114">
        <f>$Z$131*$K$131</f>
        <v>0</v>
      </c>
      <c r="AR131" s="6" t="s">
        <v>124</v>
      </c>
      <c r="AT131" s="6" t="s">
        <v>120</v>
      </c>
      <c r="AU131" s="6" t="s">
        <v>87</v>
      </c>
      <c r="AY131" s="6" t="s">
        <v>119</v>
      </c>
      <c r="BE131" s="115">
        <f>IF($U$131="základní",$N$131,0)</f>
        <v>0</v>
      </c>
      <c r="BF131" s="115">
        <f>IF($U$131="snížená",$N$131,0)</f>
        <v>0</v>
      </c>
      <c r="BG131" s="115">
        <f>IF($U$131="zákl. přenesená",$N$131,0)</f>
        <v>0</v>
      </c>
      <c r="BH131" s="115">
        <f>IF($U$131="sníž. přenesená",$N$131,0)</f>
        <v>0</v>
      </c>
      <c r="BI131" s="115">
        <f>IF($U$131="nulová",$N$131,0)</f>
        <v>0</v>
      </c>
      <c r="BJ131" s="6" t="s">
        <v>18</v>
      </c>
      <c r="BK131" s="115">
        <f>ROUND($L$131*$K$131,2)</f>
        <v>0</v>
      </c>
      <c r="BL131" s="6" t="s">
        <v>124</v>
      </c>
      <c r="BM131" s="6" t="s">
        <v>180</v>
      </c>
    </row>
    <row r="132" spans="2:65" s="6" customFormat="1" ht="27" customHeight="1">
      <c r="B132" s="19"/>
      <c r="C132" s="108" t="s">
        <v>8</v>
      </c>
      <c r="D132" s="108" t="s">
        <v>120</v>
      </c>
      <c r="E132" s="109" t="s">
        <v>181</v>
      </c>
      <c r="F132" s="165" t="s">
        <v>182</v>
      </c>
      <c r="G132" s="166"/>
      <c r="H132" s="166"/>
      <c r="I132" s="166"/>
      <c r="J132" s="110" t="s">
        <v>133</v>
      </c>
      <c r="K132" s="111">
        <v>63</v>
      </c>
      <c r="L132" s="167"/>
      <c r="M132" s="166"/>
      <c r="N132" s="167">
        <f>ROUND($L$132*$K$132,2)</f>
        <v>0</v>
      </c>
      <c r="O132" s="166"/>
      <c r="P132" s="166"/>
      <c r="Q132" s="166"/>
      <c r="R132" s="20"/>
      <c r="T132" s="112"/>
      <c r="U132" s="26" t="s">
        <v>39</v>
      </c>
      <c r="V132" s="113">
        <v>0.048</v>
      </c>
      <c r="W132" s="113">
        <f>$V$132*$K$132</f>
        <v>3.024</v>
      </c>
      <c r="X132" s="113">
        <v>0</v>
      </c>
      <c r="Y132" s="113">
        <f>$X$132*$K$132</f>
        <v>0</v>
      </c>
      <c r="Z132" s="113">
        <v>0</v>
      </c>
      <c r="AA132" s="114">
        <f>$Z$132*$K$132</f>
        <v>0</v>
      </c>
      <c r="AR132" s="6" t="s">
        <v>124</v>
      </c>
      <c r="AT132" s="6" t="s">
        <v>120</v>
      </c>
      <c r="AU132" s="6" t="s">
        <v>87</v>
      </c>
      <c r="AY132" s="6" t="s">
        <v>119</v>
      </c>
      <c r="BE132" s="115">
        <f>IF($U$132="základní",$N$132,0)</f>
        <v>0</v>
      </c>
      <c r="BF132" s="115">
        <f>IF($U$132="snížená",$N$132,0)</f>
        <v>0</v>
      </c>
      <c r="BG132" s="115">
        <f>IF($U$132="zákl. přenesená",$N$132,0)</f>
        <v>0</v>
      </c>
      <c r="BH132" s="115">
        <f>IF($U$132="sníž. přenesená",$N$132,0)</f>
        <v>0</v>
      </c>
      <c r="BI132" s="115">
        <f>IF($U$132="nulová",$N$132,0)</f>
        <v>0</v>
      </c>
      <c r="BJ132" s="6" t="s">
        <v>18</v>
      </c>
      <c r="BK132" s="115">
        <f>ROUND($L$132*$K$132,2)</f>
        <v>0</v>
      </c>
      <c r="BL132" s="6" t="s">
        <v>124</v>
      </c>
      <c r="BM132" s="6" t="s">
        <v>183</v>
      </c>
    </row>
    <row r="133" spans="2:65" s="6" customFormat="1" ht="27" customHeight="1">
      <c r="B133" s="19"/>
      <c r="C133" s="108" t="s">
        <v>124</v>
      </c>
      <c r="D133" s="108" t="s">
        <v>120</v>
      </c>
      <c r="E133" s="109" t="s">
        <v>184</v>
      </c>
      <c r="F133" s="165" t="s">
        <v>185</v>
      </c>
      <c r="G133" s="166"/>
      <c r="H133" s="166"/>
      <c r="I133" s="166"/>
      <c r="J133" s="110" t="s">
        <v>186</v>
      </c>
      <c r="K133" s="111">
        <v>0.084</v>
      </c>
      <c r="L133" s="167"/>
      <c r="M133" s="166"/>
      <c r="N133" s="167">
        <f>ROUND($L$133*$K$133,2)</f>
        <v>0</v>
      </c>
      <c r="O133" s="166"/>
      <c r="P133" s="166"/>
      <c r="Q133" s="166"/>
      <c r="R133" s="20"/>
      <c r="T133" s="112"/>
      <c r="U133" s="26" t="s">
        <v>39</v>
      </c>
      <c r="V133" s="113">
        <v>1.523</v>
      </c>
      <c r="W133" s="113">
        <f>$V$133*$K$133</f>
        <v>0.127932</v>
      </c>
      <c r="X133" s="113">
        <v>0</v>
      </c>
      <c r="Y133" s="113">
        <f>$X$133*$K$133</f>
        <v>0</v>
      </c>
      <c r="Z133" s="113">
        <v>0</v>
      </c>
      <c r="AA133" s="114">
        <f>$Z$133*$K$133</f>
        <v>0</v>
      </c>
      <c r="AR133" s="6" t="s">
        <v>124</v>
      </c>
      <c r="AT133" s="6" t="s">
        <v>120</v>
      </c>
      <c r="AU133" s="6" t="s">
        <v>87</v>
      </c>
      <c r="AY133" s="6" t="s">
        <v>119</v>
      </c>
      <c r="BE133" s="115">
        <f>IF($U$133="základní",$N$133,0)</f>
        <v>0</v>
      </c>
      <c r="BF133" s="115">
        <f>IF($U$133="snížená",$N$133,0)</f>
        <v>0</v>
      </c>
      <c r="BG133" s="115">
        <f>IF($U$133="zákl. přenesená",$N$133,0)</f>
        <v>0</v>
      </c>
      <c r="BH133" s="115">
        <f>IF($U$133="sníž. přenesená",$N$133,0)</f>
        <v>0</v>
      </c>
      <c r="BI133" s="115">
        <f>IF($U$133="nulová",$N$133,0)</f>
        <v>0</v>
      </c>
      <c r="BJ133" s="6" t="s">
        <v>18</v>
      </c>
      <c r="BK133" s="115">
        <f>ROUND($L$133*$K$133,2)</f>
        <v>0</v>
      </c>
      <c r="BL133" s="6" t="s">
        <v>124</v>
      </c>
      <c r="BM133" s="6" t="s">
        <v>187</v>
      </c>
    </row>
    <row r="134" spans="2:63" s="98" customFormat="1" ht="30.75" customHeight="1">
      <c r="B134" s="99"/>
      <c r="D134" s="107" t="s">
        <v>100</v>
      </c>
      <c r="E134" s="107"/>
      <c r="F134" s="107"/>
      <c r="G134" s="107"/>
      <c r="H134" s="107"/>
      <c r="I134" s="107"/>
      <c r="J134" s="107"/>
      <c r="K134" s="107"/>
      <c r="L134" s="107"/>
      <c r="M134" s="107"/>
      <c r="N134" s="162">
        <f>$BK$134</f>
        <v>0</v>
      </c>
      <c r="O134" s="163"/>
      <c r="P134" s="163"/>
      <c r="Q134" s="163"/>
      <c r="R134" s="102"/>
      <c r="T134" s="103"/>
      <c r="W134" s="104">
        <f>SUM($W$135:$W$153)</f>
        <v>152.830322</v>
      </c>
      <c r="Y134" s="104">
        <f>SUM($Y$135:$Y$153)</f>
        <v>0.30288</v>
      </c>
      <c r="AA134" s="105">
        <f>SUM($AA$135:$AA$153)</f>
        <v>0.00213</v>
      </c>
      <c r="AR134" s="101" t="s">
        <v>87</v>
      </c>
      <c r="AT134" s="101" t="s">
        <v>73</v>
      </c>
      <c r="AU134" s="101" t="s">
        <v>18</v>
      </c>
      <c r="AY134" s="101" t="s">
        <v>119</v>
      </c>
      <c r="BK134" s="106">
        <f>SUM($BK$135:$BK$153)</f>
        <v>0</v>
      </c>
    </row>
    <row r="135" spans="2:65" s="6" customFormat="1" ht="27" customHeight="1">
      <c r="B135" s="19"/>
      <c r="C135" s="108" t="s">
        <v>188</v>
      </c>
      <c r="D135" s="108" t="s">
        <v>120</v>
      </c>
      <c r="E135" s="109" t="s">
        <v>189</v>
      </c>
      <c r="F135" s="165" t="s">
        <v>190</v>
      </c>
      <c r="G135" s="166"/>
      <c r="H135" s="166"/>
      <c r="I135" s="166"/>
      <c r="J135" s="110" t="s">
        <v>123</v>
      </c>
      <c r="K135" s="111">
        <v>1</v>
      </c>
      <c r="L135" s="167"/>
      <c r="M135" s="166"/>
      <c r="N135" s="167">
        <f>ROUND($L$135*$K$135,2)</f>
        <v>0</v>
      </c>
      <c r="O135" s="166"/>
      <c r="P135" s="166"/>
      <c r="Q135" s="166"/>
      <c r="R135" s="20"/>
      <c r="T135" s="112"/>
      <c r="U135" s="26" t="s">
        <v>39</v>
      </c>
      <c r="V135" s="113">
        <v>0.173</v>
      </c>
      <c r="W135" s="113">
        <f>$V$135*$K$135</f>
        <v>0.173</v>
      </c>
      <c r="X135" s="113">
        <v>0</v>
      </c>
      <c r="Y135" s="113">
        <f>$X$135*$K$135</f>
        <v>0</v>
      </c>
      <c r="Z135" s="113">
        <v>0.00213</v>
      </c>
      <c r="AA135" s="114">
        <f>$Z$135*$K$135</f>
        <v>0.00213</v>
      </c>
      <c r="AR135" s="6" t="s">
        <v>124</v>
      </c>
      <c r="AT135" s="6" t="s">
        <v>120</v>
      </c>
      <c r="AU135" s="6" t="s">
        <v>87</v>
      </c>
      <c r="AY135" s="6" t="s">
        <v>119</v>
      </c>
      <c r="BE135" s="115">
        <f>IF($U$135="základní",$N$135,0)</f>
        <v>0</v>
      </c>
      <c r="BF135" s="115">
        <f>IF($U$135="snížená",$N$135,0)</f>
        <v>0</v>
      </c>
      <c r="BG135" s="115">
        <f>IF($U$135="zákl. přenesená",$N$135,0)</f>
        <v>0</v>
      </c>
      <c r="BH135" s="115">
        <f>IF($U$135="sníž. přenesená",$N$135,0)</f>
        <v>0</v>
      </c>
      <c r="BI135" s="115">
        <f>IF($U$135="nulová",$N$135,0)</f>
        <v>0</v>
      </c>
      <c r="BJ135" s="6" t="s">
        <v>18</v>
      </c>
      <c r="BK135" s="115">
        <f>ROUND($L$135*$K$135,2)</f>
        <v>0</v>
      </c>
      <c r="BL135" s="6" t="s">
        <v>124</v>
      </c>
      <c r="BM135" s="6" t="s">
        <v>191</v>
      </c>
    </row>
    <row r="136" spans="2:65" s="6" customFormat="1" ht="27" customHeight="1">
      <c r="B136" s="19"/>
      <c r="C136" s="108" t="s">
        <v>192</v>
      </c>
      <c r="D136" s="108" t="s">
        <v>120</v>
      </c>
      <c r="E136" s="109" t="s">
        <v>193</v>
      </c>
      <c r="F136" s="165" t="s">
        <v>194</v>
      </c>
      <c r="G136" s="166"/>
      <c r="H136" s="166"/>
      <c r="I136" s="166"/>
      <c r="J136" s="110" t="s">
        <v>133</v>
      </c>
      <c r="K136" s="111">
        <v>15</v>
      </c>
      <c r="L136" s="167"/>
      <c r="M136" s="166"/>
      <c r="N136" s="167">
        <f>ROUND($L$136*$K$136,2)</f>
        <v>0</v>
      </c>
      <c r="O136" s="166"/>
      <c r="P136" s="166"/>
      <c r="Q136" s="166"/>
      <c r="R136" s="20"/>
      <c r="T136" s="112"/>
      <c r="U136" s="26" t="s">
        <v>39</v>
      </c>
      <c r="V136" s="113">
        <v>0.529</v>
      </c>
      <c r="W136" s="113">
        <f>$V$136*$K$136</f>
        <v>7.9350000000000005</v>
      </c>
      <c r="X136" s="113">
        <v>0.00066</v>
      </c>
      <c r="Y136" s="113">
        <f>$X$136*$K$136</f>
        <v>0.009899999999999999</v>
      </c>
      <c r="Z136" s="113">
        <v>0</v>
      </c>
      <c r="AA136" s="114">
        <f>$Z$136*$K$136</f>
        <v>0</v>
      </c>
      <c r="AR136" s="6" t="s">
        <v>124</v>
      </c>
      <c r="AT136" s="6" t="s">
        <v>120</v>
      </c>
      <c r="AU136" s="6" t="s">
        <v>87</v>
      </c>
      <c r="AY136" s="6" t="s">
        <v>119</v>
      </c>
      <c r="BE136" s="115">
        <f>IF($U$136="základní",$N$136,0)</f>
        <v>0</v>
      </c>
      <c r="BF136" s="115">
        <f>IF($U$136="snížená",$N$136,0)</f>
        <v>0</v>
      </c>
      <c r="BG136" s="115">
        <f>IF($U$136="zákl. přenesená",$N$136,0)</f>
        <v>0</v>
      </c>
      <c r="BH136" s="115">
        <f>IF($U$136="sníž. přenesená",$N$136,0)</f>
        <v>0</v>
      </c>
      <c r="BI136" s="115">
        <f>IF($U$136="nulová",$N$136,0)</f>
        <v>0</v>
      </c>
      <c r="BJ136" s="6" t="s">
        <v>18</v>
      </c>
      <c r="BK136" s="115">
        <f>ROUND($L$136*$K$136,2)</f>
        <v>0</v>
      </c>
      <c r="BL136" s="6" t="s">
        <v>124</v>
      </c>
      <c r="BM136" s="6" t="s">
        <v>195</v>
      </c>
    </row>
    <row r="137" spans="2:65" s="6" customFormat="1" ht="27" customHeight="1">
      <c r="B137" s="19"/>
      <c r="C137" s="108" t="s">
        <v>196</v>
      </c>
      <c r="D137" s="108" t="s">
        <v>120</v>
      </c>
      <c r="E137" s="109" t="s">
        <v>197</v>
      </c>
      <c r="F137" s="165" t="s">
        <v>198</v>
      </c>
      <c r="G137" s="166"/>
      <c r="H137" s="166"/>
      <c r="I137" s="166"/>
      <c r="J137" s="110" t="s">
        <v>133</v>
      </c>
      <c r="K137" s="111">
        <v>90</v>
      </c>
      <c r="L137" s="167"/>
      <c r="M137" s="166"/>
      <c r="N137" s="167">
        <f>ROUND($L$137*$K$137,2)</f>
        <v>0</v>
      </c>
      <c r="O137" s="166"/>
      <c r="P137" s="166"/>
      <c r="Q137" s="166"/>
      <c r="R137" s="20"/>
      <c r="T137" s="112"/>
      <c r="U137" s="26" t="s">
        <v>39</v>
      </c>
      <c r="V137" s="113">
        <v>0.616</v>
      </c>
      <c r="W137" s="113">
        <f>$V$137*$K$137</f>
        <v>55.44</v>
      </c>
      <c r="X137" s="113">
        <v>0.00091</v>
      </c>
      <c r="Y137" s="113">
        <f>$X$137*$K$137</f>
        <v>0.0819</v>
      </c>
      <c r="Z137" s="113">
        <v>0</v>
      </c>
      <c r="AA137" s="114">
        <f>$Z$137*$K$137</f>
        <v>0</v>
      </c>
      <c r="AR137" s="6" t="s">
        <v>124</v>
      </c>
      <c r="AT137" s="6" t="s">
        <v>120</v>
      </c>
      <c r="AU137" s="6" t="s">
        <v>87</v>
      </c>
      <c r="AY137" s="6" t="s">
        <v>119</v>
      </c>
      <c r="BE137" s="115">
        <f>IF($U$137="základní",$N$137,0)</f>
        <v>0</v>
      </c>
      <c r="BF137" s="115">
        <f>IF($U$137="snížená",$N$137,0)</f>
        <v>0</v>
      </c>
      <c r="BG137" s="115">
        <f>IF($U$137="zákl. přenesená",$N$137,0)</f>
        <v>0</v>
      </c>
      <c r="BH137" s="115">
        <f>IF($U$137="sníž. přenesená",$N$137,0)</f>
        <v>0</v>
      </c>
      <c r="BI137" s="115">
        <f>IF($U$137="nulová",$N$137,0)</f>
        <v>0</v>
      </c>
      <c r="BJ137" s="6" t="s">
        <v>18</v>
      </c>
      <c r="BK137" s="115">
        <f>ROUND($L$137*$K$137,2)</f>
        <v>0</v>
      </c>
      <c r="BL137" s="6" t="s">
        <v>124</v>
      </c>
      <c r="BM137" s="6" t="s">
        <v>199</v>
      </c>
    </row>
    <row r="138" spans="2:65" s="6" customFormat="1" ht="27" customHeight="1">
      <c r="B138" s="19"/>
      <c r="C138" s="108" t="s">
        <v>200</v>
      </c>
      <c r="D138" s="108" t="s">
        <v>120</v>
      </c>
      <c r="E138" s="109" t="s">
        <v>201</v>
      </c>
      <c r="F138" s="165" t="s">
        <v>202</v>
      </c>
      <c r="G138" s="166"/>
      <c r="H138" s="166"/>
      <c r="I138" s="166"/>
      <c r="J138" s="110" t="s">
        <v>133</v>
      </c>
      <c r="K138" s="111">
        <v>10</v>
      </c>
      <c r="L138" s="167"/>
      <c r="M138" s="166"/>
      <c r="N138" s="167">
        <f>ROUND($L$138*$K$138,2)</f>
        <v>0</v>
      </c>
      <c r="O138" s="166"/>
      <c r="P138" s="166"/>
      <c r="Q138" s="166"/>
      <c r="R138" s="20"/>
      <c r="T138" s="112"/>
      <c r="U138" s="26" t="s">
        <v>39</v>
      </c>
      <c r="V138" s="113">
        <v>0.696</v>
      </c>
      <c r="W138" s="113">
        <f>$V$138*$K$138</f>
        <v>6.959999999999999</v>
      </c>
      <c r="X138" s="113">
        <v>0.00119</v>
      </c>
      <c r="Y138" s="113">
        <f>$X$138*$K$138</f>
        <v>0.0119</v>
      </c>
      <c r="Z138" s="113">
        <v>0</v>
      </c>
      <c r="AA138" s="114">
        <f>$Z$138*$K$138</f>
        <v>0</v>
      </c>
      <c r="AR138" s="6" t="s">
        <v>124</v>
      </c>
      <c r="AT138" s="6" t="s">
        <v>120</v>
      </c>
      <c r="AU138" s="6" t="s">
        <v>87</v>
      </c>
      <c r="AY138" s="6" t="s">
        <v>119</v>
      </c>
      <c r="BE138" s="115">
        <f>IF($U$138="základní",$N$138,0)</f>
        <v>0</v>
      </c>
      <c r="BF138" s="115">
        <f>IF($U$138="snížená",$N$138,0)</f>
        <v>0</v>
      </c>
      <c r="BG138" s="115">
        <f>IF($U$138="zákl. přenesená",$N$138,0)</f>
        <v>0</v>
      </c>
      <c r="BH138" s="115">
        <f>IF($U$138="sníž. přenesená",$N$138,0)</f>
        <v>0</v>
      </c>
      <c r="BI138" s="115">
        <f>IF($U$138="nulová",$N$138,0)</f>
        <v>0</v>
      </c>
      <c r="BJ138" s="6" t="s">
        <v>18</v>
      </c>
      <c r="BK138" s="115">
        <f>ROUND($L$138*$K$138,2)</f>
        <v>0</v>
      </c>
      <c r="BL138" s="6" t="s">
        <v>124</v>
      </c>
      <c r="BM138" s="6" t="s">
        <v>203</v>
      </c>
    </row>
    <row r="139" spans="2:65" s="6" customFormat="1" ht="27" customHeight="1">
      <c r="B139" s="19"/>
      <c r="C139" s="108" t="s">
        <v>7</v>
      </c>
      <c r="D139" s="108" t="s">
        <v>120</v>
      </c>
      <c r="E139" s="109" t="s">
        <v>204</v>
      </c>
      <c r="F139" s="165" t="s">
        <v>205</v>
      </c>
      <c r="G139" s="166"/>
      <c r="H139" s="166"/>
      <c r="I139" s="166"/>
      <c r="J139" s="110" t="s">
        <v>133</v>
      </c>
      <c r="K139" s="111">
        <v>12</v>
      </c>
      <c r="L139" s="167"/>
      <c r="M139" s="166"/>
      <c r="N139" s="167">
        <f>ROUND($L$139*$K$139,2)</f>
        <v>0</v>
      </c>
      <c r="O139" s="166"/>
      <c r="P139" s="166"/>
      <c r="Q139" s="166"/>
      <c r="R139" s="20"/>
      <c r="T139" s="112"/>
      <c r="U139" s="26" t="s">
        <v>39</v>
      </c>
      <c r="V139" s="113">
        <v>0.743</v>
      </c>
      <c r="W139" s="113">
        <f>$V$139*$K$139</f>
        <v>8.916</v>
      </c>
      <c r="X139" s="113">
        <v>0.00252</v>
      </c>
      <c r="Y139" s="113">
        <f>$X$139*$K$139</f>
        <v>0.030240000000000003</v>
      </c>
      <c r="Z139" s="113">
        <v>0</v>
      </c>
      <c r="AA139" s="114">
        <f>$Z$139*$K$139</f>
        <v>0</v>
      </c>
      <c r="AR139" s="6" t="s">
        <v>124</v>
      </c>
      <c r="AT139" s="6" t="s">
        <v>120</v>
      </c>
      <c r="AU139" s="6" t="s">
        <v>87</v>
      </c>
      <c r="AY139" s="6" t="s">
        <v>119</v>
      </c>
      <c r="BE139" s="115">
        <f>IF($U$139="základní",$N$139,0)</f>
        <v>0</v>
      </c>
      <c r="BF139" s="115">
        <f>IF($U$139="snížená",$N$139,0)</f>
        <v>0</v>
      </c>
      <c r="BG139" s="115">
        <f>IF($U$139="zákl. přenesená",$N$139,0)</f>
        <v>0</v>
      </c>
      <c r="BH139" s="115">
        <f>IF($U$139="sníž. přenesená",$N$139,0)</f>
        <v>0</v>
      </c>
      <c r="BI139" s="115">
        <f>IF($U$139="nulová",$N$139,0)</f>
        <v>0</v>
      </c>
      <c r="BJ139" s="6" t="s">
        <v>18</v>
      </c>
      <c r="BK139" s="115">
        <f>ROUND($L$139*$K$139,2)</f>
        <v>0</v>
      </c>
      <c r="BL139" s="6" t="s">
        <v>124</v>
      </c>
      <c r="BM139" s="6" t="s">
        <v>206</v>
      </c>
    </row>
    <row r="140" spans="2:65" s="6" customFormat="1" ht="39" customHeight="1">
      <c r="B140" s="19"/>
      <c r="C140" s="108" t="s">
        <v>207</v>
      </c>
      <c r="D140" s="108" t="s">
        <v>120</v>
      </c>
      <c r="E140" s="109" t="s">
        <v>208</v>
      </c>
      <c r="F140" s="165" t="s">
        <v>209</v>
      </c>
      <c r="G140" s="166"/>
      <c r="H140" s="166"/>
      <c r="I140" s="166"/>
      <c r="J140" s="110" t="s">
        <v>133</v>
      </c>
      <c r="K140" s="111">
        <v>15</v>
      </c>
      <c r="L140" s="167"/>
      <c r="M140" s="166"/>
      <c r="N140" s="167">
        <f>ROUND($L$140*$K$140,2)</f>
        <v>0</v>
      </c>
      <c r="O140" s="166"/>
      <c r="P140" s="166"/>
      <c r="Q140" s="166"/>
      <c r="R140" s="20"/>
      <c r="T140" s="112"/>
      <c r="U140" s="26" t="s">
        <v>39</v>
      </c>
      <c r="V140" s="113">
        <v>0.103</v>
      </c>
      <c r="W140" s="113">
        <f>$V$140*$K$140</f>
        <v>1.545</v>
      </c>
      <c r="X140" s="113">
        <v>5E-05</v>
      </c>
      <c r="Y140" s="113">
        <f>$X$140*$K$140</f>
        <v>0.00075</v>
      </c>
      <c r="Z140" s="113">
        <v>0</v>
      </c>
      <c r="AA140" s="114">
        <f>$Z$140*$K$140</f>
        <v>0</v>
      </c>
      <c r="AR140" s="6" t="s">
        <v>124</v>
      </c>
      <c r="AT140" s="6" t="s">
        <v>120</v>
      </c>
      <c r="AU140" s="6" t="s">
        <v>87</v>
      </c>
      <c r="AY140" s="6" t="s">
        <v>119</v>
      </c>
      <c r="BE140" s="115">
        <f>IF($U$140="základní",$N$140,0)</f>
        <v>0</v>
      </c>
      <c r="BF140" s="115">
        <f>IF($U$140="snížená",$N$140,0)</f>
        <v>0</v>
      </c>
      <c r="BG140" s="115">
        <f>IF($U$140="zákl. přenesená",$N$140,0)</f>
        <v>0</v>
      </c>
      <c r="BH140" s="115">
        <f>IF($U$140="sníž. přenesená",$N$140,0)</f>
        <v>0</v>
      </c>
      <c r="BI140" s="115">
        <f>IF($U$140="nulová",$N$140,0)</f>
        <v>0</v>
      </c>
      <c r="BJ140" s="6" t="s">
        <v>18</v>
      </c>
      <c r="BK140" s="115">
        <f>ROUND($L$140*$K$140,2)</f>
        <v>0</v>
      </c>
      <c r="BL140" s="6" t="s">
        <v>124</v>
      </c>
      <c r="BM140" s="6" t="s">
        <v>210</v>
      </c>
    </row>
    <row r="141" spans="2:65" s="6" customFormat="1" ht="39" customHeight="1">
      <c r="B141" s="19"/>
      <c r="C141" s="108" t="s">
        <v>211</v>
      </c>
      <c r="D141" s="108" t="s">
        <v>120</v>
      </c>
      <c r="E141" s="109" t="s">
        <v>212</v>
      </c>
      <c r="F141" s="165" t="s">
        <v>213</v>
      </c>
      <c r="G141" s="166"/>
      <c r="H141" s="166"/>
      <c r="I141" s="166"/>
      <c r="J141" s="110" t="s">
        <v>133</v>
      </c>
      <c r="K141" s="111">
        <v>112</v>
      </c>
      <c r="L141" s="167"/>
      <c r="M141" s="166"/>
      <c r="N141" s="167">
        <f>ROUND($L$141*$K$141,2)</f>
        <v>0</v>
      </c>
      <c r="O141" s="166"/>
      <c r="P141" s="166"/>
      <c r="Q141" s="166"/>
      <c r="R141" s="20"/>
      <c r="T141" s="112"/>
      <c r="U141" s="26" t="s">
        <v>39</v>
      </c>
      <c r="V141" s="113">
        <v>0.103</v>
      </c>
      <c r="W141" s="113">
        <f>$V$141*$K$141</f>
        <v>11.536</v>
      </c>
      <c r="X141" s="113">
        <v>7E-05</v>
      </c>
      <c r="Y141" s="113">
        <f>$X$141*$K$141</f>
        <v>0.00784</v>
      </c>
      <c r="Z141" s="113">
        <v>0</v>
      </c>
      <c r="AA141" s="114">
        <f>$Z$141*$K$141</f>
        <v>0</v>
      </c>
      <c r="AR141" s="6" t="s">
        <v>124</v>
      </c>
      <c r="AT141" s="6" t="s">
        <v>120</v>
      </c>
      <c r="AU141" s="6" t="s">
        <v>87</v>
      </c>
      <c r="AY141" s="6" t="s">
        <v>119</v>
      </c>
      <c r="BE141" s="115">
        <f>IF($U$141="základní",$N$141,0)</f>
        <v>0</v>
      </c>
      <c r="BF141" s="115">
        <f>IF($U$141="snížená",$N$141,0)</f>
        <v>0</v>
      </c>
      <c r="BG141" s="115">
        <f>IF($U$141="zákl. přenesená",$N$141,0)</f>
        <v>0</v>
      </c>
      <c r="BH141" s="115">
        <f>IF($U$141="sníž. přenesená",$N$141,0)</f>
        <v>0</v>
      </c>
      <c r="BI141" s="115">
        <f>IF($U$141="nulová",$N$141,0)</f>
        <v>0</v>
      </c>
      <c r="BJ141" s="6" t="s">
        <v>18</v>
      </c>
      <c r="BK141" s="115">
        <f>ROUND($L$141*$K$141,2)</f>
        <v>0</v>
      </c>
      <c r="BL141" s="6" t="s">
        <v>124</v>
      </c>
      <c r="BM141" s="6" t="s">
        <v>214</v>
      </c>
    </row>
    <row r="142" spans="2:65" s="6" customFormat="1" ht="15.75" customHeight="1">
      <c r="B142" s="19"/>
      <c r="C142" s="108" t="s">
        <v>215</v>
      </c>
      <c r="D142" s="108" t="s">
        <v>120</v>
      </c>
      <c r="E142" s="109" t="s">
        <v>216</v>
      </c>
      <c r="F142" s="165" t="s">
        <v>217</v>
      </c>
      <c r="G142" s="166"/>
      <c r="H142" s="166"/>
      <c r="I142" s="166"/>
      <c r="J142" s="110" t="s">
        <v>128</v>
      </c>
      <c r="K142" s="111">
        <v>45</v>
      </c>
      <c r="L142" s="167"/>
      <c r="M142" s="166"/>
      <c r="N142" s="167">
        <f>ROUND($L$142*$K$142,2)</f>
        <v>0</v>
      </c>
      <c r="O142" s="166"/>
      <c r="P142" s="166"/>
      <c r="Q142" s="166"/>
      <c r="R142" s="20"/>
      <c r="T142" s="112"/>
      <c r="U142" s="26" t="s">
        <v>39</v>
      </c>
      <c r="V142" s="113">
        <v>0.425</v>
      </c>
      <c r="W142" s="113">
        <f>$V$142*$K$142</f>
        <v>19.125</v>
      </c>
      <c r="X142" s="113">
        <v>0</v>
      </c>
      <c r="Y142" s="113">
        <f>$X$142*$K$142</f>
        <v>0</v>
      </c>
      <c r="Z142" s="113">
        <v>0</v>
      </c>
      <c r="AA142" s="114">
        <f>$Z$142*$K$142</f>
        <v>0</v>
      </c>
      <c r="AR142" s="6" t="s">
        <v>124</v>
      </c>
      <c r="AT142" s="6" t="s">
        <v>120</v>
      </c>
      <c r="AU142" s="6" t="s">
        <v>87</v>
      </c>
      <c r="AY142" s="6" t="s">
        <v>119</v>
      </c>
      <c r="BE142" s="115">
        <f>IF($U$142="základní",$N$142,0)</f>
        <v>0</v>
      </c>
      <c r="BF142" s="115">
        <f>IF($U$142="snížená",$N$142,0)</f>
        <v>0</v>
      </c>
      <c r="BG142" s="115">
        <f>IF($U$142="zákl. přenesená",$N$142,0)</f>
        <v>0</v>
      </c>
      <c r="BH142" s="115">
        <f>IF($U$142="sníž. přenesená",$N$142,0)</f>
        <v>0</v>
      </c>
      <c r="BI142" s="115">
        <f>IF($U$142="nulová",$N$142,0)</f>
        <v>0</v>
      </c>
      <c r="BJ142" s="6" t="s">
        <v>18</v>
      </c>
      <c r="BK142" s="115">
        <f>ROUND($L$142*$K$142,2)</f>
        <v>0</v>
      </c>
      <c r="BL142" s="6" t="s">
        <v>124</v>
      </c>
      <c r="BM142" s="6" t="s">
        <v>218</v>
      </c>
    </row>
    <row r="143" spans="2:65" s="6" customFormat="1" ht="27" customHeight="1">
      <c r="B143" s="19"/>
      <c r="C143" s="108" t="s">
        <v>219</v>
      </c>
      <c r="D143" s="108" t="s">
        <v>120</v>
      </c>
      <c r="E143" s="109" t="s">
        <v>220</v>
      </c>
      <c r="F143" s="165" t="s">
        <v>221</v>
      </c>
      <c r="G143" s="166"/>
      <c r="H143" s="166"/>
      <c r="I143" s="166"/>
      <c r="J143" s="110" t="s">
        <v>128</v>
      </c>
      <c r="K143" s="111">
        <v>51</v>
      </c>
      <c r="L143" s="167"/>
      <c r="M143" s="166"/>
      <c r="N143" s="167">
        <f>ROUND($L$143*$K$143,2)</f>
        <v>0</v>
      </c>
      <c r="O143" s="166"/>
      <c r="P143" s="166"/>
      <c r="Q143" s="166"/>
      <c r="R143" s="20"/>
      <c r="T143" s="112"/>
      <c r="U143" s="26" t="s">
        <v>39</v>
      </c>
      <c r="V143" s="113">
        <v>0.23</v>
      </c>
      <c r="W143" s="113">
        <f>$V$143*$K$143</f>
        <v>11.73</v>
      </c>
      <c r="X143" s="113">
        <v>0.00013</v>
      </c>
      <c r="Y143" s="113">
        <f>$X$143*$K$143</f>
        <v>0.00663</v>
      </c>
      <c r="Z143" s="113">
        <v>0</v>
      </c>
      <c r="AA143" s="114">
        <f>$Z$143*$K$143</f>
        <v>0</v>
      </c>
      <c r="AR143" s="6" t="s">
        <v>124</v>
      </c>
      <c r="AT143" s="6" t="s">
        <v>120</v>
      </c>
      <c r="AU143" s="6" t="s">
        <v>87</v>
      </c>
      <c r="AY143" s="6" t="s">
        <v>119</v>
      </c>
      <c r="BE143" s="115">
        <f>IF($U$143="základní",$N$143,0)</f>
        <v>0</v>
      </c>
      <c r="BF143" s="115">
        <f>IF($U$143="snížená",$N$143,0)</f>
        <v>0</v>
      </c>
      <c r="BG143" s="115">
        <f>IF($U$143="zákl. přenesená",$N$143,0)</f>
        <v>0</v>
      </c>
      <c r="BH143" s="115">
        <f>IF($U$143="sníž. přenesená",$N$143,0)</f>
        <v>0</v>
      </c>
      <c r="BI143" s="115">
        <f>IF($U$143="nulová",$N$143,0)</f>
        <v>0</v>
      </c>
      <c r="BJ143" s="6" t="s">
        <v>18</v>
      </c>
      <c r="BK143" s="115">
        <f>ROUND($L$143*$K$143,2)</f>
        <v>0</v>
      </c>
      <c r="BL143" s="6" t="s">
        <v>124</v>
      </c>
      <c r="BM143" s="6" t="s">
        <v>222</v>
      </c>
    </row>
    <row r="144" spans="2:65" s="6" customFormat="1" ht="15.75" customHeight="1">
      <c r="B144" s="19"/>
      <c r="C144" s="108" t="s">
        <v>223</v>
      </c>
      <c r="D144" s="108" t="s">
        <v>120</v>
      </c>
      <c r="E144" s="109" t="s">
        <v>224</v>
      </c>
      <c r="F144" s="165" t="s">
        <v>225</v>
      </c>
      <c r="G144" s="166"/>
      <c r="H144" s="166"/>
      <c r="I144" s="166"/>
      <c r="J144" s="110" t="s">
        <v>226</v>
      </c>
      <c r="K144" s="111">
        <v>4</v>
      </c>
      <c r="L144" s="167"/>
      <c r="M144" s="166"/>
      <c r="N144" s="167">
        <f>ROUND($L$144*$K$144,2)</f>
        <v>0</v>
      </c>
      <c r="O144" s="166"/>
      <c r="P144" s="166"/>
      <c r="Q144" s="166"/>
      <c r="R144" s="20"/>
      <c r="T144" s="112"/>
      <c r="U144" s="26" t="s">
        <v>39</v>
      </c>
      <c r="V144" s="113">
        <v>0.457</v>
      </c>
      <c r="W144" s="113">
        <f>$V$144*$K$144</f>
        <v>1.828</v>
      </c>
      <c r="X144" s="113">
        <v>0.00026</v>
      </c>
      <c r="Y144" s="113">
        <f>$X$144*$K$144</f>
        <v>0.00104</v>
      </c>
      <c r="Z144" s="113">
        <v>0</v>
      </c>
      <c r="AA144" s="114">
        <f>$Z$144*$K$144</f>
        <v>0</v>
      </c>
      <c r="AR144" s="6" t="s">
        <v>124</v>
      </c>
      <c r="AT144" s="6" t="s">
        <v>120</v>
      </c>
      <c r="AU144" s="6" t="s">
        <v>87</v>
      </c>
      <c r="AY144" s="6" t="s">
        <v>119</v>
      </c>
      <c r="BE144" s="115">
        <f>IF($U$144="základní",$N$144,0)</f>
        <v>0</v>
      </c>
      <c r="BF144" s="115">
        <f>IF($U$144="snížená",$N$144,0)</f>
        <v>0</v>
      </c>
      <c r="BG144" s="115">
        <f>IF($U$144="zákl. přenesená",$N$144,0)</f>
        <v>0</v>
      </c>
      <c r="BH144" s="115">
        <f>IF($U$144="sníž. přenesená",$N$144,0)</f>
        <v>0</v>
      </c>
      <c r="BI144" s="115">
        <f>IF($U$144="nulová",$N$144,0)</f>
        <v>0</v>
      </c>
      <c r="BJ144" s="6" t="s">
        <v>18</v>
      </c>
      <c r="BK144" s="115">
        <f>ROUND($L$144*$K$144,2)</f>
        <v>0</v>
      </c>
      <c r="BL144" s="6" t="s">
        <v>124</v>
      </c>
      <c r="BM144" s="6" t="s">
        <v>227</v>
      </c>
    </row>
    <row r="145" spans="2:65" s="6" customFormat="1" ht="27" customHeight="1">
      <c r="B145" s="19"/>
      <c r="C145" s="108" t="s">
        <v>228</v>
      </c>
      <c r="D145" s="108" t="s">
        <v>120</v>
      </c>
      <c r="E145" s="109" t="s">
        <v>229</v>
      </c>
      <c r="F145" s="165" t="s">
        <v>230</v>
      </c>
      <c r="G145" s="166"/>
      <c r="H145" s="166"/>
      <c r="I145" s="166"/>
      <c r="J145" s="110" t="s">
        <v>128</v>
      </c>
      <c r="K145" s="111">
        <v>1</v>
      </c>
      <c r="L145" s="167"/>
      <c r="M145" s="166"/>
      <c r="N145" s="167">
        <f>ROUND($L$145*$K$145,2)</f>
        <v>0</v>
      </c>
      <c r="O145" s="166"/>
      <c r="P145" s="166"/>
      <c r="Q145" s="166"/>
      <c r="R145" s="20"/>
      <c r="T145" s="112"/>
      <c r="U145" s="26" t="s">
        <v>39</v>
      </c>
      <c r="V145" s="113">
        <v>0.269</v>
      </c>
      <c r="W145" s="113">
        <f>$V$145*$K$145</f>
        <v>0.269</v>
      </c>
      <c r="X145" s="113">
        <v>0.00036</v>
      </c>
      <c r="Y145" s="113">
        <f>$X$145*$K$145</f>
        <v>0.00036</v>
      </c>
      <c r="Z145" s="113">
        <v>0</v>
      </c>
      <c r="AA145" s="114">
        <f>$Z$145*$K$145</f>
        <v>0</v>
      </c>
      <c r="AR145" s="6" t="s">
        <v>124</v>
      </c>
      <c r="AT145" s="6" t="s">
        <v>120</v>
      </c>
      <c r="AU145" s="6" t="s">
        <v>87</v>
      </c>
      <c r="AY145" s="6" t="s">
        <v>119</v>
      </c>
      <c r="BE145" s="115">
        <f>IF($U$145="základní",$N$145,0)</f>
        <v>0</v>
      </c>
      <c r="BF145" s="115">
        <f>IF($U$145="snížená",$N$145,0)</f>
        <v>0</v>
      </c>
      <c r="BG145" s="115">
        <f>IF($U$145="zákl. přenesená",$N$145,0)</f>
        <v>0</v>
      </c>
      <c r="BH145" s="115">
        <f>IF($U$145="sníž. přenesená",$N$145,0)</f>
        <v>0</v>
      </c>
      <c r="BI145" s="115">
        <f>IF($U$145="nulová",$N$145,0)</f>
        <v>0</v>
      </c>
      <c r="BJ145" s="6" t="s">
        <v>18</v>
      </c>
      <c r="BK145" s="115">
        <f>ROUND($L$145*$K$145,2)</f>
        <v>0</v>
      </c>
      <c r="BL145" s="6" t="s">
        <v>124</v>
      </c>
      <c r="BM145" s="6" t="s">
        <v>231</v>
      </c>
    </row>
    <row r="146" spans="2:65" s="6" customFormat="1" ht="27" customHeight="1">
      <c r="B146" s="19"/>
      <c r="C146" s="108" t="s">
        <v>232</v>
      </c>
      <c r="D146" s="108" t="s">
        <v>120</v>
      </c>
      <c r="E146" s="109" t="s">
        <v>233</v>
      </c>
      <c r="F146" s="165" t="s">
        <v>234</v>
      </c>
      <c r="G146" s="166"/>
      <c r="H146" s="166"/>
      <c r="I146" s="166"/>
      <c r="J146" s="110" t="s">
        <v>128</v>
      </c>
      <c r="K146" s="111">
        <v>9</v>
      </c>
      <c r="L146" s="167"/>
      <c r="M146" s="166"/>
      <c r="N146" s="167">
        <f>ROUND($L$146*$K$146,2)</f>
        <v>0</v>
      </c>
      <c r="O146" s="166"/>
      <c r="P146" s="166"/>
      <c r="Q146" s="166"/>
      <c r="R146" s="20"/>
      <c r="T146" s="112"/>
      <c r="U146" s="26" t="s">
        <v>39</v>
      </c>
      <c r="V146" s="113">
        <v>0.2</v>
      </c>
      <c r="W146" s="113">
        <f>$V$146*$K$146</f>
        <v>1.8</v>
      </c>
      <c r="X146" s="113">
        <v>0.00034</v>
      </c>
      <c r="Y146" s="113">
        <f>$X$146*$K$146</f>
        <v>0.0030600000000000002</v>
      </c>
      <c r="Z146" s="113">
        <v>0</v>
      </c>
      <c r="AA146" s="114">
        <f>$Z$146*$K$146</f>
        <v>0</v>
      </c>
      <c r="AR146" s="6" t="s">
        <v>124</v>
      </c>
      <c r="AT146" s="6" t="s">
        <v>120</v>
      </c>
      <c r="AU146" s="6" t="s">
        <v>87</v>
      </c>
      <c r="AY146" s="6" t="s">
        <v>119</v>
      </c>
      <c r="BE146" s="115">
        <f>IF($U$146="základní",$N$146,0)</f>
        <v>0</v>
      </c>
      <c r="BF146" s="115">
        <f>IF($U$146="snížená",$N$146,0)</f>
        <v>0</v>
      </c>
      <c r="BG146" s="115">
        <f>IF($U$146="zákl. přenesená",$N$146,0)</f>
        <v>0</v>
      </c>
      <c r="BH146" s="115">
        <f>IF($U$146="sníž. přenesená",$N$146,0)</f>
        <v>0</v>
      </c>
      <c r="BI146" s="115">
        <f>IF($U$146="nulová",$N$146,0)</f>
        <v>0</v>
      </c>
      <c r="BJ146" s="6" t="s">
        <v>18</v>
      </c>
      <c r="BK146" s="115">
        <f>ROUND($L$146*$K$146,2)</f>
        <v>0</v>
      </c>
      <c r="BL146" s="6" t="s">
        <v>124</v>
      </c>
      <c r="BM146" s="6" t="s">
        <v>235</v>
      </c>
    </row>
    <row r="147" spans="2:65" s="6" customFormat="1" ht="27" customHeight="1">
      <c r="B147" s="19"/>
      <c r="C147" s="108" t="s">
        <v>236</v>
      </c>
      <c r="D147" s="108" t="s">
        <v>120</v>
      </c>
      <c r="E147" s="109" t="s">
        <v>237</v>
      </c>
      <c r="F147" s="165" t="s">
        <v>238</v>
      </c>
      <c r="G147" s="166"/>
      <c r="H147" s="166"/>
      <c r="I147" s="166"/>
      <c r="J147" s="110" t="s">
        <v>175</v>
      </c>
      <c r="K147" s="111">
        <v>3</v>
      </c>
      <c r="L147" s="167"/>
      <c r="M147" s="166"/>
      <c r="N147" s="167">
        <f>ROUND($L$147*$K$147,2)</f>
        <v>0</v>
      </c>
      <c r="O147" s="166"/>
      <c r="P147" s="166"/>
      <c r="Q147" s="166"/>
      <c r="R147" s="20"/>
      <c r="T147" s="112"/>
      <c r="U147" s="26" t="s">
        <v>39</v>
      </c>
      <c r="V147" s="113">
        <v>1.03</v>
      </c>
      <c r="W147" s="113">
        <f>$V$147*$K$147</f>
        <v>3.09</v>
      </c>
      <c r="X147" s="113">
        <v>0.02814</v>
      </c>
      <c r="Y147" s="113">
        <f>$X$147*$K$147</f>
        <v>0.08442</v>
      </c>
      <c r="Z147" s="113">
        <v>0</v>
      </c>
      <c r="AA147" s="114">
        <f>$Z$147*$K$147</f>
        <v>0</v>
      </c>
      <c r="AR147" s="6" t="s">
        <v>124</v>
      </c>
      <c r="AT147" s="6" t="s">
        <v>120</v>
      </c>
      <c r="AU147" s="6" t="s">
        <v>87</v>
      </c>
      <c r="AY147" s="6" t="s">
        <v>119</v>
      </c>
      <c r="BE147" s="115">
        <f>IF($U$147="základní",$N$147,0)</f>
        <v>0</v>
      </c>
      <c r="BF147" s="115">
        <f>IF($U$147="snížená",$N$147,0)</f>
        <v>0</v>
      </c>
      <c r="BG147" s="115">
        <f>IF($U$147="zákl. přenesená",$N$147,0)</f>
        <v>0</v>
      </c>
      <c r="BH147" s="115">
        <f>IF($U$147="sníž. přenesená",$N$147,0)</f>
        <v>0</v>
      </c>
      <c r="BI147" s="115">
        <f>IF($U$147="nulová",$N$147,0)</f>
        <v>0</v>
      </c>
      <c r="BJ147" s="6" t="s">
        <v>18</v>
      </c>
      <c r="BK147" s="115">
        <f>ROUND($L$147*$K$147,2)</f>
        <v>0</v>
      </c>
      <c r="BL147" s="6" t="s">
        <v>124</v>
      </c>
      <c r="BM147" s="6" t="s">
        <v>239</v>
      </c>
    </row>
    <row r="148" spans="2:65" s="6" customFormat="1" ht="27" customHeight="1">
      <c r="B148" s="19"/>
      <c r="C148" s="108" t="s">
        <v>240</v>
      </c>
      <c r="D148" s="108" t="s">
        <v>120</v>
      </c>
      <c r="E148" s="109" t="s">
        <v>241</v>
      </c>
      <c r="F148" s="165" t="s">
        <v>242</v>
      </c>
      <c r="G148" s="166"/>
      <c r="H148" s="166"/>
      <c r="I148" s="166"/>
      <c r="J148" s="110" t="s">
        <v>128</v>
      </c>
      <c r="K148" s="111">
        <v>8</v>
      </c>
      <c r="L148" s="167"/>
      <c r="M148" s="166"/>
      <c r="N148" s="167">
        <f>ROUND($L$148*$K$148,2)</f>
        <v>0</v>
      </c>
      <c r="O148" s="166"/>
      <c r="P148" s="166"/>
      <c r="Q148" s="166"/>
      <c r="R148" s="20"/>
      <c r="T148" s="112"/>
      <c r="U148" s="26" t="s">
        <v>39</v>
      </c>
      <c r="V148" s="113">
        <v>0.393</v>
      </c>
      <c r="W148" s="113">
        <f>$V$148*$K$148</f>
        <v>3.144</v>
      </c>
      <c r="X148" s="113">
        <v>0.00493</v>
      </c>
      <c r="Y148" s="113">
        <f>$X$148*$K$148</f>
        <v>0.03944</v>
      </c>
      <c r="Z148" s="113">
        <v>0</v>
      </c>
      <c r="AA148" s="114">
        <f>$Z$148*$K$148</f>
        <v>0</v>
      </c>
      <c r="AR148" s="6" t="s">
        <v>124</v>
      </c>
      <c r="AT148" s="6" t="s">
        <v>120</v>
      </c>
      <c r="AU148" s="6" t="s">
        <v>87</v>
      </c>
      <c r="AY148" s="6" t="s">
        <v>119</v>
      </c>
      <c r="BE148" s="115">
        <f>IF($U$148="základní",$N$148,0)</f>
        <v>0</v>
      </c>
      <c r="BF148" s="115">
        <f>IF($U$148="snížená",$N$148,0)</f>
        <v>0</v>
      </c>
      <c r="BG148" s="115">
        <f>IF($U$148="zákl. přenesená",$N$148,0)</f>
        <v>0</v>
      </c>
      <c r="BH148" s="115">
        <f>IF($U$148="sníž. přenesená",$N$148,0)</f>
        <v>0</v>
      </c>
      <c r="BI148" s="115">
        <f>IF($U$148="nulová",$N$148,0)</f>
        <v>0</v>
      </c>
      <c r="BJ148" s="6" t="s">
        <v>18</v>
      </c>
      <c r="BK148" s="115">
        <f>ROUND($L$148*$K$148,2)</f>
        <v>0</v>
      </c>
      <c r="BL148" s="6" t="s">
        <v>124</v>
      </c>
      <c r="BM148" s="6" t="s">
        <v>243</v>
      </c>
    </row>
    <row r="149" spans="2:65" s="6" customFormat="1" ht="15.75" customHeight="1">
      <c r="B149" s="19"/>
      <c r="C149" s="108" t="s">
        <v>244</v>
      </c>
      <c r="D149" s="108" t="s">
        <v>120</v>
      </c>
      <c r="E149" s="109" t="s">
        <v>245</v>
      </c>
      <c r="F149" s="165" t="s">
        <v>246</v>
      </c>
      <c r="G149" s="166"/>
      <c r="H149" s="166"/>
      <c r="I149" s="166"/>
      <c r="J149" s="110" t="s">
        <v>175</v>
      </c>
      <c r="K149" s="111">
        <v>1</v>
      </c>
      <c r="L149" s="167"/>
      <c r="M149" s="166"/>
      <c r="N149" s="167">
        <f>ROUND($L$149*$K$149,2)</f>
        <v>0</v>
      </c>
      <c r="O149" s="166"/>
      <c r="P149" s="166"/>
      <c r="Q149" s="166"/>
      <c r="R149" s="20"/>
      <c r="T149" s="112"/>
      <c r="U149" s="26" t="s">
        <v>39</v>
      </c>
      <c r="V149" s="113">
        <v>0</v>
      </c>
      <c r="W149" s="113">
        <f>$V$149*$K$149</f>
        <v>0</v>
      </c>
      <c r="X149" s="113">
        <v>0</v>
      </c>
      <c r="Y149" s="113">
        <f>$X$149*$K$149</f>
        <v>0</v>
      </c>
      <c r="Z149" s="113">
        <v>0</v>
      </c>
      <c r="AA149" s="114">
        <f>$Z$149*$K$149</f>
        <v>0</v>
      </c>
      <c r="AR149" s="6" t="s">
        <v>124</v>
      </c>
      <c r="AT149" s="6" t="s">
        <v>120</v>
      </c>
      <c r="AU149" s="6" t="s">
        <v>87</v>
      </c>
      <c r="AY149" s="6" t="s">
        <v>119</v>
      </c>
      <c r="BE149" s="115">
        <f>IF($U$149="základní",$N$149,0)</f>
        <v>0</v>
      </c>
      <c r="BF149" s="115">
        <f>IF($U$149="snížená",$N$149,0)</f>
        <v>0</v>
      </c>
      <c r="BG149" s="115">
        <f>IF($U$149="zákl. přenesená",$N$149,0)</f>
        <v>0</v>
      </c>
      <c r="BH149" s="115">
        <f>IF($U$149="sníž. přenesená",$N$149,0)</f>
        <v>0</v>
      </c>
      <c r="BI149" s="115">
        <f>IF($U$149="nulová",$N$149,0)</f>
        <v>0</v>
      </c>
      <c r="BJ149" s="6" t="s">
        <v>18</v>
      </c>
      <c r="BK149" s="115">
        <f>ROUND($L$149*$K$149,2)</f>
        <v>0</v>
      </c>
      <c r="BL149" s="6" t="s">
        <v>124</v>
      </c>
      <c r="BM149" s="6" t="s">
        <v>247</v>
      </c>
    </row>
    <row r="150" spans="2:65" s="6" customFormat="1" ht="27" customHeight="1">
      <c r="B150" s="19"/>
      <c r="C150" s="108" t="s">
        <v>170</v>
      </c>
      <c r="D150" s="108" t="s">
        <v>120</v>
      </c>
      <c r="E150" s="109" t="s">
        <v>248</v>
      </c>
      <c r="F150" s="165" t="s">
        <v>249</v>
      </c>
      <c r="G150" s="166"/>
      <c r="H150" s="166"/>
      <c r="I150" s="166"/>
      <c r="J150" s="110" t="s">
        <v>175</v>
      </c>
      <c r="K150" s="111">
        <v>1</v>
      </c>
      <c r="L150" s="167"/>
      <c r="M150" s="166"/>
      <c r="N150" s="167">
        <f>ROUND($L$150*$K$150,2)</f>
        <v>0</v>
      </c>
      <c r="O150" s="166"/>
      <c r="P150" s="166"/>
      <c r="Q150" s="166"/>
      <c r="R150" s="20"/>
      <c r="T150" s="112"/>
      <c r="U150" s="26" t="s">
        <v>39</v>
      </c>
      <c r="V150" s="113">
        <v>0</v>
      </c>
      <c r="W150" s="113">
        <f>$V$150*$K$150</f>
        <v>0</v>
      </c>
      <c r="X150" s="113">
        <v>0</v>
      </c>
      <c r="Y150" s="113">
        <f>$X$150*$K$150</f>
        <v>0</v>
      </c>
      <c r="Z150" s="113">
        <v>0</v>
      </c>
      <c r="AA150" s="114">
        <f>$Z$150*$K$150</f>
        <v>0</v>
      </c>
      <c r="AR150" s="6" t="s">
        <v>124</v>
      </c>
      <c r="AT150" s="6" t="s">
        <v>120</v>
      </c>
      <c r="AU150" s="6" t="s">
        <v>87</v>
      </c>
      <c r="AY150" s="6" t="s">
        <v>119</v>
      </c>
      <c r="BE150" s="115">
        <f>IF($U$150="základní",$N$150,0)</f>
        <v>0</v>
      </c>
      <c r="BF150" s="115">
        <f>IF($U$150="snížená",$N$150,0)</f>
        <v>0</v>
      </c>
      <c r="BG150" s="115">
        <f>IF($U$150="zákl. přenesená",$N$150,0)</f>
        <v>0</v>
      </c>
      <c r="BH150" s="115">
        <f>IF($U$150="sníž. přenesená",$N$150,0)</f>
        <v>0</v>
      </c>
      <c r="BI150" s="115">
        <f>IF($U$150="nulová",$N$150,0)</f>
        <v>0</v>
      </c>
      <c r="BJ150" s="6" t="s">
        <v>18</v>
      </c>
      <c r="BK150" s="115">
        <f>ROUND($L$150*$K$150,2)</f>
        <v>0</v>
      </c>
      <c r="BL150" s="6" t="s">
        <v>124</v>
      </c>
      <c r="BM150" s="6" t="s">
        <v>250</v>
      </c>
    </row>
    <row r="151" spans="2:65" s="6" customFormat="1" ht="27" customHeight="1">
      <c r="B151" s="19"/>
      <c r="C151" s="108" t="s">
        <v>251</v>
      </c>
      <c r="D151" s="108" t="s">
        <v>120</v>
      </c>
      <c r="E151" s="109" t="s">
        <v>252</v>
      </c>
      <c r="F151" s="165" t="s">
        <v>253</v>
      </c>
      <c r="G151" s="166"/>
      <c r="H151" s="166"/>
      <c r="I151" s="166"/>
      <c r="J151" s="110" t="s">
        <v>133</v>
      </c>
      <c r="K151" s="111">
        <v>127</v>
      </c>
      <c r="L151" s="167"/>
      <c r="M151" s="166"/>
      <c r="N151" s="167">
        <f>ROUND($L$151*$K$151,2)</f>
        <v>0</v>
      </c>
      <c r="O151" s="166"/>
      <c r="P151" s="166"/>
      <c r="Q151" s="166"/>
      <c r="R151" s="20"/>
      <c r="T151" s="112"/>
      <c r="U151" s="26" t="s">
        <v>39</v>
      </c>
      <c r="V151" s="113">
        <v>0.067</v>
      </c>
      <c r="W151" s="113">
        <f>$V$151*$K$151</f>
        <v>8.509</v>
      </c>
      <c r="X151" s="113">
        <v>0.00019</v>
      </c>
      <c r="Y151" s="113">
        <f>$X$151*$K$151</f>
        <v>0.024130000000000002</v>
      </c>
      <c r="Z151" s="113">
        <v>0</v>
      </c>
      <c r="AA151" s="114">
        <f>$Z$151*$K$151</f>
        <v>0</v>
      </c>
      <c r="AR151" s="6" t="s">
        <v>124</v>
      </c>
      <c r="AT151" s="6" t="s">
        <v>120</v>
      </c>
      <c r="AU151" s="6" t="s">
        <v>87</v>
      </c>
      <c r="AY151" s="6" t="s">
        <v>119</v>
      </c>
      <c r="BE151" s="115">
        <f>IF($U$151="základní",$N$151,0)</f>
        <v>0</v>
      </c>
      <c r="BF151" s="115">
        <f>IF($U$151="snížená",$N$151,0)</f>
        <v>0</v>
      </c>
      <c r="BG151" s="115">
        <f>IF($U$151="zákl. přenesená",$N$151,0)</f>
        <v>0</v>
      </c>
      <c r="BH151" s="115">
        <f>IF($U$151="sníž. přenesená",$N$151,0)</f>
        <v>0</v>
      </c>
      <c r="BI151" s="115">
        <f>IF($U$151="nulová",$N$151,0)</f>
        <v>0</v>
      </c>
      <c r="BJ151" s="6" t="s">
        <v>18</v>
      </c>
      <c r="BK151" s="115">
        <f>ROUND($L$151*$K$151,2)</f>
        <v>0</v>
      </c>
      <c r="BL151" s="6" t="s">
        <v>124</v>
      </c>
      <c r="BM151" s="6" t="s">
        <v>254</v>
      </c>
    </row>
    <row r="152" spans="2:65" s="6" customFormat="1" ht="27" customHeight="1">
      <c r="B152" s="19"/>
      <c r="C152" s="108" t="s">
        <v>255</v>
      </c>
      <c r="D152" s="108" t="s">
        <v>120</v>
      </c>
      <c r="E152" s="109" t="s">
        <v>256</v>
      </c>
      <c r="F152" s="165" t="s">
        <v>257</v>
      </c>
      <c r="G152" s="166"/>
      <c r="H152" s="166"/>
      <c r="I152" s="166"/>
      <c r="J152" s="110" t="s">
        <v>133</v>
      </c>
      <c r="K152" s="111">
        <v>127</v>
      </c>
      <c r="L152" s="167"/>
      <c r="M152" s="166"/>
      <c r="N152" s="167">
        <f>ROUND($L$152*$K$152,2)</f>
        <v>0</v>
      </c>
      <c r="O152" s="166"/>
      <c r="P152" s="166"/>
      <c r="Q152" s="166"/>
      <c r="R152" s="20"/>
      <c r="T152" s="112"/>
      <c r="U152" s="26" t="s">
        <v>39</v>
      </c>
      <c r="V152" s="113">
        <v>0.082</v>
      </c>
      <c r="W152" s="113">
        <f>$V$152*$K$152</f>
        <v>10.414</v>
      </c>
      <c r="X152" s="113">
        <v>1E-05</v>
      </c>
      <c r="Y152" s="113">
        <f>$X$152*$K$152</f>
        <v>0.00127</v>
      </c>
      <c r="Z152" s="113">
        <v>0</v>
      </c>
      <c r="AA152" s="114">
        <f>$Z$152*$K$152</f>
        <v>0</v>
      </c>
      <c r="AR152" s="6" t="s">
        <v>124</v>
      </c>
      <c r="AT152" s="6" t="s">
        <v>120</v>
      </c>
      <c r="AU152" s="6" t="s">
        <v>87</v>
      </c>
      <c r="AY152" s="6" t="s">
        <v>119</v>
      </c>
      <c r="BE152" s="115">
        <f>IF($U$152="základní",$N$152,0)</f>
        <v>0</v>
      </c>
      <c r="BF152" s="115">
        <f>IF($U$152="snížená",$N$152,0)</f>
        <v>0</v>
      </c>
      <c r="BG152" s="115">
        <f>IF($U$152="zákl. přenesená",$N$152,0)</f>
        <v>0</v>
      </c>
      <c r="BH152" s="115">
        <f>IF($U$152="sníž. přenesená",$N$152,0)</f>
        <v>0</v>
      </c>
      <c r="BI152" s="115">
        <f>IF($U$152="nulová",$N$152,0)</f>
        <v>0</v>
      </c>
      <c r="BJ152" s="6" t="s">
        <v>18</v>
      </c>
      <c r="BK152" s="115">
        <f>ROUND($L$152*$K$152,2)</f>
        <v>0</v>
      </c>
      <c r="BL152" s="6" t="s">
        <v>124</v>
      </c>
      <c r="BM152" s="6" t="s">
        <v>258</v>
      </c>
    </row>
    <row r="153" spans="2:65" s="6" customFormat="1" ht="27" customHeight="1">
      <c r="B153" s="19"/>
      <c r="C153" s="108" t="s">
        <v>259</v>
      </c>
      <c r="D153" s="108" t="s">
        <v>120</v>
      </c>
      <c r="E153" s="109" t="s">
        <v>260</v>
      </c>
      <c r="F153" s="165" t="s">
        <v>261</v>
      </c>
      <c r="G153" s="166"/>
      <c r="H153" s="166"/>
      <c r="I153" s="166"/>
      <c r="J153" s="110" t="s">
        <v>186</v>
      </c>
      <c r="K153" s="111">
        <v>0.303</v>
      </c>
      <c r="L153" s="167"/>
      <c r="M153" s="166"/>
      <c r="N153" s="167">
        <f>ROUND($L$153*$K$153,2)</f>
        <v>0</v>
      </c>
      <c r="O153" s="166"/>
      <c r="P153" s="166"/>
      <c r="Q153" s="166"/>
      <c r="R153" s="20"/>
      <c r="T153" s="112"/>
      <c r="U153" s="26" t="s">
        <v>39</v>
      </c>
      <c r="V153" s="113">
        <v>1.374</v>
      </c>
      <c r="W153" s="113">
        <f>$V$153*$K$153</f>
        <v>0.416322</v>
      </c>
      <c r="X153" s="113">
        <v>0</v>
      </c>
      <c r="Y153" s="113">
        <f>$X$153*$K$153</f>
        <v>0</v>
      </c>
      <c r="Z153" s="113">
        <v>0</v>
      </c>
      <c r="AA153" s="114">
        <f>$Z$153*$K$153</f>
        <v>0</v>
      </c>
      <c r="AR153" s="6" t="s">
        <v>124</v>
      </c>
      <c r="AT153" s="6" t="s">
        <v>120</v>
      </c>
      <c r="AU153" s="6" t="s">
        <v>87</v>
      </c>
      <c r="AY153" s="6" t="s">
        <v>119</v>
      </c>
      <c r="BE153" s="115">
        <f>IF($U$153="základní",$N$153,0)</f>
        <v>0</v>
      </c>
      <c r="BF153" s="115">
        <f>IF($U$153="snížená",$N$153,0)</f>
        <v>0</v>
      </c>
      <c r="BG153" s="115">
        <f>IF($U$153="zákl. přenesená",$N$153,0)</f>
        <v>0</v>
      </c>
      <c r="BH153" s="115">
        <f>IF($U$153="sníž. přenesená",$N$153,0)</f>
        <v>0</v>
      </c>
      <c r="BI153" s="115">
        <f>IF($U$153="nulová",$N$153,0)</f>
        <v>0</v>
      </c>
      <c r="BJ153" s="6" t="s">
        <v>18</v>
      </c>
      <c r="BK153" s="115">
        <f>ROUND($L$153*$K$153,2)</f>
        <v>0</v>
      </c>
      <c r="BL153" s="6" t="s">
        <v>124</v>
      </c>
      <c r="BM153" s="6" t="s">
        <v>262</v>
      </c>
    </row>
    <row r="154" spans="2:63" s="98" customFormat="1" ht="30.75" customHeight="1">
      <c r="B154" s="99"/>
      <c r="D154" s="107" t="s">
        <v>101</v>
      </c>
      <c r="E154" s="107"/>
      <c r="F154" s="107"/>
      <c r="G154" s="107"/>
      <c r="H154" s="107"/>
      <c r="I154" s="107"/>
      <c r="J154" s="107"/>
      <c r="K154" s="107"/>
      <c r="L154" s="107"/>
      <c r="M154" s="107"/>
      <c r="N154" s="162">
        <f>$BK$154</f>
        <v>0</v>
      </c>
      <c r="O154" s="163"/>
      <c r="P154" s="163"/>
      <c r="Q154" s="163"/>
      <c r="R154" s="102"/>
      <c r="T154" s="103"/>
      <c r="W154" s="104">
        <f>$W$155</f>
        <v>0.03</v>
      </c>
      <c r="Y154" s="104">
        <f>$Y$155</f>
        <v>0.00011</v>
      </c>
      <c r="AA154" s="105">
        <f>$AA$155</f>
        <v>0.00215</v>
      </c>
      <c r="AR154" s="101" t="s">
        <v>87</v>
      </c>
      <c r="AT154" s="101" t="s">
        <v>73</v>
      </c>
      <c r="AU154" s="101" t="s">
        <v>18</v>
      </c>
      <c r="AY154" s="101" t="s">
        <v>119</v>
      </c>
      <c r="BK154" s="106">
        <f>$BK$155</f>
        <v>0</v>
      </c>
    </row>
    <row r="155" spans="2:65" s="6" customFormat="1" ht="27" customHeight="1">
      <c r="B155" s="19"/>
      <c r="C155" s="108" t="s">
        <v>263</v>
      </c>
      <c r="D155" s="108" t="s">
        <v>120</v>
      </c>
      <c r="E155" s="109" t="s">
        <v>264</v>
      </c>
      <c r="F155" s="165" t="s">
        <v>265</v>
      </c>
      <c r="G155" s="166"/>
      <c r="H155" s="166"/>
      <c r="I155" s="166"/>
      <c r="J155" s="110" t="s">
        <v>123</v>
      </c>
      <c r="K155" s="111">
        <v>1</v>
      </c>
      <c r="L155" s="167"/>
      <c r="M155" s="166"/>
      <c r="N155" s="167">
        <f>ROUND($L$155*$K$155,2)</f>
        <v>0</v>
      </c>
      <c r="O155" s="166"/>
      <c r="P155" s="166"/>
      <c r="Q155" s="166"/>
      <c r="R155" s="20"/>
      <c r="T155" s="112"/>
      <c r="U155" s="26" t="s">
        <v>39</v>
      </c>
      <c r="V155" s="113">
        <v>0.03</v>
      </c>
      <c r="W155" s="113">
        <f>$V$155*$K$155</f>
        <v>0.03</v>
      </c>
      <c r="X155" s="113">
        <v>0.00011</v>
      </c>
      <c r="Y155" s="113">
        <f>$X$155*$K$155</f>
        <v>0.00011</v>
      </c>
      <c r="Z155" s="113">
        <v>0.00215</v>
      </c>
      <c r="AA155" s="114">
        <f>$Z$155*$K$155</f>
        <v>0.00215</v>
      </c>
      <c r="AR155" s="6" t="s">
        <v>124</v>
      </c>
      <c r="AT155" s="6" t="s">
        <v>120</v>
      </c>
      <c r="AU155" s="6" t="s">
        <v>87</v>
      </c>
      <c r="AY155" s="6" t="s">
        <v>119</v>
      </c>
      <c r="BE155" s="115">
        <f>IF($U$155="základní",$N$155,0)</f>
        <v>0</v>
      </c>
      <c r="BF155" s="115">
        <f>IF($U$155="snížená",$N$155,0)</f>
        <v>0</v>
      </c>
      <c r="BG155" s="115">
        <f>IF($U$155="zákl. přenesená",$N$155,0)</f>
        <v>0</v>
      </c>
      <c r="BH155" s="115">
        <f>IF($U$155="sníž. přenesená",$N$155,0)</f>
        <v>0</v>
      </c>
      <c r="BI155" s="115">
        <f>IF($U$155="nulová",$N$155,0)</f>
        <v>0</v>
      </c>
      <c r="BJ155" s="6" t="s">
        <v>18</v>
      </c>
      <c r="BK155" s="115">
        <f>ROUND($L$155*$K$155,2)</f>
        <v>0</v>
      </c>
      <c r="BL155" s="6" t="s">
        <v>124</v>
      </c>
      <c r="BM155" s="6" t="s">
        <v>266</v>
      </c>
    </row>
    <row r="156" spans="2:63" s="98" customFormat="1" ht="30.75" customHeight="1">
      <c r="B156" s="99"/>
      <c r="D156" s="107" t="s">
        <v>102</v>
      </c>
      <c r="E156" s="107"/>
      <c r="F156" s="107"/>
      <c r="G156" s="107"/>
      <c r="H156" s="107"/>
      <c r="I156" s="107"/>
      <c r="J156" s="107"/>
      <c r="K156" s="107"/>
      <c r="L156" s="107"/>
      <c r="M156" s="107"/>
      <c r="N156" s="162">
        <f>$BK$156</f>
        <v>0</v>
      </c>
      <c r="O156" s="163"/>
      <c r="P156" s="163"/>
      <c r="Q156" s="163"/>
      <c r="R156" s="102"/>
      <c r="T156" s="103"/>
      <c r="W156" s="104">
        <f>SUM($W$157:$W$173)</f>
        <v>41.293425000000006</v>
      </c>
      <c r="Y156" s="104">
        <f>SUM($Y$157:$Y$173)</f>
        <v>0.7628400000000002</v>
      </c>
      <c r="AA156" s="105">
        <f>SUM($AA$157:$AA$173)</f>
        <v>0.01933</v>
      </c>
      <c r="AR156" s="101" t="s">
        <v>87</v>
      </c>
      <c r="AT156" s="101" t="s">
        <v>73</v>
      </c>
      <c r="AU156" s="101" t="s">
        <v>18</v>
      </c>
      <c r="AY156" s="101" t="s">
        <v>119</v>
      </c>
      <c r="BK156" s="106">
        <f>SUM($BK$157:$BK$173)</f>
        <v>0</v>
      </c>
    </row>
    <row r="157" spans="2:65" s="6" customFormat="1" ht="15.75" customHeight="1">
      <c r="B157" s="19"/>
      <c r="C157" s="108" t="s">
        <v>267</v>
      </c>
      <c r="D157" s="108" t="s">
        <v>120</v>
      </c>
      <c r="E157" s="109" t="s">
        <v>268</v>
      </c>
      <c r="F157" s="165" t="s">
        <v>269</v>
      </c>
      <c r="G157" s="166"/>
      <c r="H157" s="166"/>
      <c r="I157" s="166"/>
      <c r="J157" s="110" t="s">
        <v>123</v>
      </c>
      <c r="K157" s="111">
        <v>1</v>
      </c>
      <c r="L157" s="167"/>
      <c r="M157" s="166"/>
      <c r="N157" s="167">
        <f>ROUND($L$157*$K$157,2)</f>
        <v>0</v>
      </c>
      <c r="O157" s="166"/>
      <c r="P157" s="166"/>
      <c r="Q157" s="166"/>
      <c r="R157" s="20"/>
      <c r="T157" s="112"/>
      <c r="U157" s="26" t="s">
        <v>39</v>
      </c>
      <c r="V157" s="113">
        <v>0.548</v>
      </c>
      <c r="W157" s="113">
        <f>$V$157*$K$157</f>
        <v>0.548</v>
      </c>
      <c r="X157" s="113">
        <v>0</v>
      </c>
      <c r="Y157" s="113">
        <f>$X$157*$K$157</f>
        <v>0</v>
      </c>
      <c r="Z157" s="113">
        <v>0.01933</v>
      </c>
      <c r="AA157" s="114">
        <f>$Z$157*$K$157</f>
        <v>0.01933</v>
      </c>
      <c r="AR157" s="6" t="s">
        <v>124</v>
      </c>
      <c r="AT157" s="6" t="s">
        <v>120</v>
      </c>
      <c r="AU157" s="6" t="s">
        <v>87</v>
      </c>
      <c r="AY157" s="6" t="s">
        <v>119</v>
      </c>
      <c r="BE157" s="115">
        <f>IF($U$157="základní",$N$157,0)</f>
        <v>0</v>
      </c>
      <c r="BF157" s="115">
        <f>IF($U$157="snížená",$N$157,0)</f>
        <v>0</v>
      </c>
      <c r="BG157" s="115">
        <f>IF($U$157="zákl. přenesená",$N$157,0)</f>
        <v>0</v>
      </c>
      <c r="BH157" s="115">
        <f>IF($U$157="sníž. přenesená",$N$157,0)</f>
        <v>0</v>
      </c>
      <c r="BI157" s="115">
        <f>IF($U$157="nulová",$N$157,0)</f>
        <v>0</v>
      </c>
      <c r="BJ157" s="6" t="s">
        <v>18</v>
      </c>
      <c r="BK157" s="115">
        <f>ROUND($L$157*$K$157,2)</f>
        <v>0</v>
      </c>
      <c r="BL157" s="6" t="s">
        <v>124</v>
      </c>
      <c r="BM157" s="6" t="s">
        <v>270</v>
      </c>
    </row>
    <row r="158" spans="2:65" s="6" customFormat="1" ht="27" customHeight="1">
      <c r="B158" s="19"/>
      <c r="C158" s="108" t="s">
        <v>271</v>
      </c>
      <c r="D158" s="108" t="s">
        <v>120</v>
      </c>
      <c r="E158" s="109" t="s">
        <v>272</v>
      </c>
      <c r="F158" s="165" t="s">
        <v>273</v>
      </c>
      <c r="G158" s="166"/>
      <c r="H158" s="166"/>
      <c r="I158" s="166"/>
      <c r="J158" s="110" t="s">
        <v>175</v>
      </c>
      <c r="K158" s="111">
        <v>12</v>
      </c>
      <c r="L158" s="167"/>
      <c r="M158" s="166"/>
      <c r="N158" s="167">
        <f>ROUND($L$158*$K$158,2)</f>
        <v>0</v>
      </c>
      <c r="O158" s="166"/>
      <c r="P158" s="166"/>
      <c r="Q158" s="166"/>
      <c r="R158" s="20"/>
      <c r="T158" s="112"/>
      <c r="U158" s="26" t="s">
        <v>39</v>
      </c>
      <c r="V158" s="113">
        <v>1.1</v>
      </c>
      <c r="W158" s="113">
        <f>$V$158*$K$158</f>
        <v>13.200000000000001</v>
      </c>
      <c r="X158" s="113">
        <v>0.02372</v>
      </c>
      <c r="Y158" s="113">
        <f>$X$158*$K$158</f>
        <v>0.28464</v>
      </c>
      <c r="Z158" s="113">
        <v>0</v>
      </c>
      <c r="AA158" s="114">
        <f>$Z$158*$K$158</f>
        <v>0</v>
      </c>
      <c r="AR158" s="6" t="s">
        <v>124</v>
      </c>
      <c r="AT158" s="6" t="s">
        <v>120</v>
      </c>
      <c r="AU158" s="6" t="s">
        <v>87</v>
      </c>
      <c r="AY158" s="6" t="s">
        <v>119</v>
      </c>
      <c r="BE158" s="115">
        <f>IF($U$158="základní",$N$158,0)</f>
        <v>0</v>
      </c>
      <c r="BF158" s="115">
        <f>IF($U$158="snížená",$N$158,0)</f>
        <v>0</v>
      </c>
      <c r="BG158" s="115">
        <f>IF($U$158="zákl. přenesená",$N$158,0)</f>
        <v>0</v>
      </c>
      <c r="BH158" s="115">
        <f>IF($U$158="sníž. přenesená",$N$158,0)</f>
        <v>0</v>
      </c>
      <c r="BI158" s="115">
        <f>IF($U$158="nulová",$N$158,0)</f>
        <v>0</v>
      </c>
      <c r="BJ158" s="6" t="s">
        <v>18</v>
      </c>
      <c r="BK158" s="115">
        <f>ROUND($L$158*$K$158,2)</f>
        <v>0</v>
      </c>
      <c r="BL158" s="6" t="s">
        <v>124</v>
      </c>
      <c r="BM158" s="6" t="s">
        <v>274</v>
      </c>
    </row>
    <row r="159" spans="2:65" s="6" customFormat="1" ht="27" customHeight="1">
      <c r="B159" s="19"/>
      <c r="C159" s="108" t="s">
        <v>275</v>
      </c>
      <c r="D159" s="108" t="s">
        <v>120</v>
      </c>
      <c r="E159" s="109" t="s">
        <v>276</v>
      </c>
      <c r="F159" s="165" t="s">
        <v>277</v>
      </c>
      <c r="G159" s="166"/>
      <c r="H159" s="166"/>
      <c r="I159" s="166"/>
      <c r="J159" s="110" t="s">
        <v>175</v>
      </c>
      <c r="K159" s="111">
        <v>1</v>
      </c>
      <c r="L159" s="167"/>
      <c r="M159" s="166"/>
      <c r="N159" s="167">
        <f>ROUND($L$159*$K$159,2)</f>
        <v>0</v>
      </c>
      <c r="O159" s="166"/>
      <c r="P159" s="166"/>
      <c r="Q159" s="166"/>
      <c r="R159" s="20"/>
      <c r="T159" s="112"/>
      <c r="U159" s="26" t="s">
        <v>39</v>
      </c>
      <c r="V159" s="113">
        <v>1.4</v>
      </c>
      <c r="W159" s="113">
        <f>$V$159*$K$159</f>
        <v>1.4</v>
      </c>
      <c r="X159" s="113">
        <v>0.02501</v>
      </c>
      <c r="Y159" s="113">
        <f>$X$159*$K$159</f>
        <v>0.02501</v>
      </c>
      <c r="Z159" s="113">
        <v>0</v>
      </c>
      <c r="AA159" s="114">
        <f>$Z$159*$K$159</f>
        <v>0</v>
      </c>
      <c r="AR159" s="6" t="s">
        <v>124</v>
      </c>
      <c r="AT159" s="6" t="s">
        <v>120</v>
      </c>
      <c r="AU159" s="6" t="s">
        <v>87</v>
      </c>
      <c r="AY159" s="6" t="s">
        <v>119</v>
      </c>
      <c r="BE159" s="115">
        <f>IF($U$159="základní",$N$159,0)</f>
        <v>0</v>
      </c>
      <c r="BF159" s="115">
        <f>IF($U$159="snížená",$N$159,0)</f>
        <v>0</v>
      </c>
      <c r="BG159" s="115">
        <f>IF($U$159="zákl. přenesená",$N$159,0)</f>
        <v>0</v>
      </c>
      <c r="BH159" s="115">
        <f>IF($U$159="sníž. přenesená",$N$159,0)</f>
        <v>0</v>
      </c>
      <c r="BI159" s="115">
        <f>IF($U$159="nulová",$N$159,0)</f>
        <v>0</v>
      </c>
      <c r="BJ159" s="6" t="s">
        <v>18</v>
      </c>
      <c r="BK159" s="115">
        <f>ROUND($L$159*$K$159,2)</f>
        <v>0</v>
      </c>
      <c r="BL159" s="6" t="s">
        <v>124</v>
      </c>
      <c r="BM159" s="6" t="s">
        <v>278</v>
      </c>
    </row>
    <row r="160" spans="2:65" s="6" customFormat="1" ht="27" customHeight="1">
      <c r="B160" s="19"/>
      <c r="C160" s="108" t="s">
        <v>279</v>
      </c>
      <c r="D160" s="108" t="s">
        <v>120</v>
      </c>
      <c r="E160" s="109" t="s">
        <v>280</v>
      </c>
      <c r="F160" s="165" t="s">
        <v>281</v>
      </c>
      <c r="G160" s="166"/>
      <c r="H160" s="166"/>
      <c r="I160" s="166"/>
      <c r="J160" s="110" t="s">
        <v>175</v>
      </c>
      <c r="K160" s="111">
        <v>1</v>
      </c>
      <c r="L160" s="167"/>
      <c r="M160" s="166"/>
      <c r="N160" s="167">
        <f>ROUND($L$160*$K$160,2)</f>
        <v>0</v>
      </c>
      <c r="O160" s="166"/>
      <c r="P160" s="166"/>
      <c r="Q160" s="166"/>
      <c r="R160" s="20"/>
      <c r="T160" s="112"/>
      <c r="U160" s="26" t="s">
        <v>39</v>
      </c>
      <c r="V160" s="113">
        <v>1.5</v>
      </c>
      <c r="W160" s="113">
        <f>$V$160*$K$160</f>
        <v>1.5</v>
      </c>
      <c r="X160" s="113">
        <v>0.01899</v>
      </c>
      <c r="Y160" s="113">
        <f>$X$160*$K$160</f>
        <v>0.01899</v>
      </c>
      <c r="Z160" s="113">
        <v>0</v>
      </c>
      <c r="AA160" s="114">
        <f>$Z$160*$K$160</f>
        <v>0</v>
      </c>
      <c r="AR160" s="6" t="s">
        <v>124</v>
      </c>
      <c r="AT160" s="6" t="s">
        <v>120</v>
      </c>
      <c r="AU160" s="6" t="s">
        <v>87</v>
      </c>
      <c r="AY160" s="6" t="s">
        <v>119</v>
      </c>
      <c r="BE160" s="115">
        <f>IF($U$160="základní",$N$160,0)</f>
        <v>0</v>
      </c>
      <c r="BF160" s="115">
        <f>IF($U$160="snížená",$N$160,0)</f>
        <v>0</v>
      </c>
      <c r="BG160" s="115">
        <f>IF($U$160="zákl. přenesená",$N$160,0)</f>
        <v>0</v>
      </c>
      <c r="BH160" s="115">
        <f>IF($U$160="sníž. přenesená",$N$160,0)</f>
        <v>0</v>
      </c>
      <c r="BI160" s="115">
        <f>IF($U$160="nulová",$N$160,0)</f>
        <v>0</v>
      </c>
      <c r="BJ160" s="6" t="s">
        <v>18</v>
      </c>
      <c r="BK160" s="115">
        <f>ROUND($L$160*$K$160,2)</f>
        <v>0</v>
      </c>
      <c r="BL160" s="6" t="s">
        <v>124</v>
      </c>
      <c r="BM160" s="6" t="s">
        <v>282</v>
      </c>
    </row>
    <row r="161" spans="2:65" s="6" customFormat="1" ht="27" customHeight="1">
      <c r="B161" s="19"/>
      <c r="C161" s="108" t="s">
        <v>283</v>
      </c>
      <c r="D161" s="108" t="s">
        <v>120</v>
      </c>
      <c r="E161" s="109" t="s">
        <v>284</v>
      </c>
      <c r="F161" s="165" t="s">
        <v>285</v>
      </c>
      <c r="G161" s="166"/>
      <c r="H161" s="166"/>
      <c r="I161" s="166"/>
      <c r="J161" s="110" t="s">
        <v>175</v>
      </c>
      <c r="K161" s="111">
        <v>6</v>
      </c>
      <c r="L161" s="167"/>
      <c r="M161" s="166"/>
      <c r="N161" s="167">
        <f>ROUND($L$161*$K$161,2)</f>
        <v>0</v>
      </c>
      <c r="O161" s="166"/>
      <c r="P161" s="166"/>
      <c r="Q161" s="166"/>
      <c r="R161" s="20"/>
      <c r="T161" s="112"/>
      <c r="U161" s="26" t="s">
        <v>39</v>
      </c>
      <c r="V161" s="113">
        <v>1.2</v>
      </c>
      <c r="W161" s="113">
        <f>$V$161*$K$161</f>
        <v>7.199999999999999</v>
      </c>
      <c r="X161" s="113">
        <v>0.02602</v>
      </c>
      <c r="Y161" s="113">
        <f>$X$161*$K$161</f>
        <v>0.15612</v>
      </c>
      <c r="Z161" s="113">
        <v>0</v>
      </c>
      <c r="AA161" s="114">
        <f>$Z$161*$K$161</f>
        <v>0</v>
      </c>
      <c r="AR161" s="6" t="s">
        <v>124</v>
      </c>
      <c r="AT161" s="6" t="s">
        <v>120</v>
      </c>
      <c r="AU161" s="6" t="s">
        <v>87</v>
      </c>
      <c r="AY161" s="6" t="s">
        <v>119</v>
      </c>
      <c r="BE161" s="115">
        <f>IF($U$161="základní",$N$161,0)</f>
        <v>0</v>
      </c>
      <c r="BF161" s="115">
        <f>IF($U$161="snížená",$N$161,0)</f>
        <v>0</v>
      </c>
      <c r="BG161" s="115">
        <f>IF($U$161="zákl. přenesená",$N$161,0)</f>
        <v>0</v>
      </c>
      <c r="BH161" s="115">
        <f>IF($U$161="sníž. přenesená",$N$161,0)</f>
        <v>0</v>
      </c>
      <c r="BI161" s="115">
        <f>IF($U$161="nulová",$N$161,0)</f>
        <v>0</v>
      </c>
      <c r="BJ161" s="6" t="s">
        <v>18</v>
      </c>
      <c r="BK161" s="115">
        <f>ROUND($L$161*$K$161,2)</f>
        <v>0</v>
      </c>
      <c r="BL161" s="6" t="s">
        <v>124</v>
      </c>
      <c r="BM161" s="6" t="s">
        <v>286</v>
      </c>
    </row>
    <row r="162" spans="2:65" s="6" customFormat="1" ht="27" customHeight="1">
      <c r="B162" s="19"/>
      <c r="C162" s="108" t="s">
        <v>287</v>
      </c>
      <c r="D162" s="108" t="s">
        <v>120</v>
      </c>
      <c r="E162" s="109" t="s">
        <v>288</v>
      </c>
      <c r="F162" s="165" t="s">
        <v>289</v>
      </c>
      <c r="G162" s="166"/>
      <c r="H162" s="166"/>
      <c r="I162" s="166"/>
      <c r="J162" s="110" t="s">
        <v>175</v>
      </c>
      <c r="K162" s="111">
        <v>1</v>
      </c>
      <c r="L162" s="167"/>
      <c r="M162" s="166"/>
      <c r="N162" s="167">
        <f>ROUND($L$162*$K$162,2)</f>
        <v>0</v>
      </c>
      <c r="O162" s="166"/>
      <c r="P162" s="166"/>
      <c r="Q162" s="166"/>
      <c r="R162" s="20"/>
      <c r="T162" s="112"/>
      <c r="U162" s="26" t="s">
        <v>39</v>
      </c>
      <c r="V162" s="113">
        <v>1.1</v>
      </c>
      <c r="W162" s="113">
        <f>$V$162*$K$162</f>
        <v>1.1</v>
      </c>
      <c r="X162" s="113">
        <v>0.01961</v>
      </c>
      <c r="Y162" s="113">
        <f>$X$162*$K$162</f>
        <v>0.01961</v>
      </c>
      <c r="Z162" s="113">
        <v>0</v>
      </c>
      <c r="AA162" s="114">
        <f>$Z$162*$K$162</f>
        <v>0</v>
      </c>
      <c r="AR162" s="6" t="s">
        <v>124</v>
      </c>
      <c r="AT162" s="6" t="s">
        <v>120</v>
      </c>
      <c r="AU162" s="6" t="s">
        <v>87</v>
      </c>
      <c r="AY162" s="6" t="s">
        <v>119</v>
      </c>
      <c r="BE162" s="115">
        <f>IF($U$162="základní",$N$162,0)</f>
        <v>0</v>
      </c>
      <c r="BF162" s="115">
        <f>IF($U$162="snížená",$N$162,0)</f>
        <v>0</v>
      </c>
      <c r="BG162" s="115">
        <f>IF($U$162="zákl. přenesená",$N$162,0)</f>
        <v>0</v>
      </c>
      <c r="BH162" s="115">
        <f>IF($U$162="sníž. přenesená",$N$162,0)</f>
        <v>0</v>
      </c>
      <c r="BI162" s="115">
        <f>IF($U$162="nulová",$N$162,0)</f>
        <v>0</v>
      </c>
      <c r="BJ162" s="6" t="s">
        <v>18</v>
      </c>
      <c r="BK162" s="115">
        <f>ROUND($L$162*$K$162,2)</f>
        <v>0</v>
      </c>
      <c r="BL162" s="6" t="s">
        <v>124</v>
      </c>
      <c r="BM162" s="6" t="s">
        <v>290</v>
      </c>
    </row>
    <row r="163" spans="2:65" s="6" customFormat="1" ht="27" customHeight="1">
      <c r="B163" s="19"/>
      <c r="C163" s="108" t="s">
        <v>291</v>
      </c>
      <c r="D163" s="108" t="s">
        <v>120</v>
      </c>
      <c r="E163" s="109" t="s">
        <v>292</v>
      </c>
      <c r="F163" s="165" t="s">
        <v>293</v>
      </c>
      <c r="G163" s="166"/>
      <c r="H163" s="166"/>
      <c r="I163" s="166"/>
      <c r="J163" s="110" t="s">
        <v>175</v>
      </c>
      <c r="K163" s="111">
        <v>3</v>
      </c>
      <c r="L163" s="167"/>
      <c r="M163" s="166"/>
      <c r="N163" s="167">
        <f>ROUND($L$163*$K$163,2)</f>
        <v>0</v>
      </c>
      <c r="O163" s="166"/>
      <c r="P163" s="166"/>
      <c r="Q163" s="166"/>
      <c r="R163" s="20"/>
      <c r="T163" s="112"/>
      <c r="U163" s="26" t="s">
        <v>39</v>
      </c>
      <c r="V163" s="113">
        <v>1.5</v>
      </c>
      <c r="W163" s="113">
        <f>$V$163*$K$163</f>
        <v>4.5</v>
      </c>
      <c r="X163" s="113">
        <v>0.0147</v>
      </c>
      <c r="Y163" s="113">
        <f>$X$163*$K$163</f>
        <v>0.0441</v>
      </c>
      <c r="Z163" s="113">
        <v>0</v>
      </c>
      <c r="AA163" s="114">
        <f>$Z$163*$K$163</f>
        <v>0</v>
      </c>
      <c r="AR163" s="6" t="s">
        <v>124</v>
      </c>
      <c r="AT163" s="6" t="s">
        <v>120</v>
      </c>
      <c r="AU163" s="6" t="s">
        <v>87</v>
      </c>
      <c r="AY163" s="6" t="s">
        <v>119</v>
      </c>
      <c r="BE163" s="115">
        <f>IF($U$163="základní",$N$163,0)</f>
        <v>0</v>
      </c>
      <c r="BF163" s="115">
        <f>IF($U$163="snížená",$N$163,0)</f>
        <v>0</v>
      </c>
      <c r="BG163" s="115">
        <f>IF($U$163="zákl. přenesená",$N$163,0)</f>
        <v>0</v>
      </c>
      <c r="BH163" s="115">
        <f>IF($U$163="sníž. přenesená",$N$163,0)</f>
        <v>0</v>
      </c>
      <c r="BI163" s="115">
        <f>IF($U$163="nulová",$N$163,0)</f>
        <v>0</v>
      </c>
      <c r="BJ163" s="6" t="s">
        <v>18</v>
      </c>
      <c r="BK163" s="115">
        <f>ROUND($L$163*$K$163,2)</f>
        <v>0</v>
      </c>
      <c r="BL163" s="6" t="s">
        <v>124</v>
      </c>
      <c r="BM163" s="6" t="s">
        <v>294</v>
      </c>
    </row>
    <row r="164" spans="2:65" s="6" customFormat="1" ht="27" customHeight="1">
      <c r="B164" s="19"/>
      <c r="C164" s="108" t="s">
        <v>295</v>
      </c>
      <c r="D164" s="108" t="s">
        <v>120</v>
      </c>
      <c r="E164" s="109" t="s">
        <v>296</v>
      </c>
      <c r="F164" s="165" t="s">
        <v>297</v>
      </c>
      <c r="G164" s="166"/>
      <c r="H164" s="166"/>
      <c r="I164" s="166"/>
      <c r="J164" s="110" t="s">
        <v>175</v>
      </c>
      <c r="K164" s="111">
        <v>15</v>
      </c>
      <c r="L164" s="167"/>
      <c r="M164" s="166"/>
      <c r="N164" s="167">
        <f>ROUND($L$164*$K$164,2)</f>
        <v>0</v>
      </c>
      <c r="O164" s="166"/>
      <c r="P164" s="166"/>
      <c r="Q164" s="166"/>
      <c r="R164" s="20"/>
      <c r="T164" s="112"/>
      <c r="U164" s="26" t="s">
        <v>39</v>
      </c>
      <c r="V164" s="113">
        <v>0.507</v>
      </c>
      <c r="W164" s="113">
        <f>$V$164*$K$164</f>
        <v>7.605</v>
      </c>
      <c r="X164" s="113">
        <v>0.00066</v>
      </c>
      <c r="Y164" s="113">
        <f>$X$164*$K$164</f>
        <v>0.009899999999999999</v>
      </c>
      <c r="Z164" s="113">
        <v>0</v>
      </c>
      <c r="AA164" s="114">
        <f>$Z$164*$K$164</f>
        <v>0</v>
      </c>
      <c r="AR164" s="6" t="s">
        <v>124</v>
      </c>
      <c r="AT164" s="6" t="s">
        <v>120</v>
      </c>
      <c r="AU164" s="6" t="s">
        <v>87</v>
      </c>
      <c r="AY164" s="6" t="s">
        <v>119</v>
      </c>
      <c r="BE164" s="115">
        <f>IF($U$164="základní",$N$164,0)</f>
        <v>0</v>
      </c>
      <c r="BF164" s="115">
        <f>IF($U$164="snížená",$N$164,0)</f>
        <v>0</v>
      </c>
      <c r="BG164" s="115">
        <f>IF($U$164="zákl. přenesená",$N$164,0)</f>
        <v>0</v>
      </c>
      <c r="BH164" s="115">
        <f>IF($U$164="sníž. přenesená",$N$164,0)</f>
        <v>0</v>
      </c>
      <c r="BI164" s="115">
        <f>IF($U$164="nulová",$N$164,0)</f>
        <v>0</v>
      </c>
      <c r="BJ164" s="6" t="s">
        <v>18</v>
      </c>
      <c r="BK164" s="115">
        <f>ROUND($L$164*$K$164,2)</f>
        <v>0</v>
      </c>
      <c r="BL164" s="6" t="s">
        <v>124</v>
      </c>
      <c r="BM164" s="6" t="s">
        <v>298</v>
      </c>
    </row>
    <row r="165" spans="2:65" s="6" customFormat="1" ht="27" customHeight="1">
      <c r="B165" s="19"/>
      <c r="C165" s="116" t="s">
        <v>299</v>
      </c>
      <c r="D165" s="116" t="s">
        <v>167</v>
      </c>
      <c r="E165" s="117" t="s">
        <v>300</v>
      </c>
      <c r="F165" s="168" t="s">
        <v>350</v>
      </c>
      <c r="G165" s="169"/>
      <c r="H165" s="169"/>
      <c r="I165" s="169"/>
      <c r="J165" s="118" t="s">
        <v>128</v>
      </c>
      <c r="K165" s="119">
        <v>1</v>
      </c>
      <c r="L165" s="170"/>
      <c r="M165" s="169"/>
      <c r="N165" s="170">
        <f>ROUND($L$165*$K$165,2)</f>
        <v>0</v>
      </c>
      <c r="O165" s="166"/>
      <c r="P165" s="166"/>
      <c r="Q165" s="166"/>
      <c r="R165" s="20"/>
      <c r="T165" s="112"/>
      <c r="U165" s="26" t="s">
        <v>39</v>
      </c>
      <c r="V165" s="113">
        <v>0</v>
      </c>
      <c r="W165" s="113">
        <f>$V$165*$K$165</f>
        <v>0</v>
      </c>
      <c r="X165" s="113">
        <v>0.01</v>
      </c>
      <c r="Y165" s="113">
        <f>$X$165*$K$165</f>
        <v>0.01</v>
      </c>
      <c r="Z165" s="113">
        <v>0</v>
      </c>
      <c r="AA165" s="114">
        <f>$Z$165*$K$165</f>
        <v>0</v>
      </c>
      <c r="AR165" s="6" t="s">
        <v>170</v>
      </c>
      <c r="AT165" s="6" t="s">
        <v>167</v>
      </c>
      <c r="AU165" s="6" t="s">
        <v>87</v>
      </c>
      <c r="AY165" s="6" t="s">
        <v>119</v>
      </c>
      <c r="BE165" s="115">
        <f>IF($U$165="základní",$N$165,0)</f>
        <v>0</v>
      </c>
      <c r="BF165" s="115">
        <f>IF($U$165="snížená",$N$165,0)</f>
        <v>0</v>
      </c>
      <c r="BG165" s="115">
        <f>IF($U$165="zákl. přenesená",$N$165,0)</f>
        <v>0</v>
      </c>
      <c r="BH165" s="115">
        <f>IF($U$165="sníž. přenesená",$N$165,0)</f>
        <v>0</v>
      </c>
      <c r="BI165" s="115">
        <f>IF($U$165="nulová",$N$165,0)</f>
        <v>0</v>
      </c>
      <c r="BJ165" s="6" t="s">
        <v>18</v>
      </c>
      <c r="BK165" s="115">
        <f>ROUND($L$165*$K$165,2)</f>
        <v>0</v>
      </c>
      <c r="BL165" s="6" t="s">
        <v>124</v>
      </c>
      <c r="BM165" s="6" t="s">
        <v>301</v>
      </c>
    </row>
    <row r="166" spans="2:65" s="6" customFormat="1" ht="27" customHeight="1">
      <c r="B166" s="19"/>
      <c r="C166" s="116" t="s">
        <v>302</v>
      </c>
      <c r="D166" s="116" t="s">
        <v>167</v>
      </c>
      <c r="E166" s="117" t="s">
        <v>303</v>
      </c>
      <c r="F166" s="168" t="s">
        <v>351</v>
      </c>
      <c r="G166" s="169"/>
      <c r="H166" s="169"/>
      <c r="I166" s="169"/>
      <c r="J166" s="118" t="s">
        <v>128</v>
      </c>
      <c r="K166" s="119">
        <v>11</v>
      </c>
      <c r="L166" s="170"/>
      <c r="M166" s="169"/>
      <c r="N166" s="170">
        <f>ROUND($L$166*$K$166,2)</f>
        <v>0</v>
      </c>
      <c r="O166" s="166"/>
      <c r="P166" s="166"/>
      <c r="Q166" s="166"/>
      <c r="R166" s="20"/>
      <c r="T166" s="112"/>
      <c r="U166" s="26" t="s">
        <v>39</v>
      </c>
      <c r="V166" s="113">
        <v>0</v>
      </c>
      <c r="W166" s="113">
        <f>$V$166*$K$166</f>
        <v>0</v>
      </c>
      <c r="X166" s="113">
        <v>0.01</v>
      </c>
      <c r="Y166" s="113">
        <f>$X$166*$K$166</f>
        <v>0.11</v>
      </c>
      <c r="Z166" s="113">
        <v>0</v>
      </c>
      <c r="AA166" s="114">
        <f>$Z$166*$K$166</f>
        <v>0</v>
      </c>
      <c r="AR166" s="6" t="s">
        <v>170</v>
      </c>
      <c r="AT166" s="6" t="s">
        <v>167</v>
      </c>
      <c r="AU166" s="6" t="s">
        <v>87</v>
      </c>
      <c r="AY166" s="6" t="s">
        <v>119</v>
      </c>
      <c r="BE166" s="115">
        <f>IF($U$166="základní",$N$166,0)</f>
        <v>0</v>
      </c>
      <c r="BF166" s="115">
        <f>IF($U$166="snížená",$N$166,0)</f>
        <v>0</v>
      </c>
      <c r="BG166" s="115">
        <f>IF($U$166="zákl. přenesená",$N$166,0)</f>
        <v>0</v>
      </c>
      <c r="BH166" s="115">
        <f>IF($U$166="sníž. přenesená",$N$166,0)</f>
        <v>0</v>
      </c>
      <c r="BI166" s="115">
        <f>IF($U$166="nulová",$N$166,0)</f>
        <v>0</v>
      </c>
      <c r="BJ166" s="6" t="s">
        <v>18</v>
      </c>
      <c r="BK166" s="115">
        <f>ROUND($L$166*$K$166,2)</f>
        <v>0</v>
      </c>
      <c r="BL166" s="6" t="s">
        <v>124</v>
      </c>
      <c r="BM166" s="6" t="s">
        <v>304</v>
      </c>
    </row>
    <row r="167" spans="2:65" s="6" customFormat="1" ht="15.75" customHeight="1">
      <c r="B167" s="19"/>
      <c r="C167" s="116" t="s">
        <v>305</v>
      </c>
      <c r="D167" s="116" t="s">
        <v>167</v>
      </c>
      <c r="E167" s="117" t="s">
        <v>306</v>
      </c>
      <c r="F167" s="168" t="s">
        <v>307</v>
      </c>
      <c r="G167" s="169"/>
      <c r="H167" s="169"/>
      <c r="I167" s="169"/>
      <c r="J167" s="118" t="s">
        <v>128</v>
      </c>
      <c r="K167" s="119">
        <v>3</v>
      </c>
      <c r="L167" s="170"/>
      <c r="M167" s="169"/>
      <c r="N167" s="170">
        <f>ROUND($L$167*$K$167,2)</f>
        <v>0</v>
      </c>
      <c r="O167" s="166"/>
      <c r="P167" s="166"/>
      <c r="Q167" s="166"/>
      <c r="R167" s="20"/>
      <c r="T167" s="112"/>
      <c r="U167" s="26" t="s">
        <v>39</v>
      </c>
      <c r="V167" s="113">
        <v>0</v>
      </c>
      <c r="W167" s="113">
        <f>$V$167*$K$167</f>
        <v>0</v>
      </c>
      <c r="X167" s="113">
        <v>0.019</v>
      </c>
      <c r="Y167" s="113">
        <f>$X$167*$K$167</f>
        <v>0.056999999999999995</v>
      </c>
      <c r="Z167" s="113">
        <v>0</v>
      </c>
      <c r="AA167" s="114">
        <f>$Z$167*$K$167</f>
        <v>0</v>
      </c>
      <c r="AR167" s="6" t="s">
        <v>170</v>
      </c>
      <c r="AT167" s="6" t="s">
        <v>167</v>
      </c>
      <c r="AU167" s="6" t="s">
        <v>87</v>
      </c>
      <c r="AY167" s="6" t="s">
        <v>119</v>
      </c>
      <c r="BE167" s="115">
        <f>IF($U$167="základní",$N$167,0)</f>
        <v>0</v>
      </c>
      <c r="BF167" s="115">
        <f>IF($U$167="snížená",$N$167,0)</f>
        <v>0</v>
      </c>
      <c r="BG167" s="115">
        <f>IF($U$167="zákl. přenesená",$N$167,0)</f>
        <v>0</v>
      </c>
      <c r="BH167" s="115">
        <f>IF($U$167="sníž. přenesená",$N$167,0)</f>
        <v>0</v>
      </c>
      <c r="BI167" s="115">
        <f>IF($U$167="nulová",$N$167,0)</f>
        <v>0</v>
      </c>
      <c r="BJ167" s="6" t="s">
        <v>18</v>
      </c>
      <c r="BK167" s="115">
        <f>ROUND($L$167*$K$167,2)</f>
        <v>0</v>
      </c>
      <c r="BL167" s="6" t="s">
        <v>124</v>
      </c>
      <c r="BM167" s="6" t="s">
        <v>308</v>
      </c>
    </row>
    <row r="168" spans="2:65" s="6" customFormat="1" ht="27" customHeight="1">
      <c r="B168" s="19"/>
      <c r="C168" s="108" t="s">
        <v>309</v>
      </c>
      <c r="D168" s="108" t="s">
        <v>120</v>
      </c>
      <c r="E168" s="109" t="s">
        <v>310</v>
      </c>
      <c r="F168" s="165" t="s">
        <v>311</v>
      </c>
      <c r="G168" s="166"/>
      <c r="H168" s="166"/>
      <c r="I168" s="166"/>
      <c r="J168" s="110" t="s">
        <v>175</v>
      </c>
      <c r="K168" s="111">
        <v>5</v>
      </c>
      <c r="L168" s="167"/>
      <c r="M168" s="166"/>
      <c r="N168" s="167">
        <f>ROUND($L$168*$K$168,2)</f>
        <v>0</v>
      </c>
      <c r="O168" s="166"/>
      <c r="P168" s="166"/>
      <c r="Q168" s="166"/>
      <c r="R168" s="20"/>
      <c r="T168" s="112"/>
      <c r="U168" s="26" t="s">
        <v>39</v>
      </c>
      <c r="V168" s="113">
        <v>0.2</v>
      </c>
      <c r="W168" s="113">
        <f>$V$168*$K$168</f>
        <v>1</v>
      </c>
      <c r="X168" s="113">
        <v>0.0018</v>
      </c>
      <c r="Y168" s="113">
        <f>$X$168*$K$168</f>
        <v>0.009</v>
      </c>
      <c r="Z168" s="113">
        <v>0</v>
      </c>
      <c r="AA168" s="114">
        <f>$Z$168*$K$168</f>
        <v>0</v>
      </c>
      <c r="AR168" s="6" t="s">
        <v>124</v>
      </c>
      <c r="AT168" s="6" t="s">
        <v>120</v>
      </c>
      <c r="AU168" s="6" t="s">
        <v>87</v>
      </c>
      <c r="AY168" s="6" t="s">
        <v>119</v>
      </c>
      <c r="BE168" s="115">
        <f>IF($U$168="základní",$N$168,0)</f>
        <v>0</v>
      </c>
      <c r="BF168" s="115">
        <f>IF($U$168="snížená",$N$168,0)</f>
        <v>0</v>
      </c>
      <c r="BG168" s="115">
        <f>IF($U$168="zákl. přenesená",$N$168,0)</f>
        <v>0</v>
      </c>
      <c r="BH168" s="115">
        <f>IF($U$168="sníž. přenesená",$N$168,0)</f>
        <v>0</v>
      </c>
      <c r="BI168" s="115">
        <f>IF($U$168="nulová",$N$168,0)</f>
        <v>0</v>
      </c>
      <c r="BJ168" s="6" t="s">
        <v>18</v>
      </c>
      <c r="BK168" s="115">
        <f>ROUND($L$168*$K$168,2)</f>
        <v>0</v>
      </c>
      <c r="BL168" s="6" t="s">
        <v>124</v>
      </c>
      <c r="BM168" s="6" t="s">
        <v>312</v>
      </c>
    </row>
    <row r="169" spans="2:65" s="6" customFormat="1" ht="27" customHeight="1">
      <c r="B169" s="19"/>
      <c r="C169" s="108" t="s">
        <v>313</v>
      </c>
      <c r="D169" s="108" t="s">
        <v>120</v>
      </c>
      <c r="E169" s="109" t="s">
        <v>314</v>
      </c>
      <c r="F169" s="165" t="s">
        <v>315</v>
      </c>
      <c r="G169" s="166"/>
      <c r="H169" s="166"/>
      <c r="I169" s="166"/>
      <c r="J169" s="110" t="s">
        <v>175</v>
      </c>
      <c r="K169" s="111">
        <v>6</v>
      </c>
      <c r="L169" s="167"/>
      <c r="M169" s="166"/>
      <c r="N169" s="167">
        <f>ROUND($L$169*$K$169,2)</f>
        <v>0</v>
      </c>
      <c r="O169" s="166"/>
      <c r="P169" s="166"/>
      <c r="Q169" s="166"/>
      <c r="R169" s="20"/>
      <c r="T169" s="112"/>
      <c r="U169" s="26" t="s">
        <v>39</v>
      </c>
      <c r="V169" s="113">
        <v>0.2</v>
      </c>
      <c r="W169" s="113">
        <f>$V$169*$K$169</f>
        <v>1.2000000000000002</v>
      </c>
      <c r="X169" s="113">
        <v>0.0018</v>
      </c>
      <c r="Y169" s="113">
        <f>$X$169*$K$169</f>
        <v>0.0108</v>
      </c>
      <c r="Z169" s="113">
        <v>0</v>
      </c>
      <c r="AA169" s="114">
        <f>$Z$169*$K$169</f>
        <v>0</v>
      </c>
      <c r="AR169" s="6" t="s">
        <v>124</v>
      </c>
      <c r="AT169" s="6" t="s">
        <v>120</v>
      </c>
      <c r="AU169" s="6" t="s">
        <v>87</v>
      </c>
      <c r="AY169" s="6" t="s">
        <v>119</v>
      </c>
      <c r="BE169" s="115">
        <f>IF($U$169="základní",$N$169,0)</f>
        <v>0</v>
      </c>
      <c r="BF169" s="115">
        <f>IF($U$169="snížená",$N$169,0)</f>
        <v>0</v>
      </c>
      <c r="BG169" s="115">
        <f>IF($U$169="zákl. přenesená",$N$169,0)</f>
        <v>0</v>
      </c>
      <c r="BH169" s="115">
        <f>IF($U$169="sníž. přenesená",$N$169,0)</f>
        <v>0</v>
      </c>
      <c r="BI169" s="115">
        <f>IF($U$169="nulová",$N$169,0)</f>
        <v>0</v>
      </c>
      <c r="BJ169" s="6" t="s">
        <v>18</v>
      </c>
      <c r="BK169" s="115">
        <f>ROUND($L$169*$K$169,2)</f>
        <v>0</v>
      </c>
      <c r="BL169" s="6" t="s">
        <v>124</v>
      </c>
      <c r="BM169" s="6" t="s">
        <v>316</v>
      </c>
    </row>
    <row r="170" spans="2:65" s="6" customFormat="1" ht="27" customHeight="1">
      <c r="B170" s="19"/>
      <c r="C170" s="108" t="s">
        <v>317</v>
      </c>
      <c r="D170" s="108" t="s">
        <v>120</v>
      </c>
      <c r="E170" s="109" t="s">
        <v>318</v>
      </c>
      <c r="F170" s="165" t="s">
        <v>319</v>
      </c>
      <c r="G170" s="166"/>
      <c r="H170" s="166"/>
      <c r="I170" s="166"/>
      <c r="J170" s="110" t="s">
        <v>128</v>
      </c>
      <c r="K170" s="111">
        <v>1</v>
      </c>
      <c r="L170" s="167"/>
      <c r="M170" s="166"/>
      <c r="N170" s="167">
        <f>ROUND($L$170*$K$170,2)</f>
        <v>0</v>
      </c>
      <c r="O170" s="166"/>
      <c r="P170" s="166"/>
      <c r="Q170" s="166"/>
      <c r="R170" s="20"/>
      <c r="T170" s="112"/>
      <c r="U170" s="26" t="s">
        <v>39</v>
      </c>
      <c r="V170" s="113">
        <v>0.3</v>
      </c>
      <c r="W170" s="113">
        <f>$V$170*$K$170</f>
        <v>0.3</v>
      </c>
      <c r="X170" s="113">
        <v>0.00016</v>
      </c>
      <c r="Y170" s="113">
        <f>$X$170*$K$170</f>
        <v>0.00016</v>
      </c>
      <c r="Z170" s="113">
        <v>0</v>
      </c>
      <c r="AA170" s="114">
        <f>$Z$170*$K$170</f>
        <v>0</v>
      </c>
      <c r="AR170" s="6" t="s">
        <v>124</v>
      </c>
      <c r="AT170" s="6" t="s">
        <v>120</v>
      </c>
      <c r="AU170" s="6" t="s">
        <v>87</v>
      </c>
      <c r="AY170" s="6" t="s">
        <v>119</v>
      </c>
      <c r="BE170" s="115">
        <f>IF($U$170="základní",$N$170,0)</f>
        <v>0</v>
      </c>
      <c r="BF170" s="115">
        <f>IF($U$170="snížená",$N$170,0)</f>
        <v>0</v>
      </c>
      <c r="BG170" s="115">
        <f>IF($U$170="zákl. přenesená",$N$170,0)</f>
        <v>0</v>
      </c>
      <c r="BH170" s="115">
        <f>IF($U$170="sníž. přenesená",$N$170,0)</f>
        <v>0</v>
      </c>
      <c r="BI170" s="115">
        <f>IF($U$170="nulová",$N$170,0)</f>
        <v>0</v>
      </c>
      <c r="BJ170" s="6" t="s">
        <v>18</v>
      </c>
      <c r="BK170" s="115">
        <f>ROUND($L$170*$K$170,2)</f>
        <v>0</v>
      </c>
      <c r="BL170" s="6" t="s">
        <v>124</v>
      </c>
      <c r="BM170" s="6" t="s">
        <v>320</v>
      </c>
    </row>
    <row r="171" spans="2:65" s="6" customFormat="1" ht="27" customHeight="1">
      <c r="B171" s="19"/>
      <c r="C171" s="116" t="s">
        <v>321</v>
      </c>
      <c r="D171" s="116" t="s">
        <v>167</v>
      </c>
      <c r="E171" s="117" t="s">
        <v>322</v>
      </c>
      <c r="F171" s="168" t="s">
        <v>323</v>
      </c>
      <c r="G171" s="169"/>
      <c r="H171" s="169"/>
      <c r="I171" s="169"/>
      <c r="J171" s="118" t="s">
        <v>128</v>
      </c>
      <c r="K171" s="119">
        <v>1</v>
      </c>
      <c r="L171" s="170"/>
      <c r="M171" s="169"/>
      <c r="N171" s="170">
        <f>ROUND($L$171*$K$171,2)</f>
        <v>0</v>
      </c>
      <c r="O171" s="166"/>
      <c r="P171" s="166"/>
      <c r="Q171" s="166"/>
      <c r="R171" s="20"/>
      <c r="T171" s="112"/>
      <c r="U171" s="26" t="s">
        <v>39</v>
      </c>
      <c r="V171" s="113">
        <v>0</v>
      </c>
      <c r="W171" s="113">
        <f>$V$171*$K$171</f>
        <v>0</v>
      </c>
      <c r="X171" s="113">
        <v>0.00199</v>
      </c>
      <c r="Y171" s="113">
        <f>$X$171*$K$171</f>
        <v>0.00199</v>
      </c>
      <c r="Z171" s="113">
        <v>0</v>
      </c>
      <c r="AA171" s="114">
        <f>$Z$171*$K$171</f>
        <v>0</v>
      </c>
      <c r="AR171" s="6" t="s">
        <v>170</v>
      </c>
      <c r="AT171" s="6" t="s">
        <v>167</v>
      </c>
      <c r="AU171" s="6" t="s">
        <v>87</v>
      </c>
      <c r="AY171" s="6" t="s">
        <v>119</v>
      </c>
      <c r="BE171" s="115">
        <f>IF($U$171="základní",$N$171,0)</f>
        <v>0</v>
      </c>
      <c r="BF171" s="115">
        <f>IF($U$171="snížená",$N$171,0)</f>
        <v>0</v>
      </c>
      <c r="BG171" s="115">
        <f>IF($U$171="zákl. přenesená",$N$171,0)</f>
        <v>0</v>
      </c>
      <c r="BH171" s="115">
        <f>IF($U$171="sníž. přenesená",$N$171,0)</f>
        <v>0</v>
      </c>
      <c r="BI171" s="115">
        <f>IF($U$171="nulová",$N$171,0)</f>
        <v>0</v>
      </c>
      <c r="BJ171" s="6" t="s">
        <v>18</v>
      </c>
      <c r="BK171" s="115">
        <f>ROUND($L$171*$K$171,2)</f>
        <v>0</v>
      </c>
      <c r="BL171" s="6" t="s">
        <v>124</v>
      </c>
      <c r="BM171" s="6" t="s">
        <v>324</v>
      </c>
    </row>
    <row r="172" spans="2:65" s="6" customFormat="1" ht="15.75" customHeight="1">
      <c r="B172" s="19"/>
      <c r="C172" s="108" t="s">
        <v>325</v>
      </c>
      <c r="D172" s="108" t="s">
        <v>120</v>
      </c>
      <c r="E172" s="109" t="s">
        <v>326</v>
      </c>
      <c r="F172" s="165" t="s">
        <v>327</v>
      </c>
      <c r="G172" s="166"/>
      <c r="H172" s="166"/>
      <c r="I172" s="166"/>
      <c r="J172" s="110" t="s">
        <v>175</v>
      </c>
      <c r="K172" s="111">
        <v>3</v>
      </c>
      <c r="L172" s="167"/>
      <c r="M172" s="166"/>
      <c r="N172" s="167">
        <f>ROUND($L$172*$K$172,2)</f>
        <v>0</v>
      </c>
      <c r="O172" s="166"/>
      <c r="P172" s="166"/>
      <c r="Q172" s="166"/>
      <c r="R172" s="20"/>
      <c r="T172" s="112"/>
      <c r="U172" s="26" t="s">
        <v>39</v>
      </c>
      <c r="V172" s="113">
        <v>0.2</v>
      </c>
      <c r="W172" s="113">
        <f>$V$172*$K$172</f>
        <v>0.6000000000000001</v>
      </c>
      <c r="X172" s="113">
        <v>0.00184</v>
      </c>
      <c r="Y172" s="113">
        <f>$X$172*$K$172</f>
        <v>0.005520000000000001</v>
      </c>
      <c r="Z172" s="113">
        <v>0</v>
      </c>
      <c r="AA172" s="114">
        <f>$Z$172*$K$172</f>
        <v>0</v>
      </c>
      <c r="AR172" s="6" t="s">
        <v>124</v>
      </c>
      <c r="AT172" s="6" t="s">
        <v>120</v>
      </c>
      <c r="AU172" s="6" t="s">
        <v>87</v>
      </c>
      <c r="AY172" s="6" t="s">
        <v>119</v>
      </c>
      <c r="BE172" s="115">
        <f>IF($U$172="základní",$N$172,0)</f>
        <v>0</v>
      </c>
      <c r="BF172" s="115">
        <f>IF($U$172="snížená",$N$172,0)</f>
        <v>0</v>
      </c>
      <c r="BG172" s="115">
        <f>IF($U$172="zákl. přenesená",$N$172,0)</f>
        <v>0</v>
      </c>
      <c r="BH172" s="115">
        <f>IF($U$172="sníž. přenesená",$N$172,0)</f>
        <v>0</v>
      </c>
      <c r="BI172" s="115">
        <f>IF($U$172="nulová",$N$172,0)</f>
        <v>0</v>
      </c>
      <c r="BJ172" s="6" t="s">
        <v>18</v>
      </c>
      <c r="BK172" s="115">
        <f>ROUND($L$172*$K$172,2)</f>
        <v>0</v>
      </c>
      <c r="BL172" s="6" t="s">
        <v>124</v>
      </c>
      <c r="BM172" s="6" t="s">
        <v>328</v>
      </c>
    </row>
    <row r="173" spans="2:65" s="6" customFormat="1" ht="27" customHeight="1">
      <c r="B173" s="19"/>
      <c r="C173" s="108" t="s">
        <v>329</v>
      </c>
      <c r="D173" s="108" t="s">
        <v>120</v>
      </c>
      <c r="E173" s="109" t="s">
        <v>330</v>
      </c>
      <c r="F173" s="165" t="s">
        <v>331</v>
      </c>
      <c r="G173" s="166"/>
      <c r="H173" s="166"/>
      <c r="I173" s="166"/>
      <c r="J173" s="110" t="s">
        <v>186</v>
      </c>
      <c r="K173" s="111">
        <v>0.725</v>
      </c>
      <c r="L173" s="167"/>
      <c r="M173" s="166"/>
      <c r="N173" s="167">
        <f>ROUND($L$173*$K$173,2)</f>
        <v>0</v>
      </c>
      <c r="O173" s="166"/>
      <c r="P173" s="166"/>
      <c r="Q173" s="166"/>
      <c r="R173" s="20"/>
      <c r="T173" s="112"/>
      <c r="U173" s="26" t="s">
        <v>39</v>
      </c>
      <c r="V173" s="113">
        <v>1.573</v>
      </c>
      <c r="W173" s="113">
        <f>$V$173*$K$173</f>
        <v>1.140425</v>
      </c>
      <c r="X173" s="113">
        <v>0</v>
      </c>
      <c r="Y173" s="113">
        <f>$X$173*$K$173</f>
        <v>0</v>
      </c>
      <c r="Z173" s="113">
        <v>0</v>
      </c>
      <c r="AA173" s="114">
        <f>$Z$173*$K$173</f>
        <v>0</v>
      </c>
      <c r="AR173" s="6" t="s">
        <v>124</v>
      </c>
      <c r="AT173" s="6" t="s">
        <v>120</v>
      </c>
      <c r="AU173" s="6" t="s">
        <v>87</v>
      </c>
      <c r="AY173" s="6" t="s">
        <v>119</v>
      </c>
      <c r="BE173" s="115">
        <f>IF($U$173="základní",$N$173,0)</f>
        <v>0</v>
      </c>
      <c r="BF173" s="115">
        <f>IF($U$173="snížená",$N$173,0)</f>
        <v>0</v>
      </c>
      <c r="BG173" s="115">
        <f>IF($U$173="zákl. přenesená",$N$173,0)</f>
        <v>0</v>
      </c>
      <c r="BH173" s="115">
        <f>IF($U$173="sníž. přenesená",$N$173,0)</f>
        <v>0</v>
      </c>
      <c r="BI173" s="115">
        <f>IF($U$173="nulová",$N$173,0)</f>
        <v>0</v>
      </c>
      <c r="BJ173" s="6" t="s">
        <v>18</v>
      </c>
      <c r="BK173" s="115">
        <f>ROUND($L$173*$K$173,2)</f>
        <v>0</v>
      </c>
      <c r="BL173" s="6" t="s">
        <v>124</v>
      </c>
      <c r="BM173" s="6" t="s">
        <v>332</v>
      </c>
    </row>
    <row r="174" spans="2:63" s="98" customFormat="1" ht="30.75" customHeight="1">
      <c r="B174" s="99"/>
      <c r="D174" s="107" t="s">
        <v>103</v>
      </c>
      <c r="E174" s="107"/>
      <c r="F174" s="107"/>
      <c r="G174" s="107"/>
      <c r="H174" s="107"/>
      <c r="I174" s="107"/>
      <c r="J174" s="107"/>
      <c r="K174" s="107"/>
      <c r="L174" s="107"/>
      <c r="M174" s="107"/>
      <c r="N174" s="162">
        <f>$BK$174</f>
        <v>0</v>
      </c>
      <c r="O174" s="163"/>
      <c r="P174" s="163"/>
      <c r="Q174" s="163"/>
      <c r="R174" s="102"/>
      <c r="T174" s="103"/>
      <c r="W174" s="104">
        <f>SUM($W$175:$W$176)</f>
        <v>30.352352</v>
      </c>
      <c r="Y174" s="104">
        <f>SUM($Y$175:$Y$176)</f>
        <v>0.2238</v>
      </c>
      <c r="AA174" s="105">
        <f>SUM($AA$175:$AA$176)</f>
        <v>0</v>
      </c>
      <c r="AR174" s="101" t="s">
        <v>87</v>
      </c>
      <c r="AT174" s="101" t="s">
        <v>73</v>
      </c>
      <c r="AU174" s="101" t="s">
        <v>18</v>
      </c>
      <c r="AY174" s="101" t="s">
        <v>119</v>
      </c>
      <c r="BK174" s="106">
        <f>SUM($BK$175:$BK$176)</f>
        <v>0</v>
      </c>
    </row>
    <row r="175" spans="2:65" s="6" customFormat="1" ht="39" customHeight="1">
      <c r="B175" s="19"/>
      <c r="C175" s="108" t="s">
        <v>333</v>
      </c>
      <c r="D175" s="108" t="s">
        <v>120</v>
      </c>
      <c r="E175" s="109" t="s">
        <v>334</v>
      </c>
      <c r="F175" s="165" t="s">
        <v>335</v>
      </c>
      <c r="G175" s="166"/>
      <c r="H175" s="166"/>
      <c r="I175" s="166"/>
      <c r="J175" s="110" t="s">
        <v>175</v>
      </c>
      <c r="K175" s="111">
        <v>12</v>
      </c>
      <c r="L175" s="167"/>
      <c r="M175" s="166"/>
      <c r="N175" s="167">
        <f>ROUND($L$175*$K$175,2)</f>
        <v>0</v>
      </c>
      <c r="O175" s="166"/>
      <c r="P175" s="166"/>
      <c r="Q175" s="166"/>
      <c r="R175" s="20"/>
      <c r="T175" s="112"/>
      <c r="U175" s="26" t="s">
        <v>39</v>
      </c>
      <c r="V175" s="113">
        <v>2.5</v>
      </c>
      <c r="W175" s="113">
        <f>$V$175*$K$175</f>
        <v>30</v>
      </c>
      <c r="X175" s="113">
        <v>0.01865</v>
      </c>
      <c r="Y175" s="113">
        <f>$X$175*$K$175</f>
        <v>0.2238</v>
      </c>
      <c r="Z175" s="113">
        <v>0</v>
      </c>
      <c r="AA175" s="114">
        <f>$Z$175*$K$175</f>
        <v>0</v>
      </c>
      <c r="AR175" s="6" t="s">
        <v>124</v>
      </c>
      <c r="AT175" s="6" t="s">
        <v>120</v>
      </c>
      <c r="AU175" s="6" t="s">
        <v>87</v>
      </c>
      <c r="AY175" s="6" t="s">
        <v>119</v>
      </c>
      <c r="BE175" s="115">
        <f>IF($U$175="základní",$N$175,0)</f>
        <v>0</v>
      </c>
      <c r="BF175" s="115">
        <f>IF($U$175="snížená",$N$175,0)</f>
        <v>0</v>
      </c>
      <c r="BG175" s="115">
        <f>IF($U$175="zákl. přenesená",$N$175,0)</f>
        <v>0</v>
      </c>
      <c r="BH175" s="115">
        <f>IF($U$175="sníž. přenesená",$N$175,0)</f>
        <v>0</v>
      </c>
      <c r="BI175" s="115">
        <f>IF($U$175="nulová",$N$175,0)</f>
        <v>0</v>
      </c>
      <c r="BJ175" s="6" t="s">
        <v>18</v>
      </c>
      <c r="BK175" s="115">
        <f>ROUND($L$175*$K$175,2)</f>
        <v>0</v>
      </c>
      <c r="BL175" s="6" t="s">
        <v>124</v>
      </c>
      <c r="BM175" s="6" t="s">
        <v>336</v>
      </c>
    </row>
    <row r="176" spans="2:65" s="6" customFormat="1" ht="27" customHeight="1">
      <c r="B176" s="19"/>
      <c r="C176" s="108" t="s">
        <v>337</v>
      </c>
      <c r="D176" s="108" t="s">
        <v>120</v>
      </c>
      <c r="E176" s="109" t="s">
        <v>338</v>
      </c>
      <c r="F176" s="165" t="s">
        <v>339</v>
      </c>
      <c r="G176" s="166"/>
      <c r="H176" s="166"/>
      <c r="I176" s="166"/>
      <c r="J176" s="110" t="s">
        <v>186</v>
      </c>
      <c r="K176" s="111">
        <v>0.224</v>
      </c>
      <c r="L176" s="167"/>
      <c r="M176" s="166"/>
      <c r="N176" s="167">
        <f>ROUND($L$176*$K$176,2)</f>
        <v>0</v>
      </c>
      <c r="O176" s="166"/>
      <c r="P176" s="166"/>
      <c r="Q176" s="166"/>
      <c r="R176" s="20"/>
      <c r="T176" s="112"/>
      <c r="U176" s="120" t="s">
        <v>39</v>
      </c>
      <c r="V176" s="121">
        <v>1.573</v>
      </c>
      <c r="W176" s="121">
        <f>$V$176*$K$176</f>
        <v>0.352352</v>
      </c>
      <c r="X176" s="121">
        <v>0</v>
      </c>
      <c r="Y176" s="121">
        <f>$X$176*$K$176</f>
        <v>0</v>
      </c>
      <c r="Z176" s="121">
        <v>0</v>
      </c>
      <c r="AA176" s="122">
        <f>$Z$176*$K$176</f>
        <v>0</v>
      </c>
      <c r="AR176" s="6" t="s">
        <v>124</v>
      </c>
      <c r="AT176" s="6" t="s">
        <v>120</v>
      </c>
      <c r="AU176" s="6" t="s">
        <v>87</v>
      </c>
      <c r="AY176" s="6" t="s">
        <v>119</v>
      </c>
      <c r="BE176" s="115">
        <f>IF($U$176="základní",$N$176,0)</f>
        <v>0</v>
      </c>
      <c r="BF176" s="115">
        <f>IF($U$176="snížená",$N$176,0)</f>
        <v>0</v>
      </c>
      <c r="BG176" s="115">
        <f>IF($U$176="zákl. přenesená",$N$176,0)</f>
        <v>0</v>
      </c>
      <c r="BH176" s="115">
        <f>IF($U$176="sníž. přenesená",$N$176,0)</f>
        <v>0</v>
      </c>
      <c r="BI176" s="115">
        <f>IF($U$176="nulová",$N$176,0)</f>
        <v>0</v>
      </c>
      <c r="BJ176" s="6" t="s">
        <v>18</v>
      </c>
      <c r="BK176" s="115">
        <f>ROUND($L$176*$K$176,2)</f>
        <v>0</v>
      </c>
      <c r="BL176" s="6" t="s">
        <v>124</v>
      </c>
      <c r="BM176" s="6" t="s">
        <v>340</v>
      </c>
    </row>
    <row r="177" spans="2:18" s="6" customFormat="1" ht="7.5" customHeight="1">
      <c r="B177" s="41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3"/>
    </row>
    <row r="178" s="2" customFormat="1" ht="14.25" customHeight="1"/>
  </sheetData>
  <sheetProtection/>
  <mergeCells count="228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C104:Q104"/>
    <mergeCell ref="F106:P106"/>
    <mergeCell ref="F107:P107"/>
    <mergeCell ref="M109:P109"/>
    <mergeCell ref="N89:Q89"/>
    <mergeCell ref="N90:Q90"/>
    <mergeCell ref="N91:Q91"/>
    <mergeCell ref="N92:Q92"/>
    <mergeCell ref="N93:Q93"/>
    <mergeCell ref="N94:Q94"/>
    <mergeCell ref="F114:I114"/>
    <mergeCell ref="L114:M114"/>
    <mergeCell ref="N114:Q114"/>
    <mergeCell ref="F118:I118"/>
    <mergeCell ref="L118:M118"/>
    <mergeCell ref="N118:Q118"/>
    <mergeCell ref="N115:Q115"/>
    <mergeCell ref="N116:Q116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5:I155"/>
    <mergeCell ref="L155:M155"/>
    <mergeCell ref="N155:Q155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3:I173"/>
    <mergeCell ref="L173:M173"/>
    <mergeCell ref="N173:Q173"/>
    <mergeCell ref="F170:I170"/>
    <mergeCell ref="L170:M170"/>
    <mergeCell ref="N170:Q170"/>
    <mergeCell ref="F171:I171"/>
    <mergeCell ref="L171:M171"/>
    <mergeCell ref="N171:Q171"/>
    <mergeCell ref="H1:K1"/>
    <mergeCell ref="F175:I175"/>
    <mergeCell ref="L175:M175"/>
    <mergeCell ref="N175:Q175"/>
    <mergeCell ref="F176:I176"/>
    <mergeCell ref="L176:M176"/>
    <mergeCell ref="N176:Q176"/>
    <mergeCell ref="F172:I172"/>
    <mergeCell ref="L172:M172"/>
    <mergeCell ref="N172:Q172"/>
    <mergeCell ref="S2:AC2"/>
    <mergeCell ref="N117:Q117"/>
    <mergeCell ref="N134:Q134"/>
    <mergeCell ref="N154:Q154"/>
    <mergeCell ref="N156:Q156"/>
    <mergeCell ref="N174:Q174"/>
    <mergeCell ref="M111:Q111"/>
    <mergeCell ref="M112:Q112"/>
    <mergeCell ref="N96:Q96"/>
    <mergeCell ref="L98:Q98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4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Blezzardová Jana JUDr.</cp:lastModifiedBy>
  <cp:lastPrinted>2015-12-21T13:44:40Z</cp:lastPrinted>
  <dcterms:created xsi:type="dcterms:W3CDTF">2015-12-21T13:41:42Z</dcterms:created>
  <dcterms:modified xsi:type="dcterms:W3CDTF">2016-02-01T06:36:16Z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