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tDb5+IsN2o45HYMs70/r21EiunQw51X0wR4HF64vMipG3UwE7ErPKjKQIO5msxrHSma9gOSg8UtFNoBpoy21mQ==" workbookSaltValue="IUBd7ykBJW5P5tt+rQk1/w==" workbookSpinCount="100000" lockStructure="1"/>
  <bookViews>
    <workbookView xWindow="0" yWindow="0" windowWidth="28800" windowHeight="12135" tabRatio="815" activeTab="2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B37" i="17" l="1"/>
  <c r="A4" i="22" l="1"/>
  <c r="A4" i="17"/>
  <c r="A4" i="25"/>
  <c r="A4" i="24"/>
  <c r="A4" i="23"/>
  <c r="A5" i="15"/>
  <c r="M9" i="16" l="1"/>
  <c r="I9" i="16"/>
  <c r="E9" i="16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O23" i="23"/>
  <c r="K23" i="23"/>
  <c r="G23" i="23"/>
  <c r="O22" i="23"/>
  <c r="K22" i="23"/>
  <c r="G22" i="23"/>
  <c r="O21" i="23"/>
  <c r="K21" i="23"/>
  <c r="G21" i="23"/>
  <c r="O20" i="23"/>
  <c r="K20" i="23"/>
  <c r="G20" i="23"/>
  <c r="O19" i="23"/>
  <c r="K19" i="23"/>
  <c r="G19" i="23"/>
  <c r="O17" i="23"/>
  <c r="K17" i="23"/>
  <c r="G17" i="23"/>
  <c r="O16" i="23"/>
  <c r="K16" i="23"/>
  <c r="G16" i="23"/>
  <c r="O15" i="23"/>
  <c r="K15" i="23"/>
  <c r="G15" i="23"/>
  <c r="O14" i="23"/>
  <c r="K14" i="23"/>
  <c r="G14" i="23"/>
  <c r="O13" i="23"/>
  <c r="K13" i="23"/>
  <c r="G13" i="23"/>
  <c r="O12" i="23"/>
  <c r="K12" i="23"/>
  <c r="G12" i="23"/>
  <c r="O11" i="23"/>
  <c r="K11" i="23"/>
  <c r="G11" i="23"/>
  <c r="O10" i="23"/>
  <c r="K10" i="23"/>
  <c r="G10" i="23"/>
  <c r="O9" i="23"/>
  <c r="K9" i="23"/>
  <c r="G9" i="23"/>
  <c r="C4" i="23"/>
  <c r="H25" i="25" l="1"/>
  <c r="F25" i="25"/>
  <c r="D25" i="25"/>
  <c r="H25" i="24"/>
  <c r="F25" i="24"/>
  <c r="D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E25" i="23" l="1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l="1"/>
  <c r="D16" i="23"/>
  <c r="D15" i="23"/>
  <c r="D14" i="23"/>
  <c r="D13" i="23"/>
  <c r="D12" i="23"/>
  <c r="D11" i="23"/>
  <c r="D22" i="23"/>
  <c r="D21" i="23"/>
  <c r="D20" i="23"/>
  <c r="D19" i="23"/>
  <c r="D36" i="2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l="1"/>
  <c r="D26" i="24"/>
  <c r="D26" i="25"/>
  <c r="H16" i="23"/>
  <c r="H15" i="23"/>
  <c r="H14" i="23"/>
  <c r="H13" i="23"/>
  <c r="H12" i="23"/>
  <c r="H11" i="23"/>
  <c r="H22" i="23"/>
  <c r="H21" i="23"/>
  <c r="H20" i="23"/>
  <c r="H19" i="23"/>
  <c r="L16" i="23"/>
  <c r="L15" i="23"/>
  <c r="L14" i="23"/>
  <c r="L13" i="23"/>
  <c r="L12" i="23"/>
  <c r="L11" i="23"/>
  <c r="L22" i="23"/>
  <c r="L21" i="23"/>
  <c r="L20" i="23"/>
  <c r="L19" i="23"/>
  <c r="E12" i="17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A41" i="25" s="1"/>
  <c r="G23" i="16"/>
  <c r="A43" i="25" l="1"/>
  <c r="B35" i="17" s="1"/>
  <c r="A42" i="25"/>
  <c r="B34" i="17" s="1"/>
  <c r="B33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29" i="17"/>
  <c r="A27" i="17"/>
  <c r="A34" i="17"/>
  <c r="A32" i="17"/>
  <c r="A30" i="17"/>
  <c r="A28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<sst xmlns="http://schemas.openxmlformats.org/spreadsheetml/2006/main" count="331" uniqueCount="96">
  <si>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</si>
  <si>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</si>
  <si>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</si>
  <si>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</si>
  <si>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</si>
  <si>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</si>
  <si>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</si>
  <si>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</si>
  <si>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</si>
  <si>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</si>
  <si>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</si>
  <si>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</si>
  <si>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</si>
  <si>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</si>
  <si>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</si>
  <si>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</si>
  <si>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</si>
  <si>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</si>
  <si>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</si>
  <si>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</si>
  <si>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</si>
  <si>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</si>
  <si>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</si>
  <si>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</si>
  <si>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</si>
  <si>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</si>
  <si>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</si>
  <si>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</si>
  <si>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</si>
  <si>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</si>
  <si>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</si>
  <si>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</si>
  <si>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</si>
  <si>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</si>
  <si>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</si>
  <si>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</si>
  <si>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</si>
  <si>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</si>
  <si>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</si>
  <si>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</si>
  <si>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</si>
  <si>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</si>
  <si>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</si>
  <si>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</si>
  <si>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</si>
  <si>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</si>
  <si>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</si>
  <si>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</si>
  <si>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</si>
  <si>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</si>
  <si>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</si>
  <si>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</si>
  <si>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</si>
  <si>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</si>
  <si>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</si>
  <si>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</si>
  <si>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</si>
  <si>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</si>
  <si>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</si>
  <si>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</si>
  <si>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</si>
  <si>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</si>
  <si>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</si>
  <si>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</si>
  <si>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</si>
  <si>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</si>
  <si>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</si>
  <si>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</si>
  <si>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</si>
  <si>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</si>
  <si>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</si>
  <si>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</si>
  <si>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</si>
  <si>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</si>
  <si>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</si>
  <si>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</si>
  <si>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</si>
  <si>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</si>
  <si>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</si>
  <si>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</si>
  <si>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</si>
  <si>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</si>
  <si>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</si>
  <si>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</si>
  <si>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</si>
  <si>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</si>
  <si>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</si>
  <si>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</si>
  <si>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</si>
  <si>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</si>
  <si>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</si>
  <si>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</si>
  <si>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Náchodsko</t>
  </si>
  <si>
    <t>Výběrová oblast č. 2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</si>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</sst>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2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2" fontId="0" fillId="3" borderId="1" xfId="0" applyNumberFormat="1" applyFont="1" applyFill="1" applyBorder="1" applyProtection="1">
      <protection locked="0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17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4" bestFit="1" customWidth="1"/>
    <col min="2" max="2" width="13" style="24" customWidth="1"/>
    <col min="3" max="11" width="9.140625" style="24"/>
    <col min="12" max="12" width="10.5703125" style="24" customWidth="1"/>
    <col min="13" max="16384" width="9.140625" style="24"/>
  </cols>
  <sheetData>
    <row r="2" spans="1:12" ht="18" x14ac:dyDescent="0.25">
      <c r="A2" s="22" t="s">
        <v>41</v>
      </c>
      <c r="B2" s="23"/>
      <c r="G2" s="85" t="s">
        <v>90</v>
      </c>
      <c r="H2" s="26"/>
      <c r="I2" s="26"/>
      <c r="J2" s="26"/>
      <c r="K2" s="26"/>
      <c r="L2" s="26"/>
    </row>
    <row r="3" spans="1:12" x14ac:dyDescent="0.25">
      <c r="G3" s="86" t="s">
        <v>42</v>
      </c>
      <c r="H3" s="28"/>
      <c r="I3" s="86"/>
      <c r="J3" s="28"/>
      <c r="K3" s="28"/>
      <c r="L3" s="28"/>
    </row>
    <row r="5" spans="1:12" ht="20.100000000000001" customHeight="1" x14ac:dyDescent="0.25">
      <c r="A5" s="166" t="s">
        <v>93</v>
      </c>
      <c r="B5" s="167"/>
      <c r="C5" s="166" t="s">
        <v>92</v>
      </c>
      <c r="D5" s="167"/>
    </row>
    <row r="7" spans="1:12" ht="15" thickBot="1" x14ac:dyDescent="0.3"/>
    <row r="8" spans="1:12" x14ac:dyDescent="0.25">
      <c r="A8" s="29" t="s">
        <v>10</v>
      </c>
      <c r="B8" s="30"/>
      <c r="C8" s="30"/>
      <c r="D8" s="30"/>
      <c r="E8" s="30"/>
      <c r="F8" s="31"/>
      <c r="G8" s="32" t="s">
        <v>11</v>
      </c>
      <c r="H8" s="30"/>
      <c r="I8" s="30"/>
      <c r="J8" s="30"/>
      <c r="K8" s="30"/>
      <c r="L8" s="33"/>
    </row>
    <row r="9" spans="1:12" ht="15" x14ac:dyDescent="0.25">
      <c r="A9" s="175"/>
      <c r="B9" s="176"/>
      <c r="C9" s="176"/>
      <c r="D9" s="176"/>
      <c r="E9" s="176"/>
      <c r="F9" s="177"/>
      <c r="G9" s="34" t="s">
        <v>12</v>
      </c>
      <c r="H9" s="35"/>
      <c r="I9" s="35"/>
      <c r="J9" s="178"/>
      <c r="K9" s="176"/>
      <c r="L9" s="179"/>
    </row>
    <row r="10" spans="1:12" ht="15" x14ac:dyDescent="0.25">
      <c r="A10" s="180"/>
      <c r="B10" s="181"/>
      <c r="C10" s="181"/>
      <c r="D10" s="181"/>
      <c r="E10" s="181"/>
      <c r="F10" s="182"/>
      <c r="G10" s="34" t="s">
        <v>13</v>
      </c>
      <c r="H10" s="35"/>
      <c r="I10" s="35"/>
      <c r="J10" s="183"/>
      <c r="K10" s="181"/>
      <c r="L10" s="184"/>
    </row>
    <row r="11" spans="1:12" ht="15" x14ac:dyDescent="0.25">
      <c r="A11" s="185"/>
      <c r="B11" s="186"/>
      <c r="C11" s="186"/>
      <c r="D11" s="186"/>
      <c r="E11" s="186"/>
      <c r="F11" s="187"/>
      <c r="G11" s="34" t="s">
        <v>14</v>
      </c>
      <c r="H11" s="35"/>
      <c r="I11" s="35"/>
      <c r="J11" s="188"/>
      <c r="K11" s="181"/>
      <c r="L11" s="184"/>
    </row>
    <row r="12" spans="1:12" ht="15.75" thickBot="1" x14ac:dyDescent="0.3">
      <c r="A12" s="36" t="s">
        <v>15</v>
      </c>
      <c r="B12" s="168"/>
      <c r="C12" s="169"/>
      <c r="D12" s="37" t="s">
        <v>16</v>
      </c>
      <c r="E12" s="170"/>
      <c r="F12" s="171"/>
      <c r="G12" s="38" t="s">
        <v>17</v>
      </c>
      <c r="H12" s="39"/>
      <c r="I12" s="39"/>
      <c r="J12" s="172"/>
      <c r="K12" s="173"/>
      <c r="L12" s="174"/>
    </row>
  </sheetData>
  <sheetProtection algorithmName="SHA-512" hashValue="yajSPsziGL85hj4FSJYHDkUVSIdwhvdm3JoeWbOMirMENXNp51O9G/mlociv2iiegpfm32tHm8k1I5iTMCWojw==" saltValue="q3O3EQtLUFeYZmEk9w/ZBw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80" customWidth="1"/>
    <col min="2" max="2" width="15.28515625" style="80" customWidth="1"/>
    <col min="3" max="3" width="12.42578125" style="80" customWidth="1"/>
    <col min="4" max="5" width="9.140625" style="80"/>
    <col min="6" max="6" width="9.85546875" style="80" bestFit="1" customWidth="1"/>
    <col min="7" max="7" width="9.140625" style="80"/>
    <col min="8" max="8" width="9.140625" style="80" customWidth="1"/>
    <col min="9" max="9" width="9.140625" style="80"/>
    <col min="10" max="10" width="31.140625" style="80" customWidth="1"/>
    <col min="11" max="11" width="20.7109375" style="80" customWidth="1"/>
    <col min="12" max="16384" width="9.140625" style="80"/>
  </cols>
  <sheetData>
    <row r="1" spans="1:12" s="13" customFormat="1" x14ac:dyDescent="0.25">
      <c r="A1" s="16"/>
    </row>
    <row r="2" spans="1:12" s="13" customFormat="1" ht="18" x14ac:dyDescent="0.25">
      <c r="A2" s="42" t="s">
        <v>49</v>
      </c>
      <c r="B2" s="68"/>
    </row>
    <row r="3" spans="1:12" s="13" customFormat="1" x14ac:dyDescent="0.25"/>
    <row r="4" spans="1:12" s="13" customFormat="1" ht="20.100000000000001" customHeight="1" x14ac:dyDescent="0.25">
      <c r="A4" s="231" t="str">
        <f>'1_Ident_udaje'!A5:B5</f>
        <v>Výběrová oblast č. 2</v>
      </c>
      <c r="B4" s="232"/>
      <c r="C4" s="231" t="str">
        <f>'1_Ident_udaje'!C5:D5</f>
        <v>Náchodsko</v>
      </c>
      <c r="D4" s="232"/>
    </row>
    <row r="5" spans="1:12" s="13" customFormat="1" x14ac:dyDescent="0.25"/>
    <row r="6" spans="1:12" s="13" customFormat="1" ht="15" thickBot="1" x14ac:dyDescent="0.3"/>
    <row r="7" spans="1:12" s="13" customFormat="1" x14ac:dyDescent="0.25">
      <c r="A7" s="29" t="s">
        <v>10</v>
      </c>
      <c r="B7" s="30"/>
      <c r="C7" s="30"/>
      <c r="D7" s="30"/>
      <c r="E7" s="30"/>
      <c r="F7" s="31"/>
      <c r="G7" s="32" t="s">
        <v>11</v>
      </c>
      <c r="H7" s="30"/>
      <c r="I7" s="30"/>
      <c r="J7" s="30"/>
      <c r="K7" s="30"/>
      <c r="L7" s="33"/>
    </row>
    <row r="8" spans="1:12" s="13" customFormat="1" ht="15" x14ac:dyDescent="0.25">
      <c r="A8" s="318">
        <f>'1_Ident_udaje'!A9:F9</f>
        <v>0</v>
      </c>
      <c r="B8" s="319"/>
      <c r="C8" s="319"/>
      <c r="D8" s="319"/>
      <c r="E8" s="319"/>
      <c r="F8" s="320"/>
      <c r="G8" s="34" t="s">
        <v>12</v>
      </c>
      <c r="H8" s="35"/>
      <c r="I8" s="35"/>
      <c r="J8" s="321">
        <f>'1_Ident_udaje'!J9:L9</f>
        <v>0</v>
      </c>
      <c r="K8" s="319"/>
      <c r="L8" s="322"/>
    </row>
    <row r="9" spans="1:12" s="13" customFormat="1" ht="15" x14ac:dyDescent="0.25">
      <c r="A9" s="323">
        <f>'1_Ident_udaje'!A10:F10</f>
        <v>0</v>
      </c>
      <c r="B9" s="324"/>
      <c r="C9" s="324"/>
      <c r="D9" s="324"/>
      <c r="E9" s="324"/>
      <c r="F9" s="325"/>
      <c r="G9" s="34" t="s">
        <v>13</v>
      </c>
      <c r="H9" s="35"/>
      <c r="I9" s="35"/>
      <c r="J9" s="326">
        <f>'1_Ident_udaje'!J10:L10</f>
        <v>0</v>
      </c>
      <c r="K9" s="324"/>
      <c r="L9" s="327"/>
    </row>
    <row r="10" spans="1:12" s="13" customFormat="1" ht="15" x14ac:dyDescent="0.25">
      <c r="A10" s="328">
        <f>'1_Ident_udaje'!A11:F11</f>
        <v>0</v>
      </c>
      <c r="B10" s="329"/>
      <c r="C10" s="329"/>
      <c r="D10" s="329"/>
      <c r="E10" s="329"/>
      <c r="F10" s="330"/>
      <c r="G10" s="34" t="s">
        <v>14</v>
      </c>
      <c r="H10" s="35"/>
      <c r="I10" s="35"/>
      <c r="J10" s="331">
        <f>'1_Ident_udaje'!J11:L11</f>
        <v>0</v>
      </c>
      <c r="K10" s="324"/>
      <c r="L10" s="327"/>
    </row>
    <row r="11" spans="1:12" s="13" customFormat="1" ht="15.75" thickBot="1" x14ac:dyDescent="0.3">
      <c r="A11" s="36" t="s">
        <v>15</v>
      </c>
      <c r="B11" s="316">
        <f>'1_Ident_udaje'!B12:C12</f>
        <v>0</v>
      </c>
      <c r="C11" s="317"/>
      <c r="D11" s="37" t="s">
        <v>16</v>
      </c>
      <c r="E11" s="311">
        <f>'1_Ident_udaje'!E12:F12</f>
        <v>0</v>
      </c>
      <c r="F11" s="312"/>
      <c r="G11" s="38" t="s">
        <v>17</v>
      </c>
      <c r="H11" s="39"/>
      <c r="I11" s="39"/>
      <c r="J11" s="313">
        <f>'1_Ident_udaje'!J12:L12</f>
        <v>0</v>
      </c>
      <c r="K11" s="314"/>
      <c r="L11" s="315"/>
    </row>
    <row r="12" spans="1:12" s="13" customForma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2" s="13" customFormat="1" ht="18" customHeight="1" thickBot="1" x14ac:dyDescent="0.3">
      <c r="A13" s="122" t="s">
        <v>53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s="13" customFormat="1" ht="18.75" thickBot="1" x14ac:dyDescent="0.3">
      <c r="A14" s="123">
        <v>1</v>
      </c>
      <c r="B14" s="307" t="s">
        <v>50</v>
      </c>
      <c r="C14" s="308"/>
      <c r="D14" s="308"/>
      <c r="E14" s="308"/>
      <c r="F14" s="308"/>
      <c r="G14" s="308"/>
      <c r="H14" s="308"/>
      <c r="I14" s="308"/>
      <c r="J14" s="308"/>
      <c r="K14" s="124">
        <f>'6_Cenová_nabidka - souhrn'!C9*'2_Spec_rozsahu_zakázky'!D18+'6_Cenová_nabidka - souhrn'!E9*'2_Spec_rozsahu_zakázky'!F18+'6_Cenová_nabidka - souhrn'!G9*'2_Spec_rozsahu_zakázky'!H18</f>
        <v>655599.35999999999</v>
      </c>
      <c r="L14" s="24" t="s">
        <v>32</v>
      </c>
    </row>
    <row r="15" spans="1:12" s="13" customFormat="1" ht="15" thickBot="1" x14ac:dyDescent="0.3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24"/>
      <c r="L15" s="24"/>
    </row>
    <row r="16" spans="1:12" s="13" customFormat="1" ht="18.75" thickBot="1" x14ac:dyDescent="0.3">
      <c r="A16" s="123">
        <v>2</v>
      </c>
      <c r="B16" s="307" t="s">
        <v>51</v>
      </c>
      <c r="C16" s="308"/>
      <c r="D16" s="308"/>
      <c r="E16" s="308"/>
      <c r="F16" s="308"/>
      <c r="G16" s="308"/>
      <c r="H16" s="308"/>
      <c r="I16" s="308"/>
      <c r="J16" s="308"/>
      <c r="K16" s="127">
        <f>'4_Nákl_na_1kmnad rámec_Ref_prep'!D26</f>
        <v>0</v>
      </c>
      <c r="L16" s="24" t="s">
        <v>33</v>
      </c>
    </row>
    <row r="17" spans="1:12" s="13" customFormat="1" ht="15" thickBot="1" x14ac:dyDescent="0.3">
      <c r="A17" s="125"/>
      <c r="B17" s="126"/>
      <c r="C17" s="126"/>
      <c r="D17" s="126"/>
      <c r="E17" s="126"/>
      <c r="F17" s="126"/>
      <c r="G17" s="126"/>
      <c r="H17" s="126"/>
      <c r="I17" s="126"/>
      <c r="J17" s="126"/>
      <c r="K17" s="24"/>
      <c r="L17" s="24"/>
    </row>
    <row r="18" spans="1:12" s="13" customFormat="1" ht="18.75" thickBot="1" x14ac:dyDescent="0.3">
      <c r="A18" s="123">
        <v>3</v>
      </c>
      <c r="B18" s="307" t="s">
        <v>52</v>
      </c>
      <c r="C18" s="308"/>
      <c r="D18" s="308"/>
      <c r="E18" s="308"/>
      <c r="F18" s="308"/>
      <c r="G18" s="308"/>
      <c r="H18" s="308"/>
      <c r="I18" s="308"/>
      <c r="J18" s="308"/>
      <c r="K18" s="127">
        <f>'5_Úspora_za_1kmpodrámec Ref_pre'!D26</f>
        <v>0</v>
      </c>
      <c r="L18" s="24" t="s">
        <v>33</v>
      </c>
    </row>
    <row r="19" spans="1:12" ht="15" thickBot="1" x14ac:dyDescent="0.3">
      <c r="A19" s="82"/>
      <c r="B19" s="83"/>
      <c r="C19" s="83"/>
      <c r="D19" s="83"/>
      <c r="E19" s="83"/>
      <c r="F19" s="83"/>
      <c r="G19" s="83"/>
      <c r="H19" s="83"/>
      <c r="I19" s="83"/>
      <c r="J19" s="83"/>
    </row>
    <row r="20" spans="1:12" ht="18.75" thickBot="1" x14ac:dyDescent="0.3">
      <c r="A20" s="81">
        <v>4</v>
      </c>
      <c r="B20" s="309" t="s">
        <v>54</v>
      </c>
      <c r="C20" s="310"/>
      <c r="D20" s="310"/>
      <c r="E20" s="310"/>
      <c r="F20" s="310"/>
      <c r="G20" s="310"/>
      <c r="H20" s="310"/>
      <c r="I20" s="310"/>
      <c r="J20" s="310"/>
      <c r="K20" s="137">
        <v>0</v>
      </c>
      <c r="L20" s="80" t="s">
        <v>30</v>
      </c>
    </row>
    <row r="21" spans="1:12" ht="18.75" thickBot="1" x14ac:dyDescent="0.3">
      <c r="K21" s="138">
        <v>0</v>
      </c>
      <c r="L21" s="80" t="s">
        <v>31</v>
      </c>
    </row>
    <row r="25" spans="1:12" x14ac:dyDescent="0.25">
      <c r="A25" s="25" t="s">
        <v>90</v>
      </c>
      <c r="B25" s="18"/>
      <c r="C25" s="18"/>
      <c r="D25" s="18"/>
      <c r="E25" s="19"/>
      <c r="F25" s="19"/>
      <c r="G25" s="19"/>
    </row>
    <row r="26" spans="1:12" x14ac:dyDescent="0.25">
      <c r="A26" s="27" t="s">
        <v>42</v>
      </c>
      <c r="B26" s="20"/>
      <c r="C26" s="20"/>
      <c r="D26" s="20"/>
      <c r="E26" s="21"/>
      <c r="F26" s="21"/>
      <c r="G26" s="21"/>
    </row>
    <row r="27" spans="1:12" x14ac:dyDescent="0.25">
      <c r="A27" s="57" t="s">
        <v>43</v>
      </c>
      <c r="B27" s="55"/>
      <c r="C27" s="55"/>
      <c r="D27" s="55"/>
      <c r="E27" s="55"/>
      <c r="F27" s="56"/>
      <c r="G27" s="56"/>
    </row>
  </sheetData>
  <sheetProtection algorithmName="SHA-512" hashValue="YmhYCRwdOmIwngMSuoa8iDxzSgCcI69X5r7L8Df7UJ2xiVa5yINWETcGsITGZIhx6xjsRIJkVDMDGswpyLpIzQ==" saltValue="2gZVsvgFe1CtwAURS8ktrQ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2:I21"/>
  <sheetViews>
    <sheetView showGridLines="0" view="pageBreakPreview" zoomScale="90" zoomScaleNormal="80" zoomScaleSheetLayoutView="90" workbookViewId="0">
      <selection activeCell="A2" sqref="A2"/>
    </sheetView>
  </sheetViews>
  <sheetFormatPr defaultRowHeight="14.25" x14ac:dyDescent="0.25"/>
  <cols>
    <col min="1" max="1" width="21.7109375" style="13" customWidth="1"/>
    <col min="2" max="2" width="52.7109375" style="13" customWidth="1"/>
    <col min="3" max="3" width="7.7109375" style="13" customWidth="1"/>
    <col min="4" max="16384" width="9.140625" style="13"/>
  </cols>
  <sheetData>
    <row r="2" spans="1:9" ht="18" x14ac:dyDescent="0.25">
      <c r="A2" s="17" t="s">
        <v>39</v>
      </c>
      <c r="B2" s="11"/>
      <c r="C2" s="12"/>
      <c r="D2" s="25" t="s">
        <v>90</v>
      </c>
      <c r="E2" s="18"/>
      <c r="F2" s="18"/>
      <c r="G2" s="18"/>
      <c r="H2" s="19"/>
      <c r="I2" s="19"/>
    </row>
    <row r="3" spans="1:9" ht="15" x14ac:dyDescent="0.25">
      <c r="A3" s="14"/>
      <c r="B3" s="11"/>
      <c r="C3" s="12"/>
      <c r="D3" s="84"/>
      <c r="E3" s="43"/>
      <c r="F3" s="43"/>
      <c r="G3" s="43"/>
      <c r="H3" s="16"/>
      <c r="I3" s="16"/>
    </row>
    <row r="4" spans="1:9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9" ht="20.100000000000001" customHeight="1" x14ac:dyDescent="0.25">
      <c r="A5" s="15" t="str">
        <f>'1_Ident_udaje'!A5:B5</f>
        <v>Výběrová oblast č. 2</v>
      </c>
      <c r="B5" s="15" t="str">
        <f>'1_Ident_udaje'!C5</f>
        <v>Náchodsko</v>
      </c>
      <c r="C5" s="12"/>
      <c r="D5" s="12"/>
      <c r="E5" s="12"/>
      <c r="F5" s="12"/>
      <c r="G5" s="12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16.5" customHeight="1" thickBot="1" x14ac:dyDescent="0.3">
      <c r="A7" s="213"/>
      <c r="B7" s="213"/>
      <c r="C7" s="12"/>
      <c r="D7" s="12"/>
      <c r="E7" s="12"/>
      <c r="F7" s="12"/>
      <c r="G7" s="12"/>
      <c r="H7" s="12"/>
      <c r="I7" s="12"/>
    </row>
    <row r="8" spans="1:9" ht="30" customHeight="1" x14ac:dyDescent="0.25">
      <c r="A8" s="87"/>
      <c r="B8" s="88"/>
      <c r="C8" s="89"/>
      <c r="D8" s="208" t="s">
        <v>34</v>
      </c>
      <c r="E8" s="209"/>
      <c r="F8" s="209"/>
      <c r="G8" s="209"/>
      <c r="H8" s="209"/>
      <c r="I8" s="210"/>
    </row>
    <row r="9" spans="1:9" ht="30" customHeight="1" x14ac:dyDescent="0.25">
      <c r="A9" s="90"/>
      <c r="B9" s="12"/>
      <c r="C9" s="12"/>
      <c r="D9" s="211" t="s">
        <v>35</v>
      </c>
      <c r="E9" s="211"/>
      <c r="F9" s="211" t="s">
        <v>36</v>
      </c>
      <c r="G9" s="211"/>
      <c r="H9" s="211" t="s">
        <v>37</v>
      </c>
      <c r="I9" s="212"/>
    </row>
    <row r="10" spans="1:9" s="16" customFormat="1" ht="30" customHeight="1" x14ac:dyDescent="0.25">
      <c r="A10" s="214" t="s">
        <v>59</v>
      </c>
      <c r="B10" s="190"/>
      <c r="C10" s="91"/>
      <c r="D10" s="195">
        <v>21</v>
      </c>
      <c r="E10" s="195"/>
      <c r="F10" s="195">
        <v>7</v>
      </c>
      <c r="G10" s="195"/>
      <c r="H10" s="195">
        <v>5</v>
      </c>
      <c r="I10" s="196"/>
    </row>
    <row r="11" spans="1:9" ht="30" customHeight="1" x14ac:dyDescent="0.25">
      <c r="A11" s="214" t="s">
        <v>60</v>
      </c>
      <c r="B11" s="190"/>
      <c r="C11" s="7"/>
      <c r="D11" s="195">
        <v>2</v>
      </c>
      <c r="E11" s="195"/>
      <c r="F11" s="195">
        <v>0</v>
      </c>
      <c r="G11" s="195"/>
      <c r="H11" s="195">
        <v>0</v>
      </c>
      <c r="I11" s="196"/>
    </row>
    <row r="12" spans="1:9" ht="30" customHeight="1" x14ac:dyDescent="0.25">
      <c r="A12" s="214" t="s">
        <v>58</v>
      </c>
      <c r="B12" s="190"/>
      <c r="C12" s="7"/>
      <c r="D12" s="195">
        <f>D10+D11</f>
        <v>23</v>
      </c>
      <c r="E12" s="195"/>
      <c r="F12" s="195">
        <f>F10+F11</f>
        <v>7</v>
      </c>
      <c r="G12" s="195"/>
      <c r="H12" s="195">
        <f>H10+H11</f>
        <v>5</v>
      </c>
      <c r="I12" s="196"/>
    </row>
    <row r="13" spans="1:9" s="16" customFormat="1" ht="30" customHeight="1" x14ac:dyDescent="0.25">
      <c r="A13" s="197" t="s">
        <v>61</v>
      </c>
      <c r="B13" s="198"/>
      <c r="C13" s="199"/>
      <c r="D13" s="195">
        <v>10</v>
      </c>
      <c r="E13" s="195"/>
      <c r="F13" s="195">
        <v>2</v>
      </c>
      <c r="G13" s="195"/>
      <c r="H13" s="195">
        <v>2</v>
      </c>
      <c r="I13" s="196"/>
    </row>
    <row r="14" spans="1:9" ht="30" customHeight="1" thickBot="1" x14ac:dyDescent="0.3">
      <c r="A14" s="204" t="s">
        <v>57</v>
      </c>
      <c r="B14" s="205"/>
      <c r="C14" s="9"/>
      <c r="D14" s="206">
        <f>D12+F12+H12</f>
        <v>35</v>
      </c>
      <c r="E14" s="206"/>
      <c r="F14" s="206"/>
      <c r="G14" s="206"/>
      <c r="H14" s="206"/>
      <c r="I14" s="207"/>
    </row>
    <row r="15" spans="1:9" ht="15.75" thickBot="1" x14ac:dyDescent="0.3">
      <c r="A15" s="92"/>
      <c r="B15" s="93"/>
      <c r="C15" s="8"/>
      <c r="D15" s="94"/>
      <c r="E15" s="94"/>
      <c r="F15" s="94"/>
      <c r="G15" s="94"/>
      <c r="H15" s="94"/>
      <c r="I15" s="95"/>
    </row>
    <row r="16" spans="1:9" ht="30" customHeight="1" x14ac:dyDescent="0.25">
      <c r="A16" s="96"/>
      <c r="B16" s="97"/>
      <c r="C16" s="10"/>
      <c r="D16" s="208" t="s">
        <v>38</v>
      </c>
      <c r="E16" s="209"/>
      <c r="F16" s="209"/>
      <c r="G16" s="209"/>
      <c r="H16" s="209"/>
      <c r="I16" s="210"/>
    </row>
    <row r="17" spans="1:9" ht="30" customHeight="1" x14ac:dyDescent="0.25">
      <c r="A17" s="90"/>
      <c r="B17" s="12"/>
      <c r="C17" s="12"/>
      <c r="D17" s="211" t="s">
        <v>35</v>
      </c>
      <c r="E17" s="211"/>
      <c r="F17" s="211" t="s">
        <v>36</v>
      </c>
      <c r="G17" s="211"/>
      <c r="H17" s="211" t="s">
        <v>37</v>
      </c>
      <c r="I17" s="212"/>
    </row>
    <row r="18" spans="1:9" ht="30" customHeight="1" x14ac:dyDescent="0.25">
      <c r="A18" s="197" t="s">
        <v>84</v>
      </c>
      <c r="B18" s="198"/>
      <c r="C18" s="98"/>
      <c r="D18" s="191">
        <v>1552084</v>
      </c>
      <c r="E18" s="191"/>
      <c r="F18" s="191">
        <v>504480</v>
      </c>
      <c r="G18" s="191"/>
      <c r="H18" s="191">
        <v>464972</v>
      </c>
      <c r="I18" s="192"/>
    </row>
    <row r="19" spans="1:9" ht="30" customHeight="1" x14ac:dyDescent="0.25">
      <c r="A19" s="189" t="s">
        <v>62</v>
      </c>
      <c r="B19" s="190"/>
      <c r="C19" s="98"/>
      <c r="D19" s="191">
        <f>D20*1.15</f>
        <v>2899766.4</v>
      </c>
      <c r="E19" s="191"/>
      <c r="F19" s="191"/>
      <c r="G19" s="191"/>
      <c r="H19" s="191"/>
      <c r="I19" s="192"/>
    </row>
    <row r="20" spans="1:9" ht="30" customHeight="1" x14ac:dyDescent="0.25">
      <c r="A20" s="200" t="s">
        <v>63</v>
      </c>
      <c r="B20" s="201"/>
      <c r="C20" s="98"/>
      <c r="D20" s="202">
        <f>SUM(D18:I18)</f>
        <v>2521536</v>
      </c>
      <c r="E20" s="202"/>
      <c r="F20" s="202"/>
      <c r="G20" s="202"/>
      <c r="H20" s="202"/>
      <c r="I20" s="203"/>
    </row>
    <row r="21" spans="1:9" ht="30" customHeight="1" thickBot="1" x14ac:dyDescent="0.3">
      <c r="A21" s="189" t="s">
        <v>64</v>
      </c>
      <c r="B21" s="190"/>
      <c r="C21" s="99"/>
      <c r="D21" s="193">
        <f>D20*0.9</f>
        <v>2269382.4</v>
      </c>
      <c r="E21" s="193"/>
      <c r="F21" s="193"/>
      <c r="G21" s="193"/>
      <c r="H21" s="193"/>
      <c r="I21" s="194"/>
    </row>
  </sheetData>
  <sheetProtection algorithmName="SHA-512" hashValue="qarxNfAenW32aAKoSi4ci3Zdd+oydmYY1avhYIpQXUaKKR/vTXAP1j2LeO52TYdaK/aoBhtbybUzZBFiHUkIRg==" saltValue="flRzvldLiPEwIk/IN6ynBQ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6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tabSelected="1" view="pageBreakPreview" zoomScale="80" zoomScaleNormal="80" zoomScaleSheetLayoutView="80" workbookViewId="0">
      <selection activeCell="M9" sqref="M9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" width="9.140625" style="13"/>
    <col min="17" max="17" width="0" style="13" hidden="1" customWidth="1"/>
    <col min="18" max="18" width="9" style="13" hidden="1" customWidth="1"/>
    <col min="19" max="19" width="13.5703125" style="13" hidden="1" customWidth="1"/>
    <col min="20" max="20" width="9.5703125" style="13" hidden="1" customWidth="1"/>
    <col min="21" max="22" width="9.140625" style="13" hidden="1" customWidth="1"/>
    <col min="23" max="23" width="11.85546875" style="13" hidden="1" customWidth="1"/>
    <col min="24" max="24" width="10.7109375" style="13" hidden="1" customWidth="1"/>
    <col min="25" max="26" width="9.140625" style="13" hidden="1" customWidth="1"/>
    <col min="27" max="27" width="11" style="13" hidden="1" customWidth="1"/>
    <col min="28" max="28" width="10" style="13" hidden="1" customWidth="1"/>
    <col min="29" max="16384" width="9.140625" style="13"/>
  </cols>
  <sheetData>
    <row r="1" spans="1:30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30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30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30" s="16" customFormat="1" ht="20.100000000000001" customHeight="1" x14ac:dyDescent="0.25">
      <c r="A4" s="231" t="str">
        <f>'1_Ident_udaje'!A5:B5</f>
        <v>Výběrová oblast č. 2</v>
      </c>
      <c r="B4" s="232"/>
      <c r="C4" s="102" t="str">
        <f>'1_Ident_udaje'!C5:D5</f>
        <v>Náchodsko</v>
      </c>
      <c r="D4" s="101"/>
      <c r="E4" s="43"/>
      <c r="F4" s="44"/>
      <c r="G4" s="44"/>
      <c r="H4" s="44"/>
      <c r="I4" s="44"/>
      <c r="P4" s="43"/>
    </row>
    <row r="5" spans="1:30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30" s="16" customFormat="1" ht="24.95" customHeight="1" x14ac:dyDescent="0.25">
      <c r="A6" s="43"/>
      <c r="B6" s="43"/>
      <c r="C6" s="43"/>
      <c r="D6" s="233" t="s">
        <v>34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5"/>
      <c r="P6" s="43"/>
    </row>
    <row r="7" spans="1:30" s="16" customFormat="1" ht="24.95" customHeight="1" thickBot="1" x14ac:dyDescent="0.3">
      <c r="A7" s="43"/>
      <c r="B7" s="43"/>
      <c r="C7" s="43"/>
      <c r="D7" s="236" t="s">
        <v>35</v>
      </c>
      <c r="E7" s="237"/>
      <c r="F7" s="237"/>
      <c r="G7" s="237"/>
      <c r="H7" s="237" t="s">
        <v>36</v>
      </c>
      <c r="I7" s="237"/>
      <c r="J7" s="237"/>
      <c r="K7" s="237"/>
      <c r="L7" s="237" t="s">
        <v>37</v>
      </c>
      <c r="M7" s="237"/>
      <c r="N7" s="237"/>
      <c r="O7" s="238"/>
      <c r="P7" s="43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ht="61.5" customHeight="1" x14ac:dyDescent="0.25">
      <c r="A8" s="40" t="s">
        <v>28</v>
      </c>
      <c r="B8" s="229" t="s">
        <v>6</v>
      </c>
      <c r="C8" s="230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8"/>
      <c r="S8" s="128"/>
      <c r="T8" s="128"/>
      <c r="U8" s="128"/>
      <c r="V8" s="128"/>
      <c r="W8" s="128"/>
      <c r="X8" s="128"/>
      <c r="Y8" s="129"/>
      <c r="Z8" s="129"/>
      <c r="AA8" s="129"/>
      <c r="AB8" s="129"/>
      <c r="AC8" s="129"/>
      <c r="AD8" s="132"/>
    </row>
    <row r="9" spans="1:30" ht="15" x14ac:dyDescent="0.25">
      <c r="A9" s="46">
        <v>1</v>
      </c>
      <c r="B9" s="224" t="s">
        <v>25</v>
      </c>
      <c r="C9" s="225"/>
      <c r="D9" s="110">
        <v>0</v>
      </c>
      <c r="E9" s="5">
        <v>0</v>
      </c>
      <c r="F9" s="6">
        <v>0</v>
      </c>
      <c r="G9" s="114" t="str">
        <f>IF(E9=0,"0%",F9/(F9+E9))</f>
        <v>0%</v>
      </c>
      <c r="H9" s="115">
        <v>0</v>
      </c>
      <c r="I9" s="5">
        <v>0</v>
      </c>
      <c r="J9" s="6">
        <v>0</v>
      </c>
      <c r="K9" s="114" t="str">
        <f>IF(I9=0,"0%",J9/(J9+I9))</f>
        <v>0%</v>
      </c>
      <c r="L9" s="110">
        <v>0</v>
      </c>
      <c r="M9" s="5">
        <v>0</v>
      </c>
      <c r="N9" s="6">
        <v>0</v>
      </c>
      <c r="O9" s="114" t="str">
        <f>IF(M9=0,"0%",N9/(N9+M9))</f>
        <v>0%</v>
      </c>
      <c r="P9" s="12"/>
      <c r="S9" s="13" t="b">
        <f t="shared" ref="S9:S23" si="0">ISNUMBER(E9)</f>
        <v>1</v>
      </c>
      <c r="T9" s="13" t="b">
        <f t="shared" ref="T9:T23" si="1">ISNUMBER(F9)</f>
        <v>1</v>
      </c>
      <c r="W9" s="13" t="b">
        <f t="shared" ref="W9:W23" si="2">ISNUMBER(I9)</f>
        <v>1</v>
      </c>
      <c r="X9" s="13" t="b">
        <f t="shared" ref="X9:X23" si="3">ISNUMBER(J9)</f>
        <v>1</v>
      </c>
      <c r="AA9" s="13" t="b">
        <f t="shared" ref="AA9:AA23" si="4">ISNUMBER(M9)</f>
        <v>1</v>
      </c>
      <c r="AB9" s="13" t="b">
        <f t="shared" ref="AB9:AB23" si="5">ISNUMBER(N9)</f>
        <v>1</v>
      </c>
      <c r="AC9" s="129"/>
      <c r="AD9" s="132"/>
    </row>
    <row r="10" spans="1:30" ht="15" x14ac:dyDescent="0.25">
      <c r="A10" s="46">
        <v>2</v>
      </c>
      <c r="B10" s="217" t="s">
        <v>18</v>
      </c>
      <c r="C10" s="218"/>
      <c r="D10" s="111">
        <v>0</v>
      </c>
      <c r="E10" s="2">
        <v>0</v>
      </c>
      <c r="F10" s="1">
        <v>0</v>
      </c>
      <c r="G10" s="114" t="str">
        <f>IF(E10=0,"0%",F10/(F10+E10))</f>
        <v>0%</v>
      </c>
      <c r="H10" s="116">
        <v>0</v>
      </c>
      <c r="I10" s="2">
        <v>0</v>
      </c>
      <c r="J10" s="1">
        <v>0</v>
      </c>
      <c r="K10" s="114" t="str">
        <f>IF(I10=0,"0%",J10/(J10+I10))</f>
        <v>0%</v>
      </c>
      <c r="L10" s="111">
        <v>0</v>
      </c>
      <c r="M10" s="2">
        <v>0</v>
      </c>
      <c r="N10" s="1">
        <v>0</v>
      </c>
      <c r="O10" s="114" t="str">
        <f>IF(M10=0,"0%",N10/(N10+M10))</f>
        <v>0%</v>
      </c>
      <c r="P10" s="12"/>
      <c r="S10" s="13" t="b">
        <f t="shared" si="0"/>
        <v>1</v>
      </c>
      <c r="T10" s="13" t="b">
        <f t="shared" si="1"/>
        <v>1</v>
      </c>
      <c r="W10" s="13" t="b">
        <f t="shared" si="2"/>
        <v>1</v>
      </c>
      <c r="X10" s="13" t="b">
        <f t="shared" si="3"/>
        <v>1</v>
      </c>
      <c r="AA10" s="13" t="b">
        <f t="shared" si="4"/>
        <v>1</v>
      </c>
      <c r="AB10" s="13" t="b">
        <f t="shared" si="5"/>
        <v>1</v>
      </c>
      <c r="AC10" s="129"/>
      <c r="AD10" s="132"/>
    </row>
    <row r="11" spans="1:30" ht="15" x14ac:dyDescent="0.25">
      <c r="A11" s="46">
        <v>3</v>
      </c>
      <c r="B11" s="226" t="s">
        <v>19</v>
      </c>
      <c r="C11" s="227"/>
      <c r="D11" s="112">
        <f>ROUND(F11*'2_Spec_rozsahu_zakázky'!$D$18/'2_Spec_rozsahu_zakázky'!$D$12,-2)</f>
        <v>0</v>
      </c>
      <c r="E11" s="2">
        <v>0</v>
      </c>
      <c r="F11" s="2"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2">
        <v>0</v>
      </c>
      <c r="J11" s="2"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2">
        <v>0</v>
      </c>
      <c r="N11" s="2">
        <v>0</v>
      </c>
      <c r="O11" s="114" t="str">
        <f>IF(M11=0,IF(N11=0,"0%",N11/(N11+M11)),N11/(N11+M11))</f>
        <v>0%</v>
      </c>
      <c r="P11" s="12"/>
      <c r="S11" s="13" t="b">
        <f t="shared" si="0"/>
        <v>1</v>
      </c>
      <c r="T11" s="13" t="b">
        <f t="shared" si="1"/>
        <v>1</v>
      </c>
      <c r="W11" s="13" t="b">
        <f t="shared" si="2"/>
        <v>1</v>
      </c>
      <c r="X11" s="13" t="b">
        <f t="shared" si="3"/>
        <v>1</v>
      </c>
      <c r="AA11" s="13" t="b">
        <f t="shared" si="4"/>
        <v>1</v>
      </c>
      <c r="AB11" s="13" t="b">
        <f t="shared" si="5"/>
        <v>1</v>
      </c>
      <c r="AC11" s="129"/>
      <c r="AD11" s="132"/>
    </row>
    <row r="12" spans="1:30" ht="15" x14ac:dyDescent="0.25">
      <c r="A12" s="46">
        <v>4</v>
      </c>
      <c r="B12" s="217" t="s">
        <v>1</v>
      </c>
      <c r="C12" s="218"/>
      <c r="D12" s="112">
        <f>ROUND(F12*'2_Spec_rozsahu_zakázky'!$D$18:$E$18/'2_Spec_rozsahu_zakázky'!$D$12:$E$12,-2)</f>
        <v>0</v>
      </c>
      <c r="E12" s="1">
        <v>0</v>
      </c>
      <c r="F12" s="2"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2"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2">
        <v>0</v>
      </c>
      <c r="O12" s="114" t="str">
        <f>IF(N12=0,"0%",N12/(N12+M12))</f>
        <v>0%</v>
      </c>
      <c r="P12" s="12"/>
      <c r="S12" s="13" t="b">
        <f t="shared" si="0"/>
        <v>1</v>
      </c>
      <c r="T12" s="13" t="b">
        <f t="shared" si="1"/>
        <v>1</v>
      </c>
      <c r="W12" s="13" t="b">
        <f t="shared" si="2"/>
        <v>1</v>
      </c>
      <c r="X12" s="13" t="b">
        <f t="shared" si="3"/>
        <v>1</v>
      </c>
      <c r="AA12" s="13" t="b">
        <f t="shared" si="4"/>
        <v>1</v>
      </c>
      <c r="AB12" s="13" t="b">
        <f t="shared" si="5"/>
        <v>1</v>
      </c>
      <c r="AC12" s="129"/>
      <c r="AD12" s="132"/>
    </row>
    <row r="13" spans="1:30" ht="15" x14ac:dyDescent="0.25">
      <c r="A13" s="46">
        <v>5</v>
      </c>
      <c r="B13" s="217" t="s">
        <v>8</v>
      </c>
      <c r="C13" s="218"/>
      <c r="D13" s="112">
        <f>ROUND(F13*'2_Spec_rozsahu_zakázky'!$D$18:$E$18/'2_Spec_rozsahu_zakázky'!$D$12:$E$12,-2)</f>
        <v>0</v>
      </c>
      <c r="E13" s="1">
        <v>0</v>
      </c>
      <c r="F13" s="2"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2"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2">
        <v>0</v>
      </c>
      <c r="O13" s="114" t="str">
        <f>IF(N13=0,"0%",N13/(N13+M13))</f>
        <v>0%</v>
      </c>
      <c r="P13" s="12"/>
      <c r="S13" s="13" t="b">
        <f t="shared" si="0"/>
        <v>1</v>
      </c>
      <c r="T13" s="13" t="b">
        <f t="shared" si="1"/>
        <v>1</v>
      </c>
      <c r="W13" s="13" t="b">
        <f t="shared" si="2"/>
        <v>1</v>
      </c>
      <c r="X13" s="13" t="b">
        <f t="shared" si="3"/>
        <v>1</v>
      </c>
      <c r="AA13" s="13" t="b">
        <f t="shared" si="4"/>
        <v>1</v>
      </c>
      <c r="AB13" s="13" t="b">
        <f t="shared" si="5"/>
        <v>1</v>
      </c>
      <c r="AC13" s="129"/>
      <c r="AD13" s="132"/>
    </row>
    <row r="14" spans="1:30" ht="15" x14ac:dyDescent="0.25">
      <c r="A14" s="46">
        <v>6</v>
      </c>
      <c r="B14" s="217" t="s">
        <v>0</v>
      </c>
      <c r="C14" s="218"/>
      <c r="D14" s="112">
        <f>ROUND(F14*'2_Spec_rozsahu_zakázky'!$D$18:$E$18/'2_Spec_rozsahu_zakázky'!$D$12:$E$12,-2)</f>
        <v>0</v>
      </c>
      <c r="E14" s="2">
        <v>0</v>
      </c>
      <c r="F14" s="2"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2">
        <v>0</v>
      </c>
      <c r="J14" s="2"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2">
        <v>0</v>
      </c>
      <c r="N14" s="2">
        <v>0</v>
      </c>
      <c r="O14" s="114" t="str">
        <f>IF(M14=0,IF(N14=0,"0%",N14/(N14+M14)),N14/(N14+M14))</f>
        <v>0%</v>
      </c>
      <c r="P14" s="12"/>
      <c r="S14" s="13" t="b">
        <f t="shared" si="0"/>
        <v>1</v>
      </c>
      <c r="T14" s="13" t="b">
        <f t="shared" si="1"/>
        <v>1</v>
      </c>
      <c r="W14" s="13" t="b">
        <f t="shared" si="2"/>
        <v>1</v>
      </c>
      <c r="X14" s="13" t="b">
        <f t="shared" si="3"/>
        <v>1</v>
      </c>
      <c r="AA14" s="13" t="b">
        <f t="shared" si="4"/>
        <v>1</v>
      </c>
      <c r="AB14" s="13" t="b">
        <f t="shared" si="5"/>
        <v>1</v>
      </c>
      <c r="AC14" s="129"/>
      <c r="AD14" s="132"/>
    </row>
    <row r="15" spans="1:30" s="16" customFormat="1" ht="15" x14ac:dyDescent="0.25">
      <c r="A15" s="46">
        <v>7</v>
      </c>
      <c r="B15" s="217" t="s">
        <v>20</v>
      </c>
      <c r="C15" s="218"/>
      <c r="D15" s="112">
        <f>ROUND(F15*'2_Spec_rozsahu_zakázky'!$D$18:$E$18/'2_Spec_rozsahu_zakázky'!$D$12:$E$12,-2)</f>
        <v>0</v>
      </c>
      <c r="E15" s="2">
        <v>4.0000000000000001E-3</v>
      </c>
      <c r="F15" s="2">
        <v>0</v>
      </c>
      <c r="G15" s="114">
        <f>IF(E15=0,IF(F15=0,"0%",F15/(F15+E15)),F15/(F15+E15))</f>
        <v>0</v>
      </c>
      <c r="H15" s="112">
        <f>ROUND(J15*'2_Spec_rozsahu_zakázky'!$F$18/'2_Spec_rozsahu_zakázky'!$F$12,-2)</f>
        <v>0</v>
      </c>
      <c r="I15" s="2">
        <v>0</v>
      </c>
      <c r="J15" s="2"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2">
        <v>0</v>
      </c>
      <c r="N15" s="2">
        <v>0</v>
      </c>
      <c r="O15" s="114" t="str">
        <f>IF(M15=0,IF(N15=0,"0%",N15/(N15+M15)),N15/(N15+M15))</f>
        <v>0%</v>
      </c>
      <c r="P15" s="43"/>
      <c r="Q15" s="13"/>
      <c r="R15" s="13"/>
      <c r="S15" s="13" t="b">
        <f t="shared" si="0"/>
        <v>1</v>
      </c>
      <c r="T15" s="13" t="b">
        <f t="shared" si="1"/>
        <v>1</v>
      </c>
      <c r="U15" s="13"/>
      <c r="V15" s="13"/>
      <c r="W15" s="13" t="b">
        <f t="shared" si="2"/>
        <v>1</v>
      </c>
      <c r="X15" s="13" t="b">
        <f t="shared" si="3"/>
        <v>1</v>
      </c>
      <c r="Y15" s="13"/>
      <c r="Z15" s="13"/>
      <c r="AA15" s="13" t="b">
        <f t="shared" si="4"/>
        <v>1</v>
      </c>
      <c r="AB15" s="13" t="b">
        <f t="shared" si="5"/>
        <v>1</v>
      </c>
      <c r="AC15" s="128"/>
      <c r="AD15" s="131"/>
    </row>
    <row r="16" spans="1:30" s="16" customFormat="1" ht="15" x14ac:dyDescent="0.25">
      <c r="A16" s="46">
        <v>8</v>
      </c>
      <c r="B16" s="217" t="s">
        <v>4</v>
      </c>
      <c r="C16" s="218"/>
      <c r="D16" s="112">
        <f>ROUND(F16*'2_Spec_rozsahu_zakázky'!$D$18:$E$18/'2_Spec_rozsahu_zakázky'!$D$12:$E$12,-2)</f>
        <v>0</v>
      </c>
      <c r="E16" s="2">
        <v>0</v>
      </c>
      <c r="F16" s="2"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2">
        <v>0</v>
      </c>
      <c r="J16" s="2"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2">
        <v>0</v>
      </c>
      <c r="N16" s="2">
        <v>0</v>
      </c>
      <c r="O16" s="114" t="str">
        <f>IF(M16=0,IF(N16=0,"0%",N16/(N16+M16)),N16/(N16+M16))</f>
        <v>0%</v>
      </c>
      <c r="P16" s="43"/>
      <c r="Q16" s="13"/>
      <c r="R16" s="13"/>
      <c r="S16" s="13" t="b">
        <f t="shared" si="0"/>
        <v>1</v>
      </c>
      <c r="T16" s="13" t="b">
        <f t="shared" si="1"/>
        <v>1</v>
      </c>
      <c r="U16" s="13"/>
      <c r="V16" s="13"/>
      <c r="W16" s="13" t="b">
        <f t="shared" si="2"/>
        <v>1</v>
      </c>
      <c r="X16" s="13" t="b">
        <f t="shared" si="3"/>
        <v>1</v>
      </c>
      <c r="Y16" s="13"/>
      <c r="Z16" s="13"/>
      <c r="AA16" s="13" t="b">
        <f t="shared" si="4"/>
        <v>1</v>
      </c>
      <c r="AB16" s="13" t="b">
        <f t="shared" si="5"/>
        <v>1</v>
      </c>
      <c r="AC16" s="128"/>
      <c r="AD16" s="131"/>
    </row>
    <row r="17" spans="1:30" s="16" customFormat="1" ht="15" x14ac:dyDescent="0.25">
      <c r="A17" s="46">
        <v>9</v>
      </c>
      <c r="B17" s="228" t="s">
        <v>21</v>
      </c>
      <c r="C17" s="198"/>
      <c r="D17" s="111">
        <v>0</v>
      </c>
      <c r="E17" s="2">
        <v>0</v>
      </c>
      <c r="F17" s="1">
        <v>0</v>
      </c>
      <c r="G17" s="114" t="str">
        <f>IF(E17=0,"0%",F17/(F17+E17))</f>
        <v>0%</v>
      </c>
      <c r="H17" s="116">
        <v>0</v>
      </c>
      <c r="I17" s="2">
        <v>0</v>
      </c>
      <c r="J17" s="1">
        <v>0</v>
      </c>
      <c r="K17" s="114" t="str">
        <f>IF(I17=0,"0%",J17/(J17+I17))</f>
        <v>0%</v>
      </c>
      <c r="L17" s="111">
        <v>0</v>
      </c>
      <c r="M17" s="2">
        <v>0</v>
      </c>
      <c r="N17" s="1">
        <v>0</v>
      </c>
      <c r="O17" s="114" t="str">
        <f>IF(M17=0,"0%",N17/(N17+M17))</f>
        <v>0%</v>
      </c>
      <c r="P17" s="43"/>
      <c r="Q17" s="13"/>
      <c r="R17" s="13"/>
      <c r="S17" s="13" t="b">
        <f t="shared" si="0"/>
        <v>1</v>
      </c>
      <c r="T17" s="13" t="b">
        <f t="shared" si="1"/>
        <v>1</v>
      </c>
      <c r="U17" s="13"/>
      <c r="V17" s="13"/>
      <c r="W17" s="13" t="b">
        <f t="shared" si="2"/>
        <v>1</v>
      </c>
      <c r="X17" s="13" t="b">
        <f t="shared" si="3"/>
        <v>1</v>
      </c>
      <c r="Y17" s="13"/>
      <c r="Z17" s="13"/>
      <c r="AA17" s="13" t="b">
        <f t="shared" si="4"/>
        <v>1</v>
      </c>
      <c r="AB17" s="13" t="b">
        <f t="shared" si="5"/>
        <v>1</v>
      </c>
      <c r="AC17" s="128"/>
      <c r="AD17" s="131"/>
    </row>
    <row r="18" spans="1:30" ht="15" x14ac:dyDescent="0.25">
      <c r="A18" s="46">
        <v>10</v>
      </c>
      <c r="B18" s="217" t="s">
        <v>2</v>
      </c>
      <c r="C18" s="218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S18" s="13" t="b">
        <f t="shared" si="0"/>
        <v>1</v>
      </c>
      <c r="T18" s="13" t="b">
        <f t="shared" si="1"/>
        <v>1</v>
      </c>
      <c r="W18" s="13" t="b">
        <f t="shared" si="2"/>
        <v>1</v>
      </c>
      <c r="X18" s="13" t="b">
        <f t="shared" si="3"/>
        <v>1</v>
      </c>
      <c r="AA18" s="13" t="b">
        <f t="shared" si="4"/>
        <v>1</v>
      </c>
      <c r="AB18" s="13" t="b">
        <f t="shared" si="5"/>
        <v>1</v>
      </c>
      <c r="AC18" s="129"/>
      <c r="AD18" s="132"/>
    </row>
    <row r="19" spans="1:30" s="16" customFormat="1" ht="15" x14ac:dyDescent="0.25">
      <c r="A19" s="46">
        <v>11</v>
      </c>
      <c r="B19" s="217" t="s">
        <v>3</v>
      </c>
      <c r="C19" s="218"/>
      <c r="D19" s="112">
        <f>ROUND(F19*'2_Spec_rozsahu_zakázky'!$D$18:$E$18/'2_Spec_rozsahu_zakázky'!$D$12:$E$12,-2)</f>
        <v>0</v>
      </c>
      <c r="E19" s="1">
        <v>0</v>
      </c>
      <c r="F19" s="2"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2"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2">
        <v>0</v>
      </c>
      <c r="O19" s="114" t="str">
        <f>IF(N19=0,"0%",N19/(N19+M19))</f>
        <v>0%</v>
      </c>
      <c r="P19" s="43"/>
      <c r="Q19" s="13"/>
      <c r="R19" s="13"/>
      <c r="S19" s="13" t="b">
        <f t="shared" si="0"/>
        <v>1</v>
      </c>
      <c r="T19" s="13" t="b">
        <f t="shared" si="1"/>
        <v>1</v>
      </c>
      <c r="U19" s="13"/>
      <c r="V19" s="13"/>
      <c r="W19" s="13" t="b">
        <f t="shared" si="2"/>
        <v>1</v>
      </c>
      <c r="X19" s="13" t="b">
        <f t="shared" si="3"/>
        <v>1</v>
      </c>
      <c r="Y19" s="13"/>
      <c r="Z19" s="13"/>
      <c r="AA19" s="13" t="b">
        <f t="shared" si="4"/>
        <v>1</v>
      </c>
      <c r="AB19" s="13" t="b">
        <f t="shared" si="5"/>
        <v>1</v>
      </c>
      <c r="AC19" s="128"/>
      <c r="AD19" s="131"/>
    </row>
    <row r="20" spans="1:30" ht="15" x14ac:dyDescent="0.25">
      <c r="A20" s="46">
        <v>12</v>
      </c>
      <c r="B20" s="217" t="s">
        <v>22</v>
      </c>
      <c r="C20" s="218"/>
      <c r="D20" s="112">
        <f>ROUND(F20*'2_Spec_rozsahu_zakázky'!$D$18:$E$18/'2_Spec_rozsahu_zakázky'!$D$12:$E$12,-2)</f>
        <v>0</v>
      </c>
      <c r="E20" s="2">
        <v>0</v>
      </c>
      <c r="F20" s="2"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2">
        <v>0</v>
      </c>
      <c r="J20" s="2"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2">
        <v>0</v>
      </c>
      <c r="N20" s="2">
        <v>0</v>
      </c>
      <c r="O20" s="114" t="str">
        <f>IF(M20=0,IF(N20=0,"0%",N20/(N20+M20)),N20/(N20+M20))</f>
        <v>0%</v>
      </c>
      <c r="P20" s="12"/>
      <c r="S20" s="13" t="b">
        <f t="shared" si="0"/>
        <v>1</v>
      </c>
      <c r="T20" s="13" t="b">
        <f t="shared" si="1"/>
        <v>1</v>
      </c>
      <c r="W20" s="13" t="b">
        <f t="shared" si="2"/>
        <v>1</v>
      </c>
      <c r="X20" s="13" t="b">
        <f t="shared" si="3"/>
        <v>1</v>
      </c>
      <c r="AA20" s="13" t="b">
        <f t="shared" si="4"/>
        <v>1</v>
      </c>
      <c r="AB20" s="13" t="b">
        <f t="shared" si="5"/>
        <v>1</v>
      </c>
      <c r="AC20" s="129"/>
      <c r="AD20" s="132"/>
    </row>
    <row r="21" spans="1:30" ht="15" x14ac:dyDescent="0.25">
      <c r="A21" s="46">
        <v>13</v>
      </c>
      <c r="B21" s="217" t="s">
        <v>23</v>
      </c>
      <c r="C21" s="218"/>
      <c r="D21" s="112">
        <f>ROUND(F21*'2_Spec_rozsahu_zakázky'!$D$18:$E$18/'2_Spec_rozsahu_zakázky'!$D$12:$E$12,-2)</f>
        <v>0</v>
      </c>
      <c r="E21" s="2">
        <v>0</v>
      </c>
      <c r="F21" s="2"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2">
        <v>0</v>
      </c>
      <c r="J21" s="2"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2">
        <v>0</v>
      </c>
      <c r="N21" s="2">
        <v>0</v>
      </c>
      <c r="O21" s="114" t="str">
        <f>IF(M21=0,IF(N21=0,"0%",N21/(N21+M21)),N21/(N21+M21))</f>
        <v>0%</v>
      </c>
      <c r="P21" s="12"/>
      <c r="S21" s="13" t="b">
        <f t="shared" si="0"/>
        <v>1</v>
      </c>
      <c r="T21" s="13" t="b">
        <f t="shared" si="1"/>
        <v>1</v>
      </c>
      <c r="W21" s="13" t="b">
        <f t="shared" si="2"/>
        <v>1</v>
      </c>
      <c r="X21" s="13" t="b">
        <f t="shared" si="3"/>
        <v>1</v>
      </c>
      <c r="AA21" s="13" t="b">
        <f t="shared" si="4"/>
        <v>1</v>
      </c>
      <c r="AB21" s="13" t="b">
        <f t="shared" si="5"/>
        <v>1</v>
      </c>
      <c r="AC21" s="129"/>
      <c r="AD21" s="132"/>
    </row>
    <row r="22" spans="1:30" ht="15" x14ac:dyDescent="0.25">
      <c r="A22" s="46">
        <v>14</v>
      </c>
      <c r="B22" s="217" t="s">
        <v>24</v>
      </c>
      <c r="C22" s="218"/>
      <c r="D22" s="112">
        <f>ROUND(F22*'2_Spec_rozsahu_zakázky'!$D$18:$E$18/'2_Spec_rozsahu_zakázky'!$D$12:$E$12,-2)</f>
        <v>0</v>
      </c>
      <c r="E22" s="1">
        <v>0</v>
      </c>
      <c r="F22" s="2"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2"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2">
        <v>0</v>
      </c>
      <c r="O22" s="114" t="str">
        <f>IF(N22=0,"0%",N22/(N22+M22))</f>
        <v>0%</v>
      </c>
      <c r="P22" s="12"/>
      <c r="S22" s="13" t="b">
        <f t="shared" si="0"/>
        <v>1</v>
      </c>
      <c r="T22" s="13" t="b">
        <f t="shared" si="1"/>
        <v>1</v>
      </c>
      <c r="W22" s="13" t="b">
        <f t="shared" si="2"/>
        <v>1</v>
      </c>
      <c r="X22" s="13" t="b">
        <f t="shared" si="3"/>
        <v>1</v>
      </c>
      <c r="AA22" s="13" t="b">
        <f t="shared" si="4"/>
        <v>1</v>
      </c>
      <c r="AB22" s="13" t="b">
        <f t="shared" si="5"/>
        <v>1</v>
      </c>
      <c r="AC22" s="129"/>
      <c r="AD22" s="132"/>
    </row>
    <row r="23" spans="1:30" s="16" customFormat="1" ht="15.75" thickBot="1" x14ac:dyDescent="0.3">
      <c r="A23" s="48">
        <v>15</v>
      </c>
      <c r="B23" s="219" t="s">
        <v>26</v>
      </c>
      <c r="C23" s="220"/>
      <c r="D23" s="113">
        <v>0</v>
      </c>
      <c r="E23" s="148">
        <v>0</v>
      </c>
      <c r="F23" s="149">
        <v>0.26</v>
      </c>
      <c r="G23" s="118">
        <f t="shared" ref="G23" si="6">F23/(F23+E23)</f>
        <v>1</v>
      </c>
      <c r="H23" s="119">
        <v>0</v>
      </c>
      <c r="I23" s="148">
        <v>0</v>
      </c>
      <c r="J23" s="149">
        <v>0.26</v>
      </c>
      <c r="K23" s="118">
        <f t="shared" ref="K23" si="7">J23/(J23+I23)</f>
        <v>1</v>
      </c>
      <c r="L23" s="113">
        <v>0</v>
      </c>
      <c r="M23" s="148">
        <v>0</v>
      </c>
      <c r="N23" s="149">
        <v>0.26</v>
      </c>
      <c r="O23" s="118">
        <f t="shared" ref="O23" si="8">N23/(N23+M23)</f>
        <v>1</v>
      </c>
      <c r="P23" s="43"/>
      <c r="Q23" s="13"/>
      <c r="R23" s="13"/>
      <c r="S23" s="13" t="b">
        <f t="shared" si="0"/>
        <v>1</v>
      </c>
      <c r="T23" s="13" t="b">
        <f t="shared" si="1"/>
        <v>1</v>
      </c>
      <c r="U23" s="13"/>
      <c r="V23" s="13"/>
      <c r="W23" s="13" t="b">
        <f t="shared" si="2"/>
        <v>1</v>
      </c>
      <c r="X23" s="13" t="b">
        <f t="shared" si="3"/>
        <v>1</v>
      </c>
      <c r="Y23" s="13"/>
      <c r="Z23" s="13"/>
      <c r="AA23" s="13" t="b">
        <f t="shared" si="4"/>
        <v>1</v>
      </c>
      <c r="AB23" s="13" t="b">
        <f t="shared" si="5"/>
        <v>1</v>
      </c>
      <c r="AC23" s="128"/>
      <c r="AD23" s="131"/>
    </row>
    <row r="24" spans="1:30" s="16" customFormat="1" ht="18.75" x14ac:dyDescent="0.25">
      <c r="A24" s="156">
        <v>16</v>
      </c>
      <c r="B24" s="162" t="s">
        <v>89</v>
      </c>
      <c r="C24" s="157"/>
      <c r="D24" s="158"/>
      <c r="E24" s="154">
        <f>SUM('3_Nákladove_položky_prep'!E9:E23)</f>
        <v>0</v>
      </c>
      <c r="F24" s="155">
        <f>SUM('3_Nákladove_položky_prep'!F9:F23)</f>
        <v>0.26</v>
      </c>
      <c r="G24" s="150"/>
      <c r="H24" s="151"/>
      <c r="I24" s="154">
        <f>SUM('3_Nákladove_položky_prep'!I9:I23)</f>
        <v>0</v>
      </c>
      <c r="J24" s="155">
        <f>SUM('3_Nákladove_položky_prep'!J9:J23)</f>
        <v>0.26</v>
      </c>
      <c r="K24" s="150"/>
      <c r="L24" s="151"/>
      <c r="M24" s="154">
        <f>SUM('3_Nákladove_položky_prep'!M9:M23)</f>
        <v>0</v>
      </c>
      <c r="N24" s="155">
        <f>SUM('3_Nákladove_položky_prep'!N9:N23)</f>
        <v>0.26</v>
      </c>
      <c r="O24" s="52"/>
      <c r="P24" s="4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28"/>
      <c r="AD24" s="131"/>
    </row>
    <row r="25" spans="1:30" s="16" customFormat="1" ht="19.5" thickBot="1" x14ac:dyDescent="0.3">
      <c r="A25" s="159">
        <v>17</v>
      </c>
      <c r="B25" s="163" t="s">
        <v>75</v>
      </c>
      <c r="C25" s="160"/>
      <c r="D25" s="161"/>
      <c r="E25" s="215">
        <f>SUM(E24+F24)</f>
        <v>0.26</v>
      </c>
      <c r="F25" s="216"/>
      <c r="G25" s="152"/>
      <c r="H25" s="153"/>
      <c r="I25" s="215">
        <f>SUM(I24+J24)</f>
        <v>0.26</v>
      </c>
      <c r="J25" s="216"/>
      <c r="K25" s="152"/>
      <c r="L25" s="153"/>
      <c r="M25" s="215">
        <f>SUM(M24+N24)</f>
        <v>0.26</v>
      </c>
      <c r="N25" s="216"/>
      <c r="O25" s="52"/>
      <c r="P25" s="43"/>
      <c r="Q25" s="13" t="s">
        <v>85</v>
      </c>
      <c r="R25" s="13"/>
      <c r="S25" s="128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3"/>
      <c r="U25" s="13"/>
      <c r="V25" s="13"/>
      <c r="W25" s="13"/>
      <c r="X25" s="13"/>
      <c r="Y25" s="13"/>
      <c r="Z25" s="13"/>
      <c r="AA25" s="13"/>
      <c r="AB25" s="13"/>
      <c r="AC25" s="128"/>
      <c r="AD25" s="131"/>
    </row>
    <row r="26" spans="1:30" s="16" customFormat="1" ht="51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31"/>
    </row>
    <row r="27" spans="1:30" s="16" customFormat="1" ht="15" x14ac:dyDescent="0.25">
      <c r="G27" s="47"/>
      <c r="H27" s="51"/>
      <c r="I27" s="50"/>
      <c r="J27" s="25" t="s">
        <v>90</v>
      </c>
      <c r="K27" s="18"/>
      <c r="L27" s="18"/>
      <c r="M27" s="18"/>
      <c r="N27" s="19"/>
      <c r="O27" s="19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31"/>
    </row>
    <row r="28" spans="1:30" s="16" customFormat="1" ht="15" x14ac:dyDescent="0.25">
      <c r="G28" s="47"/>
      <c r="H28" s="51"/>
      <c r="I28" s="50"/>
      <c r="J28" s="27" t="s">
        <v>42</v>
      </c>
      <c r="K28" s="20"/>
      <c r="L28" s="20"/>
      <c r="M28" s="20"/>
      <c r="N28" s="21"/>
      <c r="O28" s="21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31"/>
    </row>
    <row r="29" spans="1:30" s="16" customFormat="1" ht="15" x14ac:dyDescent="0.25">
      <c r="G29" s="47"/>
      <c r="H29" s="51"/>
      <c r="I29" s="50"/>
      <c r="J29" s="57" t="s">
        <v>43</v>
      </c>
      <c r="K29" s="55"/>
      <c r="L29" s="55"/>
      <c r="M29" s="55"/>
      <c r="N29" s="55"/>
      <c r="O29" s="56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31"/>
    </row>
    <row r="30" spans="1:30" ht="32.25" hidden="1" customHeight="1" x14ac:dyDescent="0.25">
      <c r="A30" s="60"/>
      <c r="B30" s="221" t="s">
        <v>77</v>
      </c>
      <c r="C30" s="222"/>
      <c r="D30" s="223"/>
      <c r="Q30" s="132"/>
      <c r="R30" s="132"/>
      <c r="S30" s="128"/>
      <c r="T30" s="128"/>
      <c r="U30" s="132"/>
      <c r="V30" s="132"/>
      <c r="W30" s="128"/>
      <c r="X30" s="128"/>
      <c r="Y30" s="132"/>
      <c r="Z30" s="132"/>
      <c r="AA30" s="128"/>
      <c r="AB30" s="128"/>
      <c r="AC30" s="132"/>
      <c r="AD30" s="132"/>
    </row>
    <row r="31" spans="1:30" ht="15" hidden="1" x14ac:dyDescent="0.25">
      <c r="A31" s="60" t="s">
        <v>76</v>
      </c>
      <c r="B31" s="136" t="s">
        <v>44</v>
      </c>
      <c r="C31" s="136" t="s">
        <v>45</v>
      </c>
      <c r="D31" s="136" t="s">
        <v>46</v>
      </c>
      <c r="F31" s="24"/>
      <c r="S31" s="128"/>
      <c r="T31" s="128"/>
      <c r="W31" s="128"/>
      <c r="X31" s="128"/>
      <c r="AA31" s="128"/>
      <c r="AB31" s="128"/>
    </row>
    <row r="32" spans="1:30" ht="18" hidden="1" customHeight="1" x14ac:dyDescent="0.25">
      <c r="A32" s="62">
        <v>1</v>
      </c>
      <c r="B32" s="134">
        <v>8.3000000000000007</v>
      </c>
      <c r="C32" s="134">
        <v>7</v>
      </c>
      <c r="D32" s="134">
        <v>6.2</v>
      </c>
      <c r="F32" s="24"/>
      <c r="S32" s="128"/>
      <c r="T32" s="128"/>
      <c r="W32" s="128"/>
      <c r="X32" s="128"/>
      <c r="AA32" s="128"/>
      <c r="AB32" s="128"/>
    </row>
    <row r="33" spans="1:28" hidden="1" x14ac:dyDescent="0.25">
      <c r="A33" s="58" t="s">
        <v>48</v>
      </c>
      <c r="B33" s="135">
        <f>E9</f>
        <v>0</v>
      </c>
      <c r="C33" s="135">
        <f>I9</f>
        <v>0</v>
      </c>
      <c r="D33" s="135">
        <f>M9</f>
        <v>0</v>
      </c>
      <c r="F33" s="24"/>
      <c r="S33" s="128"/>
      <c r="T33" s="128"/>
      <c r="W33" s="128"/>
      <c r="X33" s="128"/>
      <c r="AA33" s="128"/>
      <c r="AB33" s="128"/>
    </row>
    <row r="34" spans="1:28" ht="18" hidden="1" customHeight="1" x14ac:dyDescent="0.25">
      <c r="A34" s="62" t="s">
        <v>47</v>
      </c>
      <c r="B34" s="134">
        <v>10.5</v>
      </c>
      <c r="C34" s="134">
        <v>10.5</v>
      </c>
      <c r="D34" s="134">
        <v>10.5</v>
      </c>
      <c r="F34" s="24"/>
      <c r="S34" s="128"/>
      <c r="T34" s="128"/>
      <c r="W34" s="128"/>
      <c r="X34" s="128"/>
      <c r="AA34" s="128"/>
      <c r="AB34" s="128"/>
    </row>
    <row r="35" spans="1:28" hidden="1" x14ac:dyDescent="0.25">
      <c r="A35" s="58" t="s">
        <v>48</v>
      </c>
      <c r="B35" s="63">
        <f>E14+E15+F14+F15</f>
        <v>4.0000000000000001E-3</v>
      </c>
      <c r="C35" s="63">
        <f>I14+J14+I15+J15</f>
        <v>0</v>
      </c>
      <c r="D35" s="63">
        <f>M14+N14+M15+N15</f>
        <v>0</v>
      </c>
      <c r="S35" s="128"/>
      <c r="T35" s="128"/>
      <c r="W35" s="128"/>
      <c r="X35" s="128"/>
      <c r="AA35" s="128"/>
      <c r="AB35" s="128"/>
    </row>
    <row r="36" spans="1:28" x14ac:dyDescent="0.25">
      <c r="S36" s="128"/>
      <c r="T36" s="128"/>
      <c r="W36" s="128"/>
      <c r="X36" s="128"/>
      <c r="AA36" s="128"/>
      <c r="AB36" s="128"/>
    </row>
    <row r="37" spans="1:28" x14ac:dyDescent="0.25">
      <c r="A37" s="13" t="s">
        <v>91</v>
      </c>
      <c r="S37" s="128"/>
      <c r="T37" s="128"/>
      <c r="W37" s="128"/>
      <c r="X37" s="128"/>
      <c r="AA37" s="128"/>
      <c r="AB37" s="128"/>
    </row>
    <row r="38" spans="1:28" ht="15" x14ac:dyDescent="0.25">
      <c r="A38" s="144" t="str">
        <f>IF(S25=FALSE,"Upozornění: některá ze zadaných hodnot není číslo.","")</f>
        <v/>
      </c>
      <c r="S38" s="128"/>
      <c r="T38" s="128"/>
      <c r="W38" s="128"/>
      <c r="X38" s="128"/>
      <c r="AA38" s="128"/>
      <c r="AB38" s="128"/>
    </row>
    <row r="39" spans="1:28" ht="15" x14ac:dyDescent="0.25">
      <c r="A39" s="144"/>
      <c r="S39" s="128"/>
      <c r="T39" s="128"/>
      <c r="W39" s="128"/>
      <c r="X39" s="128"/>
      <c r="AA39" s="128"/>
      <c r="AB39" s="128"/>
    </row>
    <row r="40" spans="1:28" x14ac:dyDescent="0.25">
      <c r="S40" s="128"/>
      <c r="T40" s="128"/>
      <c r="W40" s="128"/>
      <c r="X40" s="128"/>
      <c r="AA40" s="128"/>
      <c r="AB40" s="128"/>
    </row>
    <row r="41" spans="1:28" x14ac:dyDescent="0.25">
      <c r="S41" s="128"/>
      <c r="T41" s="128"/>
      <c r="W41" s="128"/>
      <c r="X41" s="128"/>
      <c r="AA41" s="128"/>
      <c r="AB41" s="128"/>
    </row>
    <row r="42" spans="1:28" x14ac:dyDescent="0.25">
      <c r="S42" s="128"/>
    </row>
    <row r="43" spans="1:28" x14ac:dyDescent="0.25">
      <c r="S43" s="128"/>
    </row>
    <row r="44" spans="1:28" x14ac:dyDescent="0.25">
      <c r="S44" s="128"/>
    </row>
  </sheetData>
  <sheetProtection algorithmName="SHA-512" hashValue="uX8aQ/YgUUBHVztVQ0CliAfLCfzP4xrKvglEiCji47NUarGKCMEEF345d9LhiUGqz+TrbAo+FFFJhq38Pok/bA==" saltValue="x40bvU75kzZ7+SeITzXShg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C4" sqref="C4"/>
    </sheetView>
  </sheetViews>
  <sheetFormatPr defaultRowHeight="14.25" x14ac:dyDescent="0.25"/>
  <cols>
    <col min="1" max="1" width="10.140625" style="13" customWidth="1"/>
    <col min="2" max="2" width="18.140625" style="13" bestFit="1" customWidth="1"/>
    <col min="3" max="3" width="16.7109375" style="13" customWidth="1"/>
    <col min="4" max="4" width="13.7109375" style="13" customWidth="1"/>
    <col min="5" max="5" width="12.85546875" style="13" customWidth="1"/>
    <col min="6" max="6" width="12.42578125" style="13" customWidth="1"/>
    <col min="7" max="7" width="12.7109375" style="13" customWidth="1"/>
    <col min="8" max="8" width="13.7109375" style="13" customWidth="1"/>
    <col min="9" max="10" width="12.85546875" style="13" customWidth="1"/>
    <col min="11" max="11" width="12.7109375" style="13" customWidth="1"/>
    <col min="12" max="12" width="13.7109375" style="13" customWidth="1"/>
    <col min="13" max="14" width="12.85546875" style="13" customWidth="1"/>
    <col min="15" max="15" width="12.7109375" style="13" customWidth="1"/>
    <col min="16" max="16384" width="9.140625" style="13"/>
  </cols>
  <sheetData>
    <row r="1" spans="1:19" s="16" customFormat="1" x14ac:dyDescent="0.25">
      <c r="F1" s="41"/>
      <c r="G1" s="41"/>
      <c r="H1" s="41"/>
      <c r="I1" s="41"/>
      <c r="J1" s="41"/>
      <c r="K1" s="41"/>
      <c r="L1" s="41"/>
      <c r="M1" s="41"/>
      <c r="N1" s="41"/>
    </row>
    <row r="2" spans="1:19" s="16" customFormat="1" ht="18" x14ac:dyDescent="0.25">
      <c r="A2" s="42" t="s">
        <v>55</v>
      </c>
      <c r="B2" s="43"/>
      <c r="C2" s="43"/>
      <c r="D2" s="43"/>
      <c r="E2" s="43"/>
      <c r="F2" s="44"/>
      <c r="G2" s="44"/>
      <c r="H2" s="44"/>
      <c r="I2" s="44"/>
      <c r="P2" s="43"/>
    </row>
    <row r="3" spans="1:19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P3" s="43"/>
    </row>
    <row r="4" spans="1:19" s="16" customFormat="1" ht="20.100000000000001" customHeight="1" x14ac:dyDescent="0.25">
      <c r="A4" s="231" t="s">
        <v>78</v>
      </c>
      <c r="B4" s="232"/>
      <c r="C4" s="102" t="str">
        <f>'1_Ident_udaje'!C5:D5</f>
        <v>Náchodsko</v>
      </c>
      <c r="D4" s="101"/>
      <c r="E4" s="43"/>
      <c r="F4" s="44"/>
      <c r="G4" s="44"/>
      <c r="H4" s="44"/>
      <c r="I4" s="44"/>
      <c r="P4" s="43"/>
    </row>
    <row r="5" spans="1:19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3"/>
    </row>
    <row r="6" spans="1:19" s="16" customFormat="1" ht="24.95" customHeight="1" x14ac:dyDescent="0.25">
      <c r="A6" s="43"/>
      <c r="B6" s="43"/>
      <c r="C6" s="43"/>
      <c r="D6" s="233" t="s">
        <v>34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5"/>
      <c r="P6" s="43"/>
    </row>
    <row r="7" spans="1:19" s="16" customFormat="1" ht="24.95" customHeight="1" thickBot="1" x14ac:dyDescent="0.3">
      <c r="A7" s="43"/>
      <c r="B7" s="43"/>
      <c r="C7" s="43"/>
      <c r="D7" s="236" t="s">
        <v>35</v>
      </c>
      <c r="E7" s="237"/>
      <c r="F7" s="237"/>
      <c r="G7" s="237"/>
      <c r="H7" s="237" t="s">
        <v>36</v>
      </c>
      <c r="I7" s="237"/>
      <c r="J7" s="237"/>
      <c r="K7" s="237"/>
      <c r="L7" s="237" t="s">
        <v>37</v>
      </c>
      <c r="M7" s="237"/>
      <c r="N7" s="237"/>
      <c r="O7" s="238"/>
      <c r="P7" s="43"/>
      <c r="Q7" s="131"/>
      <c r="R7" s="131"/>
      <c r="S7" s="131"/>
    </row>
    <row r="8" spans="1:19" ht="61.5" customHeight="1" x14ac:dyDescent="0.25">
      <c r="A8" s="40" t="s">
        <v>28</v>
      </c>
      <c r="B8" s="229" t="s">
        <v>6</v>
      </c>
      <c r="C8" s="230"/>
      <c r="D8" s="106" t="s">
        <v>65</v>
      </c>
      <c r="E8" s="107" t="s">
        <v>66</v>
      </c>
      <c r="F8" s="107" t="s">
        <v>67</v>
      </c>
      <c r="G8" s="54" t="s">
        <v>68</v>
      </c>
      <c r="H8" s="106" t="s">
        <v>65</v>
      </c>
      <c r="I8" s="107" t="s">
        <v>66</v>
      </c>
      <c r="J8" s="107" t="s">
        <v>67</v>
      </c>
      <c r="K8" s="54" t="s">
        <v>68</v>
      </c>
      <c r="L8" s="106" t="s">
        <v>65</v>
      </c>
      <c r="M8" s="107" t="s">
        <v>66</v>
      </c>
      <c r="N8" s="107" t="s">
        <v>67</v>
      </c>
      <c r="O8" s="54" t="s">
        <v>68</v>
      </c>
      <c r="P8" s="12"/>
      <c r="Q8" s="128"/>
      <c r="R8" s="129"/>
      <c r="S8" s="132"/>
    </row>
    <row r="9" spans="1:19" ht="15" x14ac:dyDescent="0.25">
      <c r="A9" s="46">
        <v>1</v>
      </c>
      <c r="B9" s="224" t="s">
        <v>25</v>
      </c>
      <c r="C9" s="225"/>
      <c r="D9" s="110">
        <v>0</v>
      </c>
      <c r="E9" s="141">
        <f>ROUND('3_Nákladove_položky'!E9,2)</f>
        <v>0</v>
      </c>
      <c r="F9" s="6">
        <v>0</v>
      </c>
      <c r="G9" s="114" t="str">
        <f>IF(E9=0,"0%",F9/(F9+E9))</f>
        <v>0%</v>
      </c>
      <c r="H9" s="115">
        <v>0</v>
      </c>
      <c r="I9" s="141">
        <f>ROUND('3_Nákladove_položky'!I9,2)</f>
        <v>0</v>
      </c>
      <c r="J9" s="6">
        <v>0</v>
      </c>
      <c r="K9" s="114" t="str">
        <f>IF(I9=0,"0%",J9/(J9+I9))</f>
        <v>0%</v>
      </c>
      <c r="L9" s="110">
        <v>0</v>
      </c>
      <c r="M9" s="141">
        <f>ROUND('3_Nákladove_položky'!M9,2)</f>
        <v>0</v>
      </c>
      <c r="N9" s="6">
        <v>0</v>
      </c>
      <c r="O9" s="114" t="str">
        <f>IF(M9=0,"0%",N9/(N9+M9))</f>
        <v>0%</v>
      </c>
      <c r="P9" s="12"/>
      <c r="Q9" s="128"/>
      <c r="R9" s="129"/>
      <c r="S9" s="132"/>
    </row>
    <row r="10" spans="1:19" ht="15" x14ac:dyDescent="0.25">
      <c r="A10" s="46">
        <v>2</v>
      </c>
      <c r="B10" s="217" t="s">
        <v>18</v>
      </c>
      <c r="C10" s="218"/>
      <c r="D10" s="111">
        <v>0</v>
      </c>
      <c r="E10" s="141">
        <f>ROUND('3_Nákladove_položky'!E10,2)</f>
        <v>0</v>
      </c>
      <c r="F10" s="1">
        <v>0</v>
      </c>
      <c r="G10" s="114" t="str">
        <f>IF(E10=0,"0%",F10/(F10+E10))</f>
        <v>0%</v>
      </c>
      <c r="H10" s="116">
        <v>0</v>
      </c>
      <c r="I10" s="141">
        <f>ROUND('3_Nákladove_položky'!I10,2)</f>
        <v>0</v>
      </c>
      <c r="J10" s="1">
        <v>0</v>
      </c>
      <c r="K10" s="114" t="str">
        <f>IF(I10=0,"0%",J10/(J10+I10))</f>
        <v>0%</v>
      </c>
      <c r="L10" s="111">
        <v>0</v>
      </c>
      <c r="M10" s="141">
        <f>ROUND('3_Nákladove_položky'!M10,2)</f>
        <v>0</v>
      </c>
      <c r="N10" s="1">
        <v>0</v>
      </c>
      <c r="O10" s="114" t="str">
        <f>IF(M10=0,"0%",N10/(N10+M10))</f>
        <v>0%</v>
      </c>
      <c r="P10" s="12"/>
      <c r="Q10" s="128"/>
      <c r="R10" s="129"/>
      <c r="S10" s="132"/>
    </row>
    <row r="11" spans="1:19" ht="15" x14ac:dyDescent="0.25">
      <c r="A11" s="46">
        <v>3</v>
      </c>
      <c r="B11" s="226" t="s">
        <v>19</v>
      </c>
      <c r="C11" s="227"/>
      <c r="D11" s="112">
        <f>ROUND(F11*'2_Spec_rozsahu_zakázky'!$D$18/'2_Spec_rozsahu_zakázky'!$D$12,-2)</f>
        <v>0</v>
      </c>
      <c r="E11" s="141">
        <f>ROUND('3_Nákladove_položky'!E11,2)</f>
        <v>0</v>
      </c>
      <c r="F11" s="141">
        <f>ROUND('3_Nákladove_položky'!F11,2)</f>
        <v>0</v>
      </c>
      <c r="G11" s="114" t="str">
        <f>IF(E11=0,IF(F11=0,"0%",F11/(F11+E11)),F11/(F11+E11))</f>
        <v>0%</v>
      </c>
      <c r="H11" s="112">
        <f>ROUND(J11*'2_Spec_rozsahu_zakázky'!$F$18/'2_Spec_rozsahu_zakázky'!$F$12,-2)</f>
        <v>0</v>
      </c>
      <c r="I11" s="142">
        <f>ROUND('3_Nákladove_položky'!I11,2)</f>
        <v>0</v>
      </c>
      <c r="J11" s="141">
        <f>ROUND('3_Nákladove_položky'!J11,2)</f>
        <v>0</v>
      </c>
      <c r="K11" s="114" t="str">
        <f>IF(I11=0,IF(J11=0,"0%",J11/(J11+I11)),J11/(J11+I11))</f>
        <v>0%</v>
      </c>
      <c r="L11" s="112">
        <f>ROUND(N11*'2_Spec_rozsahu_zakázky'!$H$18/'2_Spec_rozsahu_zakázky'!$H$12,-2)</f>
        <v>0</v>
      </c>
      <c r="M11" s="142">
        <f>ROUND('3_Nákladove_položky'!M11,2)</f>
        <v>0</v>
      </c>
      <c r="N11" s="141">
        <f>ROUND('3_Nákladove_položky'!N11,2)</f>
        <v>0</v>
      </c>
      <c r="O11" s="114" t="str">
        <f>IF(M11=0,IF(N11=0,"0%",N11/(N11+M11)),N11/(N11+M11))</f>
        <v>0%</v>
      </c>
      <c r="P11" s="12"/>
      <c r="Q11" s="130"/>
      <c r="R11" s="129"/>
      <c r="S11" s="132"/>
    </row>
    <row r="12" spans="1:19" ht="15" x14ac:dyDescent="0.25">
      <c r="A12" s="46">
        <v>4</v>
      </c>
      <c r="B12" s="217" t="s">
        <v>1</v>
      </c>
      <c r="C12" s="218"/>
      <c r="D12" s="112">
        <f>ROUND(F12*'2_Spec_rozsahu_zakázky'!$D$18:$E$18/'2_Spec_rozsahu_zakázky'!$D$12:$E$12,-2)</f>
        <v>0</v>
      </c>
      <c r="E12" s="1">
        <v>0</v>
      </c>
      <c r="F12" s="141">
        <f>ROUND('3_Nákladove_položky'!F12,2)</f>
        <v>0</v>
      </c>
      <c r="G12" s="114" t="str">
        <f>IF(F12=0,"0%",F12/(F12+E12))</f>
        <v>0%</v>
      </c>
      <c r="H12" s="112">
        <f>ROUND(J12*'2_Spec_rozsahu_zakázky'!$F$18/'2_Spec_rozsahu_zakázky'!$F$12,-2)</f>
        <v>0</v>
      </c>
      <c r="I12" s="1">
        <v>0</v>
      </c>
      <c r="J12" s="141">
        <f>ROUND('3_Nákladove_položky'!J12,2)</f>
        <v>0</v>
      </c>
      <c r="K12" s="114" t="str">
        <f>IF(J12=0,"0%",J12/(J12+I12))</f>
        <v>0%</v>
      </c>
      <c r="L12" s="112">
        <f>ROUND(N12*'2_Spec_rozsahu_zakázky'!$H$18/'2_Spec_rozsahu_zakázky'!$H$12,-2)</f>
        <v>0</v>
      </c>
      <c r="M12" s="1">
        <v>0</v>
      </c>
      <c r="N12" s="141">
        <f>ROUND('3_Nákladove_položky'!N12,2)</f>
        <v>0</v>
      </c>
      <c r="O12" s="114" t="str">
        <f>IF(N12=0,"0%",N12/(N12+M12))</f>
        <v>0%</v>
      </c>
      <c r="P12" s="12"/>
      <c r="Q12" s="128"/>
      <c r="R12" s="129"/>
      <c r="S12" s="132"/>
    </row>
    <row r="13" spans="1:19" ht="15" x14ac:dyDescent="0.25">
      <c r="A13" s="46">
        <v>5</v>
      </c>
      <c r="B13" s="217" t="s">
        <v>8</v>
      </c>
      <c r="C13" s="218"/>
      <c r="D13" s="112">
        <f>ROUND(F13*'2_Spec_rozsahu_zakázky'!$D$18:$E$18/'2_Spec_rozsahu_zakázky'!$D$12:$E$12,-2)</f>
        <v>0</v>
      </c>
      <c r="E13" s="1">
        <v>0</v>
      </c>
      <c r="F13" s="141">
        <f>ROUND('3_Nákladove_položky'!F13,2)</f>
        <v>0</v>
      </c>
      <c r="G13" s="114" t="str">
        <f>IF(F13=0,"0%",F13/(F13+E13))</f>
        <v>0%</v>
      </c>
      <c r="H13" s="112">
        <f>ROUND(J13*'2_Spec_rozsahu_zakázky'!$F$18/'2_Spec_rozsahu_zakázky'!$F$12,-2)</f>
        <v>0</v>
      </c>
      <c r="I13" s="1">
        <v>0</v>
      </c>
      <c r="J13" s="141">
        <f>ROUND('3_Nákladove_položky'!J13,2)</f>
        <v>0</v>
      </c>
      <c r="K13" s="114" t="str">
        <f>IF(J13=0,"0%",J13/(J13+I13))</f>
        <v>0%</v>
      </c>
      <c r="L13" s="112">
        <f>ROUND(N13*'2_Spec_rozsahu_zakázky'!$H$18/'2_Spec_rozsahu_zakázky'!$H$12,-2)</f>
        <v>0</v>
      </c>
      <c r="M13" s="1">
        <v>0</v>
      </c>
      <c r="N13" s="141">
        <f>ROUND('3_Nákladove_položky'!N13,2)</f>
        <v>0</v>
      </c>
      <c r="O13" s="114" t="str">
        <f>IF(N13=0,"0%",N13/(N13+M13))</f>
        <v>0%</v>
      </c>
      <c r="P13" s="12"/>
      <c r="Q13" s="128"/>
      <c r="R13" s="129"/>
      <c r="S13" s="132"/>
    </row>
    <row r="14" spans="1:19" ht="15" x14ac:dyDescent="0.25">
      <c r="A14" s="46">
        <v>6</v>
      </c>
      <c r="B14" s="217" t="s">
        <v>0</v>
      </c>
      <c r="C14" s="218"/>
      <c r="D14" s="112">
        <f>ROUND(F14*'2_Spec_rozsahu_zakázky'!$D$18:$E$18/'2_Spec_rozsahu_zakázky'!$D$12:$E$12,-2)</f>
        <v>0</v>
      </c>
      <c r="E14" s="142">
        <f>ROUND('3_Nákladove_položky'!E14,2)</f>
        <v>0</v>
      </c>
      <c r="F14" s="141">
        <f>ROUND('3_Nákladove_položky'!F14,2)</f>
        <v>0</v>
      </c>
      <c r="G14" s="114" t="str">
        <f>IF(E14=0,IF(F14=0,"0%",F14/(F14+E14)),F14/(F14+E14))</f>
        <v>0%</v>
      </c>
      <c r="H14" s="112">
        <f>ROUND(J14*'2_Spec_rozsahu_zakázky'!$F$18/'2_Spec_rozsahu_zakázky'!$F$12,-2)</f>
        <v>0</v>
      </c>
      <c r="I14" s="142">
        <f>ROUND('3_Nákladove_položky'!I14,2)</f>
        <v>0</v>
      </c>
      <c r="J14" s="141">
        <f>ROUND('3_Nákladove_položky'!J14,2)</f>
        <v>0</v>
      </c>
      <c r="K14" s="114" t="str">
        <f>IF(I14=0,IF(J14=0,"0%",J14/(J14+I14)),J14/(J14+I14))</f>
        <v>0%</v>
      </c>
      <c r="L14" s="112">
        <f>ROUND(N14*'2_Spec_rozsahu_zakázky'!$H$18/'2_Spec_rozsahu_zakázky'!$H$12,-2)</f>
        <v>0</v>
      </c>
      <c r="M14" s="142">
        <f>ROUND('3_Nákladove_položky'!M14,2)</f>
        <v>0</v>
      </c>
      <c r="N14" s="141">
        <f>ROUND('3_Nákladove_položky'!N14,2)</f>
        <v>0</v>
      </c>
      <c r="O14" s="114" t="str">
        <f>IF(M14=0,IF(N14=0,"0%",N14/(N14+M14)),N14/(N14+M14))</f>
        <v>0%</v>
      </c>
      <c r="P14" s="12"/>
      <c r="Q14" s="128"/>
      <c r="R14" s="129"/>
      <c r="S14" s="132"/>
    </row>
    <row r="15" spans="1:19" s="16" customFormat="1" ht="15" x14ac:dyDescent="0.25">
      <c r="A15" s="46">
        <v>7</v>
      </c>
      <c r="B15" s="217" t="s">
        <v>20</v>
      </c>
      <c r="C15" s="218"/>
      <c r="D15" s="112">
        <f>ROUND(F15*'2_Spec_rozsahu_zakázky'!$D$18:$E$18/'2_Spec_rozsahu_zakázky'!$D$12:$E$12,-2)</f>
        <v>0</v>
      </c>
      <c r="E15" s="142">
        <f>ROUND('3_Nákladove_položky'!E15,2)</f>
        <v>0</v>
      </c>
      <c r="F15" s="141">
        <f>ROUND('3_Nákladove_položky'!F15,2)</f>
        <v>0</v>
      </c>
      <c r="G15" s="114" t="str">
        <f>IF(E15=0,IF(F15=0,"0%",F15/(F15+E15)),F15/(F15+E15))</f>
        <v>0%</v>
      </c>
      <c r="H15" s="112">
        <f>ROUND(J15*'2_Spec_rozsahu_zakázky'!$F$18/'2_Spec_rozsahu_zakázky'!$F$12,-2)</f>
        <v>0</v>
      </c>
      <c r="I15" s="142">
        <f>ROUND('3_Nákladove_položky'!I15,2)</f>
        <v>0</v>
      </c>
      <c r="J15" s="141">
        <f>ROUND('3_Nákladove_položky'!J15,2)</f>
        <v>0</v>
      </c>
      <c r="K15" s="114" t="str">
        <f>IF(I15=0,IF(J15=0,"0%",J15/(J15+I15)),J15/(J15+I15))</f>
        <v>0%</v>
      </c>
      <c r="L15" s="112">
        <f>ROUND(N15*'2_Spec_rozsahu_zakázky'!$H$18/'2_Spec_rozsahu_zakázky'!$H$12,-2)</f>
        <v>0</v>
      </c>
      <c r="M15" s="142">
        <f>ROUND('3_Nákladove_položky'!M15,2)</f>
        <v>0</v>
      </c>
      <c r="N15" s="141">
        <f>ROUND('3_Nákladove_položky'!N15,2)</f>
        <v>0</v>
      </c>
      <c r="O15" s="114" t="str">
        <f>IF(M15=0,IF(N15=0,"0%",N15/(N15+M15)),N15/(N15+M15))</f>
        <v>0%</v>
      </c>
      <c r="P15" s="43"/>
      <c r="Q15" s="128"/>
      <c r="R15" s="128"/>
      <c r="S15" s="131"/>
    </row>
    <row r="16" spans="1:19" s="16" customFormat="1" ht="15" x14ac:dyDescent="0.25">
      <c r="A16" s="46">
        <v>8</v>
      </c>
      <c r="B16" s="217" t="s">
        <v>4</v>
      </c>
      <c r="C16" s="218"/>
      <c r="D16" s="112">
        <f>ROUND(F16*'2_Spec_rozsahu_zakázky'!$D$18:$E$18/'2_Spec_rozsahu_zakázky'!$D$12:$E$12,-2)</f>
        <v>0</v>
      </c>
      <c r="E16" s="142">
        <f>ROUND('3_Nákladove_položky'!E16,2)</f>
        <v>0</v>
      </c>
      <c r="F16" s="141">
        <f>ROUND('3_Nákladove_položky'!F16,2)</f>
        <v>0</v>
      </c>
      <c r="G16" s="114" t="str">
        <f>IF(E16=0,IF(F16=0,"0%",F16/(F16+E16)),F16/(F16+E16))</f>
        <v>0%</v>
      </c>
      <c r="H16" s="112">
        <f>ROUND(J16*'2_Spec_rozsahu_zakázky'!$F$18/'2_Spec_rozsahu_zakázky'!$F$12,-2)</f>
        <v>0</v>
      </c>
      <c r="I16" s="142">
        <f>ROUND('3_Nákladove_položky'!I16,2)</f>
        <v>0</v>
      </c>
      <c r="J16" s="141">
        <f>ROUND('3_Nákladove_položky'!J16,2)</f>
        <v>0</v>
      </c>
      <c r="K16" s="114" t="str">
        <f>IF(I16=0,IF(J16=0,"0%",J16/(J16+I16)),J16/(J16+I16))</f>
        <v>0%</v>
      </c>
      <c r="L16" s="112">
        <f>ROUND(N16*'2_Spec_rozsahu_zakázky'!$H$18/'2_Spec_rozsahu_zakázky'!$H$12,-2)</f>
        <v>0</v>
      </c>
      <c r="M16" s="142">
        <f>ROUND('3_Nákladove_položky'!M16,2)</f>
        <v>0</v>
      </c>
      <c r="N16" s="141">
        <f>ROUND('3_Nákladove_položky'!N16,2)</f>
        <v>0</v>
      </c>
      <c r="O16" s="114" t="str">
        <f>IF(M16=0,IF(N16=0,"0%",N16/(N16+M16)),N16/(N16+M16))</f>
        <v>0%</v>
      </c>
      <c r="P16" s="43"/>
      <c r="Q16" s="128"/>
      <c r="R16" s="128"/>
      <c r="S16" s="131"/>
    </row>
    <row r="17" spans="1:19" s="16" customFormat="1" ht="15" x14ac:dyDescent="0.25">
      <c r="A17" s="46">
        <v>9</v>
      </c>
      <c r="B17" s="228" t="s">
        <v>21</v>
      </c>
      <c r="C17" s="198"/>
      <c r="D17" s="111">
        <v>0</v>
      </c>
      <c r="E17" s="142">
        <f>ROUND('3_Nákladove_položky'!E17,2)</f>
        <v>0</v>
      </c>
      <c r="F17" s="1">
        <v>0</v>
      </c>
      <c r="G17" s="114" t="str">
        <f>IF(E17=0,"0%",F17/(F17+E17))</f>
        <v>0%</v>
      </c>
      <c r="H17" s="116">
        <v>0</v>
      </c>
      <c r="I17" s="142">
        <f>ROUND('3_Nákladove_položky'!I17,2)</f>
        <v>0</v>
      </c>
      <c r="J17" s="1">
        <v>0</v>
      </c>
      <c r="K17" s="114" t="str">
        <f>IF(I17=0,"0%",J17/(J17+I17))</f>
        <v>0%</v>
      </c>
      <c r="L17" s="111">
        <v>0</v>
      </c>
      <c r="M17" s="142">
        <f>ROUND('3_Nákladove_položky'!M17,2)</f>
        <v>0</v>
      </c>
      <c r="N17" s="1">
        <v>0</v>
      </c>
      <c r="O17" s="114" t="str">
        <f>IF(M17=0,"0%",N17/(N17+M17))</f>
        <v>0%</v>
      </c>
      <c r="P17" s="43"/>
      <c r="Q17" s="128"/>
      <c r="R17" s="128"/>
      <c r="S17" s="131"/>
    </row>
    <row r="18" spans="1:19" ht="15" x14ac:dyDescent="0.25">
      <c r="A18" s="46">
        <v>10</v>
      </c>
      <c r="B18" s="217" t="s">
        <v>2</v>
      </c>
      <c r="C18" s="218"/>
      <c r="D18" s="111">
        <v>0</v>
      </c>
      <c r="E18" s="1">
        <v>0</v>
      </c>
      <c r="F18" s="1">
        <v>0</v>
      </c>
      <c r="G18" s="117" t="s">
        <v>9</v>
      </c>
      <c r="H18" s="116">
        <v>0</v>
      </c>
      <c r="I18" s="1">
        <v>0</v>
      </c>
      <c r="J18" s="1">
        <v>0</v>
      </c>
      <c r="K18" s="120" t="s">
        <v>9</v>
      </c>
      <c r="L18" s="111">
        <v>0</v>
      </c>
      <c r="M18" s="1">
        <v>0</v>
      </c>
      <c r="N18" s="1">
        <v>0</v>
      </c>
      <c r="O18" s="121" t="s">
        <v>9</v>
      </c>
      <c r="P18" s="12"/>
      <c r="Q18" s="128"/>
      <c r="R18" s="129"/>
      <c r="S18" s="132"/>
    </row>
    <row r="19" spans="1:19" s="16" customFormat="1" ht="15" x14ac:dyDescent="0.25">
      <c r="A19" s="46">
        <v>11</v>
      </c>
      <c r="B19" s="217" t="s">
        <v>3</v>
      </c>
      <c r="C19" s="218"/>
      <c r="D19" s="112">
        <f>ROUND(F19*'2_Spec_rozsahu_zakázky'!$D$18:$E$18/'2_Spec_rozsahu_zakázky'!$D$12:$E$12,-2)</f>
        <v>0</v>
      </c>
      <c r="E19" s="1">
        <v>0</v>
      </c>
      <c r="F19" s="141">
        <f>ROUND('3_Nákladove_položky'!F19,2)</f>
        <v>0</v>
      </c>
      <c r="G19" s="114" t="str">
        <f>IF(F19=0,"0%",F19/(F19+E19))</f>
        <v>0%</v>
      </c>
      <c r="H19" s="112">
        <f>ROUND(J19*'2_Spec_rozsahu_zakázky'!$F$18/'2_Spec_rozsahu_zakázky'!$F$12,-2)</f>
        <v>0</v>
      </c>
      <c r="I19" s="1">
        <v>0</v>
      </c>
      <c r="J19" s="141">
        <f>ROUND('3_Nákladove_položky'!J19,2)</f>
        <v>0</v>
      </c>
      <c r="K19" s="114" t="str">
        <f>IF(J19=0,"0%",J19/(J19+I19))</f>
        <v>0%</v>
      </c>
      <c r="L19" s="112">
        <f>ROUND(N19*'2_Spec_rozsahu_zakázky'!$H$18/'2_Spec_rozsahu_zakázky'!$H$12,-2)</f>
        <v>0</v>
      </c>
      <c r="M19" s="1">
        <v>0</v>
      </c>
      <c r="N19" s="141">
        <f>ROUND('3_Nákladove_položky'!N19,2)</f>
        <v>0</v>
      </c>
      <c r="O19" s="114" t="str">
        <f>IF(N19=0,"0%",N19/(N19+M19))</f>
        <v>0%</v>
      </c>
      <c r="P19" s="43"/>
      <c r="Q19" s="128"/>
      <c r="R19" s="128"/>
      <c r="S19" s="131"/>
    </row>
    <row r="20" spans="1:19" ht="15" x14ac:dyDescent="0.25">
      <c r="A20" s="46">
        <v>12</v>
      </c>
      <c r="B20" s="217" t="s">
        <v>22</v>
      </c>
      <c r="C20" s="218"/>
      <c r="D20" s="112">
        <f>ROUND(F20*'2_Spec_rozsahu_zakázky'!$D$18:$E$18/'2_Spec_rozsahu_zakázky'!$D$12:$E$12,-2)</f>
        <v>0</v>
      </c>
      <c r="E20" s="143">
        <f>ROUND('3_Nákladove_položky'!E20,2)</f>
        <v>0</v>
      </c>
      <c r="F20" s="141">
        <f>ROUND('3_Nákladove_položky'!F20,2)</f>
        <v>0</v>
      </c>
      <c r="G20" s="114" t="str">
        <f>IF(E20=0,IF(F20=0,"0%",F20/(F20+E20)),F20/(F20+E20))</f>
        <v>0%</v>
      </c>
      <c r="H20" s="112">
        <f>ROUND(J20*'2_Spec_rozsahu_zakázky'!$F$18/'2_Spec_rozsahu_zakázky'!$F$12,-2)</f>
        <v>0</v>
      </c>
      <c r="I20" s="143">
        <f>ROUND('3_Nákladove_položky'!I20,2)</f>
        <v>0</v>
      </c>
      <c r="J20" s="141">
        <f>ROUND('3_Nákladove_položky'!J20,2)</f>
        <v>0</v>
      </c>
      <c r="K20" s="114" t="str">
        <f>IF(I20=0,IF(J20=0,"0%",J20/(J20+I20)),J20/(J20+I20))</f>
        <v>0%</v>
      </c>
      <c r="L20" s="112">
        <f>ROUND(N20*'2_Spec_rozsahu_zakázky'!$H$18/'2_Spec_rozsahu_zakázky'!$H$12,-2)</f>
        <v>0</v>
      </c>
      <c r="M20" s="143">
        <f>ROUND('3_Nákladove_položky'!M20,2)</f>
        <v>0</v>
      </c>
      <c r="N20" s="141">
        <f>ROUND('3_Nákladove_položky'!N20,2)</f>
        <v>0</v>
      </c>
      <c r="O20" s="114" t="str">
        <f>IF(M20=0,IF(N20=0,"0%",N20/(N20+M20)),N20/(N20+M20))</f>
        <v>0%</v>
      </c>
      <c r="P20" s="12"/>
      <c r="Q20" s="128"/>
      <c r="R20" s="129"/>
      <c r="S20" s="132"/>
    </row>
    <row r="21" spans="1:19" ht="15" x14ac:dyDescent="0.25">
      <c r="A21" s="46">
        <v>13</v>
      </c>
      <c r="B21" s="217" t="s">
        <v>23</v>
      </c>
      <c r="C21" s="218"/>
      <c r="D21" s="112">
        <f>ROUND(F21*'2_Spec_rozsahu_zakázky'!$D$18:$E$18/'2_Spec_rozsahu_zakázky'!$D$12:$E$12,-2)</f>
        <v>0</v>
      </c>
      <c r="E21" s="142">
        <f>ROUND('3_Nákladove_položky'!E21,2)</f>
        <v>0</v>
      </c>
      <c r="F21" s="141">
        <f>ROUND('3_Nákladove_položky'!F21,2)</f>
        <v>0</v>
      </c>
      <c r="G21" s="114" t="str">
        <f>IF(E21=0,IF(F21=0,"0%",F21/(F21+E21)),F21/(F21+E21))</f>
        <v>0%</v>
      </c>
      <c r="H21" s="112">
        <f>ROUND(J21*'2_Spec_rozsahu_zakázky'!$F$18/'2_Spec_rozsahu_zakázky'!$F$12,-2)</f>
        <v>0</v>
      </c>
      <c r="I21" s="142">
        <f>ROUND('3_Nákladove_položky'!I21,2)</f>
        <v>0</v>
      </c>
      <c r="J21" s="141">
        <f>ROUND('3_Nákladove_položky'!J21,2)</f>
        <v>0</v>
      </c>
      <c r="K21" s="114" t="str">
        <f>IF(I21=0,IF(J21=0,"0%",J21/(J21+I21)),J21/(J21+I21))</f>
        <v>0%</v>
      </c>
      <c r="L21" s="112">
        <f>ROUND(N21*'2_Spec_rozsahu_zakázky'!$H$18/'2_Spec_rozsahu_zakázky'!$H$12,-2)</f>
        <v>0</v>
      </c>
      <c r="M21" s="142">
        <f>ROUND('3_Nákladove_položky'!M21,2)</f>
        <v>0</v>
      </c>
      <c r="N21" s="141">
        <f>ROUND('3_Nákladove_položky'!N21,2)</f>
        <v>0</v>
      </c>
      <c r="O21" s="114" t="str">
        <f>IF(M21=0,IF(N21=0,"0%",N21/(N21+M21)),N21/(N21+M21))</f>
        <v>0%</v>
      </c>
      <c r="P21" s="12"/>
      <c r="Q21" s="128"/>
      <c r="R21" s="129"/>
      <c r="S21" s="132"/>
    </row>
    <row r="22" spans="1:19" ht="15" x14ac:dyDescent="0.25">
      <c r="A22" s="46">
        <v>14</v>
      </c>
      <c r="B22" s="217" t="s">
        <v>24</v>
      </c>
      <c r="C22" s="218"/>
      <c r="D22" s="112">
        <f>ROUND(F22*'2_Spec_rozsahu_zakázky'!$D$18:$E$18/'2_Spec_rozsahu_zakázky'!$D$12:$E$12,-2)</f>
        <v>0</v>
      </c>
      <c r="E22" s="1">
        <v>0</v>
      </c>
      <c r="F22" s="141">
        <f>ROUND('3_Nákladove_položky'!F22,2)</f>
        <v>0</v>
      </c>
      <c r="G22" s="114" t="str">
        <f>IF(F22=0,"0%",F22/(F22+E22))</f>
        <v>0%</v>
      </c>
      <c r="H22" s="112">
        <f>ROUND(J22*'2_Spec_rozsahu_zakázky'!$F$18/'2_Spec_rozsahu_zakázky'!$F$12,-2)</f>
        <v>0</v>
      </c>
      <c r="I22" s="1">
        <v>0</v>
      </c>
      <c r="J22" s="141">
        <f>ROUND('3_Nákladove_položky'!J22,2)</f>
        <v>0</v>
      </c>
      <c r="K22" s="114" t="str">
        <f>IF(J22=0,"0%",J22/(J22+I22))</f>
        <v>0%</v>
      </c>
      <c r="L22" s="112">
        <f>ROUND(N22*'2_Spec_rozsahu_zakázky'!$H$18/'2_Spec_rozsahu_zakázky'!$H$12,-2)</f>
        <v>0</v>
      </c>
      <c r="M22" s="1">
        <v>0</v>
      </c>
      <c r="N22" s="141">
        <f>ROUND('3_Nákladove_položky'!N22,2)</f>
        <v>0</v>
      </c>
      <c r="O22" s="114" t="str">
        <f>IF(N22=0,"0%",N22/(N22+M22))</f>
        <v>0%</v>
      </c>
      <c r="P22" s="12"/>
      <c r="Q22" s="128"/>
      <c r="R22" s="129"/>
      <c r="S22" s="132"/>
    </row>
    <row r="23" spans="1:19" s="16" customFormat="1" ht="15.75" thickBot="1" x14ac:dyDescent="0.3">
      <c r="A23" s="48">
        <v>15</v>
      </c>
      <c r="B23" s="219" t="s">
        <v>26</v>
      </c>
      <c r="C23" s="220"/>
      <c r="D23" s="113">
        <v>0</v>
      </c>
      <c r="E23" s="3">
        <v>0</v>
      </c>
      <c r="F23" s="4">
        <v>0.26</v>
      </c>
      <c r="G23" s="118">
        <f t="shared" ref="G23" si="0">F23/(F23+E23)</f>
        <v>1</v>
      </c>
      <c r="H23" s="119">
        <v>0</v>
      </c>
      <c r="I23" s="3">
        <v>0</v>
      </c>
      <c r="J23" s="4">
        <v>0.26</v>
      </c>
      <c r="K23" s="118">
        <f t="shared" ref="K23" si="1">J23/(J23+I23)</f>
        <v>1</v>
      </c>
      <c r="L23" s="113">
        <v>0</v>
      </c>
      <c r="M23" s="3">
        <v>0</v>
      </c>
      <c r="N23" s="4">
        <v>0.26</v>
      </c>
      <c r="O23" s="118">
        <f t="shared" ref="O23" si="2">N23/(N23+M23)</f>
        <v>1</v>
      </c>
      <c r="P23" s="43"/>
      <c r="Q23" s="128"/>
      <c r="R23" s="128"/>
      <c r="S23" s="131"/>
    </row>
    <row r="24" spans="1:19" s="16" customFormat="1" ht="15" x14ac:dyDescent="0.25">
      <c r="A24" s="43"/>
      <c r="B24" s="49"/>
      <c r="C24" s="49"/>
      <c r="D24" s="50"/>
      <c r="E24" s="47"/>
      <c r="F24" s="51"/>
      <c r="G24" s="52"/>
      <c r="H24" s="50"/>
      <c r="I24" s="47"/>
      <c r="J24" s="51"/>
      <c r="K24" s="52"/>
      <c r="L24" s="50"/>
      <c r="M24" s="47"/>
      <c r="N24" s="51"/>
      <c r="O24" s="52"/>
      <c r="P24" s="43"/>
      <c r="Q24" s="128"/>
      <c r="R24" s="128"/>
      <c r="S24" s="131"/>
    </row>
    <row r="25" spans="1:19" s="16" customFormat="1" ht="34.5" customHeight="1" x14ac:dyDescent="0.25">
      <c r="A25" s="43"/>
      <c r="B25" s="43"/>
      <c r="C25" s="49"/>
      <c r="D25" s="50"/>
      <c r="E25" s="47"/>
      <c r="F25" s="22"/>
      <c r="G25" s="52"/>
      <c r="H25" s="50"/>
      <c r="I25" s="47"/>
      <c r="J25" s="51"/>
      <c r="K25" s="52"/>
      <c r="L25" s="50"/>
      <c r="M25" s="47"/>
      <c r="N25" s="51"/>
      <c r="O25" s="52"/>
      <c r="P25" s="43"/>
      <c r="Q25" s="128"/>
      <c r="R25" s="128"/>
      <c r="S25" s="131"/>
    </row>
    <row r="26" spans="1:19" s="16" customFormat="1" ht="30" customHeight="1" x14ac:dyDescent="0.25">
      <c r="B26" s="49"/>
      <c r="C26" s="49"/>
      <c r="D26" s="53"/>
      <c r="E26" s="53"/>
      <c r="F26" s="22"/>
      <c r="G26" s="47"/>
      <c r="H26" s="51"/>
      <c r="I26" s="50"/>
      <c r="J26" s="47"/>
      <c r="K26" s="51"/>
      <c r="L26" s="50"/>
      <c r="M26" s="47"/>
      <c r="N26" s="51"/>
      <c r="O26" s="43"/>
      <c r="Q26" s="128"/>
      <c r="R26" s="128"/>
      <c r="S26" s="131"/>
    </row>
    <row r="27" spans="1:19" ht="32.25" customHeight="1" x14ac:dyDescent="0.25">
      <c r="A27" s="60"/>
      <c r="B27" s="221" t="s">
        <v>77</v>
      </c>
      <c r="C27" s="222"/>
      <c r="D27" s="223"/>
      <c r="F27" s="22"/>
      <c r="Q27" s="132"/>
      <c r="R27" s="132"/>
      <c r="S27" s="132"/>
    </row>
    <row r="28" spans="1:19" ht="15" x14ac:dyDescent="0.25">
      <c r="A28" s="60" t="s">
        <v>76</v>
      </c>
      <c r="B28" s="136" t="s">
        <v>44</v>
      </c>
      <c r="C28" s="136" t="s">
        <v>45</v>
      </c>
      <c r="D28" s="136" t="s">
        <v>46</v>
      </c>
    </row>
    <row r="29" spans="1:19" ht="18" customHeight="1" x14ac:dyDescent="0.25">
      <c r="A29" s="62">
        <v>1</v>
      </c>
      <c r="B29" s="134">
        <v>8.3000000000000007</v>
      </c>
      <c r="C29" s="134">
        <v>7</v>
      </c>
      <c r="D29" s="134">
        <v>6.2</v>
      </c>
      <c r="J29" s="25" t="s">
        <v>40</v>
      </c>
      <c r="K29" s="18"/>
      <c r="L29" s="18"/>
      <c r="M29" s="18"/>
      <c r="N29" s="19"/>
      <c r="O29" s="19"/>
    </row>
    <row r="30" spans="1:19" x14ac:dyDescent="0.25">
      <c r="A30" s="58" t="s">
        <v>48</v>
      </c>
      <c r="B30" s="135">
        <f>E9</f>
        <v>0</v>
      </c>
      <c r="C30" s="135">
        <f>I9</f>
        <v>0</v>
      </c>
      <c r="D30" s="135">
        <f>M9</f>
        <v>0</v>
      </c>
      <c r="J30" s="27" t="s">
        <v>42</v>
      </c>
      <c r="K30" s="20"/>
      <c r="L30" s="20"/>
      <c r="M30" s="20"/>
      <c r="N30" s="21"/>
      <c r="O30" s="21"/>
    </row>
    <row r="31" spans="1:19" ht="18" customHeight="1" x14ac:dyDescent="0.25">
      <c r="A31" s="62" t="s">
        <v>47</v>
      </c>
      <c r="B31" s="134">
        <v>10.5</v>
      </c>
      <c r="C31" s="134">
        <v>10.5</v>
      </c>
      <c r="D31" s="134">
        <v>10.5</v>
      </c>
      <c r="J31" s="57" t="s">
        <v>43</v>
      </c>
      <c r="K31" s="55"/>
      <c r="L31" s="55"/>
      <c r="M31" s="55"/>
      <c r="N31" s="55"/>
      <c r="O31" s="56"/>
    </row>
    <row r="32" spans="1:19" x14ac:dyDescent="0.25">
      <c r="A32" s="58" t="s">
        <v>48</v>
      </c>
      <c r="B32" s="63">
        <f>E14+E15+F14+F15</f>
        <v>0</v>
      </c>
      <c r="C32" s="63">
        <f>I14+J14+I15+J15</f>
        <v>0</v>
      </c>
      <c r="D32" s="63">
        <f>M14+N14+M15+N15</f>
        <v>0</v>
      </c>
    </row>
  </sheetData>
  <sheetProtection algorithmName="SHA-512" hashValue="k+CEL0yhv2bQ3lAU7vKb0/THD+tRzBez2sxDZiwH3j9quo8ekshU1ZPBf24X5fzFTp+Qxng9dV+wxjNh8h1JJw==" saltValue="SwsdtLvm7CSafe95LIc20Q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zoomScale="80" zoomScaleNormal="80" zoomScaleSheetLayoutView="80" workbookViewId="0">
      <selection activeCell="D16" sqref="D16:E16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4" width="9.140625" style="13"/>
    <col min="15" max="15" width="0" style="13" hidden="1" customWidth="1"/>
    <col min="16" max="16" width="12.7109375" style="13" hidden="1" customWidth="1"/>
    <col min="17" max="17" width="13.140625" style="13" hidden="1" customWidth="1"/>
    <col min="18" max="18" width="14.5703125" style="13" hidden="1" customWidth="1"/>
    <col min="19" max="19" width="15" style="13" customWidth="1"/>
    <col min="20" max="16384" width="9.140625" style="13"/>
  </cols>
  <sheetData>
    <row r="2" spans="1:18" s="16" customFormat="1" ht="18" x14ac:dyDescent="0.25">
      <c r="A2" s="42" t="s">
        <v>94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1" t="str">
        <f>'1_Ident_udaje'!A5:B5</f>
        <v>Výběrová oblast č. 2</v>
      </c>
      <c r="B4" s="232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D6" s="275" t="s">
        <v>34</v>
      </c>
      <c r="E6" s="276"/>
      <c r="F6" s="276"/>
      <c r="G6" s="276"/>
      <c r="H6" s="276"/>
      <c r="I6" s="277"/>
    </row>
    <row r="7" spans="1:18" ht="24.95" customHeight="1" thickBot="1" x14ac:dyDescent="0.3">
      <c r="A7" s="43"/>
      <c r="B7" s="43"/>
      <c r="C7" s="43"/>
      <c r="D7" s="278" t="s">
        <v>35</v>
      </c>
      <c r="E7" s="279"/>
      <c r="F7" s="278" t="s">
        <v>36</v>
      </c>
      <c r="G7" s="279"/>
      <c r="H7" s="278" t="s">
        <v>37</v>
      </c>
      <c r="I7" s="280"/>
    </row>
    <row r="8" spans="1:18" ht="63" customHeight="1" thickBot="1" x14ac:dyDescent="0.3">
      <c r="A8" s="64" t="s">
        <v>28</v>
      </c>
      <c r="B8" s="271" t="s">
        <v>6</v>
      </c>
      <c r="C8" s="272"/>
      <c r="D8" s="273" t="s">
        <v>70</v>
      </c>
      <c r="E8" s="274"/>
      <c r="F8" s="273" t="s">
        <v>70</v>
      </c>
      <c r="G8" s="274"/>
      <c r="H8" s="273" t="s">
        <v>70</v>
      </c>
      <c r="I8" s="274"/>
    </row>
    <row r="9" spans="1:18" ht="15" customHeight="1" x14ac:dyDescent="0.25">
      <c r="A9" s="65">
        <v>1</v>
      </c>
      <c r="B9" s="268" t="s">
        <v>25</v>
      </c>
      <c r="C9" s="224"/>
      <c r="D9" s="269">
        <v>0</v>
      </c>
      <c r="E9" s="270"/>
      <c r="F9" s="269">
        <v>0</v>
      </c>
      <c r="G9" s="270"/>
      <c r="H9" s="269">
        <v>0</v>
      </c>
      <c r="I9" s="27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66">
        <v>2</v>
      </c>
      <c r="B10" s="257" t="s">
        <v>18</v>
      </c>
      <c r="C10" s="217"/>
      <c r="D10" s="258">
        <v>0</v>
      </c>
      <c r="E10" s="259"/>
      <c r="F10" s="260">
        <v>0</v>
      </c>
      <c r="G10" s="260"/>
      <c r="H10" s="258">
        <v>0</v>
      </c>
      <c r="I10" s="259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66">
        <v>3</v>
      </c>
      <c r="B11" s="257" t="s">
        <v>19</v>
      </c>
      <c r="C11" s="217"/>
      <c r="D11" s="258">
        <v>0</v>
      </c>
      <c r="E11" s="259"/>
      <c r="F11" s="260">
        <v>0</v>
      </c>
      <c r="G11" s="260"/>
      <c r="H11" s="258">
        <v>0</v>
      </c>
      <c r="I11" s="259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66">
        <v>4</v>
      </c>
      <c r="B12" s="257" t="s">
        <v>1</v>
      </c>
      <c r="C12" s="217"/>
      <c r="D12" s="264">
        <v>0</v>
      </c>
      <c r="E12" s="265"/>
      <c r="F12" s="266">
        <v>0</v>
      </c>
      <c r="G12" s="266"/>
      <c r="H12" s="264">
        <v>0</v>
      </c>
      <c r="I12" s="265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66">
        <v>5</v>
      </c>
      <c r="B13" s="257" t="s">
        <v>8</v>
      </c>
      <c r="C13" s="217"/>
      <c r="D13" s="264">
        <v>0</v>
      </c>
      <c r="E13" s="265"/>
      <c r="F13" s="266">
        <v>0</v>
      </c>
      <c r="G13" s="266"/>
      <c r="H13" s="264">
        <v>0</v>
      </c>
      <c r="I13" s="265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66">
        <v>6</v>
      </c>
      <c r="B14" s="257" t="s">
        <v>0</v>
      </c>
      <c r="C14" s="217"/>
      <c r="D14" s="258">
        <v>0</v>
      </c>
      <c r="E14" s="259"/>
      <c r="F14" s="260">
        <v>0</v>
      </c>
      <c r="G14" s="260"/>
      <c r="H14" s="258">
        <v>0</v>
      </c>
      <c r="I14" s="259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66">
        <v>7</v>
      </c>
      <c r="B15" s="257" t="s">
        <v>20</v>
      </c>
      <c r="C15" s="217"/>
      <c r="D15" s="258">
        <v>0</v>
      </c>
      <c r="E15" s="259"/>
      <c r="F15" s="260">
        <v>0</v>
      </c>
      <c r="G15" s="260"/>
      <c r="H15" s="258">
        <v>0</v>
      </c>
      <c r="I15" s="259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66">
        <v>8</v>
      </c>
      <c r="B16" s="257" t="s">
        <v>4</v>
      </c>
      <c r="C16" s="217"/>
      <c r="D16" s="258">
        <v>0</v>
      </c>
      <c r="E16" s="259"/>
      <c r="F16" s="260">
        <v>0</v>
      </c>
      <c r="G16" s="260"/>
      <c r="H16" s="258">
        <v>0</v>
      </c>
      <c r="I16" s="259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66">
        <v>9</v>
      </c>
      <c r="B17" s="267" t="s">
        <v>21</v>
      </c>
      <c r="C17" s="190"/>
      <c r="D17" s="258">
        <v>0</v>
      </c>
      <c r="E17" s="259"/>
      <c r="F17" s="260">
        <v>0</v>
      </c>
      <c r="G17" s="260"/>
      <c r="H17" s="258">
        <v>0</v>
      </c>
      <c r="I17" s="259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66">
        <v>10</v>
      </c>
      <c r="B18" s="257" t="s">
        <v>2</v>
      </c>
      <c r="C18" s="217"/>
      <c r="D18" s="264">
        <v>0</v>
      </c>
      <c r="E18" s="265"/>
      <c r="F18" s="266">
        <v>0</v>
      </c>
      <c r="G18" s="266"/>
      <c r="H18" s="264">
        <v>0</v>
      </c>
      <c r="I18" s="265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66">
        <v>11</v>
      </c>
      <c r="B19" s="257" t="s">
        <v>3</v>
      </c>
      <c r="C19" s="217"/>
      <c r="D19" s="264">
        <v>0</v>
      </c>
      <c r="E19" s="265"/>
      <c r="F19" s="266">
        <v>0</v>
      </c>
      <c r="G19" s="266"/>
      <c r="H19" s="264">
        <v>0</v>
      </c>
      <c r="I19" s="265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66">
        <v>12</v>
      </c>
      <c r="B20" s="257" t="s">
        <v>22</v>
      </c>
      <c r="C20" s="217"/>
      <c r="D20" s="258">
        <v>0</v>
      </c>
      <c r="E20" s="259"/>
      <c r="F20" s="260">
        <v>0</v>
      </c>
      <c r="G20" s="260"/>
      <c r="H20" s="258">
        <v>0</v>
      </c>
      <c r="I20" s="259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66">
        <v>13</v>
      </c>
      <c r="B21" s="257" t="s">
        <v>23</v>
      </c>
      <c r="C21" s="217"/>
      <c r="D21" s="258">
        <v>0</v>
      </c>
      <c r="E21" s="259"/>
      <c r="F21" s="260">
        <v>0</v>
      </c>
      <c r="G21" s="260"/>
      <c r="H21" s="258">
        <v>0</v>
      </c>
      <c r="I21" s="259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66">
        <v>14</v>
      </c>
      <c r="B22" s="257" t="s">
        <v>24</v>
      </c>
      <c r="C22" s="217"/>
      <c r="D22" s="261">
        <v>0</v>
      </c>
      <c r="E22" s="262"/>
      <c r="F22" s="263">
        <v>0</v>
      </c>
      <c r="G22" s="263"/>
      <c r="H22" s="261">
        <v>0</v>
      </c>
      <c r="I22" s="262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67">
        <v>15</v>
      </c>
      <c r="B23" s="247" t="s">
        <v>26</v>
      </c>
      <c r="C23" s="219"/>
      <c r="D23" s="248">
        <v>0</v>
      </c>
      <c r="E23" s="249"/>
      <c r="F23" s="250">
        <v>0</v>
      </c>
      <c r="G23" s="250"/>
      <c r="H23" s="248">
        <v>0</v>
      </c>
      <c r="I23" s="249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8" ht="34.5" customHeight="1" thickBot="1" x14ac:dyDescent="0.3">
      <c r="A25" s="251" t="s">
        <v>82</v>
      </c>
      <c r="B25" s="252"/>
      <c r="C25" s="253"/>
      <c r="D25" s="254">
        <f>SUM('4_Nákl_na_1kmnad rámec_Ref_prep'!D9:E23)</f>
        <v>0</v>
      </c>
      <c r="E25" s="254"/>
      <c r="F25" s="255">
        <f>SUM('4_Nákl_na_1kmnad rámec_Ref_prep'!F9:G23)</f>
        <v>0</v>
      </c>
      <c r="G25" s="256"/>
      <c r="H25" s="254">
        <f>SUM('4_Nákl_na_1kmnad rámec_Ref_prep'!H9:I23)</f>
        <v>0</v>
      </c>
      <c r="I25" s="25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41" t="s">
        <v>83</v>
      </c>
      <c r="B26" s="242"/>
      <c r="C26" s="243"/>
      <c r="D26" s="244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4"/>
      <c r="F26" s="244"/>
      <c r="G26" s="244"/>
      <c r="H26" s="244"/>
      <c r="I26" s="245"/>
    </row>
    <row r="27" spans="1:18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25"/>
      <c r="C28" s="25"/>
      <c r="D28" s="25"/>
      <c r="E28" s="25"/>
      <c r="F28" s="25"/>
      <c r="G28" s="25"/>
      <c r="H28" s="69"/>
      <c r="I28" s="69"/>
    </row>
    <row r="29" spans="1:18" s="16" customFormat="1" ht="15" x14ac:dyDescent="0.25">
      <c r="A29" s="27" t="s">
        <v>42</v>
      </c>
      <c r="B29" s="27"/>
      <c r="C29" s="27"/>
      <c r="D29" s="27"/>
      <c r="E29" s="27"/>
      <c r="F29" s="27"/>
      <c r="G29" s="27"/>
      <c r="H29" s="69"/>
      <c r="I29" s="69"/>
    </row>
    <row r="30" spans="1:18" x14ac:dyDescent="0.25">
      <c r="A30" s="57" t="s">
        <v>43</v>
      </c>
      <c r="B30" s="57"/>
      <c r="C30" s="57"/>
      <c r="D30" s="57"/>
      <c r="E30" s="57"/>
      <c r="F30" s="57"/>
      <c r="G30" s="57"/>
      <c r="H30" s="16"/>
      <c r="I30" s="16"/>
    </row>
    <row r="31" spans="1:18" x14ac:dyDescent="0.25">
      <c r="A31" s="43"/>
      <c r="B31" s="16"/>
      <c r="C31" s="16"/>
      <c r="D31" s="16"/>
      <c r="E31" s="16"/>
      <c r="F31" s="16"/>
      <c r="G31" s="16"/>
      <c r="H31" s="16"/>
      <c r="I31" s="16"/>
    </row>
    <row r="32" spans="1:18" ht="15" hidden="1" x14ac:dyDescent="0.25">
      <c r="A32" s="60"/>
      <c r="B32" s="246" t="s">
        <v>77</v>
      </c>
      <c r="C32" s="246"/>
      <c r="D32" s="246"/>
      <c r="E32" s="246"/>
      <c r="F32" s="16"/>
    </row>
    <row r="33" spans="1:13" ht="15" hidden="1" x14ac:dyDescent="0.25">
      <c r="A33" s="62" t="s">
        <v>76</v>
      </c>
      <c r="B33" s="136" t="s">
        <v>44</v>
      </c>
      <c r="C33" s="136" t="s">
        <v>45</v>
      </c>
      <c r="D33" s="246" t="s">
        <v>46</v>
      </c>
      <c r="E33" s="246"/>
    </row>
    <row r="34" spans="1:13" hidden="1" x14ac:dyDescent="0.25">
      <c r="A34" s="62">
        <v>1</v>
      </c>
      <c r="B34" s="134">
        <v>8.3000000000000007</v>
      </c>
      <c r="C34" s="134">
        <v>7</v>
      </c>
      <c r="D34" s="239">
        <v>6.2</v>
      </c>
      <c r="E34" s="239"/>
      <c r="H34" s="18"/>
      <c r="I34" s="18"/>
      <c r="J34" s="18"/>
      <c r="K34" s="19"/>
      <c r="L34" s="19"/>
      <c r="M34" s="19"/>
    </row>
    <row r="35" spans="1:13" hidden="1" x14ac:dyDescent="0.25">
      <c r="A35" s="58" t="s">
        <v>48</v>
      </c>
      <c r="B35" s="135">
        <f>D9</f>
        <v>0</v>
      </c>
      <c r="C35" s="135">
        <f>F9</f>
        <v>0</v>
      </c>
      <c r="D35" s="240">
        <f>H9</f>
        <v>0</v>
      </c>
      <c r="E35" s="240"/>
      <c r="H35" s="20"/>
      <c r="I35" s="20"/>
      <c r="J35" s="20"/>
      <c r="K35" s="21"/>
      <c r="L35" s="21"/>
      <c r="M35" s="21"/>
    </row>
    <row r="36" spans="1:13" hidden="1" x14ac:dyDescent="0.25">
      <c r="A36" s="62" t="s">
        <v>47</v>
      </c>
      <c r="B36" s="134">
        <v>10.5</v>
      </c>
      <c r="C36" s="134">
        <v>10.5</v>
      </c>
      <c r="D36" s="239">
        <v>10.5</v>
      </c>
      <c r="E36" s="239"/>
      <c r="H36" s="55"/>
      <c r="I36" s="55"/>
      <c r="J36" s="55"/>
      <c r="K36" s="55"/>
      <c r="L36" s="56"/>
      <c r="M36" s="56"/>
    </row>
    <row r="37" spans="1:13" hidden="1" x14ac:dyDescent="0.25">
      <c r="A37" s="58" t="s">
        <v>48</v>
      </c>
      <c r="B37" s="135">
        <f>D14+D15</f>
        <v>0</v>
      </c>
      <c r="C37" s="135">
        <f>F14+F15</f>
        <v>0</v>
      </c>
      <c r="D37" s="240">
        <f>H14+H15</f>
        <v>0</v>
      </c>
      <c r="E37" s="240"/>
    </row>
    <row r="39" spans="1:13" x14ac:dyDescent="0.25">
      <c r="A39" s="12" t="s">
        <v>91</v>
      </c>
    </row>
    <row r="40" spans="1:13" x14ac:dyDescent="0.25">
      <c r="A40" s="146" t="str">
        <f>IF(P25=FALSE,"Upozornění: některá ze zadaných hodnot není číslo.","")</f>
        <v/>
      </c>
    </row>
    <row r="41" spans="1:13" x14ac:dyDescent="0.25">
      <c r="A41" s="133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3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3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3"/>
    </row>
    <row r="45" spans="1:13" x14ac:dyDescent="0.25">
      <c r="A45" s="147"/>
    </row>
  </sheetData>
  <sheetProtection algorithmName="SHA-512" hashValue="6VHvriPnfmE6V0RLm6xjxs6bQY98zNcjKa/4WYp7OCGXL+Y3WnvWE1llfCQd4iPx4oyB2PtqK2QZLPDHHkIIBw==" saltValue="Vx32ScKcX8IXR4opv26GEg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2" customWidth="1"/>
    <col min="2" max="2" width="17" style="13" customWidth="1"/>
    <col min="3" max="3" width="25.28515625" style="13" customWidth="1"/>
    <col min="4" max="9" width="11.5703125" style="13" customWidth="1"/>
    <col min="10" max="16" width="9.140625" style="13"/>
    <col min="17" max="17" width="13.140625" style="13" customWidth="1"/>
    <col min="18" max="18" width="14.5703125" style="13" customWidth="1"/>
    <col min="19" max="19" width="15" style="13" customWidth="1"/>
    <col min="20" max="16384" width="9.140625" style="13"/>
  </cols>
  <sheetData>
    <row r="2" spans="1:13" s="16" customFormat="1" ht="18" x14ac:dyDescent="0.25">
      <c r="A2" s="42" t="s">
        <v>69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1" t="s">
        <v>78</v>
      </c>
      <c r="B4" s="232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D6" s="281" t="s">
        <v>34</v>
      </c>
      <c r="E6" s="282"/>
      <c r="F6" s="282"/>
      <c r="G6" s="282"/>
      <c r="H6" s="282"/>
      <c r="I6" s="283"/>
    </row>
    <row r="7" spans="1:13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3" ht="63" customHeight="1" thickBot="1" x14ac:dyDescent="0.3">
      <c r="A8" s="64" t="s">
        <v>28</v>
      </c>
      <c r="B8" s="271" t="s">
        <v>6</v>
      </c>
      <c r="C8" s="272"/>
      <c r="D8" s="273" t="s">
        <v>70</v>
      </c>
      <c r="E8" s="274"/>
      <c r="F8" s="273" t="s">
        <v>70</v>
      </c>
      <c r="G8" s="274"/>
      <c r="H8" s="273" t="s">
        <v>70</v>
      </c>
      <c r="I8" s="274"/>
    </row>
    <row r="9" spans="1:13" ht="15" customHeight="1" x14ac:dyDescent="0.25">
      <c r="A9" s="65">
        <v>1</v>
      </c>
      <c r="B9" s="268" t="s">
        <v>25</v>
      </c>
      <c r="C9" s="224"/>
      <c r="D9" s="284">
        <f>ROUND('4_Nákl_na_1 km nad rámec_Ref'!D9,2)</f>
        <v>0</v>
      </c>
      <c r="E9" s="285"/>
      <c r="F9" s="284">
        <f>ROUND('4_Nákl_na_1 km nad rámec_Ref'!F9,2)</f>
        <v>0</v>
      </c>
      <c r="G9" s="285"/>
      <c r="H9" s="284">
        <f>ROUND('4_Nákl_na_1 km nad rámec_Ref'!H9,2)</f>
        <v>0</v>
      </c>
      <c r="I9" s="285"/>
    </row>
    <row r="10" spans="1:13" ht="15" customHeight="1" x14ac:dyDescent="0.25">
      <c r="A10" s="66">
        <v>2</v>
      </c>
      <c r="B10" s="257" t="s">
        <v>18</v>
      </c>
      <c r="C10" s="217"/>
      <c r="D10" s="284">
        <f>ROUND('4_Nákl_na_1 km nad rámec_Ref'!D10,2)</f>
        <v>0</v>
      </c>
      <c r="E10" s="285"/>
      <c r="F10" s="284">
        <f>ROUND('4_Nákl_na_1 km nad rámec_Ref'!F10,2)</f>
        <v>0</v>
      </c>
      <c r="G10" s="285"/>
      <c r="H10" s="284">
        <f>ROUND('4_Nákl_na_1 km nad rámec_Ref'!H10,2)</f>
        <v>0</v>
      </c>
      <c r="I10" s="285"/>
    </row>
    <row r="11" spans="1:13" ht="15" customHeight="1" x14ac:dyDescent="0.25">
      <c r="A11" s="66">
        <v>3</v>
      </c>
      <c r="B11" s="257" t="s">
        <v>19</v>
      </c>
      <c r="C11" s="217"/>
      <c r="D11" s="284">
        <f>ROUND('4_Nákl_na_1 km nad rámec_Ref'!D11,2)</f>
        <v>0</v>
      </c>
      <c r="E11" s="285"/>
      <c r="F11" s="284">
        <f>ROUND('4_Nákl_na_1 km nad rámec_Ref'!F11,2)</f>
        <v>0</v>
      </c>
      <c r="G11" s="285"/>
      <c r="H11" s="284">
        <f>ROUND('4_Nákl_na_1 km nad rámec_Ref'!H11,2)</f>
        <v>0</v>
      </c>
      <c r="I11" s="285"/>
    </row>
    <row r="12" spans="1:13" ht="15" customHeight="1" x14ac:dyDescent="0.25">
      <c r="A12" s="66">
        <v>4</v>
      </c>
      <c r="B12" s="257" t="s">
        <v>1</v>
      </c>
      <c r="C12" s="217"/>
      <c r="D12" s="264">
        <v>0</v>
      </c>
      <c r="E12" s="265"/>
      <c r="F12" s="266">
        <v>0</v>
      </c>
      <c r="G12" s="266"/>
      <c r="H12" s="264">
        <v>0</v>
      </c>
      <c r="I12" s="265"/>
    </row>
    <row r="13" spans="1:13" ht="15" customHeight="1" x14ac:dyDescent="0.25">
      <c r="A13" s="66">
        <v>5</v>
      </c>
      <c r="B13" s="257" t="s">
        <v>8</v>
      </c>
      <c r="C13" s="217"/>
      <c r="D13" s="264">
        <v>0</v>
      </c>
      <c r="E13" s="265"/>
      <c r="F13" s="266">
        <v>0</v>
      </c>
      <c r="G13" s="266"/>
      <c r="H13" s="264">
        <v>0</v>
      </c>
      <c r="I13" s="265"/>
    </row>
    <row r="14" spans="1:13" ht="15" customHeight="1" x14ac:dyDescent="0.25">
      <c r="A14" s="66">
        <v>6</v>
      </c>
      <c r="B14" s="257" t="s">
        <v>0</v>
      </c>
      <c r="C14" s="217"/>
      <c r="D14" s="284">
        <f>ROUND('4_Nákl_na_1 km nad rámec_Ref'!D14,2)</f>
        <v>0</v>
      </c>
      <c r="E14" s="285"/>
      <c r="F14" s="284">
        <f>ROUND('4_Nákl_na_1 km nad rámec_Ref'!F14,2)</f>
        <v>0</v>
      </c>
      <c r="G14" s="285"/>
      <c r="H14" s="284">
        <f>ROUND('4_Nákl_na_1 km nad rámec_Ref'!H14,2)</f>
        <v>0</v>
      </c>
      <c r="I14" s="285"/>
    </row>
    <row r="15" spans="1:13" ht="15" customHeight="1" x14ac:dyDescent="0.25">
      <c r="A15" s="66">
        <v>7</v>
      </c>
      <c r="B15" s="257" t="s">
        <v>20</v>
      </c>
      <c r="C15" s="217"/>
      <c r="D15" s="284">
        <f>ROUND('4_Nákl_na_1 km nad rámec_Ref'!D15,2)</f>
        <v>0</v>
      </c>
      <c r="E15" s="285"/>
      <c r="F15" s="284">
        <f>ROUND('4_Nákl_na_1 km nad rámec_Ref'!F15,2)</f>
        <v>0</v>
      </c>
      <c r="G15" s="285"/>
      <c r="H15" s="284">
        <f>ROUND('4_Nákl_na_1 km nad rámec_Ref'!H15,2)</f>
        <v>0</v>
      </c>
      <c r="I15" s="285"/>
    </row>
    <row r="16" spans="1:13" ht="15" customHeight="1" x14ac:dyDescent="0.25">
      <c r="A16" s="66">
        <v>8</v>
      </c>
      <c r="B16" s="257" t="s">
        <v>4</v>
      </c>
      <c r="C16" s="217"/>
      <c r="D16" s="284">
        <f>ROUND('4_Nákl_na_1 km nad rámec_Ref'!D16,2)</f>
        <v>0</v>
      </c>
      <c r="E16" s="285"/>
      <c r="F16" s="284">
        <f>ROUND('4_Nákl_na_1 km nad rámec_Ref'!F16,2)</f>
        <v>0</v>
      </c>
      <c r="G16" s="285"/>
      <c r="H16" s="284">
        <f>ROUND('4_Nákl_na_1 km nad rámec_Ref'!H16,2)</f>
        <v>0</v>
      </c>
      <c r="I16" s="285"/>
    </row>
    <row r="17" spans="1:17" ht="15" customHeight="1" x14ac:dyDescent="0.25">
      <c r="A17" s="66">
        <v>9</v>
      </c>
      <c r="B17" s="267" t="s">
        <v>21</v>
      </c>
      <c r="C17" s="190"/>
      <c r="D17" s="284">
        <f>ROUND('4_Nákl_na_1 km nad rámec_Ref'!D17,2)</f>
        <v>0</v>
      </c>
      <c r="E17" s="285"/>
      <c r="F17" s="284">
        <f>ROUND('4_Nákl_na_1 km nad rámec_Ref'!F17,2)</f>
        <v>0</v>
      </c>
      <c r="G17" s="285"/>
      <c r="H17" s="284">
        <f>ROUND('4_Nákl_na_1 km nad rámec_Ref'!H17,2)</f>
        <v>0</v>
      </c>
      <c r="I17" s="285"/>
    </row>
    <row r="18" spans="1:17" ht="15" customHeight="1" x14ac:dyDescent="0.25">
      <c r="A18" s="66">
        <v>10</v>
      </c>
      <c r="B18" s="257" t="s">
        <v>2</v>
      </c>
      <c r="C18" s="217"/>
      <c r="D18" s="264">
        <v>0</v>
      </c>
      <c r="E18" s="265"/>
      <c r="F18" s="266">
        <v>0</v>
      </c>
      <c r="G18" s="266"/>
      <c r="H18" s="264">
        <v>0</v>
      </c>
      <c r="I18" s="265"/>
    </row>
    <row r="19" spans="1:17" ht="15" customHeight="1" x14ac:dyDescent="0.25">
      <c r="A19" s="66">
        <v>11</v>
      </c>
      <c r="B19" s="257" t="s">
        <v>3</v>
      </c>
      <c r="C19" s="217"/>
      <c r="D19" s="264">
        <v>0</v>
      </c>
      <c r="E19" s="265"/>
      <c r="F19" s="266">
        <v>0</v>
      </c>
      <c r="G19" s="266"/>
      <c r="H19" s="264">
        <v>0</v>
      </c>
      <c r="I19" s="265"/>
    </row>
    <row r="20" spans="1:17" ht="15" customHeight="1" x14ac:dyDescent="0.25">
      <c r="A20" s="66">
        <v>12</v>
      </c>
      <c r="B20" s="257" t="s">
        <v>22</v>
      </c>
      <c r="C20" s="217"/>
      <c r="D20" s="284">
        <f>ROUND('4_Nákl_na_1 km nad rámec_Ref'!D20,2)</f>
        <v>0</v>
      </c>
      <c r="E20" s="285"/>
      <c r="F20" s="284">
        <f>ROUND('4_Nákl_na_1 km nad rámec_Ref'!F20,2)</f>
        <v>0</v>
      </c>
      <c r="G20" s="285"/>
      <c r="H20" s="284">
        <f>ROUND('4_Nákl_na_1 km nad rámec_Ref'!H20,2)</f>
        <v>0</v>
      </c>
      <c r="I20" s="285"/>
    </row>
    <row r="21" spans="1:17" ht="15" customHeight="1" x14ac:dyDescent="0.25">
      <c r="A21" s="66">
        <v>13</v>
      </c>
      <c r="B21" s="257" t="s">
        <v>23</v>
      </c>
      <c r="C21" s="217"/>
      <c r="D21" s="284">
        <f>ROUND('4_Nákl_na_1 km nad rámec_Ref'!D21,2)</f>
        <v>0</v>
      </c>
      <c r="E21" s="285"/>
      <c r="F21" s="284">
        <f>ROUND('4_Nákl_na_1 km nad rámec_Ref'!F21,2)</f>
        <v>0</v>
      </c>
      <c r="G21" s="285"/>
      <c r="H21" s="284">
        <f>ROUND('4_Nákl_na_1 km nad rámec_Ref'!H21,2)</f>
        <v>0</v>
      </c>
      <c r="I21" s="285"/>
    </row>
    <row r="22" spans="1:17" ht="15" customHeight="1" x14ac:dyDescent="0.25">
      <c r="A22" s="66">
        <v>14</v>
      </c>
      <c r="B22" s="257" t="s">
        <v>24</v>
      </c>
      <c r="C22" s="217"/>
      <c r="D22" s="284">
        <f>ROUND('4_Nákl_na_1 km nad rámec_Ref'!D22,2)</f>
        <v>0</v>
      </c>
      <c r="E22" s="285"/>
      <c r="F22" s="284">
        <f>ROUND('4_Nákl_na_1 km nad rámec_Ref'!F22,2)</f>
        <v>0</v>
      </c>
      <c r="G22" s="285"/>
      <c r="H22" s="284">
        <f>ROUND('4_Nákl_na_1 km nad rámec_Ref'!H22,2)</f>
        <v>0</v>
      </c>
      <c r="I22" s="285"/>
    </row>
    <row r="23" spans="1:17" ht="15" customHeight="1" thickBot="1" x14ac:dyDescent="0.3">
      <c r="A23" s="67">
        <v>15</v>
      </c>
      <c r="B23" s="247" t="s">
        <v>26</v>
      </c>
      <c r="C23" s="219"/>
      <c r="D23" s="248">
        <v>0</v>
      </c>
      <c r="E23" s="249"/>
      <c r="F23" s="250">
        <v>0</v>
      </c>
      <c r="G23" s="250"/>
      <c r="H23" s="248">
        <v>0</v>
      </c>
      <c r="I23" s="249"/>
    </row>
    <row r="24" spans="1:17" s="16" customFormat="1" ht="15" customHeight="1" thickBot="1" x14ac:dyDescent="0.3">
      <c r="A24" s="43"/>
      <c r="B24" s="68"/>
      <c r="C24" s="68"/>
      <c r="D24" s="69"/>
      <c r="E24" s="69"/>
      <c r="F24" s="69"/>
      <c r="G24" s="69"/>
      <c r="H24" s="69"/>
      <c r="I24" s="69"/>
    </row>
    <row r="25" spans="1:17" ht="34.5" customHeight="1" thickBot="1" x14ac:dyDescent="0.3">
      <c r="A25" s="251" t="s">
        <v>82</v>
      </c>
      <c r="B25" s="252"/>
      <c r="C25" s="253"/>
      <c r="D25" s="244">
        <f>SUM(D9:E23)</f>
        <v>0</v>
      </c>
      <c r="E25" s="244"/>
      <c r="F25" s="286">
        <f>SUM(F9:G23)</f>
        <v>0</v>
      </c>
      <c r="G25" s="245"/>
      <c r="H25" s="244">
        <f>SUM(H9:I23)</f>
        <v>0</v>
      </c>
      <c r="I25" s="245"/>
      <c r="Q25" s="128"/>
    </row>
    <row r="26" spans="1:17" ht="30.75" customHeight="1" thickBot="1" x14ac:dyDescent="0.3">
      <c r="A26" s="241" t="s">
        <v>83</v>
      </c>
      <c r="B26" s="242"/>
      <c r="C26" s="243"/>
      <c r="D26" s="244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4"/>
      <c r="F26" s="244"/>
      <c r="G26" s="244"/>
      <c r="H26" s="244"/>
      <c r="I26" s="245"/>
    </row>
    <row r="27" spans="1:17" s="16" customFormat="1" ht="15" x14ac:dyDescent="0.25">
      <c r="A27" s="43"/>
      <c r="B27" s="45"/>
      <c r="C27" s="68"/>
      <c r="D27" s="69"/>
      <c r="E27" s="69"/>
      <c r="F27" s="69"/>
      <c r="G27" s="69"/>
      <c r="H27" s="69"/>
      <c r="I27" s="69"/>
    </row>
    <row r="28" spans="1:17" x14ac:dyDescent="0.25">
      <c r="A28" s="43"/>
      <c r="B28" s="49"/>
      <c r="C28" s="16"/>
      <c r="D28" s="16"/>
      <c r="E28" s="16"/>
      <c r="F28" s="16"/>
      <c r="G28" s="16"/>
      <c r="H28" s="16"/>
      <c r="I28" s="16"/>
    </row>
    <row r="29" spans="1:17" x14ac:dyDescent="0.25">
      <c r="A29" s="133"/>
      <c r="B29" s="133"/>
      <c r="C29" s="16"/>
      <c r="D29" s="16"/>
      <c r="E29" s="16"/>
      <c r="F29" s="16"/>
      <c r="G29" s="16"/>
      <c r="H29" s="16"/>
      <c r="I29" s="16"/>
    </row>
    <row r="30" spans="1:17" x14ac:dyDescent="0.25">
      <c r="A30" s="133"/>
      <c r="B30" s="133"/>
      <c r="C30" s="16"/>
      <c r="D30" s="16"/>
      <c r="E30" s="16"/>
      <c r="F30" s="16"/>
      <c r="G30" s="16"/>
      <c r="H30" s="16"/>
      <c r="I30" s="16"/>
    </row>
    <row r="31" spans="1:17" x14ac:dyDescent="0.25">
      <c r="A31" s="133"/>
      <c r="B31" s="133"/>
      <c r="C31" s="16"/>
      <c r="D31" s="16"/>
      <c r="E31" s="16"/>
      <c r="F31" s="16"/>
      <c r="G31" s="16"/>
      <c r="H31" s="16"/>
      <c r="I31" s="16"/>
    </row>
    <row r="32" spans="1:17" x14ac:dyDescent="0.25">
      <c r="A32" s="133"/>
      <c r="B32" s="133"/>
      <c r="C32" s="16"/>
      <c r="D32" s="16"/>
      <c r="E32" s="16"/>
      <c r="F32" s="16"/>
      <c r="G32" s="16"/>
      <c r="H32" s="16"/>
      <c r="I32" s="16"/>
    </row>
    <row r="33" spans="1:13" x14ac:dyDescent="0.25">
      <c r="A33" s="43"/>
      <c r="B33" s="16"/>
      <c r="C33" s="16"/>
      <c r="D33" s="16"/>
      <c r="E33" s="16"/>
      <c r="F33" s="16"/>
      <c r="G33" s="16"/>
      <c r="H33" s="16"/>
      <c r="I33" s="16"/>
    </row>
    <row r="34" spans="1:13" x14ac:dyDescent="0.25">
      <c r="A34" s="43"/>
      <c r="B34" s="16"/>
      <c r="C34" s="16"/>
      <c r="D34" s="16"/>
      <c r="E34" s="16"/>
      <c r="F34" s="16"/>
      <c r="G34" s="16"/>
      <c r="H34" s="16"/>
      <c r="I34" s="16"/>
    </row>
    <row r="35" spans="1:13" ht="15" x14ac:dyDescent="0.25">
      <c r="A35" s="60"/>
      <c r="B35" s="246" t="s">
        <v>77</v>
      </c>
      <c r="C35" s="246"/>
      <c r="D35" s="246"/>
      <c r="E35" s="246"/>
      <c r="F35" s="16"/>
    </row>
    <row r="36" spans="1:13" ht="15" x14ac:dyDescent="0.25">
      <c r="A36" s="62" t="s">
        <v>76</v>
      </c>
      <c r="B36" s="61" t="s">
        <v>44</v>
      </c>
      <c r="C36" s="61" t="s">
        <v>45</v>
      </c>
      <c r="D36" s="246" t="s">
        <v>46</v>
      </c>
      <c r="E36" s="246"/>
    </row>
    <row r="37" spans="1:13" x14ac:dyDescent="0.25">
      <c r="A37" s="62">
        <v>1</v>
      </c>
      <c r="B37" s="70">
        <v>8.3000000000000007</v>
      </c>
      <c r="C37" s="70">
        <v>7</v>
      </c>
      <c r="D37" s="239">
        <v>6.2</v>
      </c>
      <c r="E37" s="239"/>
      <c r="G37" s="25" t="s">
        <v>40</v>
      </c>
      <c r="H37" s="18"/>
      <c r="I37" s="18"/>
      <c r="J37" s="18"/>
      <c r="K37" s="19"/>
      <c r="L37" s="19"/>
      <c r="M37" s="19"/>
    </row>
    <row r="38" spans="1:13" x14ac:dyDescent="0.25">
      <c r="A38" s="58" t="s">
        <v>48</v>
      </c>
      <c r="B38" s="59">
        <f>D9</f>
        <v>0</v>
      </c>
      <c r="C38" s="59">
        <f>F9</f>
        <v>0</v>
      </c>
      <c r="D38" s="240">
        <f>H9</f>
        <v>0</v>
      </c>
      <c r="E38" s="240"/>
      <c r="G38" s="27" t="s">
        <v>42</v>
      </c>
      <c r="H38" s="20"/>
      <c r="I38" s="20"/>
      <c r="J38" s="20"/>
      <c r="K38" s="21"/>
      <c r="L38" s="21"/>
      <c r="M38" s="21"/>
    </row>
    <row r="39" spans="1:13" x14ac:dyDescent="0.25">
      <c r="A39" s="62" t="s">
        <v>47</v>
      </c>
      <c r="B39" s="70">
        <v>10.5</v>
      </c>
      <c r="C39" s="70">
        <v>10.5</v>
      </c>
      <c r="D39" s="239">
        <v>10.5</v>
      </c>
      <c r="E39" s="239"/>
      <c r="G39" s="57" t="s">
        <v>43</v>
      </c>
      <c r="H39" s="55"/>
      <c r="I39" s="55"/>
      <c r="J39" s="55"/>
      <c r="K39" s="55"/>
      <c r="L39" s="56"/>
      <c r="M39" s="56"/>
    </row>
    <row r="40" spans="1:13" x14ac:dyDescent="0.25">
      <c r="A40" s="58" t="s">
        <v>48</v>
      </c>
      <c r="B40" s="59">
        <f>D14+D15</f>
        <v>0</v>
      </c>
      <c r="C40" s="59">
        <f>F14+F15</f>
        <v>0</v>
      </c>
      <c r="D40" s="240">
        <f>H14+H15</f>
        <v>0</v>
      </c>
      <c r="E40" s="240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zoomScale="80" zoomScaleNormal="80" zoomScaleSheetLayoutView="80" workbookViewId="0">
      <selection activeCell="H19" sqref="H19:I19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4" width="9.140625" style="13"/>
    <col min="15" max="15" width="0" style="13" hidden="1" customWidth="1"/>
    <col min="16" max="18" width="12.85546875" style="13" hidden="1" customWidth="1"/>
    <col min="19" max="16384" width="9.140625" style="13"/>
  </cols>
  <sheetData>
    <row r="1" spans="1:18" x14ac:dyDescent="0.25">
      <c r="A1" s="12"/>
    </row>
    <row r="2" spans="1:18" s="16" customFormat="1" ht="18" x14ac:dyDescent="0.25">
      <c r="A2" s="42" t="s">
        <v>95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8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8" s="16" customFormat="1" ht="20.100000000000001" customHeight="1" x14ac:dyDescent="0.25">
      <c r="A4" s="231" t="str">
        <f>'1_Ident_udaje'!A5:B5</f>
        <v>Výběrová oblast č. 2</v>
      </c>
      <c r="B4" s="232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8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8" ht="24.95" customHeight="1" thickBot="1" x14ac:dyDescent="0.3">
      <c r="A6" s="12"/>
      <c r="D6" s="281" t="s">
        <v>34</v>
      </c>
      <c r="E6" s="282"/>
      <c r="F6" s="282"/>
      <c r="G6" s="282"/>
      <c r="H6" s="282"/>
      <c r="I6" s="283"/>
    </row>
    <row r="7" spans="1:18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8" ht="63" customHeight="1" thickBot="1" x14ac:dyDescent="0.3">
      <c r="A8" s="64" t="s">
        <v>28</v>
      </c>
      <c r="B8" s="271" t="s">
        <v>6</v>
      </c>
      <c r="C8" s="272"/>
      <c r="D8" s="273" t="s">
        <v>72</v>
      </c>
      <c r="E8" s="274"/>
      <c r="F8" s="273" t="s">
        <v>72</v>
      </c>
      <c r="G8" s="274"/>
      <c r="H8" s="273" t="s">
        <v>72</v>
      </c>
      <c r="I8" s="274"/>
    </row>
    <row r="9" spans="1:18" ht="15" customHeight="1" x14ac:dyDescent="0.25">
      <c r="A9" s="71">
        <v>1</v>
      </c>
      <c r="B9" s="225" t="s">
        <v>25</v>
      </c>
      <c r="C9" s="225"/>
      <c r="D9" s="269">
        <v>0</v>
      </c>
      <c r="E9" s="270"/>
      <c r="F9" s="269">
        <v>0</v>
      </c>
      <c r="G9" s="270"/>
      <c r="H9" s="269">
        <v>0</v>
      </c>
      <c r="I9" s="270"/>
      <c r="P9" s="13" t="b">
        <f>ISNUMBER(D9)</f>
        <v>1</v>
      </c>
      <c r="Q9" s="13" t="b">
        <f>ISNUMBER(F9)</f>
        <v>1</v>
      </c>
      <c r="R9" s="13" t="b">
        <f>ISNUMBER(H9)</f>
        <v>1</v>
      </c>
    </row>
    <row r="10" spans="1:18" ht="15" customHeight="1" x14ac:dyDescent="0.25">
      <c r="A10" s="72">
        <v>2</v>
      </c>
      <c r="B10" s="218" t="s">
        <v>18</v>
      </c>
      <c r="C10" s="218"/>
      <c r="D10" s="258">
        <v>0</v>
      </c>
      <c r="E10" s="259"/>
      <c r="F10" s="258">
        <v>0</v>
      </c>
      <c r="G10" s="259"/>
      <c r="H10" s="258">
        <v>0</v>
      </c>
      <c r="I10" s="259"/>
      <c r="P10" s="13" t="b">
        <f t="shared" ref="P10:P23" si="0">ISNUMBER(D10)</f>
        <v>1</v>
      </c>
      <c r="Q10" s="13" t="b">
        <f t="shared" ref="Q10:Q22" si="1">ISNUMBER(F10)</f>
        <v>1</v>
      </c>
      <c r="R10" s="13" t="b">
        <f t="shared" ref="R10:R23" si="2">ISNUMBER(H10)</f>
        <v>1</v>
      </c>
    </row>
    <row r="11" spans="1:18" ht="15" customHeight="1" x14ac:dyDescent="0.25">
      <c r="A11" s="72">
        <v>3</v>
      </c>
      <c r="B11" s="218" t="s">
        <v>19</v>
      </c>
      <c r="C11" s="218"/>
      <c r="D11" s="258">
        <v>0</v>
      </c>
      <c r="E11" s="259"/>
      <c r="F11" s="258">
        <v>0</v>
      </c>
      <c r="G11" s="259"/>
      <c r="H11" s="258">
        <v>0</v>
      </c>
      <c r="I11" s="259"/>
      <c r="P11" s="13" t="b">
        <f t="shared" si="0"/>
        <v>1</v>
      </c>
      <c r="Q11" s="13" t="b">
        <f t="shared" si="1"/>
        <v>1</v>
      </c>
      <c r="R11" s="13" t="b">
        <f t="shared" si="2"/>
        <v>1</v>
      </c>
    </row>
    <row r="12" spans="1:18" ht="15" customHeight="1" x14ac:dyDescent="0.25">
      <c r="A12" s="72">
        <v>4</v>
      </c>
      <c r="B12" s="218" t="s">
        <v>1</v>
      </c>
      <c r="C12" s="218"/>
      <c r="D12" s="264">
        <v>0</v>
      </c>
      <c r="E12" s="265"/>
      <c r="F12" s="264">
        <v>0</v>
      </c>
      <c r="G12" s="265"/>
      <c r="H12" s="264">
        <v>0</v>
      </c>
      <c r="I12" s="265"/>
      <c r="P12" s="13" t="b">
        <f t="shared" si="0"/>
        <v>1</v>
      </c>
      <c r="Q12" s="13" t="b">
        <f t="shared" si="1"/>
        <v>1</v>
      </c>
      <c r="R12" s="13" t="b">
        <f t="shared" si="2"/>
        <v>1</v>
      </c>
    </row>
    <row r="13" spans="1:18" ht="15" customHeight="1" x14ac:dyDescent="0.25">
      <c r="A13" s="72">
        <v>5</v>
      </c>
      <c r="B13" s="218" t="s">
        <v>8</v>
      </c>
      <c r="C13" s="218"/>
      <c r="D13" s="264">
        <v>0</v>
      </c>
      <c r="E13" s="265"/>
      <c r="F13" s="264">
        <v>0</v>
      </c>
      <c r="G13" s="265"/>
      <c r="H13" s="264">
        <v>0</v>
      </c>
      <c r="I13" s="265"/>
      <c r="P13" s="13" t="b">
        <f t="shared" si="0"/>
        <v>1</v>
      </c>
      <c r="Q13" s="13" t="b">
        <f t="shared" si="1"/>
        <v>1</v>
      </c>
      <c r="R13" s="13" t="b">
        <f t="shared" si="2"/>
        <v>1</v>
      </c>
    </row>
    <row r="14" spans="1:18" ht="15" customHeight="1" x14ac:dyDescent="0.25">
      <c r="A14" s="72">
        <v>6</v>
      </c>
      <c r="B14" s="218" t="s">
        <v>0</v>
      </c>
      <c r="C14" s="218"/>
      <c r="D14" s="258">
        <v>0</v>
      </c>
      <c r="E14" s="259"/>
      <c r="F14" s="258">
        <v>0</v>
      </c>
      <c r="G14" s="259"/>
      <c r="H14" s="258">
        <v>0</v>
      </c>
      <c r="I14" s="259"/>
      <c r="P14" s="13" t="b">
        <f t="shared" si="0"/>
        <v>1</v>
      </c>
      <c r="Q14" s="13" t="b">
        <f t="shared" si="1"/>
        <v>1</v>
      </c>
      <c r="R14" s="13" t="b">
        <f t="shared" si="2"/>
        <v>1</v>
      </c>
    </row>
    <row r="15" spans="1:18" ht="15" customHeight="1" x14ac:dyDescent="0.25">
      <c r="A15" s="72">
        <v>7</v>
      </c>
      <c r="B15" s="218" t="s">
        <v>20</v>
      </c>
      <c r="C15" s="218"/>
      <c r="D15" s="258">
        <v>0</v>
      </c>
      <c r="E15" s="259"/>
      <c r="F15" s="258">
        <v>0</v>
      </c>
      <c r="G15" s="259"/>
      <c r="H15" s="258">
        <v>0</v>
      </c>
      <c r="I15" s="259"/>
      <c r="P15" s="13" t="b">
        <f t="shared" si="0"/>
        <v>1</v>
      </c>
      <c r="Q15" s="13" t="b">
        <f t="shared" si="1"/>
        <v>1</v>
      </c>
      <c r="R15" s="13" t="b">
        <f t="shared" si="2"/>
        <v>1</v>
      </c>
    </row>
    <row r="16" spans="1:18" ht="15" customHeight="1" x14ac:dyDescent="0.25">
      <c r="A16" s="72">
        <v>8</v>
      </c>
      <c r="B16" s="218" t="s">
        <v>4</v>
      </c>
      <c r="C16" s="218"/>
      <c r="D16" s="258">
        <v>0</v>
      </c>
      <c r="E16" s="259"/>
      <c r="F16" s="258">
        <v>0</v>
      </c>
      <c r="G16" s="259"/>
      <c r="H16" s="258">
        <v>0</v>
      </c>
      <c r="I16" s="259"/>
      <c r="P16" s="13" t="b">
        <f t="shared" si="0"/>
        <v>1</v>
      </c>
      <c r="Q16" s="13" t="b">
        <f t="shared" si="1"/>
        <v>1</v>
      </c>
      <c r="R16" s="13" t="b">
        <f t="shared" si="2"/>
        <v>1</v>
      </c>
    </row>
    <row r="17" spans="1:18" ht="15" customHeight="1" x14ac:dyDescent="0.25">
      <c r="A17" s="72">
        <v>9</v>
      </c>
      <c r="B17" s="218" t="s">
        <v>27</v>
      </c>
      <c r="C17" s="218"/>
      <c r="D17" s="258">
        <v>0</v>
      </c>
      <c r="E17" s="259"/>
      <c r="F17" s="258">
        <v>0</v>
      </c>
      <c r="G17" s="259"/>
      <c r="H17" s="258">
        <v>0</v>
      </c>
      <c r="I17" s="259"/>
      <c r="P17" s="13" t="b">
        <f t="shared" si="0"/>
        <v>1</v>
      </c>
      <c r="Q17" s="13" t="b">
        <f t="shared" si="1"/>
        <v>1</v>
      </c>
      <c r="R17" s="13" t="b">
        <f t="shared" si="2"/>
        <v>1</v>
      </c>
    </row>
    <row r="18" spans="1:18" ht="15" customHeight="1" x14ac:dyDescent="0.25">
      <c r="A18" s="72">
        <v>10</v>
      </c>
      <c r="B18" s="218" t="s">
        <v>2</v>
      </c>
      <c r="C18" s="218"/>
      <c r="D18" s="264">
        <v>0</v>
      </c>
      <c r="E18" s="265"/>
      <c r="F18" s="264">
        <v>0</v>
      </c>
      <c r="G18" s="265"/>
      <c r="H18" s="264">
        <v>0</v>
      </c>
      <c r="I18" s="265"/>
      <c r="P18" s="13" t="b">
        <f t="shared" si="0"/>
        <v>1</v>
      </c>
      <c r="Q18" s="13" t="b">
        <f t="shared" si="1"/>
        <v>1</v>
      </c>
      <c r="R18" s="13" t="b">
        <f t="shared" si="2"/>
        <v>1</v>
      </c>
    </row>
    <row r="19" spans="1:18" ht="15" customHeight="1" x14ac:dyDescent="0.25">
      <c r="A19" s="72">
        <v>11</v>
      </c>
      <c r="B19" s="218" t="s">
        <v>3</v>
      </c>
      <c r="C19" s="218"/>
      <c r="D19" s="264">
        <v>0</v>
      </c>
      <c r="E19" s="265"/>
      <c r="F19" s="264">
        <v>0</v>
      </c>
      <c r="G19" s="265"/>
      <c r="H19" s="264">
        <v>0</v>
      </c>
      <c r="I19" s="265"/>
      <c r="P19" s="13" t="b">
        <f t="shared" si="0"/>
        <v>1</v>
      </c>
      <c r="Q19" s="13" t="b">
        <f t="shared" si="1"/>
        <v>1</v>
      </c>
      <c r="R19" s="13" t="b">
        <f t="shared" si="2"/>
        <v>1</v>
      </c>
    </row>
    <row r="20" spans="1:18" ht="15" customHeight="1" x14ac:dyDescent="0.25">
      <c r="A20" s="72">
        <v>12</v>
      </c>
      <c r="B20" s="218" t="s">
        <v>22</v>
      </c>
      <c r="C20" s="218"/>
      <c r="D20" s="258">
        <v>0</v>
      </c>
      <c r="E20" s="259"/>
      <c r="F20" s="258">
        <v>0</v>
      </c>
      <c r="G20" s="259"/>
      <c r="H20" s="258">
        <v>0</v>
      </c>
      <c r="I20" s="259"/>
      <c r="P20" s="13" t="b">
        <f t="shared" si="0"/>
        <v>1</v>
      </c>
      <c r="Q20" s="13" t="b">
        <f t="shared" si="1"/>
        <v>1</v>
      </c>
      <c r="R20" s="13" t="b">
        <f t="shared" si="2"/>
        <v>1</v>
      </c>
    </row>
    <row r="21" spans="1:18" ht="15" customHeight="1" x14ac:dyDescent="0.25">
      <c r="A21" s="72">
        <v>13</v>
      </c>
      <c r="B21" s="218" t="s">
        <v>23</v>
      </c>
      <c r="C21" s="218"/>
      <c r="D21" s="258">
        <v>0</v>
      </c>
      <c r="E21" s="259"/>
      <c r="F21" s="258">
        <v>0</v>
      </c>
      <c r="G21" s="259"/>
      <c r="H21" s="258">
        <v>0</v>
      </c>
      <c r="I21" s="259"/>
      <c r="P21" s="13" t="b">
        <f t="shared" si="0"/>
        <v>1</v>
      </c>
      <c r="Q21" s="13" t="b">
        <f t="shared" si="1"/>
        <v>1</v>
      </c>
      <c r="R21" s="13" t="b">
        <f t="shared" si="2"/>
        <v>1</v>
      </c>
    </row>
    <row r="22" spans="1:18" ht="15" customHeight="1" x14ac:dyDescent="0.25">
      <c r="A22" s="72">
        <v>14</v>
      </c>
      <c r="B22" s="218" t="s">
        <v>24</v>
      </c>
      <c r="C22" s="218"/>
      <c r="D22" s="261">
        <v>0</v>
      </c>
      <c r="E22" s="262"/>
      <c r="F22" s="261">
        <v>0</v>
      </c>
      <c r="G22" s="262"/>
      <c r="H22" s="261">
        <v>0</v>
      </c>
      <c r="I22" s="262"/>
      <c r="P22" s="13" t="b">
        <f t="shared" si="0"/>
        <v>1</v>
      </c>
      <c r="Q22" s="13" t="b">
        <f t="shared" si="1"/>
        <v>1</v>
      </c>
      <c r="R22" s="13" t="b">
        <f t="shared" si="2"/>
        <v>1</v>
      </c>
    </row>
    <row r="23" spans="1:18" ht="15" customHeight="1" thickBot="1" x14ac:dyDescent="0.3">
      <c r="A23" s="73">
        <v>15</v>
      </c>
      <c r="B23" s="220" t="s">
        <v>26</v>
      </c>
      <c r="C23" s="220"/>
      <c r="D23" s="248">
        <v>0</v>
      </c>
      <c r="E23" s="249"/>
      <c r="F23" s="248">
        <v>0</v>
      </c>
      <c r="G23" s="249"/>
      <c r="H23" s="248">
        <v>0</v>
      </c>
      <c r="I23" s="249"/>
      <c r="P23" s="13" t="b">
        <f t="shared" si="0"/>
        <v>1</v>
      </c>
      <c r="Q23" s="13" t="b">
        <f>ISNUMBER(F23)</f>
        <v>1</v>
      </c>
      <c r="R23" s="13" t="b">
        <f t="shared" si="2"/>
        <v>1</v>
      </c>
    </row>
    <row r="24" spans="1:18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  <c r="O24" s="16"/>
      <c r="P24" s="16"/>
      <c r="Q24" s="16"/>
      <c r="R24" s="16"/>
    </row>
    <row r="25" spans="1:18" ht="33.75" customHeight="1" thickBot="1" x14ac:dyDescent="0.3">
      <c r="A25" s="293" t="s">
        <v>81</v>
      </c>
      <c r="B25" s="294"/>
      <c r="C25" s="295"/>
      <c r="D25" s="254">
        <f>SUM('5_Úspora_za_1kmpodrámec Ref_pre'!D9:E23)</f>
        <v>0</v>
      </c>
      <c r="E25" s="254"/>
      <c r="F25" s="255">
        <f>SUM('5_Úspora_za_1kmpodrámec Ref_pre'!F9:G23)</f>
        <v>0</v>
      </c>
      <c r="G25" s="256"/>
      <c r="H25" s="254">
        <f>SUM('5_Úspora_za_1kmpodrámec Ref_pre'!H9:I23)</f>
        <v>0</v>
      </c>
      <c r="I25" s="256"/>
      <c r="O25" s="13" t="s">
        <v>86</v>
      </c>
      <c r="P25" s="13" t="b">
        <f>AND(P9,Q9,R9,R10,Q10,P10,P11,Q11,R11,R12,Q12,P12,P13,Q13,R13,R14,Q14,P14,P15,Q15,R15,R16,Q16,P16,P17,Q17,R17,R18,Q18,P18,P19,Q19,R19,R20,Q20,P20,P21,Q21,R21,R22,Q22,P22,P23,Q23,R23)</f>
        <v>1</v>
      </c>
      <c r="Q25" s="128"/>
    </row>
    <row r="26" spans="1:18" ht="30.75" customHeight="1" thickBot="1" x14ac:dyDescent="0.3">
      <c r="A26" s="290" t="s">
        <v>80</v>
      </c>
      <c r="B26" s="291"/>
      <c r="C26" s="292"/>
      <c r="D26" s="244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4"/>
      <c r="F26" s="244"/>
      <c r="G26" s="244"/>
      <c r="H26" s="244"/>
      <c r="I26" s="245"/>
    </row>
    <row r="27" spans="1:18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18" s="16" customFormat="1" ht="15" x14ac:dyDescent="0.25">
      <c r="A28" s="25" t="s">
        <v>90</v>
      </c>
      <c r="B28" s="18"/>
      <c r="C28" s="18"/>
      <c r="D28" s="18"/>
      <c r="E28" s="69"/>
      <c r="F28" s="69"/>
      <c r="G28" s="69"/>
      <c r="H28" s="69"/>
      <c r="I28" s="69"/>
    </row>
    <row r="29" spans="1:18" s="16" customFormat="1" ht="15" x14ac:dyDescent="0.25">
      <c r="A29" s="27" t="s">
        <v>42</v>
      </c>
      <c r="B29" s="20"/>
      <c r="C29" s="20"/>
      <c r="D29" s="20"/>
      <c r="E29" s="69"/>
      <c r="F29" s="69"/>
      <c r="G29" s="69"/>
      <c r="H29" s="69"/>
      <c r="I29" s="69"/>
    </row>
    <row r="30" spans="1:18" x14ac:dyDescent="0.25">
      <c r="A30" s="57" t="s">
        <v>43</v>
      </c>
      <c r="B30" s="55"/>
      <c r="C30" s="55"/>
      <c r="D30" s="55"/>
    </row>
    <row r="32" spans="1:18" ht="15" hidden="1" customHeight="1" x14ac:dyDescent="0.25">
      <c r="A32" s="60"/>
      <c r="B32" s="246" t="s">
        <v>77</v>
      </c>
      <c r="C32" s="246"/>
      <c r="D32" s="246"/>
      <c r="E32" s="246"/>
      <c r="F32" s="16"/>
    </row>
    <row r="33" spans="1:5" ht="15" hidden="1" customHeight="1" x14ac:dyDescent="0.25">
      <c r="A33" s="62" t="s">
        <v>76</v>
      </c>
      <c r="B33" s="136" t="s">
        <v>44</v>
      </c>
      <c r="C33" s="136" t="s">
        <v>45</v>
      </c>
      <c r="D33" s="246" t="s">
        <v>46</v>
      </c>
      <c r="E33" s="246"/>
    </row>
    <row r="34" spans="1:5" ht="14.25" hidden="1" customHeight="1" x14ac:dyDescent="0.25">
      <c r="A34" s="62">
        <v>1</v>
      </c>
      <c r="B34" s="134">
        <v>8.3000000000000007</v>
      </c>
      <c r="C34" s="134">
        <v>7</v>
      </c>
      <c r="D34" s="239">
        <v>6.2</v>
      </c>
      <c r="E34" s="239"/>
    </row>
    <row r="35" spans="1:5" ht="14.25" hidden="1" customHeight="1" x14ac:dyDescent="0.25">
      <c r="A35" s="58" t="s">
        <v>48</v>
      </c>
      <c r="B35" s="135">
        <f>D9</f>
        <v>0</v>
      </c>
      <c r="C35" s="135">
        <f>F9</f>
        <v>0</v>
      </c>
      <c r="D35" s="240">
        <f>H9</f>
        <v>0</v>
      </c>
      <c r="E35" s="240"/>
    </row>
    <row r="36" spans="1:5" ht="14.25" hidden="1" customHeight="1" x14ac:dyDescent="0.25">
      <c r="A36" s="62" t="s">
        <v>47</v>
      </c>
      <c r="B36" s="134">
        <v>10.5</v>
      </c>
      <c r="C36" s="134">
        <v>10.5</v>
      </c>
      <c r="D36" s="239">
        <v>10.5</v>
      </c>
      <c r="E36" s="239"/>
    </row>
    <row r="37" spans="1:5" ht="14.25" hidden="1" customHeight="1" x14ac:dyDescent="0.25">
      <c r="A37" s="58" t="s">
        <v>48</v>
      </c>
      <c r="B37" s="135">
        <f>D14+D15</f>
        <v>0</v>
      </c>
      <c r="C37" s="135">
        <f>F14+F15</f>
        <v>0</v>
      </c>
      <c r="D37" s="240">
        <f>H14+H15</f>
        <v>0</v>
      </c>
      <c r="E37" s="240"/>
    </row>
    <row r="39" spans="1:5" x14ac:dyDescent="0.25">
      <c r="A39" s="13" t="s">
        <v>91</v>
      </c>
    </row>
    <row r="40" spans="1:5" x14ac:dyDescent="0.25">
      <c r="A40" s="49" t="str">
        <f>IF(P25=FALSE,"Upozornění: některá ze zadaných hodnot není číslo.","")</f>
        <v/>
      </c>
    </row>
    <row r="41" spans="1:5" x14ac:dyDescent="0.25">
      <c r="A41" s="133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4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4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4"/>
    </row>
  </sheetData>
  <sheetProtection algorithmName="SHA-512" hashValue="LsoAJJs+4VjSMEB2gDG0OagdoUrz7gqP2aPhMErB+5gZAW/srApGMVBc1pvfXGS4CrGVwSO5eFJ17VpTbr527w==" saltValue="7qQoE56Pdc/NV+mE8a0JuQ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3" customWidth="1"/>
    <col min="2" max="2" width="17" style="13" customWidth="1"/>
    <col min="3" max="3" width="27.42578125" style="13" customWidth="1"/>
    <col min="4" max="9" width="11.5703125" style="13" customWidth="1"/>
    <col min="10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71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231" t="s">
        <v>79</v>
      </c>
      <c r="B4" s="232"/>
      <c r="C4" s="104" t="str">
        <f>'1_Ident_udaje'!C5:D5</f>
        <v>Náchodsko</v>
      </c>
      <c r="D4" s="43"/>
      <c r="E4" s="43"/>
      <c r="F4" s="44"/>
      <c r="G4" s="44"/>
      <c r="H4" s="44"/>
      <c r="I4" s="44"/>
      <c r="J4" s="44"/>
      <c r="K4" s="44"/>
      <c r="L4" s="44"/>
      <c r="M4" s="44"/>
    </row>
    <row r="5" spans="1:13" s="16" customFormat="1" ht="15" thickBot="1" x14ac:dyDescent="0.3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  <c r="M5" s="44"/>
    </row>
    <row r="6" spans="1:13" ht="24.95" customHeight="1" thickBot="1" x14ac:dyDescent="0.3">
      <c r="A6" s="12"/>
      <c r="D6" s="281" t="s">
        <v>34</v>
      </c>
      <c r="E6" s="282"/>
      <c r="F6" s="282"/>
      <c r="G6" s="282"/>
      <c r="H6" s="282"/>
      <c r="I6" s="283"/>
    </row>
    <row r="7" spans="1:13" ht="24.95" customHeight="1" thickBot="1" x14ac:dyDescent="0.3">
      <c r="A7" s="43"/>
      <c r="B7" s="43"/>
      <c r="C7" s="43"/>
      <c r="D7" s="287" t="s">
        <v>35</v>
      </c>
      <c r="E7" s="288"/>
      <c r="F7" s="287" t="s">
        <v>36</v>
      </c>
      <c r="G7" s="288"/>
      <c r="H7" s="287" t="s">
        <v>37</v>
      </c>
      <c r="I7" s="289"/>
    </row>
    <row r="8" spans="1:13" ht="63" customHeight="1" thickBot="1" x14ac:dyDescent="0.3">
      <c r="A8" s="64" t="s">
        <v>28</v>
      </c>
      <c r="B8" s="271" t="s">
        <v>6</v>
      </c>
      <c r="C8" s="272"/>
      <c r="D8" s="273" t="s">
        <v>72</v>
      </c>
      <c r="E8" s="274"/>
      <c r="F8" s="273" t="s">
        <v>72</v>
      </c>
      <c r="G8" s="274"/>
      <c r="H8" s="273" t="s">
        <v>72</v>
      </c>
      <c r="I8" s="274"/>
    </row>
    <row r="9" spans="1:13" ht="15" customHeight="1" x14ac:dyDescent="0.25">
      <c r="A9" s="71">
        <v>1</v>
      </c>
      <c r="B9" s="225" t="s">
        <v>25</v>
      </c>
      <c r="C9" s="225"/>
      <c r="D9" s="284">
        <f>ROUND('5_Úspora_za_1 km pod rámec Ref'!D9,2)</f>
        <v>0</v>
      </c>
      <c r="E9" s="285"/>
      <c r="F9" s="284">
        <f>ROUND('5_Úspora_za_1 km pod rámec Ref'!F9,2)</f>
        <v>0</v>
      </c>
      <c r="G9" s="285"/>
      <c r="H9" s="284">
        <f>ROUND('5_Úspora_za_1 km pod rámec Ref'!H9,2)</f>
        <v>0</v>
      </c>
      <c r="I9" s="285"/>
    </row>
    <row r="10" spans="1:13" ht="15" customHeight="1" x14ac:dyDescent="0.25">
      <c r="A10" s="72">
        <v>2</v>
      </c>
      <c r="B10" s="218" t="s">
        <v>18</v>
      </c>
      <c r="C10" s="218"/>
      <c r="D10" s="284">
        <f>ROUND('5_Úspora_za_1 km pod rámec Ref'!D10,2)</f>
        <v>0</v>
      </c>
      <c r="E10" s="285"/>
      <c r="F10" s="284">
        <f>ROUND('5_Úspora_za_1 km pod rámec Ref'!F10,2)</f>
        <v>0</v>
      </c>
      <c r="G10" s="285"/>
      <c r="H10" s="284">
        <f>ROUND('5_Úspora_za_1 km pod rámec Ref'!H10,2)</f>
        <v>0</v>
      </c>
      <c r="I10" s="285"/>
    </row>
    <row r="11" spans="1:13" ht="15" customHeight="1" x14ac:dyDescent="0.25">
      <c r="A11" s="72">
        <v>3</v>
      </c>
      <c r="B11" s="218" t="s">
        <v>19</v>
      </c>
      <c r="C11" s="218"/>
      <c r="D11" s="284">
        <f>ROUND('5_Úspora_za_1 km pod rámec Ref'!D11,2)</f>
        <v>0</v>
      </c>
      <c r="E11" s="285"/>
      <c r="F11" s="284">
        <f>ROUND('5_Úspora_za_1 km pod rámec Ref'!F11,2)</f>
        <v>0</v>
      </c>
      <c r="G11" s="285"/>
      <c r="H11" s="284">
        <f>ROUND('5_Úspora_za_1 km pod rámec Ref'!H11,2)</f>
        <v>0</v>
      </c>
      <c r="I11" s="285"/>
    </row>
    <row r="12" spans="1:13" ht="15" customHeight="1" x14ac:dyDescent="0.25">
      <c r="A12" s="72">
        <v>4</v>
      </c>
      <c r="B12" s="218" t="s">
        <v>1</v>
      </c>
      <c r="C12" s="218"/>
      <c r="D12" s="264">
        <v>0</v>
      </c>
      <c r="E12" s="265"/>
      <c r="F12" s="264">
        <v>0</v>
      </c>
      <c r="G12" s="265"/>
      <c r="H12" s="264">
        <v>0</v>
      </c>
      <c r="I12" s="265"/>
    </row>
    <row r="13" spans="1:13" ht="15" customHeight="1" x14ac:dyDescent="0.25">
      <c r="A13" s="72">
        <v>5</v>
      </c>
      <c r="B13" s="218" t="s">
        <v>8</v>
      </c>
      <c r="C13" s="218"/>
      <c r="D13" s="264">
        <v>0</v>
      </c>
      <c r="E13" s="265"/>
      <c r="F13" s="264">
        <v>0</v>
      </c>
      <c r="G13" s="265"/>
      <c r="H13" s="264">
        <v>0</v>
      </c>
      <c r="I13" s="265"/>
    </row>
    <row r="14" spans="1:13" ht="15" customHeight="1" x14ac:dyDescent="0.25">
      <c r="A14" s="72">
        <v>6</v>
      </c>
      <c r="B14" s="218" t="s">
        <v>0</v>
      </c>
      <c r="C14" s="218"/>
      <c r="D14" s="284">
        <f>ROUND('5_Úspora_za_1 km pod rámec Ref'!D14,2)</f>
        <v>0</v>
      </c>
      <c r="E14" s="285"/>
      <c r="F14" s="284">
        <f>ROUND('5_Úspora_za_1 km pod rámec Ref'!F14,2)</f>
        <v>0</v>
      </c>
      <c r="G14" s="285"/>
      <c r="H14" s="284">
        <f>ROUND('5_Úspora_za_1 km pod rámec Ref'!H14,2)</f>
        <v>0</v>
      </c>
      <c r="I14" s="285"/>
    </row>
    <row r="15" spans="1:13" ht="15" customHeight="1" x14ac:dyDescent="0.25">
      <c r="A15" s="72">
        <v>7</v>
      </c>
      <c r="B15" s="218" t="s">
        <v>20</v>
      </c>
      <c r="C15" s="218"/>
      <c r="D15" s="284">
        <f>ROUND('5_Úspora_za_1 km pod rámec Ref'!D15,2)</f>
        <v>0</v>
      </c>
      <c r="E15" s="285"/>
      <c r="F15" s="284">
        <f>ROUND('5_Úspora_za_1 km pod rámec Ref'!F15,2)</f>
        <v>0</v>
      </c>
      <c r="G15" s="285"/>
      <c r="H15" s="284">
        <f>ROUND('5_Úspora_za_1 km pod rámec Ref'!H15,2)</f>
        <v>0</v>
      </c>
      <c r="I15" s="285"/>
    </row>
    <row r="16" spans="1:13" ht="15" customHeight="1" x14ac:dyDescent="0.25">
      <c r="A16" s="72">
        <v>8</v>
      </c>
      <c r="B16" s="218" t="s">
        <v>4</v>
      </c>
      <c r="C16" s="218"/>
      <c r="D16" s="284">
        <f>ROUND('5_Úspora_za_1 km pod rámec Ref'!D16,2)</f>
        <v>0</v>
      </c>
      <c r="E16" s="285"/>
      <c r="F16" s="284">
        <f>ROUND('5_Úspora_za_1 km pod rámec Ref'!F16,2)</f>
        <v>0</v>
      </c>
      <c r="G16" s="285"/>
      <c r="H16" s="284">
        <f>ROUND('5_Úspora_za_1 km pod rámec Ref'!H16,2)</f>
        <v>0</v>
      </c>
      <c r="I16" s="285"/>
    </row>
    <row r="17" spans="1:9" ht="15" customHeight="1" x14ac:dyDescent="0.25">
      <c r="A17" s="72">
        <v>9</v>
      </c>
      <c r="B17" s="218" t="s">
        <v>27</v>
      </c>
      <c r="C17" s="218"/>
      <c r="D17" s="284">
        <f>ROUND('5_Úspora_za_1 km pod rámec Ref'!D17,2)</f>
        <v>0</v>
      </c>
      <c r="E17" s="285"/>
      <c r="F17" s="284">
        <f>ROUND('5_Úspora_za_1 km pod rámec Ref'!F17,2)</f>
        <v>0</v>
      </c>
      <c r="G17" s="285"/>
      <c r="H17" s="284">
        <f>ROUND('5_Úspora_za_1 km pod rámec Ref'!H17,2)</f>
        <v>0</v>
      </c>
      <c r="I17" s="285"/>
    </row>
    <row r="18" spans="1:9" ht="15" customHeight="1" x14ac:dyDescent="0.25">
      <c r="A18" s="72">
        <v>10</v>
      </c>
      <c r="B18" s="218" t="s">
        <v>2</v>
      </c>
      <c r="C18" s="218"/>
      <c r="D18" s="264">
        <v>0</v>
      </c>
      <c r="E18" s="265"/>
      <c r="F18" s="264">
        <v>0</v>
      </c>
      <c r="G18" s="265"/>
      <c r="H18" s="264">
        <v>0</v>
      </c>
      <c r="I18" s="265"/>
    </row>
    <row r="19" spans="1:9" ht="15" customHeight="1" x14ac:dyDescent="0.25">
      <c r="A19" s="72">
        <v>11</v>
      </c>
      <c r="B19" s="218" t="s">
        <v>3</v>
      </c>
      <c r="C19" s="218"/>
      <c r="D19" s="264">
        <v>0</v>
      </c>
      <c r="E19" s="265"/>
      <c r="F19" s="264">
        <v>0</v>
      </c>
      <c r="G19" s="265"/>
      <c r="H19" s="264">
        <v>0</v>
      </c>
      <c r="I19" s="265"/>
    </row>
    <row r="20" spans="1:9" ht="15" customHeight="1" x14ac:dyDescent="0.25">
      <c r="A20" s="72">
        <v>12</v>
      </c>
      <c r="B20" s="218" t="s">
        <v>22</v>
      </c>
      <c r="C20" s="218"/>
      <c r="D20" s="284">
        <f>ROUND('5_Úspora_za_1 km pod rámec Ref'!D20,2)</f>
        <v>0</v>
      </c>
      <c r="E20" s="285"/>
      <c r="F20" s="284">
        <f>ROUND('5_Úspora_za_1 km pod rámec Ref'!F20,2)</f>
        <v>0</v>
      </c>
      <c r="G20" s="285"/>
      <c r="H20" s="284">
        <f>ROUND('5_Úspora_za_1 km pod rámec Ref'!H20,2)</f>
        <v>0</v>
      </c>
      <c r="I20" s="285"/>
    </row>
    <row r="21" spans="1:9" ht="15" customHeight="1" x14ac:dyDescent="0.25">
      <c r="A21" s="72">
        <v>13</v>
      </c>
      <c r="B21" s="218" t="s">
        <v>23</v>
      </c>
      <c r="C21" s="218"/>
      <c r="D21" s="284">
        <f>ROUND('5_Úspora_za_1 km pod rámec Ref'!D21,2)</f>
        <v>0</v>
      </c>
      <c r="E21" s="285"/>
      <c r="F21" s="284">
        <f>ROUND('5_Úspora_za_1 km pod rámec Ref'!F21,2)</f>
        <v>0</v>
      </c>
      <c r="G21" s="285"/>
      <c r="H21" s="284">
        <f>ROUND('5_Úspora_za_1 km pod rámec Ref'!H21,2)</f>
        <v>0</v>
      </c>
      <c r="I21" s="285"/>
    </row>
    <row r="22" spans="1:9" ht="15" customHeight="1" x14ac:dyDescent="0.25">
      <c r="A22" s="72">
        <v>14</v>
      </c>
      <c r="B22" s="218" t="s">
        <v>24</v>
      </c>
      <c r="C22" s="218"/>
      <c r="D22" s="284">
        <f>ROUND('5_Úspora_za_1 km pod rámec Ref'!D22,2)</f>
        <v>0</v>
      </c>
      <c r="E22" s="285"/>
      <c r="F22" s="284">
        <f>ROUND('5_Úspora_za_1 km pod rámec Ref'!F22,2)</f>
        <v>0</v>
      </c>
      <c r="G22" s="285"/>
      <c r="H22" s="284">
        <f>ROUND('5_Úspora_za_1 km pod rámec Ref'!H22,2)</f>
        <v>0</v>
      </c>
      <c r="I22" s="285"/>
    </row>
    <row r="23" spans="1:9" ht="15" customHeight="1" thickBot="1" x14ac:dyDescent="0.3">
      <c r="A23" s="73">
        <v>15</v>
      </c>
      <c r="B23" s="220" t="s">
        <v>26</v>
      </c>
      <c r="C23" s="220"/>
      <c r="D23" s="248">
        <v>0</v>
      </c>
      <c r="E23" s="249"/>
      <c r="F23" s="248">
        <v>0</v>
      </c>
      <c r="G23" s="249"/>
      <c r="H23" s="248">
        <v>0</v>
      </c>
      <c r="I23" s="249"/>
    </row>
    <row r="24" spans="1:9" ht="15" customHeight="1" thickBot="1" x14ac:dyDescent="0.3">
      <c r="A24" s="43"/>
      <c r="B24" s="11"/>
      <c r="C24" s="11"/>
      <c r="D24" s="69"/>
      <c r="E24" s="69"/>
      <c r="F24" s="69"/>
      <c r="G24" s="69"/>
      <c r="H24" s="69"/>
      <c r="I24" s="69"/>
    </row>
    <row r="25" spans="1:9" ht="33.75" customHeight="1" thickBot="1" x14ac:dyDescent="0.3">
      <c r="A25" s="293" t="s">
        <v>81</v>
      </c>
      <c r="B25" s="294"/>
      <c r="C25" s="295"/>
      <c r="D25" s="244">
        <f>SUM(D9:E23)</f>
        <v>0</v>
      </c>
      <c r="E25" s="244"/>
      <c r="F25" s="286">
        <f>SUM(F9:G23)</f>
        <v>0</v>
      </c>
      <c r="G25" s="245"/>
      <c r="H25" s="244">
        <f>SUM(H9:I23)</f>
        <v>0</v>
      </c>
      <c r="I25" s="245"/>
    </row>
    <row r="26" spans="1:9" ht="30.75" customHeight="1" thickBot="1" x14ac:dyDescent="0.3">
      <c r="A26" s="290" t="s">
        <v>80</v>
      </c>
      <c r="B26" s="291"/>
      <c r="C26" s="292"/>
      <c r="D26" s="244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4"/>
      <c r="F26" s="244"/>
      <c r="G26" s="244"/>
      <c r="H26" s="244"/>
      <c r="I26" s="245"/>
    </row>
    <row r="27" spans="1:9" s="16" customFormat="1" ht="15" x14ac:dyDescent="0.25">
      <c r="A27" s="43"/>
      <c r="B27" s="45"/>
      <c r="C27" s="45"/>
      <c r="D27" s="69"/>
      <c r="E27" s="69"/>
      <c r="F27" s="69"/>
      <c r="G27" s="69"/>
      <c r="H27" s="69"/>
      <c r="I27" s="69"/>
    </row>
    <row r="28" spans="1:9" x14ac:dyDescent="0.25">
      <c r="A28" s="43"/>
      <c r="B28" s="49"/>
    </row>
    <row r="31" spans="1:9" ht="15" x14ac:dyDescent="0.25">
      <c r="A31" s="60"/>
      <c r="B31" s="246" t="s">
        <v>77</v>
      </c>
      <c r="C31" s="246"/>
      <c r="D31" s="246"/>
      <c r="E31" s="246"/>
      <c r="F31" s="16"/>
    </row>
    <row r="32" spans="1:9" ht="15" x14ac:dyDescent="0.25">
      <c r="A32" s="62" t="s">
        <v>76</v>
      </c>
      <c r="B32" s="100" t="s">
        <v>44</v>
      </c>
      <c r="C32" s="100" t="s">
        <v>45</v>
      </c>
      <c r="D32" s="246" t="s">
        <v>46</v>
      </c>
      <c r="E32" s="246"/>
    </row>
    <row r="33" spans="1:13" x14ac:dyDescent="0.25">
      <c r="A33" s="62">
        <v>1</v>
      </c>
      <c r="B33" s="70">
        <v>8.3000000000000007</v>
      </c>
      <c r="C33" s="70">
        <v>7</v>
      </c>
      <c r="D33" s="239">
        <v>6.2</v>
      </c>
      <c r="E33" s="239"/>
      <c r="G33" s="25" t="s">
        <v>40</v>
      </c>
      <c r="H33" s="18"/>
      <c r="I33" s="18"/>
      <c r="J33" s="18"/>
      <c r="K33" s="19"/>
      <c r="L33" s="19"/>
      <c r="M33" s="19"/>
    </row>
    <row r="34" spans="1:13" x14ac:dyDescent="0.25">
      <c r="A34" s="58" t="s">
        <v>48</v>
      </c>
      <c r="B34" s="109">
        <f>D9</f>
        <v>0</v>
      </c>
      <c r="C34" s="109">
        <f>F9</f>
        <v>0</v>
      </c>
      <c r="D34" s="240">
        <f>H9</f>
        <v>0</v>
      </c>
      <c r="E34" s="240"/>
      <c r="G34" s="27" t="s">
        <v>42</v>
      </c>
      <c r="H34" s="20"/>
      <c r="I34" s="20"/>
      <c r="J34" s="20"/>
      <c r="K34" s="21"/>
      <c r="L34" s="21"/>
      <c r="M34" s="21"/>
    </row>
    <row r="35" spans="1:13" x14ac:dyDescent="0.25">
      <c r="A35" s="62" t="s">
        <v>47</v>
      </c>
      <c r="B35" s="70">
        <v>10.5</v>
      </c>
      <c r="C35" s="70">
        <v>10.5</v>
      </c>
      <c r="D35" s="239">
        <v>10.5</v>
      </c>
      <c r="E35" s="239"/>
      <c r="G35" s="57" t="s">
        <v>43</v>
      </c>
      <c r="H35" s="55"/>
      <c r="I35" s="55"/>
      <c r="J35" s="55"/>
      <c r="K35" s="55"/>
      <c r="L35" s="56"/>
      <c r="M35" s="56"/>
    </row>
    <row r="36" spans="1:13" x14ac:dyDescent="0.25">
      <c r="A36" s="58" t="s">
        <v>48</v>
      </c>
      <c r="B36" s="109">
        <f>D14+D15</f>
        <v>0</v>
      </c>
      <c r="C36" s="109">
        <f>F14+F15</f>
        <v>0</v>
      </c>
      <c r="D36" s="240">
        <f>H14+H15</f>
        <v>0</v>
      </c>
      <c r="E36" s="240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topLeftCell="A3" zoomScale="90" zoomScaleNormal="90" zoomScaleSheetLayoutView="90" workbookViewId="0">
      <selection activeCell="B38" sqref="B38"/>
    </sheetView>
  </sheetViews>
  <sheetFormatPr defaultRowHeight="14.25" x14ac:dyDescent="0.25"/>
  <cols>
    <col min="1" max="1" width="21.7109375" style="13" customWidth="1"/>
    <col min="2" max="2" width="46.140625" style="13" customWidth="1"/>
    <col min="3" max="8" width="9.7109375" style="13" customWidth="1"/>
    <col min="9" max="16384" width="9.140625" style="13"/>
  </cols>
  <sheetData>
    <row r="1" spans="1:13" x14ac:dyDescent="0.25">
      <c r="A1" s="12"/>
    </row>
    <row r="2" spans="1:13" s="16" customFormat="1" ht="18" x14ac:dyDescent="0.25">
      <c r="A2" s="42" t="s">
        <v>56</v>
      </c>
      <c r="B2" s="11"/>
      <c r="C2" s="43"/>
      <c r="D2" s="43"/>
      <c r="E2" s="43"/>
      <c r="F2" s="44"/>
      <c r="G2" s="43"/>
      <c r="H2" s="44"/>
      <c r="I2" s="44"/>
      <c r="J2" s="44"/>
      <c r="K2" s="44"/>
      <c r="L2" s="44"/>
      <c r="M2" s="44"/>
    </row>
    <row r="3" spans="1:13" s="16" customFormat="1" ht="15" x14ac:dyDescent="0.25">
      <c r="A3" s="43"/>
      <c r="B3" s="45"/>
      <c r="C3" s="43"/>
      <c r="D3" s="43"/>
      <c r="E3" s="43"/>
      <c r="F3" s="44"/>
      <c r="G3" s="44"/>
      <c r="H3" s="44"/>
      <c r="I3" s="44"/>
      <c r="J3" s="44"/>
      <c r="K3" s="44"/>
      <c r="L3" s="44"/>
      <c r="M3" s="44"/>
    </row>
    <row r="4" spans="1:13" s="16" customFormat="1" ht="20.100000000000001" customHeight="1" x14ac:dyDescent="0.25">
      <c r="A4" s="103" t="str">
        <f>'1_Ident_udaje'!A5:B5</f>
        <v>Výběrová oblast č. 2</v>
      </c>
      <c r="B4" s="105" t="str">
        <f>'1_Ident_udaje'!C5</f>
        <v>Náchodsko</v>
      </c>
      <c r="C4" s="50"/>
      <c r="D4" s="47"/>
      <c r="E4" s="50"/>
      <c r="F4" s="47"/>
      <c r="G4" s="50"/>
      <c r="H4" s="47"/>
    </row>
    <row r="5" spans="1:13" s="16" customFormat="1" ht="15.75" thickBot="1" x14ac:dyDescent="0.3">
      <c r="A5" s="43"/>
      <c r="B5" s="43"/>
      <c r="C5" s="50"/>
      <c r="D5" s="47"/>
      <c r="E5" s="50"/>
      <c r="F5" s="47"/>
      <c r="G5" s="50"/>
      <c r="H5" s="47"/>
    </row>
    <row r="6" spans="1:13" s="16" customFormat="1" ht="24.95" customHeight="1" thickBot="1" x14ac:dyDescent="0.3">
      <c r="A6" s="43"/>
      <c r="B6" s="43"/>
      <c r="C6" s="281" t="s">
        <v>34</v>
      </c>
      <c r="D6" s="282"/>
      <c r="E6" s="282"/>
      <c r="F6" s="282"/>
      <c r="G6" s="282"/>
      <c r="H6" s="283"/>
    </row>
    <row r="7" spans="1:13" s="16" customFormat="1" ht="24.95" customHeight="1" thickBot="1" x14ac:dyDescent="0.3">
      <c r="A7" s="43"/>
      <c r="B7" s="68"/>
      <c r="C7" s="287" t="s">
        <v>35</v>
      </c>
      <c r="D7" s="288"/>
      <c r="E7" s="287" t="s">
        <v>36</v>
      </c>
      <c r="F7" s="288"/>
      <c r="G7" s="287" t="s">
        <v>37</v>
      </c>
      <c r="H7" s="289"/>
    </row>
    <row r="8" spans="1:13" s="16" customFormat="1" ht="34.5" customHeight="1" thickBot="1" x14ac:dyDescent="0.3">
      <c r="A8" s="64" t="s">
        <v>28</v>
      </c>
      <c r="B8" s="74" t="s">
        <v>6</v>
      </c>
      <c r="C8" s="304" t="s">
        <v>29</v>
      </c>
      <c r="D8" s="305"/>
      <c r="E8" s="296" t="s">
        <v>5</v>
      </c>
      <c r="F8" s="305"/>
      <c r="G8" s="296" t="s">
        <v>7</v>
      </c>
      <c r="H8" s="297"/>
    </row>
    <row r="9" spans="1:13" s="16" customFormat="1" ht="35.1" customHeight="1" x14ac:dyDescent="0.25">
      <c r="A9" s="72">
        <v>1</v>
      </c>
      <c r="B9" s="75" t="s">
        <v>75</v>
      </c>
      <c r="C9" s="298">
        <f>SUM('3_Nákladove_položky_prep'!E9:F23)</f>
        <v>0.26</v>
      </c>
      <c r="D9" s="298"/>
      <c r="E9" s="298">
        <f>SUM('3_Nákladove_položky_prep'!I9:J23)</f>
        <v>0.26</v>
      </c>
      <c r="F9" s="298"/>
      <c r="G9" s="298">
        <f>SUM('3_Nákladove_položky_prep'!M9:N23)</f>
        <v>0.26</v>
      </c>
      <c r="H9" s="299"/>
    </row>
    <row r="10" spans="1:13" s="16" customFormat="1" ht="35.1" customHeight="1" x14ac:dyDescent="0.25">
      <c r="A10" s="76">
        <v>2</v>
      </c>
      <c r="B10" s="77" t="s">
        <v>73</v>
      </c>
      <c r="C10" s="300">
        <f>'4_Nákl_na_1kmnad rámec_Ref_prep'!D25</f>
        <v>0</v>
      </c>
      <c r="D10" s="306"/>
      <c r="E10" s="300">
        <f>'4_Nákl_na_1kmnad rámec_Ref_prep'!F25</f>
        <v>0</v>
      </c>
      <c r="F10" s="306"/>
      <c r="G10" s="300">
        <f>'4_Nákl_na_1kmnad rámec_Ref_prep'!H25</f>
        <v>0</v>
      </c>
      <c r="H10" s="301"/>
    </row>
    <row r="11" spans="1:13" s="16" customFormat="1" ht="35.1" customHeight="1" x14ac:dyDescent="0.25">
      <c r="A11" s="76">
        <v>3</v>
      </c>
      <c r="B11" s="77" t="s">
        <v>74</v>
      </c>
      <c r="C11" s="300">
        <f>'5_Úspora_za_1kmpodrámec Ref_pre'!D25</f>
        <v>0</v>
      </c>
      <c r="D11" s="306"/>
      <c r="E11" s="300">
        <f>'5_Úspora_za_1kmpodrámec Ref_pre'!F25</f>
        <v>0</v>
      </c>
      <c r="F11" s="306"/>
      <c r="G11" s="300">
        <f>'5_Úspora_za_1kmpodrámec Ref_pre'!H25</f>
        <v>0</v>
      </c>
      <c r="H11" s="301"/>
    </row>
    <row r="12" spans="1:13" ht="35.1" customHeight="1" thickBot="1" x14ac:dyDescent="0.3">
      <c r="A12" s="73">
        <v>4</v>
      </c>
      <c r="B12" s="108" t="s">
        <v>88</v>
      </c>
      <c r="C12" s="302">
        <f>SUM('3_Nákladove_položky_prep'!F9:F23)*'2_Spec_rozsahu_zakázky'!D18/'2_Spec_rozsahu_zakázky'!D12</f>
        <v>17545.29739130435</v>
      </c>
      <c r="D12" s="302"/>
      <c r="E12" s="302">
        <f>SUM('3_Nákladove_položky_prep'!J9:J23)*'2_Spec_rozsahu_zakázky'!F18/'2_Spec_rozsahu_zakázky'!F12</f>
        <v>18737.828571428574</v>
      </c>
      <c r="F12" s="302"/>
      <c r="G12" s="302">
        <f>SUM('3_Nákladove_položky_prep'!N9:N23)*'2_Spec_rozsahu_zakázky'!H18/'2_Spec_rozsahu_zakázky'!H12</f>
        <v>24178.544000000002</v>
      </c>
      <c r="H12" s="303"/>
    </row>
    <row r="13" spans="1:13" ht="15" x14ac:dyDescent="0.25">
      <c r="A13" s="12"/>
      <c r="B13" s="12"/>
      <c r="C13" s="12"/>
      <c r="D13" s="12"/>
      <c r="E13" s="12"/>
      <c r="F13" s="12"/>
      <c r="G13" s="45"/>
      <c r="H13" s="78"/>
    </row>
    <row r="14" spans="1:13" ht="15" hidden="1" x14ac:dyDescent="0.25">
      <c r="D14" s="12"/>
      <c r="E14" s="12"/>
      <c r="F14" s="12"/>
      <c r="G14" s="45"/>
      <c r="H14" s="78"/>
    </row>
    <row r="15" spans="1:13" ht="15" hidden="1" x14ac:dyDescent="0.25">
      <c r="A15" s="12"/>
      <c r="B15" s="12"/>
      <c r="C15" s="12"/>
      <c r="D15" s="12"/>
      <c r="E15" s="12"/>
      <c r="F15" s="12"/>
      <c r="G15" s="45"/>
      <c r="H15" s="78"/>
    </row>
    <row r="16" spans="1:13" ht="12.75" hidden="1" customHeight="1" x14ac:dyDescent="0.25">
      <c r="C16" s="12"/>
      <c r="D16" s="12"/>
      <c r="E16" s="12"/>
      <c r="F16" s="12"/>
      <c r="G16" s="45"/>
      <c r="H16" s="78"/>
      <c r="I16" s="140"/>
    </row>
    <row r="17" spans="1:9" ht="12.75" hidden="1" customHeight="1" x14ac:dyDescent="0.25">
      <c r="C17" s="12"/>
      <c r="D17" s="12"/>
      <c r="E17" s="12"/>
      <c r="F17" s="12"/>
      <c r="G17" s="45"/>
      <c r="H17" s="78"/>
      <c r="I17" s="140"/>
    </row>
    <row r="18" spans="1:9" ht="15" hidden="1" x14ac:dyDescent="0.25">
      <c r="A18" s="12"/>
      <c r="B18" s="12"/>
      <c r="C18" s="12"/>
      <c r="D18" s="12"/>
      <c r="E18" s="12"/>
      <c r="F18" s="12"/>
      <c r="G18" s="45"/>
      <c r="H18" s="78"/>
    </row>
    <row r="19" spans="1:9" ht="15" hidden="1" x14ac:dyDescent="0.25">
      <c r="A19" s="12"/>
      <c r="B19" s="12"/>
      <c r="C19" s="12"/>
      <c r="D19" s="12"/>
      <c r="E19" s="12"/>
      <c r="F19" s="12"/>
      <c r="G19" s="45"/>
      <c r="H19" s="78"/>
    </row>
    <row r="20" spans="1:9" x14ac:dyDescent="0.25">
      <c r="C20" s="25" t="s">
        <v>90</v>
      </c>
      <c r="D20" s="19"/>
      <c r="E20" s="19"/>
      <c r="F20" s="19"/>
      <c r="G20" s="19"/>
      <c r="H20" s="19"/>
    </row>
    <row r="21" spans="1:9" x14ac:dyDescent="0.25">
      <c r="C21" s="57" t="s">
        <v>43</v>
      </c>
      <c r="D21" s="79"/>
      <c r="E21" s="79"/>
      <c r="F21" s="79"/>
      <c r="G21" s="79"/>
      <c r="H21" s="79"/>
    </row>
    <row r="24" spans="1:9" x14ac:dyDescent="0.25">
      <c r="A24" s="13" t="s">
        <v>91</v>
      </c>
    </row>
    <row r="25" spans="1:9" x14ac:dyDescent="0.25">
      <c r="A25" s="164" t="str">
        <f>IF(AND($C$52="ne",B25&lt;&gt;""),"List č. 3","")</f>
        <v/>
      </c>
      <c r="B25" s="139" t="str">
        <f>'3_Nákladove_položky'!A38</f>
        <v/>
      </c>
      <c r="C25" s="24"/>
      <c r="D25" s="24"/>
      <c r="E25" s="24"/>
      <c r="F25" s="24"/>
      <c r="G25" s="24"/>
      <c r="H25" s="24"/>
    </row>
    <row r="26" spans="1:9" x14ac:dyDescent="0.25">
      <c r="A26" s="164"/>
      <c r="B26" s="165"/>
      <c r="C26" s="24"/>
      <c r="D26" s="24"/>
      <c r="E26" s="24"/>
      <c r="F26" s="24"/>
      <c r="G26" s="24"/>
      <c r="H26" s="24"/>
    </row>
    <row r="27" spans="1:9" x14ac:dyDescent="0.25">
      <c r="A27" s="164" t="str">
        <f>IF(AND($C$52="ne",B27&lt;&gt;""),"List č. 4","")</f>
        <v/>
      </c>
      <c r="B27" s="165" t="str">
        <f>'4_Nákl_na_1 km nad rámec_Ref'!A40</f>
        <v/>
      </c>
      <c r="C27" s="24"/>
      <c r="D27" s="24"/>
      <c r="E27" s="24"/>
      <c r="F27" s="24"/>
      <c r="G27" s="24"/>
      <c r="H27" s="24"/>
    </row>
    <row r="28" spans="1:9" x14ac:dyDescent="0.25">
      <c r="A28" s="164" t="str">
        <f>IF(AND($C$52="ne",B28&lt;&gt;""),"List č. 4","")</f>
        <v>List č. 4</v>
      </c>
      <c r="B28" s="165" t="str">
        <f>'4_Nákl_na_1 km nad rámec_Ref'!A41</f>
        <v>Upozornění: náklady na 1 km nad rámec referenčního rozsahu dopravního výkonu (velký autobus) nejsou v intervalu 40% - 70 % z JCDV.</v>
      </c>
      <c r="C28" s="24"/>
      <c r="D28" s="24"/>
      <c r="E28" s="24"/>
      <c r="F28" s="24"/>
      <c r="G28" s="24"/>
      <c r="H28" s="24"/>
    </row>
    <row r="29" spans="1:9" x14ac:dyDescent="0.25">
      <c r="A29" s="164" t="str">
        <f>IF(AND($C$52="ne",B29&lt;&gt;""),"List č. 4","")</f>
        <v>List č. 4</v>
      </c>
      <c r="B29" s="165" t="str">
        <f>'4_Nákl_na_1 km nad rámec_Ref'!A42</f>
        <v>Upozornění: náklady na 1 km nad rámec referenčního rozsahu dopravního výkonu (střední autobus) nejsou v intervalu 40% - 70 % z JCDV.</v>
      </c>
      <c r="C29" s="24"/>
      <c r="D29" s="24"/>
      <c r="E29" s="24"/>
      <c r="F29" s="24"/>
      <c r="G29" s="24"/>
      <c r="H29" s="24"/>
    </row>
    <row r="30" spans="1:9" x14ac:dyDescent="0.25">
      <c r="A30" s="164" t="str">
        <f>IF(AND($C$52="ne",B30&lt;&gt;""),"List č. 4","")</f>
        <v>List č. 4</v>
      </c>
      <c r="B30" s="165" t="str">
        <f>'4_Nákl_na_1 km nad rámec_Ref'!A43</f>
        <v>Upozornění: náklady na 1 km nad rámec referenčního rozsahu dopravního výkonu (malý autobus) nejsou v intervalu 40% - 70 % z JCDV.</v>
      </c>
      <c r="C30" s="24"/>
      <c r="D30" s="24"/>
      <c r="E30" s="24"/>
      <c r="F30" s="24"/>
      <c r="G30" s="24"/>
      <c r="H30" s="24"/>
    </row>
    <row r="31" spans="1:9" x14ac:dyDescent="0.25">
      <c r="A31" s="164"/>
      <c r="B31" s="165"/>
      <c r="C31" s="24"/>
      <c r="D31" s="24"/>
      <c r="E31" s="24"/>
      <c r="F31" s="24"/>
      <c r="G31" s="24"/>
      <c r="H31" s="24"/>
    </row>
    <row r="32" spans="1:9" x14ac:dyDescent="0.25">
      <c r="A32" s="164" t="str">
        <f>IF(AND($C$52="ne",B32&lt;&gt;""),"List č. 5","")</f>
        <v/>
      </c>
      <c r="B32" s="165" t="str">
        <f>'5_Úspora_za_1 km pod rámec Ref'!A40</f>
        <v/>
      </c>
      <c r="C32" s="24"/>
      <c r="D32" s="24"/>
      <c r="E32" s="24"/>
      <c r="F32" s="24"/>
      <c r="G32" s="24"/>
      <c r="H32" s="24"/>
    </row>
    <row r="33" spans="1:8" x14ac:dyDescent="0.25">
      <c r="A33" s="164" t="str">
        <f>IF(AND($C$52="ne",B33&lt;&gt;""),"List č. 5","")</f>
        <v>List č. 5</v>
      </c>
      <c r="B33" s="165" t="str">
        <f>'5_Úspora_za_1 km pod rámec Ref'!A41</f>
        <v>Upozornění: úspora za 1 km pod rámec referenčního rozsahu dopravního výkonu (velký autobus) není v intervalu 40% - 70 % z JCDV.</v>
      </c>
      <c r="C33" s="24"/>
      <c r="D33" s="24"/>
      <c r="E33" s="24"/>
      <c r="F33" s="24"/>
      <c r="G33" s="24"/>
      <c r="H33" s="24"/>
    </row>
    <row r="34" spans="1:8" x14ac:dyDescent="0.25">
      <c r="A34" s="164" t="str">
        <f>IF(AND($C$52="ne",B34&lt;&gt;""),"List č. 5","")</f>
        <v>List č. 5</v>
      </c>
      <c r="B34" s="165" t="str">
        <f>'5_Úspora_za_1 km pod rámec Ref'!A42</f>
        <v>Upozornění: úspora za 1 km pod rámec referenčního rozsahu dopravního výkonu (střední autobus) není v intervalu 40% - 70 % z JCDV.</v>
      </c>
      <c r="C34" s="24"/>
      <c r="D34" s="24"/>
      <c r="E34" s="24"/>
      <c r="F34" s="24"/>
      <c r="G34" s="24"/>
      <c r="H34" s="24"/>
    </row>
    <row r="35" spans="1:8" x14ac:dyDescent="0.25">
      <c r="A35" s="164" t="str">
        <f>IF(AND($C$52="ne",B35&lt;&gt;""),"List č. 5","")</f>
        <v>List č. 5</v>
      </c>
      <c r="B35" s="165" t="str">
        <f>'5_Úspora_za_1 km pod rámec Ref'!A43</f>
        <v>Upozornění: úspora za 1 km pod rámec referenčního rozsahu dopravního výkonu (malý autobus) není v intervalu 40% - 70 % z JCDV.</v>
      </c>
      <c r="C35" s="24"/>
      <c r="D35" s="24"/>
      <c r="E35" s="24"/>
      <c r="F35" s="24"/>
      <c r="G35" s="24"/>
      <c r="H35" s="24"/>
    </row>
    <row r="36" spans="1:8" x14ac:dyDescent="0.25">
      <c r="A36" s="164"/>
      <c r="B36" s="165"/>
      <c r="C36" s="24"/>
      <c r="D36" s="24"/>
      <c r="E36" s="24"/>
      <c r="F36" s="24"/>
      <c r="G36" s="24"/>
      <c r="H36" s="24"/>
    </row>
    <row r="37" spans="1:8" x14ac:dyDescent="0.25">
      <c r="A37" s="164" t="str">
        <f>IF(AND($C$52="ne",B37&lt;&gt;""),"Obecné","")</f>
        <v/>
      </c>
      <c r="B37" s="165" t="str">
        <f>IF(OR(C9&gt;29.5,E9&gt;27.5,G9&gt;26.5),"Upozornění: cenová nabídka převyšuje maximální možnou výši nabídkové ceny.","")</f>
        <v/>
      </c>
      <c r="C37" s="24"/>
      <c r="D37" s="24"/>
      <c r="E37" s="24"/>
      <c r="F37" s="24"/>
      <c r="G37" s="24"/>
      <c r="H37" s="24"/>
    </row>
    <row r="38" spans="1:8" x14ac:dyDescent="0.25">
      <c r="A38" s="24"/>
      <c r="B38" s="24"/>
      <c r="C38" s="24"/>
      <c r="D38" s="24"/>
      <c r="E38" s="24"/>
      <c r="F38" s="24"/>
      <c r="G38" s="24"/>
      <c r="H38" s="24"/>
    </row>
    <row r="39" spans="1:8" x14ac:dyDescent="0.25">
      <c r="A39" s="24"/>
      <c r="B39" s="24"/>
      <c r="C39" s="24"/>
      <c r="D39" s="24"/>
      <c r="E39" s="24"/>
      <c r="F39" s="24"/>
      <c r="G39" s="24"/>
      <c r="H39" s="24"/>
    </row>
    <row r="40" spans="1:8" x14ac:dyDescent="0.25">
      <c r="A40" s="24"/>
      <c r="B40" s="24"/>
      <c r="C40" s="24"/>
      <c r="D40" s="24"/>
      <c r="E40" s="24"/>
      <c r="F40" s="24"/>
      <c r="G40" s="24"/>
      <c r="H40" s="24"/>
    </row>
    <row r="41" spans="1:8" x14ac:dyDescent="0.25">
      <c r="A41" s="24"/>
      <c r="B41" s="24"/>
      <c r="C41" s="24"/>
      <c r="D41" s="24"/>
      <c r="E41" s="24"/>
      <c r="F41" s="24"/>
      <c r="G41" s="24"/>
      <c r="H41" s="24"/>
    </row>
    <row r="42" spans="1:8" x14ac:dyDescent="0.25">
      <c r="A42" s="24"/>
      <c r="B42" s="24"/>
      <c r="C42" s="24"/>
      <c r="D42" s="24"/>
      <c r="E42" s="24"/>
      <c r="F42" s="24"/>
      <c r="G42" s="24"/>
      <c r="H42" s="24"/>
    </row>
    <row r="43" spans="1:8" x14ac:dyDescent="0.25">
      <c r="A43" s="24"/>
      <c r="B43" s="24"/>
      <c r="C43" s="24"/>
      <c r="D43" s="24"/>
      <c r="E43" s="24"/>
      <c r="F43" s="24"/>
      <c r="G43" s="24"/>
      <c r="H43" s="24"/>
    </row>
    <row r="44" spans="1:8" x14ac:dyDescent="0.25">
      <c r="A44" s="24"/>
      <c r="B44" s="24"/>
      <c r="C44" s="24"/>
      <c r="D44" s="24"/>
      <c r="E44" s="24"/>
      <c r="F44" s="24"/>
      <c r="G44" s="24"/>
      <c r="H44" s="24"/>
    </row>
    <row r="45" spans="1:8" x14ac:dyDescent="0.25">
      <c r="A45" s="24"/>
      <c r="B45" s="24"/>
      <c r="C45" s="24"/>
      <c r="D45" s="24"/>
      <c r="E45" s="24"/>
      <c r="F45" s="24"/>
      <c r="G45" s="24"/>
      <c r="H45" s="24"/>
    </row>
    <row r="46" spans="1:8" x14ac:dyDescent="0.25">
      <c r="A46" s="24"/>
      <c r="B46" s="24"/>
      <c r="C46" s="24"/>
      <c r="D46" s="24"/>
      <c r="E46" s="24"/>
      <c r="F46" s="24"/>
      <c r="G46" s="24"/>
      <c r="H46" s="24"/>
    </row>
    <row r="47" spans="1:8" x14ac:dyDescent="0.25">
      <c r="A47" s="24"/>
      <c r="B47" s="24"/>
      <c r="C47" s="24"/>
      <c r="D47" s="24"/>
      <c r="E47" s="24"/>
      <c r="F47" s="24"/>
      <c r="G47" s="24"/>
      <c r="H47" s="24"/>
    </row>
    <row r="48" spans="1:8" x14ac:dyDescent="0.25">
      <c r="A48" s="24"/>
      <c r="B48" s="24"/>
      <c r="C48" s="24"/>
      <c r="D48" s="24"/>
      <c r="E48" s="24"/>
      <c r="F48" s="24"/>
      <c r="G48" s="24"/>
      <c r="H48" s="24"/>
    </row>
    <row r="52" spans="1:3" x14ac:dyDescent="0.25">
      <c r="A52" s="145" t="s">
        <v>87</v>
      </c>
      <c r="B52" s="145"/>
      <c r="C52" s="145" t="str">
        <f>IF(AND(B25="",B26="",B27="",B28="",B29="",B30="",B31="",B32="",B33="",B34="",B35="",B36="",B37=""),"ano","ne")</f>
        <v>ne</v>
      </c>
    </row>
  </sheetData>
  <sheetProtection algorithmName="SHA-512" hashValue="oQ6b8jg/o1RMgkti2W9u7Gl068hEC9V8pJ9ejX/zFEvOb3Zg7bYZ7suIA2xS6sEJu/Pd8fRJsnn1GLVf5/Sq6g==" saltValue="6ZIkLr3czSJCS14zoNvThQ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QlfnsrEJuIcaXJeir7yu4x1D8xE=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KKcKU/45sK0lzqXi6Wa51pjL1Tk=</DigestValue>
    </Reference>
  </SignedInfo>
  <SignatureValue>Zse9rY6ldcPOwHPH9m2pSidpeRf7THdGUYtZr1OuhjEpGnQ9piLy9ItvRJ1oyWSnMgRhzEjI6lc4
dHZ1LSiVbS9X2mJ43ZHnDzZMs8ODTRbg27fTqG46EcO44CU5cFraO1m14EqSsiCIu+XF2pqygSAU
lflrmibhLd1YFKLz6Vi2SUXxXh6Qj8+v/ofe+ZHyKzzvlAgEOZGNsFhumoXGer7kQzYqjb73rirX
kVr0Bk7pxyrgl4nxV4j01ZKN17wbbSFwtqa548Nbv1Cf+B/J1YmQ8rHOFZvP3gO4GfGrZQX9A9e3
E/Nv7OWfoRAB7IlRDDR91Z51lnYJWWUH8s6gCg==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gyRRLe1qAIiOxInepKGqaoXw6yk=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AU4+ui11rij/mt0oACAmUtZniCo=</DigestValue>
      </Reference>
      <Reference URI="/xl/worksheets/sheet6.xml?ContentType=application/vnd.openxmlformats-officedocument.spreadsheetml.worksheet+xml">
        <DigestMethod Algorithm="http://www.w3.org/2000/09/xmldsig#sha1"/>
        <DigestValue>lIiR9J+BgkdNQbNIcWlPDiVg6mo=</DigestValue>
      </Reference>
      <Reference URI="/xl/worksheets/sheet7.xml?ContentType=application/vnd.openxmlformats-officedocument.spreadsheetml.worksheet+xml">
        <DigestMethod Algorithm="http://www.w3.org/2000/09/xmldsig#sha1"/>
        <DigestValue>AisHA4BzGlRXO5REtrONnSmFzik=</DigestValue>
      </Reference>
      <Reference URI="/xl/worksheets/sheet5.xml?ContentType=application/vnd.openxmlformats-officedocument.spreadsheetml.worksheet+xml">
        <DigestMethod Algorithm="http://www.w3.org/2000/09/xmldsig#sha1"/>
        <DigestValue>ktHlVqZtG3XAWtIi0sb+ohlJqIg=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E+kfc92etanGR8CNF0nySn67Pm4=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QZA90SiZdezTgbEdN0vL5TB+520=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qUyZSRto1817l+LDMS4BQxCvq9E=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oSb6yFFNis8Mo6ki1aQ0M2yIuIY=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7LNygTeKSIUr95D6u6nolU2cN+Q=</DigestValue>
      </Reference>
      <Reference URI="/xl/worksheets/sheet8.xml?ContentType=application/vnd.openxmlformats-officedocument.spreadsheetml.worksheet+xml">
        <DigestMethod Algorithm="http://www.w3.org/2000/09/xmldsig#sha1"/>
        <DigestValue>SBp3pM0CoHduO6rQxfwYDg9g/Zc=</DigestValue>
      </Reference>
      <Reference URI="/xl/worksheets/sheet9.xml?ContentType=application/vnd.openxmlformats-officedocument.spreadsheetml.worksheet+xml">
        <DigestMethod Algorithm="http://www.w3.org/2000/09/xmldsig#sha1"/>
        <DigestValue>kIqCoeSumTazWiUIA4w0cp5f56w=</DigestValue>
      </Reference>
      <Reference URI="/xl/worksheets/sheet10.xml?ContentType=application/vnd.openxmlformats-officedocument.spreadsheetml.worksheet+xml">
        <DigestMethod Algorithm="http://www.w3.org/2000/09/xmldsig#sha1"/>
        <DigestValue>sRd0GyYk71555n20bps6PQ5n5Iw=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jMOS75Vgfplr7eiarXG6xBIL2vE=</DigestValue>
      </Reference>
      <Reference URI="/xl/worksheets/sheet2.xml?ContentType=application/vnd.openxmlformats-officedocument.spreadsheetml.worksheet+xml">
        <DigestMethod Algorithm="http://www.w3.org/2000/09/xmldsig#sha1"/>
        <DigestValue>4XA7fDuXMiM08CfCKGG8dKt90+w=</DigestValue>
      </Reference>
      <Reference URI="/xl/worksheets/sheet4.xml?ContentType=application/vnd.openxmlformats-officedocument.spreadsheetml.worksheet+xml">
        <DigestMethod Algorithm="http://www.w3.org/2000/09/xmldsig#sha1"/>
        <DigestValue>Jp7O3+ggFDzao574meZJooB+mYI=</DigestValue>
      </Reference>
      <Reference URI="/xl/workbook.xml?ContentType=application/vnd.openxmlformats-officedocument.spreadsheetml.sheet.main+xml">
        <DigestMethod Algorithm="http://www.w3.org/2000/09/xmldsig#sha1"/>
        <DigestValue>KbofBqly8mrVurvBM5tJ5AoYmV8=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QI0FTUbAACosihqOr4Eu2utxggw=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jDvcitrZcaSbaG4WnOXLvDXHSNI=</DigestValue>
      </Reference>
      <Reference URI="/xl/styles.xml?ContentType=application/vnd.openxmlformats-officedocument.spreadsheetml.styles+xml">
        <DigestMethod Algorithm="http://www.w3.org/2000/09/xmldsig#sha1"/>
        <DigestValue>LQVDqNZAkQiI98DmyKysr8eKirw=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2016-01-13T14:06:58Z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2016-01-13T14:06:58Z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538</cp:lastModifiedBy>
  <cp:lastPrinted>2015-09-05T15:04:54Z</cp:lastPrinted>
  <dcterms:created xsi:type="dcterms:W3CDTF">2015-02-02T14:01:48Z</dcterms:created>
  <dcterms:modified xsi:type="dcterms:W3CDTF">2015-12-30T09:11:03Z</dcterms:modified>
</cp:coreProperties>
</file>