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IJj7OA+CeUqviHsdU1F1jC/2OOJ4fceJxHWjPvcKVVJHr8AvY42yIOuzZdzqo68kJF7fBwpZh7udell7IrtQ0Q==" workbookSaltValue="vBQJHChRgOjVv2XdzdopoQ==" workbookSpinCount="100000" lockStructure="1"/>
  <bookViews>
    <workbookView xWindow="0" yWindow="0" windowWidth="28800" windowHeight="12135" tabRatio="815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B37" i="17" s="1"/>
  <c r="E9" i="17"/>
  <c r="C9" i="17"/>
  <c r="A41" i="25" s="1"/>
  <c r="G23" i="16"/>
  <c r="A43" i="25" l="1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<sst xmlns="http://schemas.openxmlformats.org/spreadsheetml/2006/main" count="331" uniqueCount="96">
  <si>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</si>
  <si>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</si>
  <si>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</si>
  <si>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</si>
  <si>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</si>
  <si>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</si>
  <si>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</si>
  <si>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</si>
  <si>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</si>
  <si>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</si>
  <si>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</si>
  <si>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</si>
  <si>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</si>
  <si>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</si>
  <si>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</si>
  <si>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</si>
  <si>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</si>
  <si>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</si>
  <si>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</si>
  <si>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</si>
  <si>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</si>
  <si>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</si>
  <si>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</si>
  <si>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</si>
  <si>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</si>
  <si>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</si>
  <si>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</si>
  <si>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</si>
  <si>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</si>
  <si>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</si>
  <si>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</si>
  <si>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</si>
  <si>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</si>
  <si>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</si>
  <si>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</si>
  <si>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</si>
  <si>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</si>
  <si>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</si>
  <si>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</si>
  <si>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</si>
  <si>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</si>
  <si>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</si>
  <si>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</si>
  <si>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</si>
  <si>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</si>
  <si>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</si>
  <si>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</si>
  <si>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</si>
  <si>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</si>
  <si>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</si>
  <si>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</si>
  <si>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</si>
  <si>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</si>
  <si>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</si>
  <si>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</si>
  <si>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</si>
  <si>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</si>
  <si>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</si>
  <si>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</si>
  <si>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</si>
  <si>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</si>
  <si>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</si>
  <si>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</si>
  <si>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</si>
  <si>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</si>
  <si>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</si>
  <si>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</si>
  <si>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</si>
  <si>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</si>
  <si>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</si>
  <si>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</si>
  <si>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</si>
  <si>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</si>
  <si>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</si>
  <si>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</si>
  <si>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</si>
  <si>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</si>
  <si>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</si>
  <si>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</si>
  <si>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</si>
  <si>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</si>
  <si>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</si>
  <si>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</si>
  <si>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</si>
  <si>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</si>
  <si>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</si>
  <si>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</si>
  <si>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</si>
  <si>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</si>
  <si>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</si>
  <si>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</si>
  <si>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</si>
  <si>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Trutnovsko</t>
  </si>
  <si>
    <t>Výběrová oblast č. 5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</si>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</sst>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2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6" t="s">
        <v>93</v>
      </c>
      <c r="B5" s="167"/>
      <c r="C5" s="166" t="s">
        <v>92</v>
      </c>
      <c r="D5" s="167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5"/>
      <c r="B9" s="176"/>
      <c r="C9" s="176"/>
      <c r="D9" s="176"/>
      <c r="E9" s="176"/>
      <c r="F9" s="177"/>
      <c r="G9" s="34" t="s">
        <v>12</v>
      </c>
      <c r="H9" s="35"/>
      <c r="I9" s="35"/>
      <c r="J9" s="178"/>
      <c r="K9" s="176"/>
      <c r="L9" s="179"/>
    </row>
    <row r="10" spans="1:12" ht="15" x14ac:dyDescent="0.25">
      <c r="A10" s="180"/>
      <c r="B10" s="181"/>
      <c r="C10" s="181"/>
      <c r="D10" s="181"/>
      <c r="E10" s="181"/>
      <c r="F10" s="182"/>
      <c r="G10" s="34" t="s">
        <v>13</v>
      </c>
      <c r="H10" s="35"/>
      <c r="I10" s="35"/>
      <c r="J10" s="183"/>
      <c r="K10" s="181"/>
      <c r="L10" s="184"/>
    </row>
    <row r="11" spans="1:12" ht="15" x14ac:dyDescent="0.25">
      <c r="A11" s="185"/>
      <c r="B11" s="186"/>
      <c r="C11" s="186"/>
      <c r="D11" s="186"/>
      <c r="E11" s="186"/>
      <c r="F11" s="187"/>
      <c r="G11" s="34" t="s">
        <v>14</v>
      </c>
      <c r="H11" s="35"/>
      <c r="I11" s="35"/>
      <c r="J11" s="188"/>
      <c r="K11" s="181"/>
      <c r="L11" s="184"/>
    </row>
    <row r="12" spans="1:12" ht="15.75" thickBot="1" x14ac:dyDescent="0.3">
      <c r="A12" s="36" t="s">
        <v>15</v>
      </c>
      <c r="B12" s="168"/>
      <c r="C12" s="169"/>
      <c r="D12" s="37" t="s">
        <v>16</v>
      </c>
      <c r="E12" s="170"/>
      <c r="F12" s="171"/>
      <c r="G12" s="38" t="s">
        <v>17</v>
      </c>
      <c r="H12" s="39"/>
      <c r="I12" s="39"/>
      <c r="J12" s="172"/>
      <c r="K12" s="173"/>
      <c r="L12" s="174"/>
    </row>
  </sheetData>
  <sheetProtection algorithmName="SHA-512" hashValue="DKzmWHvS0SQFSixWg5WgCVdBFTtlCYm1VBuuELRYlHXxxAGbpphsYIkq/HSey3cL7DhMU8kMu0/odOCndi9iDA==" saltValue="RS4pln46pqOYU3/ZCcqYOA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1" t="str">
        <f>'1_Ident_udaje'!A5:B5</f>
        <v>Výběrová oblast č. 5</v>
      </c>
      <c r="B4" s="232"/>
      <c r="C4" s="231" t="str">
        <f>'1_Ident_udaje'!C5:D5</f>
        <v>Trutnovsko</v>
      </c>
      <c r="D4" s="232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8">
        <f>'1_Ident_udaje'!A9:F9</f>
        <v>0</v>
      </c>
      <c r="B8" s="319"/>
      <c r="C8" s="319"/>
      <c r="D8" s="319"/>
      <c r="E8" s="319"/>
      <c r="F8" s="320"/>
      <c r="G8" s="34" t="s">
        <v>12</v>
      </c>
      <c r="H8" s="35"/>
      <c r="I8" s="35"/>
      <c r="J8" s="321">
        <f>'1_Ident_udaje'!J9:L9</f>
        <v>0</v>
      </c>
      <c r="K8" s="319"/>
      <c r="L8" s="322"/>
    </row>
    <row r="9" spans="1:12" s="13" customFormat="1" ht="15" x14ac:dyDescent="0.25">
      <c r="A9" s="323">
        <f>'1_Ident_udaje'!A10:F10</f>
        <v>0</v>
      </c>
      <c r="B9" s="324"/>
      <c r="C9" s="324"/>
      <c r="D9" s="324"/>
      <c r="E9" s="324"/>
      <c r="F9" s="325"/>
      <c r="G9" s="34" t="s">
        <v>13</v>
      </c>
      <c r="H9" s="35"/>
      <c r="I9" s="35"/>
      <c r="J9" s="326">
        <f>'1_Ident_udaje'!J10:L10</f>
        <v>0</v>
      </c>
      <c r="K9" s="324"/>
      <c r="L9" s="327"/>
    </row>
    <row r="10" spans="1:12" s="13" customFormat="1" ht="15" x14ac:dyDescent="0.25">
      <c r="A10" s="328">
        <f>'1_Ident_udaje'!A11:F11</f>
        <v>0</v>
      </c>
      <c r="B10" s="329"/>
      <c r="C10" s="329"/>
      <c r="D10" s="329"/>
      <c r="E10" s="329"/>
      <c r="F10" s="330"/>
      <c r="G10" s="34" t="s">
        <v>14</v>
      </c>
      <c r="H10" s="35"/>
      <c r="I10" s="35"/>
      <c r="J10" s="331">
        <f>'1_Ident_udaje'!J11:L11</f>
        <v>0</v>
      </c>
      <c r="K10" s="324"/>
      <c r="L10" s="327"/>
    </row>
    <row r="11" spans="1:12" s="13" customFormat="1" ht="15.75" thickBot="1" x14ac:dyDescent="0.3">
      <c r="A11" s="36" t="s">
        <v>15</v>
      </c>
      <c r="B11" s="316">
        <f>'1_Ident_udaje'!B12:C12</f>
        <v>0</v>
      </c>
      <c r="C11" s="317"/>
      <c r="D11" s="37" t="s">
        <v>16</v>
      </c>
      <c r="E11" s="311">
        <f>'1_Ident_udaje'!E12:F12</f>
        <v>0</v>
      </c>
      <c r="F11" s="312"/>
      <c r="G11" s="38" t="s">
        <v>17</v>
      </c>
      <c r="H11" s="39"/>
      <c r="I11" s="39"/>
      <c r="J11" s="313">
        <f>'1_Ident_udaje'!J12:L12</f>
        <v>0</v>
      </c>
      <c r="K11" s="314"/>
      <c r="L11" s="315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7" t="s">
        <v>50</v>
      </c>
      <c r="C14" s="308"/>
      <c r="D14" s="308"/>
      <c r="E14" s="308"/>
      <c r="F14" s="308"/>
      <c r="G14" s="308"/>
      <c r="H14" s="308"/>
      <c r="I14" s="308"/>
      <c r="J14" s="308"/>
      <c r="K14" s="124">
        <f>'6_Cenová_nabidka - souhrn'!C9*'2_Spec_rozsahu_zakázky'!D18+'6_Cenová_nabidka - souhrn'!E9*'2_Spec_rozsahu_zakázky'!F18+'6_Cenová_nabidka - souhrn'!G9*'2_Spec_rozsahu_zakázky'!H18</f>
        <v>619995.04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7" t="s">
        <v>51</v>
      </c>
      <c r="C16" s="308"/>
      <c r="D16" s="308"/>
      <c r="E16" s="308"/>
      <c r="F16" s="308"/>
      <c r="G16" s="308"/>
      <c r="H16" s="308"/>
      <c r="I16" s="308"/>
      <c r="J16" s="308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7" t="s">
        <v>52</v>
      </c>
      <c r="C18" s="308"/>
      <c r="D18" s="308"/>
      <c r="E18" s="308"/>
      <c r="F18" s="308"/>
      <c r="G18" s="308"/>
      <c r="H18" s="308"/>
      <c r="I18" s="308"/>
      <c r="J18" s="308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9" t="s">
        <v>54</v>
      </c>
      <c r="C20" s="310"/>
      <c r="D20" s="310"/>
      <c r="E20" s="310"/>
      <c r="F20" s="310"/>
      <c r="G20" s="310"/>
      <c r="H20" s="310"/>
      <c r="I20" s="310"/>
      <c r="J20" s="310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l0TSlUEPE6cKXkCkd7k80EIuG2n4bExml0wL9NIuL7O8E57r2IbKli+UjRyVbbb8FwgzOCcHiiZlGJkq8BlUog==" saltValue="mKbg5X0Q1yjKtNi+gd9OLA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5</v>
      </c>
      <c r="B5" s="15" t="str">
        <f>'1_Ident_udaje'!C5</f>
        <v>Trutnovsko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3"/>
      <c r="B7" s="213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8" t="s">
        <v>34</v>
      </c>
      <c r="E8" s="209"/>
      <c r="F8" s="209"/>
      <c r="G8" s="209"/>
      <c r="H8" s="209"/>
      <c r="I8" s="210"/>
    </row>
    <row r="9" spans="1:9" ht="30" customHeight="1" x14ac:dyDescent="0.25">
      <c r="A9" s="90"/>
      <c r="B9" s="12"/>
      <c r="C9" s="12"/>
      <c r="D9" s="211" t="s">
        <v>35</v>
      </c>
      <c r="E9" s="211"/>
      <c r="F9" s="211" t="s">
        <v>36</v>
      </c>
      <c r="G9" s="211"/>
      <c r="H9" s="211" t="s">
        <v>37</v>
      </c>
      <c r="I9" s="212"/>
    </row>
    <row r="10" spans="1:9" s="16" customFormat="1" ht="30" customHeight="1" x14ac:dyDescent="0.25">
      <c r="A10" s="214" t="s">
        <v>59</v>
      </c>
      <c r="B10" s="190"/>
      <c r="C10" s="91"/>
      <c r="D10" s="195">
        <v>16</v>
      </c>
      <c r="E10" s="195"/>
      <c r="F10" s="195">
        <v>8</v>
      </c>
      <c r="G10" s="195"/>
      <c r="H10" s="195">
        <v>3</v>
      </c>
      <c r="I10" s="196"/>
    </row>
    <row r="11" spans="1:9" ht="30" customHeight="1" x14ac:dyDescent="0.25">
      <c r="A11" s="214" t="s">
        <v>60</v>
      </c>
      <c r="B11" s="190"/>
      <c r="C11" s="7"/>
      <c r="D11" s="195">
        <v>2</v>
      </c>
      <c r="E11" s="195"/>
      <c r="F11" s="195">
        <v>0</v>
      </c>
      <c r="G11" s="195"/>
      <c r="H11" s="195">
        <v>0</v>
      </c>
      <c r="I11" s="196"/>
    </row>
    <row r="12" spans="1:9" ht="30" customHeight="1" x14ac:dyDescent="0.25">
      <c r="A12" s="214" t="s">
        <v>58</v>
      </c>
      <c r="B12" s="190"/>
      <c r="C12" s="7"/>
      <c r="D12" s="195">
        <f>D10+D11</f>
        <v>18</v>
      </c>
      <c r="E12" s="195"/>
      <c r="F12" s="195">
        <f>F10+F11</f>
        <v>8</v>
      </c>
      <c r="G12" s="195"/>
      <c r="H12" s="195">
        <f>H10+H11</f>
        <v>3</v>
      </c>
      <c r="I12" s="196"/>
    </row>
    <row r="13" spans="1:9" s="16" customFormat="1" ht="30" customHeight="1" x14ac:dyDescent="0.25">
      <c r="A13" s="197" t="s">
        <v>61</v>
      </c>
      <c r="B13" s="198"/>
      <c r="C13" s="199"/>
      <c r="D13" s="195">
        <v>9</v>
      </c>
      <c r="E13" s="195"/>
      <c r="F13" s="195">
        <v>3</v>
      </c>
      <c r="G13" s="195"/>
      <c r="H13" s="195">
        <v>0</v>
      </c>
      <c r="I13" s="196"/>
    </row>
    <row r="14" spans="1:9" ht="30" customHeight="1" thickBot="1" x14ac:dyDescent="0.3">
      <c r="A14" s="204" t="s">
        <v>57</v>
      </c>
      <c r="B14" s="205"/>
      <c r="C14" s="9"/>
      <c r="D14" s="206">
        <f>D12+F12+H12</f>
        <v>29</v>
      </c>
      <c r="E14" s="206"/>
      <c r="F14" s="206"/>
      <c r="G14" s="206"/>
      <c r="H14" s="206"/>
      <c r="I14" s="207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8" t="s">
        <v>38</v>
      </c>
      <c r="E16" s="209"/>
      <c r="F16" s="209"/>
      <c r="G16" s="209"/>
      <c r="H16" s="209"/>
      <c r="I16" s="210"/>
    </row>
    <row r="17" spans="1:9" ht="30" customHeight="1" x14ac:dyDescent="0.25">
      <c r="A17" s="90"/>
      <c r="B17" s="12"/>
      <c r="C17" s="12"/>
      <c r="D17" s="211" t="s">
        <v>35</v>
      </c>
      <c r="E17" s="211"/>
      <c r="F17" s="211" t="s">
        <v>36</v>
      </c>
      <c r="G17" s="211"/>
      <c r="H17" s="211" t="s">
        <v>37</v>
      </c>
      <c r="I17" s="212"/>
    </row>
    <row r="18" spans="1:9" ht="30" customHeight="1" x14ac:dyDescent="0.25">
      <c r="A18" s="197" t="s">
        <v>84</v>
      </c>
      <c r="B18" s="198"/>
      <c r="C18" s="98"/>
      <c r="D18" s="191">
        <v>1472629</v>
      </c>
      <c r="E18" s="191"/>
      <c r="F18" s="191">
        <v>522646</v>
      </c>
      <c r="G18" s="191"/>
      <c r="H18" s="191">
        <v>218993</v>
      </c>
      <c r="I18" s="192"/>
    </row>
    <row r="19" spans="1:9" ht="30" customHeight="1" x14ac:dyDescent="0.25">
      <c r="A19" s="189" t="s">
        <v>62</v>
      </c>
      <c r="B19" s="190"/>
      <c r="C19" s="98"/>
      <c r="D19" s="191">
        <f>D20*1.15</f>
        <v>2546408.1999999997</v>
      </c>
      <c r="E19" s="191"/>
      <c r="F19" s="191"/>
      <c r="G19" s="191"/>
      <c r="H19" s="191"/>
      <c r="I19" s="192"/>
    </row>
    <row r="20" spans="1:9" ht="30" customHeight="1" x14ac:dyDescent="0.25">
      <c r="A20" s="200" t="s">
        <v>63</v>
      </c>
      <c r="B20" s="201"/>
      <c r="C20" s="98"/>
      <c r="D20" s="202">
        <f>SUM(D18:I18)</f>
        <v>2214268</v>
      </c>
      <c r="E20" s="202"/>
      <c r="F20" s="202"/>
      <c r="G20" s="202"/>
      <c r="H20" s="202"/>
      <c r="I20" s="203"/>
    </row>
    <row r="21" spans="1:9" ht="30" customHeight="1" thickBot="1" x14ac:dyDescent="0.3">
      <c r="A21" s="189" t="s">
        <v>64</v>
      </c>
      <c r="B21" s="190"/>
      <c r="C21" s="99"/>
      <c r="D21" s="193">
        <f>D20*0.9</f>
        <v>1992841.2</v>
      </c>
      <c r="E21" s="193"/>
      <c r="F21" s="193"/>
      <c r="G21" s="193"/>
      <c r="H21" s="193"/>
      <c r="I21" s="194"/>
    </row>
  </sheetData>
  <sheetProtection algorithmName="SHA-512" hashValue="V4Pp8ufF+QUaQr5aEYPendbJfZkkfdAYEf3IyI+BLBEIkKFqvfHZg3FSf4DEPCFsbMrSF51R3OFnfrkmPca3Xw==" saltValue="7aGd0oiQxVZafgrvSUzFHA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M9" sqref="M9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1" t="str">
        <f>'1_Ident_udaje'!A5:B5</f>
        <v>Výběrová oblast č. 5</v>
      </c>
      <c r="B4" s="232"/>
      <c r="C4" s="102" t="str">
        <f>'1_Ident_udaje'!C5:D5</f>
        <v>Trutnovsko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3" t="s">
        <v>34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5"/>
      <c r="P6" s="43"/>
    </row>
    <row r="7" spans="1:30" s="16" customFormat="1" ht="24.95" customHeight="1" thickBot="1" x14ac:dyDescent="0.3">
      <c r="A7" s="43"/>
      <c r="B7" s="43"/>
      <c r="C7" s="43"/>
      <c r="D7" s="236" t="s">
        <v>35</v>
      </c>
      <c r="E7" s="237"/>
      <c r="F7" s="237"/>
      <c r="G7" s="237"/>
      <c r="H7" s="237" t="s">
        <v>36</v>
      </c>
      <c r="I7" s="237"/>
      <c r="J7" s="237"/>
      <c r="K7" s="237"/>
      <c r="L7" s="237" t="s">
        <v>37</v>
      </c>
      <c r="M7" s="237"/>
      <c r="N7" s="237"/>
      <c r="O7" s="238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9" t="s">
        <v>6</v>
      </c>
      <c r="C8" s="230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4" t="s">
        <v>25</v>
      </c>
      <c r="C9" s="225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7" t="s">
        <v>18</v>
      </c>
      <c r="C10" s="218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6" t="s">
        <v>19</v>
      </c>
      <c r="C11" s="227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7" t="s">
        <v>1</v>
      </c>
      <c r="C12" s="218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7" t="s">
        <v>8</v>
      </c>
      <c r="C13" s="218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7" t="s">
        <v>0</v>
      </c>
      <c r="C14" s="218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7" t="s">
        <v>20</v>
      </c>
      <c r="C15" s="218"/>
      <c r="D15" s="112">
        <f>ROUND(F15*'2_Spec_rozsahu_zakázky'!$D$18:$E$18/'2_Spec_rozsahu_zakázky'!$D$12:$E$12,-2)</f>
        <v>0</v>
      </c>
      <c r="E15" s="2">
        <v>0</v>
      </c>
      <c r="F15" s="2"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7" t="s">
        <v>4</v>
      </c>
      <c r="C16" s="218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8" t="s">
        <v>21</v>
      </c>
      <c r="C17" s="198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7" t="s">
        <v>2</v>
      </c>
      <c r="C18" s="218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7" t="s">
        <v>3</v>
      </c>
      <c r="C19" s="218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7" t="s">
        <v>22</v>
      </c>
      <c r="C20" s="218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7" t="s">
        <v>23</v>
      </c>
      <c r="C21" s="218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7" t="s">
        <v>24</v>
      </c>
      <c r="C22" s="218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9" t="s">
        <v>26</v>
      </c>
      <c r="C23" s="220"/>
      <c r="D23" s="113">
        <v>0</v>
      </c>
      <c r="E23" s="148">
        <v>0</v>
      </c>
      <c r="F23" s="149">
        <v>0.28000000000000003</v>
      </c>
      <c r="G23" s="118">
        <f t="shared" ref="G23" si="6">F23/(F23+E23)</f>
        <v>1</v>
      </c>
      <c r="H23" s="119">
        <v>0</v>
      </c>
      <c r="I23" s="148">
        <v>0</v>
      </c>
      <c r="J23" s="149">
        <v>0.28000000000000003</v>
      </c>
      <c r="K23" s="118">
        <f t="shared" ref="K23" si="7">J23/(J23+I23)</f>
        <v>1</v>
      </c>
      <c r="L23" s="113">
        <v>0</v>
      </c>
      <c r="M23" s="148">
        <v>0</v>
      </c>
      <c r="N23" s="149">
        <v>0.28000000000000003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0.28000000000000003</v>
      </c>
      <c r="G24" s="150"/>
      <c r="H24" s="151"/>
      <c r="I24" s="154">
        <f>SUM('3_Nákladove_položky_prep'!I9:I23)</f>
        <v>0</v>
      </c>
      <c r="J24" s="155">
        <f>SUM('3_Nákladove_položky_prep'!J9:J23)</f>
        <v>0.28000000000000003</v>
      </c>
      <c r="K24" s="150"/>
      <c r="L24" s="151"/>
      <c r="M24" s="154">
        <f>SUM('3_Nákladove_položky_prep'!M9:M23)</f>
        <v>0</v>
      </c>
      <c r="N24" s="155">
        <f>SUM('3_Nákladove_položky_prep'!N9:N23)</f>
        <v>0.28000000000000003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15">
        <f>SUM(E24+F24)</f>
        <v>0.28000000000000003</v>
      </c>
      <c r="F25" s="216"/>
      <c r="G25" s="152"/>
      <c r="H25" s="153"/>
      <c r="I25" s="215">
        <f>SUM(I24+J24)</f>
        <v>0.28000000000000003</v>
      </c>
      <c r="J25" s="216"/>
      <c r="K25" s="152"/>
      <c r="L25" s="153"/>
      <c r="M25" s="215">
        <f>SUM(M24+N24)</f>
        <v>0.28000000000000003</v>
      </c>
      <c r="N25" s="216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1" t="s">
        <v>77</v>
      </c>
      <c r="C30" s="222"/>
      <c r="D30" s="223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0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4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4"/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ST9IyHU2AtcMWl3wkdq3Hv1YRbiGGhOmOhvW5P22cvhWblG7VZVsTVWOSPvjZbbZR+07S+wjItongFg5ocMgwQ==" saltValue="FBh0acSAOFjreXVPxTeOPg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1" t="s">
        <v>78</v>
      </c>
      <c r="B4" s="232"/>
      <c r="C4" s="102" t="str">
        <f>'1_Ident_udaje'!C5:D5</f>
        <v>Trutnovsko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3" t="s">
        <v>34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5"/>
      <c r="P6" s="43"/>
    </row>
    <row r="7" spans="1:19" s="16" customFormat="1" ht="24.95" customHeight="1" thickBot="1" x14ac:dyDescent="0.3">
      <c r="A7" s="43"/>
      <c r="B7" s="43"/>
      <c r="C7" s="43"/>
      <c r="D7" s="236" t="s">
        <v>35</v>
      </c>
      <c r="E7" s="237"/>
      <c r="F7" s="237"/>
      <c r="G7" s="237"/>
      <c r="H7" s="237" t="s">
        <v>36</v>
      </c>
      <c r="I7" s="237"/>
      <c r="J7" s="237"/>
      <c r="K7" s="237"/>
      <c r="L7" s="237" t="s">
        <v>37</v>
      </c>
      <c r="M7" s="237"/>
      <c r="N7" s="237"/>
      <c r="O7" s="238"/>
      <c r="P7" s="43"/>
      <c r="Q7" s="131"/>
      <c r="R7" s="131"/>
      <c r="S7" s="131"/>
    </row>
    <row r="8" spans="1:19" ht="61.5" customHeight="1" x14ac:dyDescent="0.25">
      <c r="A8" s="40" t="s">
        <v>28</v>
      </c>
      <c r="B8" s="229" t="s">
        <v>6</v>
      </c>
      <c r="C8" s="230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4" t="s">
        <v>25</v>
      </c>
      <c r="C9" s="225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1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7" t="s">
        <v>18</v>
      </c>
      <c r="C10" s="218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1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6" t="s">
        <v>19</v>
      </c>
      <c r="C11" s="227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7" t="s">
        <v>1</v>
      </c>
      <c r="C12" s="218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7" t="s">
        <v>8</v>
      </c>
      <c r="C13" s="218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7" t="s">
        <v>0</v>
      </c>
      <c r="C14" s="218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7" t="s">
        <v>20</v>
      </c>
      <c r="C15" s="218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7" t="s">
        <v>4</v>
      </c>
      <c r="C16" s="218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8" t="s">
        <v>21</v>
      </c>
      <c r="C17" s="198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2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7" t="s">
        <v>2</v>
      </c>
      <c r="C18" s="218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7" t="s">
        <v>3</v>
      </c>
      <c r="C19" s="218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7" t="s">
        <v>22</v>
      </c>
      <c r="C20" s="218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7" t="s">
        <v>23</v>
      </c>
      <c r="C21" s="218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7" t="s">
        <v>24</v>
      </c>
      <c r="C22" s="218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9" t="s">
        <v>26</v>
      </c>
      <c r="C23" s="220"/>
      <c r="D23" s="113">
        <v>0</v>
      </c>
      <c r="E23" s="3">
        <v>0</v>
      </c>
      <c r="F23" s="4">
        <v>0.28000000000000003</v>
      </c>
      <c r="G23" s="118">
        <f t="shared" ref="G23" si="0">F23/(F23+E23)</f>
        <v>1</v>
      </c>
      <c r="H23" s="119">
        <v>0</v>
      </c>
      <c r="I23" s="3">
        <v>0</v>
      </c>
      <c r="J23" s="4">
        <v>0.28000000000000003</v>
      </c>
      <c r="K23" s="118">
        <f t="shared" ref="K23" si="1">J23/(J23+I23)</f>
        <v>1</v>
      </c>
      <c r="L23" s="113">
        <v>0</v>
      </c>
      <c r="M23" s="3">
        <v>0</v>
      </c>
      <c r="N23" s="4">
        <v>0.28000000000000003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1" t="s">
        <v>77</v>
      </c>
      <c r="C27" s="222"/>
      <c r="D27" s="223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QfX6ev8AEBE+5HTIWXQA+2v4l6hNHCoPVOToRU2VwtFNBI1Sq56B3d8D4Hn5a65MT9ocAHdMlTc1gLmgXXn2pA==" saltValue="fOE4Gws+bgKB9NYUMtKl0A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zoomScale="80" zoomScaleNormal="80" zoomScaleSheetLayoutView="80" workbookViewId="0">
      <selection activeCell="D18" sqref="D18:E18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1" t="str">
        <f>'1_Ident_udaje'!A5:B5</f>
        <v>Výběrová oblast č. 5</v>
      </c>
      <c r="B4" s="232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5" t="s">
        <v>34</v>
      </c>
      <c r="E6" s="276"/>
      <c r="F6" s="276"/>
      <c r="G6" s="276"/>
      <c r="H6" s="276"/>
      <c r="I6" s="277"/>
    </row>
    <row r="7" spans="1:18" ht="24.95" customHeight="1" thickBot="1" x14ac:dyDescent="0.3">
      <c r="A7" s="43"/>
      <c r="B7" s="43"/>
      <c r="C7" s="43"/>
      <c r="D7" s="278" t="s">
        <v>35</v>
      </c>
      <c r="E7" s="279"/>
      <c r="F7" s="278" t="s">
        <v>36</v>
      </c>
      <c r="G7" s="279"/>
      <c r="H7" s="278" t="s">
        <v>37</v>
      </c>
      <c r="I7" s="280"/>
    </row>
    <row r="8" spans="1:18" ht="63" customHeight="1" thickBot="1" x14ac:dyDescent="0.3">
      <c r="A8" s="64" t="s">
        <v>28</v>
      </c>
      <c r="B8" s="271" t="s">
        <v>6</v>
      </c>
      <c r="C8" s="272"/>
      <c r="D8" s="273" t="s">
        <v>70</v>
      </c>
      <c r="E8" s="274"/>
      <c r="F8" s="273" t="s">
        <v>70</v>
      </c>
      <c r="G8" s="274"/>
      <c r="H8" s="273" t="s">
        <v>70</v>
      </c>
      <c r="I8" s="274"/>
    </row>
    <row r="9" spans="1:18" ht="15" customHeight="1" x14ac:dyDescent="0.25">
      <c r="A9" s="65">
        <v>1</v>
      </c>
      <c r="B9" s="268" t="s">
        <v>25</v>
      </c>
      <c r="C9" s="224"/>
      <c r="D9" s="269">
        <v>0</v>
      </c>
      <c r="E9" s="270"/>
      <c r="F9" s="269">
        <v>0</v>
      </c>
      <c r="G9" s="270"/>
      <c r="H9" s="269">
        <v>0</v>
      </c>
      <c r="I9" s="27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7" t="s">
        <v>18</v>
      </c>
      <c r="C10" s="217"/>
      <c r="D10" s="258">
        <v>0</v>
      </c>
      <c r="E10" s="259"/>
      <c r="F10" s="260">
        <v>0</v>
      </c>
      <c r="G10" s="260"/>
      <c r="H10" s="258">
        <v>0</v>
      </c>
      <c r="I10" s="259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7" t="s">
        <v>19</v>
      </c>
      <c r="C11" s="217"/>
      <c r="D11" s="258">
        <v>0</v>
      </c>
      <c r="E11" s="259"/>
      <c r="F11" s="260">
        <v>0</v>
      </c>
      <c r="G11" s="260"/>
      <c r="H11" s="258">
        <v>0</v>
      </c>
      <c r="I11" s="259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7" t="s">
        <v>1</v>
      </c>
      <c r="C12" s="217"/>
      <c r="D12" s="264">
        <v>0</v>
      </c>
      <c r="E12" s="265"/>
      <c r="F12" s="266">
        <v>0</v>
      </c>
      <c r="G12" s="266"/>
      <c r="H12" s="264">
        <v>0</v>
      </c>
      <c r="I12" s="265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7" t="s">
        <v>8</v>
      </c>
      <c r="C13" s="217"/>
      <c r="D13" s="264">
        <v>0</v>
      </c>
      <c r="E13" s="265"/>
      <c r="F13" s="266">
        <v>0</v>
      </c>
      <c r="G13" s="266"/>
      <c r="H13" s="264">
        <v>0</v>
      </c>
      <c r="I13" s="265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7" t="s">
        <v>0</v>
      </c>
      <c r="C14" s="217"/>
      <c r="D14" s="258">
        <v>0</v>
      </c>
      <c r="E14" s="259"/>
      <c r="F14" s="260">
        <v>0</v>
      </c>
      <c r="G14" s="260"/>
      <c r="H14" s="258">
        <v>0</v>
      </c>
      <c r="I14" s="259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7" t="s">
        <v>20</v>
      </c>
      <c r="C15" s="217"/>
      <c r="D15" s="258">
        <v>0</v>
      </c>
      <c r="E15" s="259"/>
      <c r="F15" s="260">
        <v>0</v>
      </c>
      <c r="G15" s="260"/>
      <c r="H15" s="258">
        <v>0</v>
      </c>
      <c r="I15" s="259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7" t="s">
        <v>4</v>
      </c>
      <c r="C16" s="217"/>
      <c r="D16" s="258">
        <v>0</v>
      </c>
      <c r="E16" s="259"/>
      <c r="F16" s="260">
        <v>0</v>
      </c>
      <c r="G16" s="260"/>
      <c r="H16" s="258">
        <v>0</v>
      </c>
      <c r="I16" s="259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7" t="s">
        <v>21</v>
      </c>
      <c r="C17" s="190"/>
      <c r="D17" s="258">
        <v>0</v>
      </c>
      <c r="E17" s="259"/>
      <c r="F17" s="260">
        <v>0</v>
      </c>
      <c r="G17" s="260"/>
      <c r="H17" s="258">
        <v>0</v>
      </c>
      <c r="I17" s="259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7" t="s">
        <v>2</v>
      </c>
      <c r="C18" s="217"/>
      <c r="D18" s="264">
        <v>0</v>
      </c>
      <c r="E18" s="265"/>
      <c r="F18" s="266">
        <v>0</v>
      </c>
      <c r="G18" s="266"/>
      <c r="H18" s="264">
        <v>0</v>
      </c>
      <c r="I18" s="265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7" t="s">
        <v>3</v>
      </c>
      <c r="C19" s="217"/>
      <c r="D19" s="264">
        <v>0</v>
      </c>
      <c r="E19" s="265"/>
      <c r="F19" s="266">
        <v>0</v>
      </c>
      <c r="G19" s="266"/>
      <c r="H19" s="264">
        <v>0</v>
      </c>
      <c r="I19" s="265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7" t="s">
        <v>22</v>
      </c>
      <c r="C20" s="217"/>
      <c r="D20" s="258">
        <v>0</v>
      </c>
      <c r="E20" s="259"/>
      <c r="F20" s="260">
        <v>0</v>
      </c>
      <c r="G20" s="260"/>
      <c r="H20" s="258">
        <v>0</v>
      </c>
      <c r="I20" s="259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7" t="s">
        <v>23</v>
      </c>
      <c r="C21" s="217"/>
      <c r="D21" s="258">
        <v>0</v>
      </c>
      <c r="E21" s="259"/>
      <c r="F21" s="260">
        <v>0</v>
      </c>
      <c r="G21" s="260"/>
      <c r="H21" s="258">
        <v>0</v>
      </c>
      <c r="I21" s="259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7" t="s">
        <v>24</v>
      </c>
      <c r="C22" s="217"/>
      <c r="D22" s="261">
        <v>0</v>
      </c>
      <c r="E22" s="262"/>
      <c r="F22" s="263">
        <v>0</v>
      </c>
      <c r="G22" s="263"/>
      <c r="H22" s="261">
        <v>0</v>
      </c>
      <c r="I22" s="262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7" t="s">
        <v>26</v>
      </c>
      <c r="C23" s="219"/>
      <c r="D23" s="248">
        <v>0</v>
      </c>
      <c r="E23" s="249"/>
      <c r="F23" s="250">
        <v>0</v>
      </c>
      <c r="G23" s="250"/>
      <c r="H23" s="248">
        <v>0</v>
      </c>
      <c r="I23" s="249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1" t="s">
        <v>82</v>
      </c>
      <c r="B25" s="252"/>
      <c r="C25" s="253"/>
      <c r="D25" s="254">
        <f>SUM('4_Nákl_na_1kmnad rámec_Ref_prep'!D9:E23)</f>
        <v>0</v>
      </c>
      <c r="E25" s="254"/>
      <c r="F25" s="255">
        <f>SUM('4_Nákl_na_1kmnad rámec_Ref_prep'!F9:G23)</f>
        <v>0</v>
      </c>
      <c r="G25" s="256"/>
      <c r="H25" s="254">
        <f>SUM('4_Nákl_na_1kmnad rámec_Ref_prep'!H9:I23)</f>
        <v>0</v>
      </c>
      <c r="I25" s="25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1" t="s">
        <v>83</v>
      </c>
      <c r="B26" s="242"/>
      <c r="C26" s="243"/>
      <c r="D26" s="244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4"/>
      <c r="F26" s="244"/>
      <c r="G26" s="244"/>
      <c r="H26" s="244"/>
      <c r="I26" s="245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6" t="s">
        <v>77</v>
      </c>
      <c r="C32" s="246"/>
      <c r="D32" s="246"/>
      <c r="E32" s="246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6" t="s">
        <v>46</v>
      </c>
      <c r="E33" s="246"/>
    </row>
    <row r="34" spans="1:13" hidden="1" x14ac:dyDescent="0.25">
      <c r="A34" s="62">
        <v>1</v>
      </c>
      <c r="B34" s="134">
        <v>8.3000000000000007</v>
      </c>
      <c r="C34" s="134">
        <v>7</v>
      </c>
      <c r="D34" s="239">
        <v>6.2</v>
      </c>
      <c r="E34" s="239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40">
        <f>H9</f>
        <v>0</v>
      </c>
      <c r="E35" s="240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9">
        <v>10.5</v>
      </c>
      <c r="E36" s="239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40">
        <f>H14+H15</f>
        <v>0</v>
      </c>
      <c r="E37" s="240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/>
    </row>
    <row r="45" spans="1:13" x14ac:dyDescent="0.25">
      <c r="A45" s="147"/>
    </row>
  </sheetData>
  <sheetProtection algorithmName="SHA-512" hashValue="0NIP9EIsU19Cvy0BLgPJ26jK5yxIPDdtg595IwTwB8nQIX6epkEWRlgAjfucblkIh0FXEdiZb5a2CtOKA7k6fg==" saltValue="4kk+2BX9dseER8aFBGNQgQ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1" t="s">
        <v>78</v>
      </c>
      <c r="B4" s="232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1" t="s">
        <v>34</v>
      </c>
      <c r="E6" s="282"/>
      <c r="F6" s="282"/>
      <c r="G6" s="282"/>
      <c r="H6" s="282"/>
      <c r="I6" s="283"/>
    </row>
    <row r="7" spans="1:13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3" ht="63" customHeight="1" thickBot="1" x14ac:dyDescent="0.3">
      <c r="A8" s="64" t="s">
        <v>28</v>
      </c>
      <c r="B8" s="271" t="s">
        <v>6</v>
      </c>
      <c r="C8" s="272"/>
      <c r="D8" s="273" t="s">
        <v>70</v>
      </c>
      <c r="E8" s="274"/>
      <c r="F8" s="273" t="s">
        <v>70</v>
      </c>
      <c r="G8" s="274"/>
      <c r="H8" s="273" t="s">
        <v>70</v>
      </c>
      <c r="I8" s="274"/>
    </row>
    <row r="9" spans="1:13" ht="15" customHeight="1" x14ac:dyDescent="0.25">
      <c r="A9" s="65">
        <v>1</v>
      </c>
      <c r="B9" s="268" t="s">
        <v>25</v>
      </c>
      <c r="C9" s="224"/>
      <c r="D9" s="284">
        <f>ROUND('4_Nákl_na_1 km nad rámec_Ref'!D9,2)</f>
        <v>0</v>
      </c>
      <c r="E9" s="285"/>
      <c r="F9" s="284">
        <f>ROUND('4_Nákl_na_1 km nad rámec_Ref'!F9,2)</f>
        <v>0</v>
      </c>
      <c r="G9" s="285"/>
      <c r="H9" s="284">
        <f>ROUND('4_Nákl_na_1 km nad rámec_Ref'!H9,2)</f>
        <v>0</v>
      </c>
      <c r="I9" s="285"/>
    </row>
    <row r="10" spans="1:13" ht="15" customHeight="1" x14ac:dyDescent="0.25">
      <c r="A10" s="66">
        <v>2</v>
      </c>
      <c r="B10" s="257" t="s">
        <v>18</v>
      </c>
      <c r="C10" s="217"/>
      <c r="D10" s="284">
        <f>ROUND('4_Nákl_na_1 km nad rámec_Ref'!D10,2)</f>
        <v>0</v>
      </c>
      <c r="E10" s="285"/>
      <c r="F10" s="284">
        <f>ROUND('4_Nákl_na_1 km nad rámec_Ref'!F10,2)</f>
        <v>0</v>
      </c>
      <c r="G10" s="285"/>
      <c r="H10" s="284">
        <f>ROUND('4_Nákl_na_1 km nad rámec_Ref'!H10,2)</f>
        <v>0</v>
      </c>
      <c r="I10" s="285"/>
    </row>
    <row r="11" spans="1:13" ht="15" customHeight="1" x14ac:dyDescent="0.25">
      <c r="A11" s="66">
        <v>3</v>
      </c>
      <c r="B11" s="257" t="s">
        <v>19</v>
      </c>
      <c r="C11" s="217"/>
      <c r="D11" s="284">
        <f>ROUND('4_Nákl_na_1 km nad rámec_Ref'!D11,2)</f>
        <v>0</v>
      </c>
      <c r="E11" s="285"/>
      <c r="F11" s="284">
        <f>ROUND('4_Nákl_na_1 km nad rámec_Ref'!F11,2)</f>
        <v>0</v>
      </c>
      <c r="G11" s="285"/>
      <c r="H11" s="284">
        <f>ROUND('4_Nákl_na_1 km nad rámec_Ref'!H11,2)</f>
        <v>0</v>
      </c>
      <c r="I11" s="285"/>
    </row>
    <row r="12" spans="1:13" ht="15" customHeight="1" x14ac:dyDescent="0.25">
      <c r="A12" s="66">
        <v>4</v>
      </c>
      <c r="B12" s="257" t="s">
        <v>1</v>
      </c>
      <c r="C12" s="217"/>
      <c r="D12" s="264">
        <v>0</v>
      </c>
      <c r="E12" s="265"/>
      <c r="F12" s="266">
        <v>0</v>
      </c>
      <c r="G12" s="266"/>
      <c r="H12" s="264">
        <v>0</v>
      </c>
      <c r="I12" s="265"/>
    </row>
    <row r="13" spans="1:13" ht="15" customHeight="1" x14ac:dyDescent="0.25">
      <c r="A13" s="66">
        <v>5</v>
      </c>
      <c r="B13" s="257" t="s">
        <v>8</v>
      </c>
      <c r="C13" s="217"/>
      <c r="D13" s="264">
        <v>0</v>
      </c>
      <c r="E13" s="265"/>
      <c r="F13" s="266">
        <v>0</v>
      </c>
      <c r="G13" s="266"/>
      <c r="H13" s="264">
        <v>0</v>
      </c>
      <c r="I13" s="265"/>
    </row>
    <row r="14" spans="1:13" ht="15" customHeight="1" x14ac:dyDescent="0.25">
      <c r="A14" s="66">
        <v>6</v>
      </c>
      <c r="B14" s="257" t="s">
        <v>0</v>
      </c>
      <c r="C14" s="217"/>
      <c r="D14" s="284">
        <f>ROUND('4_Nákl_na_1 km nad rámec_Ref'!D14,2)</f>
        <v>0</v>
      </c>
      <c r="E14" s="285"/>
      <c r="F14" s="284">
        <f>ROUND('4_Nákl_na_1 km nad rámec_Ref'!F14,2)</f>
        <v>0</v>
      </c>
      <c r="G14" s="285"/>
      <c r="H14" s="284">
        <f>ROUND('4_Nákl_na_1 km nad rámec_Ref'!H14,2)</f>
        <v>0</v>
      </c>
      <c r="I14" s="285"/>
    </row>
    <row r="15" spans="1:13" ht="15" customHeight="1" x14ac:dyDescent="0.25">
      <c r="A15" s="66">
        <v>7</v>
      </c>
      <c r="B15" s="257" t="s">
        <v>20</v>
      </c>
      <c r="C15" s="217"/>
      <c r="D15" s="284">
        <f>ROUND('4_Nákl_na_1 km nad rámec_Ref'!D15,2)</f>
        <v>0</v>
      </c>
      <c r="E15" s="285"/>
      <c r="F15" s="284">
        <f>ROUND('4_Nákl_na_1 km nad rámec_Ref'!F15,2)</f>
        <v>0</v>
      </c>
      <c r="G15" s="285"/>
      <c r="H15" s="284">
        <f>ROUND('4_Nákl_na_1 km nad rámec_Ref'!H15,2)</f>
        <v>0</v>
      </c>
      <c r="I15" s="285"/>
    </row>
    <row r="16" spans="1:13" ht="15" customHeight="1" x14ac:dyDescent="0.25">
      <c r="A16" s="66">
        <v>8</v>
      </c>
      <c r="B16" s="257" t="s">
        <v>4</v>
      </c>
      <c r="C16" s="217"/>
      <c r="D16" s="284">
        <f>ROUND('4_Nákl_na_1 km nad rámec_Ref'!D16,2)</f>
        <v>0</v>
      </c>
      <c r="E16" s="285"/>
      <c r="F16" s="284">
        <f>ROUND('4_Nákl_na_1 km nad rámec_Ref'!F16,2)</f>
        <v>0</v>
      </c>
      <c r="G16" s="285"/>
      <c r="H16" s="284">
        <f>ROUND('4_Nákl_na_1 km nad rámec_Ref'!H16,2)</f>
        <v>0</v>
      </c>
      <c r="I16" s="285"/>
    </row>
    <row r="17" spans="1:17" ht="15" customHeight="1" x14ac:dyDescent="0.25">
      <c r="A17" s="66">
        <v>9</v>
      </c>
      <c r="B17" s="267" t="s">
        <v>21</v>
      </c>
      <c r="C17" s="190"/>
      <c r="D17" s="284">
        <f>ROUND('4_Nákl_na_1 km nad rámec_Ref'!D17,2)</f>
        <v>0</v>
      </c>
      <c r="E17" s="285"/>
      <c r="F17" s="284">
        <f>ROUND('4_Nákl_na_1 km nad rámec_Ref'!F17,2)</f>
        <v>0</v>
      </c>
      <c r="G17" s="285"/>
      <c r="H17" s="284">
        <f>ROUND('4_Nákl_na_1 km nad rámec_Ref'!H17,2)</f>
        <v>0</v>
      </c>
      <c r="I17" s="285"/>
    </row>
    <row r="18" spans="1:17" ht="15" customHeight="1" x14ac:dyDescent="0.25">
      <c r="A18" s="66">
        <v>10</v>
      </c>
      <c r="B18" s="257" t="s">
        <v>2</v>
      </c>
      <c r="C18" s="217"/>
      <c r="D18" s="264">
        <v>0</v>
      </c>
      <c r="E18" s="265"/>
      <c r="F18" s="266">
        <v>0</v>
      </c>
      <c r="G18" s="266"/>
      <c r="H18" s="264">
        <v>0</v>
      </c>
      <c r="I18" s="265"/>
    </row>
    <row r="19" spans="1:17" ht="15" customHeight="1" x14ac:dyDescent="0.25">
      <c r="A19" s="66">
        <v>11</v>
      </c>
      <c r="B19" s="257" t="s">
        <v>3</v>
      </c>
      <c r="C19" s="217"/>
      <c r="D19" s="264">
        <v>0</v>
      </c>
      <c r="E19" s="265"/>
      <c r="F19" s="266">
        <v>0</v>
      </c>
      <c r="G19" s="266"/>
      <c r="H19" s="264">
        <v>0</v>
      </c>
      <c r="I19" s="265"/>
    </row>
    <row r="20" spans="1:17" ht="15" customHeight="1" x14ac:dyDescent="0.25">
      <c r="A20" s="66">
        <v>12</v>
      </c>
      <c r="B20" s="257" t="s">
        <v>22</v>
      </c>
      <c r="C20" s="217"/>
      <c r="D20" s="284">
        <f>ROUND('4_Nákl_na_1 km nad rámec_Ref'!D20,2)</f>
        <v>0</v>
      </c>
      <c r="E20" s="285"/>
      <c r="F20" s="284">
        <f>ROUND('4_Nákl_na_1 km nad rámec_Ref'!F20,2)</f>
        <v>0</v>
      </c>
      <c r="G20" s="285"/>
      <c r="H20" s="284">
        <f>ROUND('4_Nákl_na_1 km nad rámec_Ref'!H20,2)</f>
        <v>0</v>
      </c>
      <c r="I20" s="285"/>
    </row>
    <row r="21" spans="1:17" ht="15" customHeight="1" x14ac:dyDescent="0.25">
      <c r="A21" s="66">
        <v>13</v>
      </c>
      <c r="B21" s="257" t="s">
        <v>23</v>
      </c>
      <c r="C21" s="217"/>
      <c r="D21" s="284">
        <f>ROUND('4_Nákl_na_1 km nad rámec_Ref'!D21,2)</f>
        <v>0</v>
      </c>
      <c r="E21" s="285"/>
      <c r="F21" s="284">
        <f>ROUND('4_Nákl_na_1 km nad rámec_Ref'!F21,2)</f>
        <v>0</v>
      </c>
      <c r="G21" s="285"/>
      <c r="H21" s="284">
        <f>ROUND('4_Nákl_na_1 km nad rámec_Ref'!H21,2)</f>
        <v>0</v>
      </c>
      <c r="I21" s="285"/>
    </row>
    <row r="22" spans="1:17" ht="15" customHeight="1" x14ac:dyDescent="0.25">
      <c r="A22" s="66">
        <v>14</v>
      </c>
      <c r="B22" s="257" t="s">
        <v>24</v>
      </c>
      <c r="C22" s="217"/>
      <c r="D22" s="284">
        <f>ROUND('4_Nákl_na_1 km nad rámec_Ref'!D22,2)</f>
        <v>0</v>
      </c>
      <c r="E22" s="285"/>
      <c r="F22" s="284">
        <f>ROUND('4_Nákl_na_1 km nad rámec_Ref'!F22,2)</f>
        <v>0</v>
      </c>
      <c r="G22" s="285"/>
      <c r="H22" s="284">
        <f>ROUND('4_Nákl_na_1 km nad rámec_Ref'!H22,2)</f>
        <v>0</v>
      </c>
      <c r="I22" s="285"/>
    </row>
    <row r="23" spans="1:17" ht="15" customHeight="1" thickBot="1" x14ac:dyDescent="0.3">
      <c r="A23" s="67">
        <v>15</v>
      </c>
      <c r="B23" s="247" t="s">
        <v>26</v>
      </c>
      <c r="C23" s="219"/>
      <c r="D23" s="248">
        <v>0</v>
      </c>
      <c r="E23" s="249"/>
      <c r="F23" s="250">
        <v>0</v>
      </c>
      <c r="G23" s="250"/>
      <c r="H23" s="248">
        <v>0</v>
      </c>
      <c r="I23" s="249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1" t="s">
        <v>82</v>
      </c>
      <c r="B25" s="252"/>
      <c r="C25" s="253"/>
      <c r="D25" s="244">
        <f>SUM(D9:E23)</f>
        <v>0</v>
      </c>
      <c r="E25" s="244"/>
      <c r="F25" s="286">
        <f>SUM(F9:G23)</f>
        <v>0</v>
      </c>
      <c r="G25" s="245"/>
      <c r="H25" s="244">
        <f>SUM(H9:I23)</f>
        <v>0</v>
      </c>
      <c r="I25" s="245"/>
      <c r="Q25" s="128"/>
    </row>
    <row r="26" spans="1:17" ht="30.75" customHeight="1" thickBot="1" x14ac:dyDescent="0.3">
      <c r="A26" s="241" t="s">
        <v>83</v>
      </c>
      <c r="B26" s="242"/>
      <c r="C26" s="243"/>
      <c r="D26" s="244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4"/>
      <c r="F26" s="244"/>
      <c r="G26" s="244"/>
      <c r="H26" s="244"/>
      <c r="I26" s="245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6" t="s">
        <v>77</v>
      </c>
      <c r="C35" s="246"/>
      <c r="D35" s="246"/>
      <c r="E35" s="246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6" t="s">
        <v>46</v>
      </c>
      <c r="E36" s="246"/>
    </row>
    <row r="37" spans="1:13" x14ac:dyDescent="0.25">
      <c r="A37" s="62">
        <v>1</v>
      </c>
      <c r="B37" s="70">
        <v>8.3000000000000007</v>
      </c>
      <c r="C37" s="70">
        <v>7</v>
      </c>
      <c r="D37" s="239">
        <v>6.2</v>
      </c>
      <c r="E37" s="239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40">
        <f>H9</f>
        <v>0</v>
      </c>
      <c r="E38" s="240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9">
        <v>10.5</v>
      </c>
      <c r="E39" s="239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40">
        <f>H14+H15</f>
        <v>0</v>
      </c>
      <c r="E40" s="240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H18" sqref="H18:I18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1" t="str">
        <f>'1_Ident_udaje'!A5:B5</f>
        <v>Výběrová oblast č. 5</v>
      </c>
      <c r="B4" s="232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1" t="s">
        <v>34</v>
      </c>
      <c r="E6" s="282"/>
      <c r="F6" s="282"/>
      <c r="G6" s="282"/>
      <c r="H6" s="282"/>
      <c r="I6" s="283"/>
    </row>
    <row r="7" spans="1:18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8" ht="63" customHeight="1" thickBot="1" x14ac:dyDescent="0.3">
      <c r="A8" s="64" t="s">
        <v>28</v>
      </c>
      <c r="B8" s="271" t="s">
        <v>6</v>
      </c>
      <c r="C8" s="272"/>
      <c r="D8" s="273" t="s">
        <v>72</v>
      </c>
      <c r="E8" s="274"/>
      <c r="F8" s="273" t="s">
        <v>72</v>
      </c>
      <c r="G8" s="274"/>
      <c r="H8" s="273" t="s">
        <v>72</v>
      </c>
      <c r="I8" s="274"/>
    </row>
    <row r="9" spans="1:18" ht="15" customHeight="1" x14ac:dyDescent="0.25">
      <c r="A9" s="71">
        <v>1</v>
      </c>
      <c r="B9" s="225" t="s">
        <v>25</v>
      </c>
      <c r="C9" s="225"/>
      <c r="D9" s="269">
        <v>0</v>
      </c>
      <c r="E9" s="270"/>
      <c r="F9" s="269">
        <v>0</v>
      </c>
      <c r="G9" s="270"/>
      <c r="H9" s="269">
        <v>0</v>
      </c>
      <c r="I9" s="27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8" t="s">
        <v>18</v>
      </c>
      <c r="C10" s="218"/>
      <c r="D10" s="258">
        <v>0</v>
      </c>
      <c r="E10" s="259"/>
      <c r="F10" s="258">
        <v>0</v>
      </c>
      <c r="G10" s="259"/>
      <c r="H10" s="258">
        <v>0</v>
      </c>
      <c r="I10" s="259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8" t="s">
        <v>19</v>
      </c>
      <c r="C11" s="218"/>
      <c r="D11" s="258">
        <v>0</v>
      </c>
      <c r="E11" s="259"/>
      <c r="F11" s="258">
        <v>0</v>
      </c>
      <c r="G11" s="259"/>
      <c r="H11" s="258">
        <v>0</v>
      </c>
      <c r="I11" s="259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8" t="s">
        <v>1</v>
      </c>
      <c r="C12" s="218"/>
      <c r="D12" s="264">
        <v>0</v>
      </c>
      <c r="E12" s="265"/>
      <c r="F12" s="264">
        <v>0</v>
      </c>
      <c r="G12" s="265"/>
      <c r="H12" s="264">
        <v>0</v>
      </c>
      <c r="I12" s="265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8" t="s">
        <v>8</v>
      </c>
      <c r="C13" s="218"/>
      <c r="D13" s="264">
        <v>0</v>
      </c>
      <c r="E13" s="265"/>
      <c r="F13" s="264">
        <v>0</v>
      </c>
      <c r="G13" s="265"/>
      <c r="H13" s="264">
        <v>0</v>
      </c>
      <c r="I13" s="265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8" t="s">
        <v>0</v>
      </c>
      <c r="C14" s="218"/>
      <c r="D14" s="258">
        <v>0</v>
      </c>
      <c r="E14" s="259"/>
      <c r="F14" s="258">
        <v>0</v>
      </c>
      <c r="G14" s="259"/>
      <c r="H14" s="258">
        <v>0</v>
      </c>
      <c r="I14" s="259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8" t="s">
        <v>20</v>
      </c>
      <c r="C15" s="218"/>
      <c r="D15" s="258">
        <v>0</v>
      </c>
      <c r="E15" s="259"/>
      <c r="F15" s="258">
        <v>0</v>
      </c>
      <c r="G15" s="259"/>
      <c r="H15" s="258">
        <v>0</v>
      </c>
      <c r="I15" s="259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8" t="s">
        <v>4</v>
      </c>
      <c r="C16" s="218"/>
      <c r="D16" s="258">
        <v>0</v>
      </c>
      <c r="E16" s="259"/>
      <c r="F16" s="258">
        <v>0</v>
      </c>
      <c r="G16" s="259"/>
      <c r="H16" s="258">
        <v>0</v>
      </c>
      <c r="I16" s="259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8" t="s">
        <v>27</v>
      </c>
      <c r="C17" s="218"/>
      <c r="D17" s="258">
        <v>0</v>
      </c>
      <c r="E17" s="259"/>
      <c r="F17" s="258">
        <v>0</v>
      </c>
      <c r="G17" s="259"/>
      <c r="H17" s="258">
        <v>0</v>
      </c>
      <c r="I17" s="259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8" t="s">
        <v>2</v>
      </c>
      <c r="C18" s="218"/>
      <c r="D18" s="264">
        <v>0</v>
      </c>
      <c r="E18" s="265"/>
      <c r="F18" s="264">
        <v>0</v>
      </c>
      <c r="G18" s="265"/>
      <c r="H18" s="264">
        <v>0</v>
      </c>
      <c r="I18" s="265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8" t="s">
        <v>3</v>
      </c>
      <c r="C19" s="218"/>
      <c r="D19" s="264">
        <v>0</v>
      </c>
      <c r="E19" s="265"/>
      <c r="F19" s="264">
        <v>0</v>
      </c>
      <c r="G19" s="265"/>
      <c r="H19" s="264">
        <v>0</v>
      </c>
      <c r="I19" s="265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8" t="s">
        <v>22</v>
      </c>
      <c r="C20" s="218"/>
      <c r="D20" s="258">
        <v>0</v>
      </c>
      <c r="E20" s="259"/>
      <c r="F20" s="258">
        <v>0</v>
      </c>
      <c r="G20" s="259"/>
      <c r="H20" s="258">
        <v>0</v>
      </c>
      <c r="I20" s="259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8" t="s">
        <v>23</v>
      </c>
      <c r="C21" s="218"/>
      <c r="D21" s="258">
        <v>0</v>
      </c>
      <c r="E21" s="259"/>
      <c r="F21" s="258">
        <v>0</v>
      </c>
      <c r="G21" s="259"/>
      <c r="H21" s="258">
        <v>0</v>
      </c>
      <c r="I21" s="259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8" t="s">
        <v>24</v>
      </c>
      <c r="C22" s="218"/>
      <c r="D22" s="261">
        <v>0</v>
      </c>
      <c r="E22" s="262"/>
      <c r="F22" s="261">
        <v>0</v>
      </c>
      <c r="G22" s="262"/>
      <c r="H22" s="261">
        <v>0</v>
      </c>
      <c r="I22" s="262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20" t="s">
        <v>26</v>
      </c>
      <c r="C23" s="220"/>
      <c r="D23" s="248">
        <v>0</v>
      </c>
      <c r="E23" s="249"/>
      <c r="F23" s="248">
        <v>0</v>
      </c>
      <c r="G23" s="249"/>
      <c r="H23" s="248">
        <v>0</v>
      </c>
      <c r="I23" s="249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3" t="s">
        <v>81</v>
      </c>
      <c r="B25" s="294"/>
      <c r="C25" s="295"/>
      <c r="D25" s="254">
        <f>SUM('5_Úspora_za_1kmpodrámec Ref_pre'!D9:E23)</f>
        <v>0</v>
      </c>
      <c r="E25" s="254"/>
      <c r="F25" s="255">
        <f>SUM('5_Úspora_za_1kmpodrámec Ref_pre'!F9:G23)</f>
        <v>0</v>
      </c>
      <c r="G25" s="256"/>
      <c r="H25" s="254">
        <f>SUM('5_Úspora_za_1kmpodrámec Ref_pre'!H9:I23)</f>
        <v>0</v>
      </c>
      <c r="I25" s="25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0" t="s">
        <v>80</v>
      </c>
      <c r="B26" s="291"/>
      <c r="C26" s="292"/>
      <c r="D26" s="244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4"/>
      <c r="F26" s="244"/>
      <c r="G26" s="244"/>
      <c r="H26" s="244"/>
      <c r="I26" s="245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6" t="s">
        <v>77</v>
      </c>
      <c r="C32" s="246"/>
      <c r="D32" s="246"/>
      <c r="E32" s="246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6" t="s">
        <v>46</v>
      </c>
      <c r="E33" s="246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9">
        <v>6.2</v>
      </c>
      <c r="E34" s="239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40">
        <f>H9</f>
        <v>0</v>
      </c>
      <c r="E35" s="240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9">
        <v>10.5</v>
      </c>
      <c r="E36" s="239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40">
        <f>H14+H15</f>
        <v>0</v>
      </c>
      <c r="E37" s="240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/>
    </row>
  </sheetData>
  <sheetProtection algorithmName="SHA-512" hashValue="2zi7bT46030hgzGbEwVs9Tsa5ySu8Z73Vy7+N89LqJHQWeExvLQcwuEhpPvBpiG8DJ9fPSjNH2HYgo5dpiRWdA==" saltValue="YNI/6MH2X3rHAQ5eMrV84A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1" t="s">
        <v>79</v>
      </c>
      <c r="B4" s="232"/>
      <c r="C4" s="104" t="str">
        <f>'1_Ident_udaje'!C5:D5</f>
        <v>Trutnovsko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1" t="s">
        <v>34</v>
      </c>
      <c r="E6" s="282"/>
      <c r="F6" s="282"/>
      <c r="G6" s="282"/>
      <c r="H6" s="282"/>
      <c r="I6" s="283"/>
    </row>
    <row r="7" spans="1:13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3" ht="63" customHeight="1" thickBot="1" x14ac:dyDescent="0.3">
      <c r="A8" s="64" t="s">
        <v>28</v>
      </c>
      <c r="B8" s="271" t="s">
        <v>6</v>
      </c>
      <c r="C8" s="272"/>
      <c r="D8" s="273" t="s">
        <v>72</v>
      </c>
      <c r="E8" s="274"/>
      <c r="F8" s="273" t="s">
        <v>72</v>
      </c>
      <c r="G8" s="274"/>
      <c r="H8" s="273" t="s">
        <v>72</v>
      </c>
      <c r="I8" s="274"/>
    </row>
    <row r="9" spans="1:13" ht="15" customHeight="1" x14ac:dyDescent="0.25">
      <c r="A9" s="71">
        <v>1</v>
      </c>
      <c r="B9" s="225" t="s">
        <v>25</v>
      </c>
      <c r="C9" s="225"/>
      <c r="D9" s="284">
        <f>ROUND('5_Úspora_za_1 km pod rámec Ref'!D9,2)</f>
        <v>0</v>
      </c>
      <c r="E9" s="285"/>
      <c r="F9" s="284">
        <f>ROUND('5_Úspora_za_1 km pod rámec Ref'!F9,2)</f>
        <v>0</v>
      </c>
      <c r="G9" s="285"/>
      <c r="H9" s="284">
        <f>ROUND('5_Úspora_za_1 km pod rámec Ref'!H9,2)</f>
        <v>0</v>
      </c>
      <c r="I9" s="285"/>
    </row>
    <row r="10" spans="1:13" ht="15" customHeight="1" x14ac:dyDescent="0.25">
      <c r="A10" s="72">
        <v>2</v>
      </c>
      <c r="B10" s="218" t="s">
        <v>18</v>
      </c>
      <c r="C10" s="218"/>
      <c r="D10" s="284">
        <f>ROUND('5_Úspora_za_1 km pod rámec Ref'!D10,2)</f>
        <v>0</v>
      </c>
      <c r="E10" s="285"/>
      <c r="F10" s="284">
        <f>ROUND('5_Úspora_za_1 km pod rámec Ref'!F10,2)</f>
        <v>0</v>
      </c>
      <c r="G10" s="285"/>
      <c r="H10" s="284">
        <f>ROUND('5_Úspora_za_1 km pod rámec Ref'!H10,2)</f>
        <v>0</v>
      </c>
      <c r="I10" s="285"/>
    </row>
    <row r="11" spans="1:13" ht="15" customHeight="1" x14ac:dyDescent="0.25">
      <c r="A11" s="72">
        <v>3</v>
      </c>
      <c r="B11" s="218" t="s">
        <v>19</v>
      </c>
      <c r="C11" s="218"/>
      <c r="D11" s="284">
        <f>ROUND('5_Úspora_za_1 km pod rámec Ref'!D11,2)</f>
        <v>0</v>
      </c>
      <c r="E11" s="285"/>
      <c r="F11" s="284">
        <f>ROUND('5_Úspora_za_1 km pod rámec Ref'!F11,2)</f>
        <v>0</v>
      </c>
      <c r="G11" s="285"/>
      <c r="H11" s="284">
        <f>ROUND('5_Úspora_za_1 km pod rámec Ref'!H11,2)</f>
        <v>0</v>
      </c>
      <c r="I11" s="285"/>
    </row>
    <row r="12" spans="1:13" ht="15" customHeight="1" x14ac:dyDescent="0.25">
      <c r="A12" s="72">
        <v>4</v>
      </c>
      <c r="B12" s="218" t="s">
        <v>1</v>
      </c>
      <c r="C12" s="218"/>
      <c r="D12" s="264">
        <v>0</v>
      </c>
      <c r="E12" s="265"/>
      <c r="F12" s="264">
        <v>0</v>
      </c>
      <c r="G12" s="265"/>
      <c r="H12" s="264">
        <v>0</v>
      </c>
      <c r="I12" s="265"/>
    </row>
    <row r="13" spans="1:13" ht="15" customHeight="1" x14ac:dyDescent="0.25">
      <c r="A13" s="72">
        <v>5</v>
      </c>
      <c r="B13" s="218" t="s">
        <v>8</v>
      </c>
      <c r="C13" s="218"/>
      <c r="D13" s="264">
        <v>0</v>
      </c>
      <c r="E13" s="265"/>
      <c r="F13" s="264">
        <v>0</v>
      </c>
      <c r="G13" s="265"/>
      <c r="H13" s="264">
        <v>0</v>
      </c>
      <c r="I13" s="265"/>
    </row>
    <row r="14" spans="1:13" ht="15" customHeight="1" x14ac:dyDescent="0.25">
      <c r="A14" s="72">
        <v>6</v>
      </c>
      <c r="B14" s="218" t="s">
        <v>0</v>
      </c>
      <c r="C14" s="218"/>
      <c r="D14" s="284">
        <f>ROUND('5_Úspora_za_1 km pod rámec Ref'!D14,2)</f>
        <v>0</v>
      </c>
      <c r="E14" s="285"/>
      <c r="F14" s="284">
        <f>ROUND('5_Úspora_za_1 km pod rámec Ref'!F14,2)</f>
        <v>0</v>
      </c>
      <c r="G14" s="285"/>
      <c r="H14" s="284">
        <f>ROUND('5_Úspora_za_1 km pod rámec Ref'!H14,2)</f>
        <v>0</v>
      </c>
      <c r="I14" s="285"/>
    </row>
    <row r="15" spans="1:13" ht="15" customHeight="1" x14ac:dyDescent="0.25">
      <c r="A15" s="72">
        <v>7</v>
      </c>
      <c r="B15" s="218" t="s">
        <v>20</v>
      </c>
      <c r="C15" s="218"/>
      <c r="D15" s="284">
        <f>ROUND('5_Úspora_za_1 km pod rámec Ref'!D15,2)</f>
        <v>0</v>
      </c>
      <c r="E15" s="285"/>
      <c r="F15" s="284">
        <f>ROUND('5_Úspora_za_1 km pod rámec Ref'!F15,2)</f>
        <v>0</v>
      </c>
      <c r="G15" s="285"/>
      <c r="H15" s="284">
        <f>ROUND('5_Úspora_za_1 km pod rámec Ref'!H15,2)</f>
        <v>0</v>
      </c>
      <c r="I15" s="285"/>
    </row>
    <row r="16" spans="1:13" ht="15" customHeight="1" x14ac:dyDescent="0.25">
      <c r="A16" s="72">
        <v>8</v>
      </c>
      <c r="B16" s="218" t="s">
        <v>4</v>
      </c>
      <c r="C16" s="218"/>
      <c r="D16" s="284">
        <f>ROUND('5_Úspora_za_1 km pod rámec Ref'!D16,2)</f>
        <v>0</v>
      </c>
      <c r="E16" s="285"/>
      <c r="F16" s="284">
        <f>ROUND('5_Úspora_za_1 km pod rámec Ref'!F16,2)</f>
        <v>0</v>
      </c>
      <c r="G16" s="285"/>
      <c r="H16" s="284">
        <f>ROUND('5_Úspora_za_1 km pod rámec Ref'!H16,2)</f>
        <v>0</v>
      </c>
      <c r="I16" s="285"/>
    </row>
    <row r="17" spans="1:9" ht="15" customHeight="1" x14ac:dyDescent="0.25">
      <c r="A17" s="72">
        <v>9</v>
      </c>
      <c r="B17" s="218" t="s">
        <v>27</v>
      </c>
      <c r="C17" s="218"/>
      <c r="D17" s="284">
        <f>ROUND('5_Úspora_za_1 km pod rámec Ref'!D17,2)</f>
        <v>0</v>
      </c>
      <c r="E17" s="285"/>
      <c r="F17" s="284">
        <f>ROUND('5_Úspora_za_1 km pod rámec Ref'!F17,2)</f>
        <v>0</v>
      </c>
      <c r="G17" s="285"/>
      <c r="H17" s="284">
        <f>ROUND('5_Úspora_za_1 km pod rámec Ref'!H17,2)</f>
        <v>0</v>
      </c>
      <c r="I17" s="285"/>
    </row>
    <row r="18" spans="1:9" ht="15" customHeight="1" x14ac:dyDescent="0.25">
      <c r="A18" s="72">
        <v>10</v>
      </c>
      <c r="B18" s="218" t="s">
        <v>2</v>
      </c>
      <c r="C18" s="218"/>
      <c r="D18" s="264">
        <v>0</v>
      </c>
      <c r="E18" s="265"/>
      <c r="F18" s="264">
        <v>0</v>
      </c>
      <c r="G18" s="265"/>
      <c r="H18" s="264">
        <v>0</v>
      </c>
      <c r="I18" s="265"/>
    </row>
    <row r="19" spans="1:9" ht="15" customHeight="1" x14ac:dyDescent="0.25">
      <c r="A19" s="72">
        <v>11</v>
      </c>
      <c r="B19" s="218" t="s">
        <v>3</v>
      </c>
      <c r="C19" s="218"/>
      <c r="D19" s="264">
        <v>0</v>
      </c>
      <c r="E19" s="265"/>
      <c r="F19" s="264">
        <v>0</v>
      </c>
      <c r="G19" s="265"/>
      <c r="H19" s="264">
        <v>0</v>
      </c>
      <c r="I19" s="265"/>
    </row>
    <row r="20" spans="1:9" ht="15" customHeight="1" x14ac:dyDescent="0.25">
      <c r="A20" s="72">
        <v>12</v>
      </c>
      <c r="B20" s="218" t="s">
        <v>22</v>
      </c>
      <c r="C20" s="218"/>
      <c r="D20" s="284">
        <f>ROUND('5_Úspora_za_1 km pod rámec Ref'!D20,2)</f>
        <v>0</v>
      </c>
      <c r="E20" s="285"/>
      <c r="F20" s="284">
        <f>ROUND('5_Úspora_za_1 km pod rámec Ref'!F20,2)</f>
        <v>0</v>
      </c>
      <c r="G20" s="285"/>
      <c r="H20" s="284">
        <f>ROUND('5_Úspora_za_1 km pod rámec Ref'!H20,2)</f>
        <v>0</v>
      </c>
      <c r="I20" s="285"/>
    </row>
    <row r="21" spans="1:9" ht="15" customHeight="1" x14ac:dyDescent="0.25">
      <c r="A21" s="72">
        <v>13</v>
      </c>
      <c r="B21" s="218" t="s">
        <v>23</v>
      </c>
      <c r="C21" s="218"/>
      <c r="D21" s="284">
        <f>ROUND('5_Úspora_za_1 km pod rámec Ref'!D21,2)</f>
        <v>0</v>
      </c>
      <c r="E21" s="285"/>
      <c r="F21" s="284">
        <f>ROUND('5_Úspora_za_1 km pod rámec Ref'!F21,2)</f>
        <v>0</v>
      </c>
      <c r="G21" s="285"/>
      <c r="H21" s="284">
        <f>ROUND('5_Úspora_za_1 km pod rámec Ref'!H21,2)</f>
        <v>0</v>
      </c>
      <c r="I21" s="285"/>
    </row>
    <row r="22" spans="1:9" ht="15" customHeight="1" x14ac:dyDescent="0.25">
      <c r="A22" s="72">
        <v>14</v>
      </c>
      <c r="B22" s="218" t="s">
        <v>24</v>
      </c>
      <c r="C22" s="218"/>
      <c r="D22" s="284">
        <f>ROUND('5_Úspora_za_1 km pod rámec Ref'!D22,2)</f>
        <v>0</v>
      </c>
      <c r="E22" s="285"/>
      <c r="F22" s="284">
        <f>ROUND('5_Úspora_za_1 km pod rámec Ref'!F22,2)</f>
        <v>0</v>
      </c>
      <c r="G22" s="285"/>
      <c r="H22" s="284">
        <f>ROUND('5_Úspora_za_1 km pod rámec Ref'!H22,2)</f>
        <v>0</v>
      </c>
      <c r="I22" s="285"/>
    </row>
    <row r="23" spans="1:9" ht="15" customHeight="1" thickBot="1" x14ac:dyDescent="0.3">
      <c r="A23" s="73">
        <v>15</v>
      </c>
      <c r="B23" s="220" t="s">
        <v>26</v>
      </c>
      <c r="C23" s="220"/>
      <c r="D23" s="248">
        <v>0</v>
      </c>
      <c r="E23" s="249"/>
      <c r="F23" s="248">
        <v>0</v>
      </c>
      <c r="G23" s="249"/>
      <c r="H23" s="248">
        <v>0</v>
      </c>
      <c r="I23" s="249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3" t="s">
        <v>81</v>
      </c>
      <c r="B25" s="294"/>
      <c r="C25" s="295"/>
      <c r="D25" s="244">
        <f>SUM(D9:E23)</f>
        <v>0</v>
      </c>
      <c r="E25" s="244"/>
      <c r="F25" s="286">
        <f>SUM(F9:G23)</f>
        <v>0</v>
      </c>
      <c r="G25" s="245"/>
      <c r="H25" s="244">
        <f>SUM(H9:I23)</f>
        <v>0</v>
      </c>
      <c r="I25" s="245"/>
    </row>
    <row r="26" spans="1:9" ht="30.75" customHeight="1" thickBot="1" x14ac:dyDescent="0.3">
      <c r="A26" s="290" t="s">
        <v>80</v>
      </c>
      <c r="B26" s="291"/>
      <c r="C26" s="292"/>
      <c r="D26" s="244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4"/>
      <c r="F26" s="244"/>
      <c r="G26" s="244"/>
      <c r="H26" s="244"/>
      <c r="I26" s="245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6" t="s">
        <v>77</v>
      </c>
      <c r="C31" s="246"/>
      <c r="D31" s="246"/>
      <c r="E31" s="246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6" t="s">
        <v>46</v>
      </c>
      <c r="E32" s="246"/>
    </row>
    <row r="33" spans="1:13" x14ac:dyDescent="0.25">
      <c r="A33" s="62">
        <v>1</v>
      </c>
      <c r="B33" s="70">
        <v>8.3000000000000007</v>
      </c>
      <c r="C33" s="70">
        <v>7</v>
      </c>
      <c r="D33" s="239">
        <v>6.2</v>
      </c>
      <c r="E33" s="239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40">
        <f>H9</f>
        <v>0</v>
      </c>
      <c r="E34" s="240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9">
        <v>10.5</v>
      </c>
      <c r="E35" s="239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40">
        <f>H14+H15</f>
        <v>0</v>
      </c>
      <c r="E36" s="240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90" zoomScaleNormal="90" zoomScaleSheetLayoutView="90" workbookViewId="0">
      <selection activeCell="B26" sqref="B26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5</v>
      </c>
      <c r="B4" s="105" t="str">
        <f>'1_Ident_udaje'!C5</f>
        <v>Trutnovsko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1" t="s">
        <v>34</v>
      </c>
      <c r="D6" s="282"/>
      <c r="E6" s="282"/>
      <c r="F6" s="282"/>
      <c r="G6" s="282"/>
      <c r="H6" s="283"/>
    </row>
    <row r="7" spans="1:13" s="16" customFormat="1" ht="24.95" customHeight="1" thickBot="1" x14ac:dyDescent="0.3">
      <c r="A7" s="43"/>
      <c r="B7" s="68"/>
      <c r="C7" s="287" t="s">
        <v>35</v>
      </c>
      <c r="D7" s="288"/>
      <c r="E7" s="287" t="s">
        <v>36</v>
      </c>
      <c r="F7" s="288"/>
      <c r="G7" s="287" t="s">
        <v>37</v>
      </c>
      <c r="H7" s="289"/>
    </row>
    <row r="8" spans="1:13" s="16" customFormat="1" ht="34.5" customHeight="1" thickBot="1" x14ac:dyDescent="0.3">
      <c r="A8" s="64" t="s">
        <v>28</v>
      </c>
      <c r="B8" s="74" t="s">
        <v>6</v>
      </c>
      <c r="C8" s="304" t="s">
        <v>29</v>
      </c>
      <c r="D8" s="305"/>
      <c r="E8" s="296" t="s">
        <v>5</v>
      </c>
      <c r="F8" s="305"/>
      <c r="G8" s="296" t="s">
        <v>7</v>
      </c>
      <c r="H8" s="297"/>
    </row>
    <row r="9" spans="1:13" s="16" customFormat="1" ht="35.1" customHeight="1" x14ac:dyDescent="0.25">
      <c r="A9" s="72">
        <v>1</v>
      </c>
      <c r="B9" s="75" t="s">
        <v>75</v>
      </c>
      <c r="C9" s="298">
        <f>SUM('3_Nákladove_položky_prep'!E9:F23)</f>
        <v>0.28000000000000003</v>
      </c>
      <c r="D9" s="298"/>
      <c r="E9" s="298">
        <f>SUM('3_Nákladove_položky_prep'!I9:J23)</f>
        <v>0.28000000000000003</v>
      </c>
      <c r="F9" s="298"/>
      <c r="G9" s="298">
        <f>SUM('3_Nákladove_položky_prep'!M9:N23)</f>
        <v>0.28000000000000003</v>
      </c>
      <c r="H9" s="299"/>
    </row>
    <row r="10" spans="1:13" s="16" customFormat="1" ht="35.1" customHeight="1" x14ac:dyDescent="0.25">
      <c r="A10" s="76">
        <v>2</v>
      </c>
      <c r="B10" s="77" t="s">
        <v>73</v>
      </c>
      <c r="C10" s="300">
        <f>'4_Nákl_na_1kmnad rámec_Ref_prep'!D25</f>
        <v>0</v>
      </c>
      <c r="D10" s="306"/>
      <c r="E10" s="300">
        <f>'4_Nákl_na_1kmnad rámec_Ref_prep'!F25</f>
        <v>0</v>
      </c>
      <c r="F10" s="306"/>
      <c r="G10" s="300">
        <f>'4_Nákl_na_1kmnad rámec_Ref_prep'!H25</f>
        <v>0</v>
      </c>
      <c r="H10" s="301"/>
    </row>
    <row r="11" spans="1:13" s="16" customFormat="1" ht="35.1" customHeight="1" x14ac:dyDescent="0.25">
      <c r="A11" s="76">
        <v>3</v>
      </c>
      <c r="B11" s="77" t="s">
        <v>74</v>
      </c>
      <c r="C11" s="300">
        <f>'5_Úspora_za_1kmpodrámec Ref_pre'!D25</f>
        <v>0</v>
      </c>
      <c r="D11" s="306"/>
      <c r="E11" s="300">
        <f>'5_Úspora_za_1kmpodrámec Ref_pre'!F25</f>
        <v>0</v>
      </c>
      <c r="F11" s="306"/>
      <c r="G11" s="300">
        <f>'5_Úspora_za_1kmpodrámec Ref_pre'!H25</f>
        <v>0</v>
      </c>
      <c r="H11" s="301"/>
    </row>
    <row r="12" spans="1:13" ht="35.1" customHeight="1" thickBot="1" x14ac:dyDescent="0.3">
      <c r="A12" s="73">
        <v>4</v>
      </c>
      <c r="B12" s="108" t="s">
        <v>88</v>
      </c>
      <c r="C12" s="302">
        <f>SUM('3_Nákladove_položky_prep'!F9:F23)*'2_Spec_rozsahu_zakázky'!D18/'2_Spec_rozsahu_zakázky'!D12</f>
        <v>22907.562222222226</v>
      </c>
      <c r="D12" s="302"/>
      <c r="E12" s="302">
        <f>SUM('3_Nákladove_položky_prep'!J9:J23)*'2_Spec_rozsahu_zakázky'!F18/'2_Spec_rozsahu_zakázky'!F12</f>
        <v>18292.61</v>
      </c>
      <c r="F12" s="302"/>
      <c r="G12" s="302">
        <f>SUM('3_Nákladove_položky_prep'!N9:N23)*'2_Spec_rozsahu_zakázky'!H18/'2_Spec_rozsahu_zakázky'!H12</f>
        <v>20439.346666666668</v>
      </c>
      <c r="H12" s="303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4" t="str">
        <f>IF(AND($C$52="ne",B25&lt;&gt;""),"List č. 3","")</f>
        <v/>
      </c>
      <c r="B25" s="139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4"/>
      <c r="B26" s="165"/>
      <c r="C26" s="24"/>
      <c r="D26" s="24"/>
      <c r="E26" s="24"/>
      <c r="F26" s="24"/>
      <c r="G26" s="24"/>
      <c r="H26" s="24"/>
    </row>
    <row r="27" spans="1:9" x14ac:dyDescent="0.25">
      <c r="A27" s="164" t="str">
        <f>IF(AND($C$52="ne",B27&lt;&gt;""),"List č. 4","")</f>
        <v/>
      </c>
      <c r="B27" s="165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4" t="str">
        <f>IF(AND($C$52="ne",B28&lt;&gt;""),"List č. 4","")</f>
        <v>List č. 4</v>
      </c>
      <c r="B28" s="165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4" t="str">
        <f>IF(AND($C$52="ne",B29&lt;&gt;""),"List č. 4","")</f>
        <v>List č. 4</v>
      </c>
      <c r="B29" s="165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4" t="str">
        <f>IF(AND($C$52="ne",B30&lt;&gt;""),"List č. 4","")</f>
        <v>List č. 4</v>
      </c>
      <c r="B30" s="165" t="str">
        <f>'4_Nákl_na_1 km nad rámec_Ref'!A43</f>
        <v>Upozornění: náklady na 1 km nad rámec referenčního rozsahu dopravního výkonu (malý autobus) nejsou v intervalu 40% - 70 % z JCDV.</v>
      </c>
      <c r="C30" s="24"/>
      <c r="D30" s="24"/>
      <c r="E30" s="24"/>
      <c r="F30" s="24"/>
      <c r="G30" s="24"/>
      <c r="H30" s="24"/>
    </row>
    <row r="31" spans="1:9" x14ac:dyDescent="0.25">
      <c r="A31" s="164"/>
      <c r="B31" s="165"/>
      <c r="C31" s="24"/>
      <c r="D31" s="24"/>
      <c r="E31" s="24"/>
      <c r="F31" s="24"/>
      <c r="G31" s="24"/>
      <c r="H31" s="24"/>
    </row>
    <row r="32" spans="1:9" x14ac:dyDescent="0.25">
      <c r="A32" s="164" t="str">
        <f>IF(AND($C$52="ne",B32&lt;&gt;""),"List č. 5","")</f>
        <v/>
      </c>
      <c r="B32" s="165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4" t="str">
        <f>IF(AND($C$52="ne",B33&lt;&gt;""),"List č. 5","")</f>
        <v>List č. 5</v>
      </c>
      <c r="B33" s="165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4" t="str">
        <f>IF(AND($C$52="ne",B34&lt;&gt;""),"List č. 5","")</f>
        <v>List č. 5</v>
      </c>
      <c r="B34" s="165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4" t="str">
        <f>IF(AND($C$52="ne",B35&lt;&gt;""),"List č. 5","")</f>
        <v>List č. 5</v>
      </c>
      <c r="B35" s="165" t="str">
        <f>'5_Úspora_za_1 km pod rámec Ref'!A43</f>
        <v>Upozornění: úspora za 1 km pod rámec referenčního rozsahu dopravního výkonu (malý autobus) není v intervalu 40% - 70 % z JCDV.</v>
      </c>
      <c r="C35" s="24"/>
      <c r="D35" s="24"/>
      <c r="E35" s="24"/>
      <c r="F35" s="24"/>
      <c r="G35" s="24"/>
      <c r="H35" s="24"/>
    </row>
    <row r="36" spans="1:8" x14ac:dyDescent="0.25">
      <c r="A36" s="164"/>
      <c r="B36" s="165"/>
      <c r="C36" s="24"/>
      <c r="D36" s="24"/>
      <c r="E36" s="24"/>
      <c r="F36" s="24"/>
      <c r="G36" s="24"/>
      <c r="H36" s="24"/>
    </row>
    <row r="37" spans="1:8" x14ac:dyDescent="0.25">
      <c r="A37" s="164" t="str">
        <f>IF(AND($C$52="ne",B37&lt;&gt;""),"Obecné","")</f>
        <v/>
      </c>
      <c r="B37" s="165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Xyh6wrdkQvhNbTJZIzDEaRiSFhTxUEtEDrVPgSDMoUtG6UKQfz/DsNyCVHlMM8pP5d+HExPomDsT3LdZ29l7bA==" saltValue="GYzkt13lGCcT13zv+KQwHQ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2DmvMNsWqeBQQc4xPYDhbsjjHug=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PEaYybDmuNUk7Dk6bISFG0pFaXE=</DigestValue>
    </Reference>
  </SignedInfo>
  <SignatureValue>ODD1rJghjqdIzjQBZOXL0PfGU7h+IlFl8EVid2OhfKNUHj0dFOQhCUgz8LXKzSLH1MuPE22jHOVQ
J3k5/cOhN/2ECx9aAJpvSUK4txS06kNA/Q0RvCjqrAsrF0ALc5wz54MDnifxtOzAeqw/rYAWi8m6
HGWkAFGkGrh33+p6R1iE8xwrXRHWVII+/14zoJiUEbU1+ziu46cODgs1GTSIsoSZvVd71MPMvlPy
3VMY/m67ECFBhNMZQck1aiy33oOvCsfQ65caPBpNjTzN5b6IUPnXBhJZ1Hs+WKwLuzPPBCN91KYQ
FVyepQGasm/lzrWfS94KKHxRCMj+kXkcrg9WrQ==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MWJBos+3ocpeJtr4oJ7VOiDHM3M=</DigestValue>
      </Reference>
      <Reference URI="/xl/worksheets/sheet7.xml?ContentType=application/vnd.openxmlformats-officedocument.spreadsheetml.worksheet+xml">
        <DigestMethod Algorithm="http://www.w3.org/2000/09/xmldsig#sha1"/>
        <DigestValue>lzC8fq2Ca3AkM5EkMB/Kh+jPIxc=</DigestValue>
      </Reference>
      <Reference URI="/xl/worksheets/sheet5.xml?ContentType=application/vnd.openxmlformats-officedocument.spreadsheetml.worksheet+xml">
        <DigestMethod Algorithm="http://www.w3.org/2000/09/xmldsig#sha1"/>
        <DigestValue>Zkb1p4Duwx/wv4yQXamnDFryMiE=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k5E6YUIcoV2I6lDDaKXQR96MUX8=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QZA90SiZdezTgbEdN0vL5TB+520=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fu7XGmVA6c+CPFjXKX28oiNSPnc=</DigestValue>
      </Reference>
      <Reference URI="/xl/worksheets/sheet9.xml?ContentType=application/vnd.openxmlformats-officedocument.spreadsheetml.worksheet+xml">
        <DigestMethod Algorithm="http://www.w3.org/2000/09/xmldsig#sha1"/>
        <DigestValue>YkyU4qiu8YOd7CzTWn/geWZ5B0g=</DigestValue>
      </Reference>
      <Reference URI="/xl/worksheets/sheet10.xml?ContentType=application/vnd.openxmlformats-officedocument.spreadsheetml.worksheet+xml">
        <DigestMethod Algorithm="http://www.w3.org/2000/09/xmldsig#sha1"/>
        <DigestValue>aAxWLD741NRageibq2c8QF1i6wI=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OrP12WhcWrZjZA5AxFeyXiDIY2I=</DigestValue>
      </Reference>
      <Reference URI="/xl/worksheets/sheet2.xml?ContentType=application/vnd.openxmlformats-officedocument.spreadsheetml.worksheet+xml">
        <DigestMethod Algorithm="http://www.w3.org/2000/09/xmldsig#sha1"/>
        <DigestValue>smIK40V8Wya4noaSoGJufNkmMX8=</DigestValue>
      </Reference>
      <Reference URI="/xl/worksheets/sheet4.xml?ContentType=application/vnd.openxmlformats-officedocument.spreadsheetml.worksheet+xml">
        <DigestMethod Algorithm="http://www.w3.org/2000/09/xmldsig#sha1"/>
        <DigestValue>VS9TlqdiD2smpWR8xnnS9yBvGKE=</DigestValue>
      </Reference>
      <Reference URI="/xl/workbook.xml?ContentType=application/vnd.openxmlformats-officedocument.spreadsheetml.sheet.main+xml">
        <DigestMethod Algorithm="http://www.w3.org/2000/09/xmldsig#sha1"/>
        <DigestValue>ROjkILgvU/9RhXuzacJ4pawLSP0=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uRKAwamiyEJmDJ6xqHYl0Bx9jH8=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CrQ3roTIG0Wdc+N31EOXflbgeuw=</DigestValue>
      </Reference>
      <Reference URI="/xl/styles.xml?ContentType=application/vnd.openxmlformats-officedocument.spreadsheetml.styles+xml">
        <DigestMethod Algorithm="http://www.w3.org/2000/09/xmldsig#sha1"/>
        <DigestValue>LQVDqNZAkQiI98DmyKysr8eKirw=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2016-01-13T14:07:32Z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2016-01-13T14:07:32Z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2015-08-19T11:58:26Z</cp:lastPrinted>
  <dcterms:created xsi:type="dcterms:W3CDTF">2015-02-02T14:01:48Z</dcterms:created>
  <dcterms:modified xsi:type="dcterms:W3CDTF">2015-12-30T09:15:48Z</dcterms:modified>
</cp:coreProperties>
</file>