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sdObq4v9T2IofdP0TsmfwFmG3qdPuHg8PE52BsYj1std+n9XaazIFyv7LLxB9nM5oLcKXckSg1erqsfrxZKCRQ==" workbookSaltValue="NhTJsrZ1v3PdhxwqjC1ySw==" workbookSpinCount="100000" lockStructure="1"/>
  <bookViews>
    <workbookView xWindow="0" yWindow="0" windowWidth="28800" windowHeight="12135" tabRatio="889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A4" i="22" l="1"/>
  <c r="A4" i="17"/>
  <c r="A4" i="25"/>
  <c r="A4" i="24"/>
  <c r="A4" i="23"/>
  <c r="A5" i="15"/>
  <c r="I9" i="16" l="1"/>
  <c r="E9" i="16"/>
  <c r="Q23" i="25"/>
  <c r="P23" i="25"/>
  <c r="Q22" i="25"/>
  <c r="P22" i="25"/>
  <c r="Q21" i="25"/>
  <c r="P21" i="25"/>
  <c r="Q20" i="25"/>
  <c r="P20" i="25"/>
  <c r="Q19" i="25"/>
  <c r="P19" i="25"/>
  <c r="Q18" i="25"/>
  <c r="P18" i="25"/>
  <c r="Q17" i="25"/>
  <c r="P17" i="25"/>
  <c r="Q16" i="25"/>
  <c r="P16" i="25"/>
  <c r="Q15" i="25"/>
  <c r="P15" i="25"/>
  <c r="Q14" i="25"/>
  <c r="P14" i="25"/>
  <c r="Q13" i="25"/>
  <c r="P13" i="25"/>
  <c r="Q12" i="25"/>
  <c r="P12" i="25"/>
  <c r="Q11" i="25"/>
  <c r="P11" i="25"/>
  <c r="Q10" i="25"/>
  <c r="P10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K23" i="23"/>
  <c r="G23" i="23"/>
  <c r="K22" i="23"/>
  <c r="G22" i="23"/>
  <c r="K21" i="23"/>
  <c r="G21" i="23"/>
  <c r="K20" i="23"/>
  <c r="G20" i="23"/>
  <c r="K19" i="23"/>
  <c r="G19" i="23"/>
  <c r="K17" i="23"/>
  <c r="G17" i="23"/>
  <c r="K16" i="23"/>
  <c r="G16" i="23"/>
  <c r="K15" i="23"/>
  <c r="G15" i="23"/>
  <c r="K14" i="23"/>
  <c r="G14" i="23"/>
  <c r="K13" i="23"/>
  <c r="G13" i="23"/>
  <c r="K12" i="23"/>
  <c r="G12" i="23"/>
  <c r="K11" i="23"/>
  <c r="G11" i="23"/>
  <c r="K10" i="23"/>
  <c r="G10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K23" i="16" l="1"/>
  <c r="K22" i="16"/>
  <c r="K21" i="16"/>
  <c r="K20" i="16"/>
  <c r="K1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E12" i="17"/>
  <c r="H22" i="16"/>
  <c r="H12" i="16"/>
  <c r="H16" i="16"/>
  <c r="H19" i="16"/>
  <c r="H15" i="16"/>
  <c r="H21" i="16"/>
  <c r="H13" i="16"/>
  <c r="H11" i="16"/>
  <c r="H20" i="16"/>
  <c r="H14" i="16"/>
  <c r="D14" i="15"/>
  <c r="D21" i="15"/>
  <c r="E11" i="22" l="1"/>
  <c r="B11" i="22"/>
  <c r="J11" i="22"/>
  <c r="J10" i="22"/>
  <c r="J9" i="22"/>
  <c r="J8" i="22"/>
  <c r="A10" i="22"/>
  <c r="A9" i="22"/>
  <c r="A8" i="22"/>
  <c r="E9" i="17"/>
  <c r="B37" i="17" s="1"/>
  <c r="C9" i="17"/>
  <c r="A41" i="25" s="1"/>
  <c r="G23" i="16"/>
  <c r="A42" i="25" l="1"/>
  <c r="B34" i="17" s="1"/>
  <c r="B33" i="17"/>
  <c r="A41" i="24"/>
  <c r="B28" i="17" s="1"/>
  <c r="A42" i="24"/>
  <c r="B29" i="17" s="1"/>
  <c r="K14" i="22"/>
  <c r="H25" i="21"/>
  <c r="F25" i="21"/>
  <c r="D25" i="21"/>
  <c r="C52" i="17" l="1"/>
  <c r="D26" i="21"/>
  <c r="C11" i="17"/>
  <c r="F25" i="19"/>
  <c r="H25" i="19"/>
  <c r="D25" i="19"/>
  <c r="A25" i="17" l="1"/>
  <c r="A37" i="17"/>
  <c r="A33" i="17"/>
  <c r="A29" i="17"/>
  <c r="A27" i="17"/>
  <c r="A34" i="17"/>
  <c r="A32" i="17"/>
  <c r="A28" i="17"/>
  <c r="D26" i="19"/>
  <c r="E10" i="17"/>
  <c r="C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<sst xmlns="http://schemas.openxmlformats.org/spreadsheetml/2006/main" count="329" uniqueCount="96">
  <si>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</si>
  <si>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</si>
  <si>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</si>
  <si>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</si>
  <si>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</si>
  <si>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</si>
  <si>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</si>
  <si>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</si>
  <si>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</si>
  <si>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</si>
  <si>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</si>
  <si>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</si>
  <si>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</si>
  <si>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</si>
  <si>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</si>
  <si>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</si>
  <si>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</si>
  <si>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</si>
  <si>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</si>
  <si>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</si>
  <si>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</si>
  <si>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</si>
  <si>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</si>
  <si>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</si>
  <si>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</si>
  <si>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</si>
  <si>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</si>
  <si>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</si>
  <si>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</si>
  <si>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</si>
  <si>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</si>
  <si>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</si>
  <si>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</si>
  <si>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</si>
  <si>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</si>
  <si>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</si>
  <si>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</si>
  <si>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</si>
  <si>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</si>
  <si>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</si>
  <si>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</si>
  <si>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</si>
  <si>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</si>
  <si>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</si>
  <si>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</si>
  <si>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</si>
  <si>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</si>
  <si>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</si>
  <si>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</si>
  <si>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</si>
  <si>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</si>
  <si>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</si>
  <si>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</si>
  <si>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</si>
  <si>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</si>
  <si>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</si>
  <si>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</si>
  <si>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</si>
  <si>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</si>
  <si>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</si>
  <si>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</si>
  <si>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</si>
  <si>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</si>
  <si>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</si>
  <si>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</si>
  <si>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</si>
  <si>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</si>
  <si>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</si>
  <si>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</si>
  <si>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</si>
  <si>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</si>
  <si>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</si>
  <si>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</si>
  <si>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</si>
  <si>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</si>
  <si>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</si>
  <si>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</si>
  <si>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</si>
  <si>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</si>
  <si>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</si>
  <si>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</si>
  <si>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</si>
  <si>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</si>
  <si>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</si>
  <si>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</si>
  <si>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</si>
  <si>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</si>
  <si>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</si>
  <si>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</si>
  <si>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</si>
  <si>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</si>
  <si>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</si>
  <si>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Novoměstsko</t>
  </si>
  <si>
    <t>Výběrová oblast č. 3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</si>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</sst>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49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3" fontId="12" fillId="4" borderId="81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4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82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72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0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34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3" fontId="12" fillId="4" borderId="8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4" borderId="59" xfId="0" applyNumberFormat="1" applyFont="1" applyFill="1" applyBorder="1" applyAlignment="1" applyProtection="1">
      <alignment horizontal="center" vertical="center"/>
    </xf>
    <xf numFmtId="2" fontId="9" fillId="4" borderId="79" xfId="0" applyNumberFormat="1" applyFont="1" applyFill="1" applyBorder="1" applyAlignment="1" applyProtection="1">
      <alignment horizontal="center" vertical="center"/>
    </xf>
    <xf numFmtId="2" fontId="9" fillId="4" borderId="72" xfId="0" applyNumberFormat="1" applyFont="1" applyFill="1" applyBorder="1" applyAlignment="1" applyProtection="1">
      <alignment horizontal="center" vertical="center"/>
    </xf>
    <xf numFmtId="2" fontId="9" fillId="4" borderId="34" xfId="0" applyNumberFormat="1" applyFont="1" applyFill="1" applyBorder="1" applyAlignment="1" applyProtection="1">
      <alignment horizontal="center" vertical="center"/>
    </xf>
    <xf numFmtId="2" fontId="9" fillId="4" borderId="13" xfId="0" applyNumberFormat="1" applyFont="1" applyFill="1" applyBorder="1" applyAlignment="1" applyProtection="1">
      <alignment horizontal="center" vertical="center"/>
    </xf>
    <xf numFmtId="2" fontId="9" fillId="4" borderId="83" xfId="0" applyNumberFormat="1" applyFont="1" applyFill="1" applyBorder="1" applyAlignment="1" applyProtection="1">
      <alignment horizontal="center" vertical="center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2" fontId="12" fillId="4" borderId="80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79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16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34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35" xfId="0" applyNumberFormat="1" applyFont="1" applyFill="1" applyBorder="1" applyAlignment="1" applyProtection="1">
      <alignment horizontal="center" vertical="center" wrapText="1"/>
      <protection hidden="1"/>
    </xf>
    <xf numFmtId="2" fontId="12" fillId="4" borderId="83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F43" sqref="F43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5" t="s">
        <v>93</v>
      </c>
      <c r="B5" s="166"/>
      <c r="C5" s="165" t="s">
        <v>92</v>
      </c>
      <c r="D5" s="166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4"/>
      <c r="B9" s="175"/>
      <c r="C9" s="175"/>
      <c r="D9" s="175"/>
      <c r="E9" s="175"/>
      <c r="F9" s="176"/>
      <c r="G9" s="34" t="s">
        <v>12</v>
      </c>
      <c r="H9" s="35"/>
      <c r="I9" s="35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4" t="s">
        <v>13</v>
      </c>
      <c r="H10" s="35"/>
      <c r="I10" s="35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4" t="s">
        <v>14</v>
      </c>
      <c r="H11" s="35"/>
      <c r="I11" s="35"/>
      <c r="J11" s="187"/>
      <c r="K11" s="180"/>
      <c r="L11" s="183"/>
    </row>
    <row r="12" spans="1:12" ht="15.75" thickBot="1" x14ac:dyDescent="0.3">
      <c r="A12" s="36" t="s">
        <v>15</v>
      </c>
      <c r="B12" s="167"/>
      <c r="C12" s="168"/>
      <c r="D12" s="37" t="s">
        <v>16</v>
      </c>
      <c r="E12" s="169"/>
      <c r="F12" s="170"/>
      <c r="G12" s="38" t="s">
        <v>17</v>
      </c>
      <c r="H12" s="39"/>
      <c r="I12" s="39"/>
      <c r="J12" s="171"/>
      <c r="K12" s="172"/>
      <c r="L12" s="173"/>
    </row>
  </sheetData>
  <sheetProtection algorithmName="SHA-512" hashValue="0rZ7hkKzlkZAehbx58xtF0r3dYBvKA18vC6T3mFg3z1fD/wwmU+ItzIlsdltqouj0xQf8K9zaU/NTGz/iNmJog==" saltValue="RBGz6awduz9RlWSTyUtqsg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14" t="str">
        <f>'1_Ident_udaje'!A5:B5</f>
        <v>Výběrová oblast č. 3</v>
      </c>
      <c r="B4" s="215"/>
      <c r="C4" s="214" t="str">
        <f>'1_Ident_udaje'!C5:D5</f>
        <v>Novoměstsko</v>
      </c>
      <c r="D4" s="215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33">
        <f>'1_Ident_udaje'!A9:F9</f>
        <v>0</v>
      </c>
      <c r="B8" s="334"/>
      <c r="C8" s="334"/>
      <c r="D8" s="334"/>
      <c r="E8" s="334"/>
      <c r="F8" s="335"/>
      <c r="G8" s="34" t="s">
        <v>12</v>
      </c>
      <c r="H8" s="35"/>
      <c r="I8" s="35"/>
      <c r="J8" s="336">
        <f>'1_Ident_udaje'!J9:L9</f>
        <v>0</v>
      </c>
      <c r="K8" s="334"/>
      <c r="L8" s="337"/>
    </row>
    <row r="9" spans="1:12" s="13" customFormat="1" ht="15" x14ac:dyDescent="0.25">
      <c r="A9" s="338">
        <f>'1_Ident_udaje'!A10:F10</f>
        <v>0</v>
      </c>
      <c r="B9" s="339"/>
      <c r="C9" s="339"/>
      <c r="D9" s="339"/>
      <c r="E9" s="339"/>
      <c r="F9" s="340"/>
      <c r="G9" s="34" t="s">
        <v>13</v>
      </c>
      <c r="H9" s="35"/>
      <c r="I9" s="35"/>
      <c r="J9" s="341">
        <f>'1_Ident_udaje'!J10:L10</f>
        <v>0</v>
      </c>
      <c r="K9" s="339"/>
      <c r="L9" s="342"/>
    </row>
    <row r="10" spans="1:12" s="13" customFormat="1" ht="15" x14ac:dyDescent="0.25">
      <c r="A10" s="343">
        <f>'1_Ident_udaje'!A11:F11</f>
        <v>0</v>
      </c>
      <c r="B10" s="344"/>
      <c r="C10" s="344"/>
      <c r="D10" s="344"/>
      <c r="E10" s="344"/>
      <c r="F10" s="345"/>
      <c r="G10" s="34" t="s">
        <v>14</v>
      </c>
      <c r="H10" s="35"/>
      <c r="I10" s="35"/>
      <c r="J10" s="346">
        <f>'1_Ident_udaje'!J11:L11</f>
        <v>0</v>
      </c>
      <c r="K10" s="339"/>
      <c r="L10" s="342"/>
    </row>
    <row r="11" spans="1:12" s="13" customFormat="1" ht="15.75" thickBot="1" x14ac:dyDescent="0.3">
      <c r="A11" s="36" t="s">
        <v>15</v>
      </c>
      <c r="B11" s="331">
        <f>'1_Ident_udaje'!B12:C12</f>
        <v>0</v>
      </c>
      <c r="C11" s="332"/>
      <c r="D11" s="37" t="s">
        <v>16</v>
      </c>
      <c r="E11" s="326">
        <f>'1_Ident_udaje'!E12:F12</f>
        <v>0</v>
      </c>
      <c r="F11" s="327"/>
      <c r="G11" s="38" t="s">
        <v>17</v>
      </c>
      <c r="H11" s="39"/>
      <c r="I11" s="39"/>
      <c r="J11" s="328">
        <f>'1_Ident_udaje'!J12:L12</f>
        <v>0</v>
      </c>
      <c r="K11" s="329"/>
      <c r="L11" s="330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1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2">
        <v>1</v>
      </c>
      <c r="B14" s="347" t="s">
        <v>50</v>
      </c>
      <c r="C14" s="348"/>
      <c r="D14" s="348"/>
      <c r="E14" s="348"/>
      <c r="F14" s="348"/>
      <c r="G14" s="348"/>
      <c r="H14" s="348"/>
      <c r="I14" s="348"/>
      <c r="J14" s="348"/>
      <c r="K14" s="123">
        <f>'6_Cenová_nabidka - souhrn'!C9*'2_Spec_rozsahu_zakázky'!D18+'6_Cenová_nabidka - souhrn'!E9*'2_Spec_rozsahu_zakázky'!F18+'6_Cenová_nabidka - souhrn'!G9*'2_Spec_rozsahu_zakázky'!H18</f>
        <v>923957.01</v>
      </c>
      <c r="L14" s="24" t="s">
        <v>32</v>
      </c>
    </row>
    <row r="15" spans="1:12" s="13" customFormat="1" ht="15" thickBot="1" x14ac:dyDescent="0.3">
      <c r="A15" s="124"/>
      <c r="B15" s="125"/>
      <c r="C15" s="125"/>
      <c r="D15" s="125"/>
      <c r="E15" s="125"/>
      <c r="F15" s="125"/>
      <c r="G15" s="125"/>
      <c r="H15" s="125"/>
      <c r="I15" s="125"/>
      <c r="J15" s="125"/>
      <c r="K15" s="24"/>
      <c r="L15" s="24"/>
    </row>
    <row r="16" spans="1:12" s="13" customFormat="1" ht="18.75" thickBot="1" x14ac:dyDescent="0.3">
      <c r="A16" s="122">
        <v>2</v>
      </c>
      <c r="B16" s="347" t="s">
        <v>51</v>
      </c>
      <c r="C16" s="348"/>
      <c r="D16" s="348"/>
      <c r="E16" s="348"/>
      <c r="F16" s="348"/>
      <c r="G16" s="348"/>
      <c r="H16" s="348"/>
      <c r="I16" s="348"/>
      <c r="J16" s="348"/>
      <c r="K16" s="126">
        <f>'4_Nákl_na_1kmnad rámec_Ref_prep'!D26</f>
        <v>0</v>
      </c>
      <c r="L16" s="24" t="s">
        <v>33</v>
      </c>
    </row>
    <row r="17" spans="1:12" s="13" customFormat="1" ht="15" thickBot="1" x14ac:dyDescent="0.3">
      <c r="A17" s="124"/>
      <c r="B17" s="125"/>
      <c r="C17" s="125"/>
      <c r="D17" s="125"/>
      <c r="E17" s="125"/>
      <c r="F17" s="125"/>
      <c r="G17" s="125"/>
      <c r="H17" s="125"/>
      <c r="I17" s="125"/>
      <c r="J17" s="125"/>
      <c r="K17" s="24"/>
      <c r="L17" s="24"/>
    </row>
    <row r="18" spans="1:12" s="13" customFormat="1" ht="18.75" thickBot="1" x14ac:dyDescent="0.3">
      <c r="A18" s="122">
        <v>3</v>
      </c>
      <c r="B18" s="347" t="s">
        <v>52</v>
      </c>
      <c r="C18" s="348"/>
      <c r="D18" s="348"/>
      <c r="E18" s="348"/>
      <c r="F18" s="348"/>
      <c r="G18" s="348"/>
      <c r="H18" s="348"/>
      <c r="I18" s="348"/>
      <c r="J18" s="348"/>
      <c r="K18" s="126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24" t="s">
        <v>54</v>
      </c>
      <c r="C20" s="325"/>
      <c r="D20" s="325"/>
      <c r="E20" s="325"/>
      <c r="F20" s="325"/>
      <c r="G20" s="325"/>
      <c r="H20" s="325"/>
      <c r="I20" s="325"/>
      <c r="J20" s="325"/>
      <c r="K20" s="136">
        <v>0</v>
      </c>
      <c r="L20" s="80" t="s">
        <v>30</v>
      </c>
    </row>
    <row r="21" spans="1:12" ht="18.75" thickBot="1" x14ac:dyDescent="0.3">
      <c r="K21" s="137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yydvbJi7vZYsc7ci0VUf1YyP4LslW9vnS1VT4In1NU1HqiQYe0QCSq/dgVkayDC+NWIQOw54Ovi3aUrzx/POrA==" saltValue="eCiGkjo/HFMgcSiHt7+tng==" spinCount="100000" sheet="1" objects="1" scenarios="1"/>
  <mergeCells count="15">
    <mergeCell ref="A4:B4"/>
    <mergeCell ref="C4:D4"/>
    <mergeCell ref="B14:J14"/>
    <mergeCell ref="B16:J16"/>
    <mergeCell ref="B18:J18"/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80" zoomScaleNormal="80" zoomScaleSheetLayoutView="8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3</v>
      </c>
      <c r="B5" s="15" t="str">
        <f>'1_Ident_udaje'!C5</f>
        <v>Novoměstsko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188"/>
      <c r="B7" s="188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189" t="s">
        <v>34</v>
      </c>
      <c r="E8" s="190"/>
      <c r="F8" s="190"/>
      <c r="G8" s="190"/>
      <c r="H8" s="190"/>
      <c r="I8" s="191"/>
    </row>
    <row r="9" spans="1:9" ht="30" customHeight="1" x14ac:dyDescent="0.25">
      <c r="A9" s="90"/>
      <c r="B9" s="12"/>
      <c r="C9" s="12"/>
      <c r="D9" s="194" t="s">
        <v>35</v>
      </c>
      <c r="E9" s="194"/>
      <c r="F9" s="194" t="s">
        <v>36</v>
      </c>
      <c r="G9" s="194"/>
      <c r="H9" s="194" t="s">
        <v>37</v>
      </c>
      <c r="I9" s="195"/>
    </row>
    <row r="10" spans="1:9" s="16" customFormat="1" ht="30" customHeight="1" x14ac:dyDescent="0.25">
      <c r="A10" s="192" t="s">
        <v>59</v>
      </c>
      <c r="B10" s="193"/>
      <c r="C10" s="91"/>
      <c r="D10" s="196">
        <v>26</v>
      </c>
      <c r="E10" s="196"/>
      <c r="F10" s="196">
        <v>14</v>
      </c>
      <c r="G10" s="196"/>
      <c r="H10" s="196">
        <v>0</v>
      </c>
      <c r="I10" s="197"/>
    </row>
    <row r="11" spans="1:9" ht="30" customHeight="1" x14ac:dyDescent="0.25">
      <c r="A11" s="192" t="s">
        <v>60</v>
      </c>
      <c r="B11" s="193"/>
      <c r="C11" s="7"/>
      <c r="D11" s="196">
        <v>3</v>
      </c>
      <c r="E11" s="196"/>
      <c r="F11" s="196">
        <v>0</v>
      </c>
      <c r="G11" s="196"/>
      <c r="H11" s="196">
        <v>0</v>
      </c>
      <c r="I11" s="197"/>
    </row>
    <row r="12" spans="1:9" ht="30" customHeight="1" x14ac:dyDescent="0.25">
      <c r="A12" s="192" t="s">
        <v>58</v>
      </c>
      <c r="B12" s="193"/>
      <c r="C12" s="7"/>
      <c r="D12" s="196">
        <f>D10+D11</f>
        <v>29</v>
      </c>
      <c r="E12" s="196"/>
      <c r="F12" s="196">
        <f>F10+F11</f>
        <v>14</v>
      </c>
      <c r="G12" s="196"/>
      <c r="H12" s="196">
        <f>H10+H11</f>
        <v>0</v>
      </c>
      <c r="I12" s="197"/>
    </row>
    <row r="13" spans="1:9" s="16" customFormat="1" ht="30" customHeight="1" x14ac:dyDescent="0.25">
      <c r="A13" s="203" t="s">
        <v>61</v>
      </c>
      <c r="B13" s="204"/>
      <c r="C13" s="205"/>
      <c r="D13" s="196">
        <v>13</v>
      </c>
      <c r="E13" s="196"/>
      <c r="F13" s="196">
        <v>5</v>
      </c>
      <c r="G13" s="196"/>
      <c r="H13" s="196">
        <v>0</v>
      </c>
      <c r="I13" s="197"/>
    </row>
    <row r="14" spans="1:9" ht="30" customHeight="1" thickBot="1" x14ac:dyDescent="0.3">
      <c r="A14" s="210" t="s">
        <v>57</v>
      </c>
      <c r="B14" s="211"/>
      <c r="C14" s="9"/>
      <c r="D14" s="212">
        <f>D12+F12+H12</f>
        <v>43</v>
      </c>
      <c r="E14" s="212"/>
      <c r="F14" s="212"/>
      <c r="G14" s="212"/>
      <c r="H14" s="212"/>
      <c r="I14" s="213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189" t="s">
        <v>38</v>
      </c>
      <c r="E16" s="190"/>
      <c r="F16" s="190"/>
      <c r="G16" s="190"/>
      <c r="H16" s="190"/>
      <c r="I16" s="191"/>
    </row>
    <row r="17" spans="1:9" ht="30" customHeight="1" x14ac:dyDescent="0.25">
      <c r="A17" s="90"/>
      <c r="B17" s="12"/>
      <c r="C17" s="12"/>
      <c r="D17" s="194" t="s">
        <v>35</v>
      </c>
      <c r="E17" s="194"/>
      <c r="F17" s="194" t="s">
        <v>36</v>
      </c>
      <c r="G17" s="194"/>
      <c r="H17" s="194" t="s">
        <v>37</v>
      </c>
      <c r="I17" s="195"/>
    </row>
    <row r="18" spans="1:9" ht="30" customHeight="1" x14ac:dyDescent="0.25">
      <c r="A18" s="203" t="s">
        <v>84</v>
      </c>
      <c r="B18" s="204"/>
      <c r="C18" s="98"/>
      <c r="D18" s="199">
        <v>2074589</v>
      </c>
      <c r="E18" s="199"/>
      <c r="F18" s="199">
        <v>1347474</v>
      </c>
      <c r="G18" s="199"/>
      <c r="H18" s="199">
        <v>0</v>
      </c>
      <c r="I18" s="200"/>
    </row>
    <row r="19" spans="1:9" ht="30" customHeight="1" x14ac:dyDescent="0.25">
      <c r="A19" s="198" t="s">
        <v>62</v>
      </c>
      <c r="B19" s="193"/>
      <c r="C19" s="98"/>
      <c r="D19" s="199">
        <f>D20*1.15</f>
        <v>3935372.4499999997</v>
      </c>
      <c r="E19" s="199"/>
      <c r="F19" s="199"/>
      <c r="G19" s="199"/>
      <c r="H19" s="199"/>
      <c r="I19" s="200"/>
    </row>
    <row r="20" spans="1:9" ht="30" customHeight="1" x14ac:dyDescent="0.25">
      <c r="A20" s="206" t="s">
        <v>63</v>
      </c>
      <c r="B20" s="207"/>
      <c r="C20" s="98"/>
      <c r="D20" s="208">
        <f>SUM(D18:I18)</f>
        <v>3422063</v>
      </c>
      <c r="E20" s="208"/>
      <c r="F20" s="208"/>
      <c r="G20" s="208"/>
      <c r="H20" s="208"/>
      <c r="I20" s="209"/>
    </row>
    <row r="21" spans="1:9" ht="30" customHeight="1" thickBot="1" x14ac:dyDescent="0.3">
      <c r="A21" s="198" t="s">
        <v>64</v>
      </c>
      <c r="B21" s="193"/>
      <c r="C21" s="99"/>
      <c r="D21" s="201">
        <f>D20*0.9</f>
        <v>3079856.7</v>
      </c>
      <c r="E21" s="201"/>
      <c r="F21" s="201"/>
      <c r="G21" s="201"/>
      <c r="H21" s="201"/>
      <c r="I21" s="202"/>
    </row>
  </sheetData>
  <sheetProtection algorithmName="SHA-512" hashValue="v1hhDLAWnOy+Unss5MT2Yr9Tm8xIvDPVYP0p/VoAn28CsGgAqy34m685p5dhg6sT3nCz0mtQqJnHnQyQTGJ8xw==" saltValue="cl6agaevOOJlK4d4h4GZ2A==" spinCount="100000" sheet="1" objects="1" scenarios="1"/>
  <mergeCells count="37"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I10" sqref="I10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9.140625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customWidth="1"/>
    <col min="28" max="28" width="10" style="13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14" t="str">
        <f>'1_Ident_udaje'!A5:B5</f>
        <v>Výběrová oblast č. 3</v>
      </c>
      <c r="B4" s="215"/>
      <c r="C4" s="102" t="str">
        <f>'1_Ident_udaje'!C5:D5</f>
        <v>Novoměstsko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16" t="s">
        <v>34</v>
      </c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8"/>
      <c r="P6" s="43"/>
    </row>
    <row r="7" spans="1:30" s="16" customFormat="1" ht="24.95" customHeight="1" thickBot="1" x14ac:dyDescent="0.3">
      <c r="A7" s="43"/>
      <c r="B7" s="43"/>
      <c r="C7" s="43"/>
      <c r="D7" s="219" t="s">
        <v>35</v>
      </c>
      <c r="E7" s="220"/>
      <c r="F7" s="220"/>
      <c r="G7" s="220"/>
      <c r="H7" s="220" t="s">
        <v>36</v>
      </c>
      <c r="I7" s="220"/>
      <c r="J7" s="220"/>
      <c r="K7" s="220"/>
      <c r="L7" s="220" t="s">
        <v>37</v>
      </c>
      <c r="M7" s="220"/>
      <c r="N7" s="220"/>
      <c r="O7" s="221"/>
      <c r="P7" s="43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</row>
    <row r="8" spans="1:30" ht="61.5" customHeight="1" x14ac:dyDescent="0.25">
      <c r="A8" s="40" t="s">
        <v>28</v>
      </c>
      <c r="B8" s="225" t="s">
        <v>6</v>
      </c>
      <c r="C8" s="22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7"/>
      <c r="R8" s="127"/>
      <c r="S8" s="127"/>
      <c r="T8" s="127"/>
      <c r="U8" s="127"/>
      <c r="V8" s="127"/>
      <c r="W8" s="127"/>
      <c r="X8" s="127"/>
      <c r="Y8" s="128"/>
      <c r="Z8" s="128"/>
      <c r="AA8" s="128"/>
      <c r="AB8" s="128"/>
      <c r="AC8" s="128"/>
      <c r="AD8" s="131"/>
    </row>
    <row r="9" spans="1:30" ht="15" x14ac:dyDescent="0.25">
      <c r="A9" s="46">
        <v>1</v>
      </c>
      <c r="B9" s="243" t="s">
        <v>25</v>
      </c>
      <c r="C9" s="244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234"/>
      <c r="M9" s="235"/>
      <c r="N9" s="235"/>
      <c r="O9" s="236"/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C9" s="128"/>
      <c r="AD9" s="131"/>
    </row>
    <row r="10" spans="1:30" ht="15" x14ac:dyDescent="0.25">
      <c r="A10" s="46">
        <v>2</v>
      </c>
      <c r="B10" s="222" t="s">
        <v>18</v>
      </c>
      <c r="C10" s="223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237"/>
      <c r="M10" s="238"/>
      <c r="N10" s="238"/>
      <c r="O10" s="239"/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C10" s="128"/>
      <c r="AD10" s="131"/>
    </row>
    <row r="11" spans="1:30" ht="15" x14ac:dyDescent="0.25">
      <c r="A11" s="46">
        <v>3</v>
      </c>
      <c r="B11" s="245" t="s">
        <v>19</v>
      </c>
      <c r="C11" s="246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237"/>
      <c r="M11" s="238"/>
      <c r="N11" s="238"/>
      <c r="O11" s="239"/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C11" s="128"/>
      <c r="AD11" s="131"/>
    </row>
    <row r="12" spans="1:30" ht="15" x14ac:dyDescent="0.25">
      <c r="A12" s="46">
        <v>4</v>
      </c>
      <c r="B12" s="222" t="s">
        <v>1</v>
      </c>
      <c r="C12" s="223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237"/>
      <c r="M12" s="238"/>
      <c r="N12" s="238"/>
      <c r="O12" s="239"/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C12" s="128"/>
      <c r="AD12" s="131"/>
    </row>
    <row r="13" spans="1:30" ht="15" x14ac:dyDescent="0.25">
      <c r="A13" s="46">
        <v>5</v>
      </c>
      <c r="B13" s="222" t="s">
        <v>8</v>
      </c>
      <c r="C13" s="223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237"/>
      <c r="M13" s="238"/>
      <c r="N13" s="238"/>
      <c r="O13" s="239"/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C13" s="128"/>
      <c r="AD13" s="131"/>
    </row>
    <row r="14" spans="1:30" ht="15" x14ac:dyDescent="0.25">
      <c r="A14" s="46">
        <v>6</v>
      </c>
      <c r="B14" s="222" t="s">
        <v>0</v>
      </c>
      <c r="C14" s="223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237"/>
      <c r="M14" s="238"/>
      <c r="N14" s="238"/>
      <c r="O14" s="239"/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C14" s="128"/>
      <c r="AD14" s="131"/>
    </row>
    <row r="15" spans="1:30" s="16" customFormat="1" ht="15" x14ac:dyDescent="0.25">
      <c r="A15" s="46">
        <v>7</v>
      </c>
      <c r="B15" s="222" t="s">
        <v>20</v>
      </c>
      <c r="C15" s="223"/>
      <c r="D15" s="112">
        <f>ROUND(F15*'2_Spec_rozsahu_zakázky'!$D$18:$E$18/'2_Spec_rozsahu_zakázky'!$D$12:$E$12,-2)</f>
        <v>0</v>
      </c>
      <c r="E15" s="2">
        <v>0</v>
      </c>
      <c r="F15" s="2"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237"/>
      <c r="M15" s="238"/>
      <c r="N15" s="238"/>
      <c r="O15" s="239"/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/>
      <c r="AB15" s="13"/>
      <c r="AC15" s="127"/>
      <c r="AD15" s="130"/>
    </row>
    <row r="16" spans="1:30" s="16" customFormat="1" ht="15" x14ac:dyDescent="0.25">
      <c r="A16" s="46">
        <v>8</v>
      </c>
      <c r="B16" s="222" t="s">
        <v>4</v>
      </c>
      <c r="C16" s="223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237"/>
      <c r="M16" s="238"/>
      <c r="N16" s="238"/>
      <c r="O16" s="239"/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/>
      <c r="AB16" s="13"/>
      <c r="AC16" s="127"/>
      <c r="AD16" s="130"/>
    </row>
    <row r="17" spans="1:30" s="16" customFormat="1" ht="15" x14ac:dyDescent="0.25">
      <c r="A17" s="46">
        <v>9</v>
      </c>
      <c r="B17" s="224" t="s">
        <v>21</v>
      </c>
      <c r="C17" s="204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237"/>
      <c r="M17" s="238"/>
      <c r="N17" s="238"/>
      <c r="O17" s="239"/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/>
      <c r="AB17" s="13"/>
      <c r="AC17" s="127"/>
      <c r="AD17" s="130"/>
    </row>
    <row r="18" spans="1:30" ht="15" x14ac:dyDescent="0.25">
      <c r="A18" s="46">
        <v>10</v>
      </c>
      <c r="B18" s="222" t="s">
        <v>2</v>
      </c>
      <c r="C18" s="223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237"/>
      <c r="M18" s="238"/>
      <c r="N18" s="238"/>
      <c r="O18" s="239"/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C18" s="128"/>
      <c r="AD18" s="131"/>
    </row>
    <row r="19" spans="1:30" s="16" customFormat="1" ht="15" x14ac:dyDescent="0.25">
      <c r="A19" s="46">
        <v>11</v>
      </c>
      <c r="B19" s="222" t="s">
        <v>3</v>
      </c>
      <c r="C19" s="223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237"/>
      <c r="M19" s="238"/>
      <c r="N19" s="238"/>
      <c r="O19" s="239"/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/>
      <c r="AB19" s="13"/>
      <c r="AC19" s="127"/>
      <c r="AD19" s="130"/>
    </row>
    <row r="20" spans="1:30" ht="15" x14ac:dyDescent="0.25">
      <c r="A20" s="46">
        <v>12</v>
      </c>
      <c r="B20" s="222" t="s">
        <v>22</v>
      </c>
      <c r="C20" s="223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237"/>
      <c r="M20" s="238"/>
      <c r="N20" s="238"/>
      <c r="O20" s="239"/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C20" s="128"/>
      <c r="AD20" s="131"/>
    </row>
    <row r="21" spans="1:30" ht="15" x14ac:dyDescent="0.25">
      <c r="A21" s="46">
        <v>13</v>
      </c>
      <c r="B21" s="222" t="s">
        <v>23</v>
      </c>
      <c r="C21" s="223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237"/>
      <c r="M21" s="238"/>
      <c r="N21" s="238"/>
      <c r="O21" s="239"/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C21" s="128"/>
      <c r="AD21" s="131"/>
    </row>
    <row r="22" spans="1:30" ht="15" x14ac:dyDescent="0.25">
      <c r="A22" s="46">
        <v>14</v>
      </c>
      <c r="B22" s="222" t="s">
        <v>24</v>
      </c>
      <c r="C22" s="223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237"/>
      <c r="M22" s="238"/>
      <c r="N22" s="238"/>
      <c r="O22" s="239"/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C22" s="128"/>
      <c r="AD22" s="131"/>
    </row>
    <row r="23" spans="1:30" s="16" customFormat="1" ht="15.75" thickBot="1" x14ac:dyDescent="0.3">
      <c r="A23" s="48">
        <v>15</v>
      </c>
      <c r="B23" s="229" t="s">
        <v>26</v>
      </c>
      <c r="C23" s="230"/>
      <c r="D23" s="113">
        <v>0</v>
      </c>
      <c r="E23" s="147">
        <v>0</v>
      </c>
      <c r="F23" s="148">
        <v>0.27</v>
      </c>
      <c r="G23" s="118">
        <f t="shared" ref="G23" si="4">F23/(F23+E23)</f>
        <v>1</v>
      </c>
      <c r="H23" s="119">
        <v>0</v>
      </c>
      <c r="I23" s="147">
        <v>0</v>
      </c>
      <c r="J23" s="148">
        <v>0.27</v>
      </c>
      <c r="K23" s="118">
        <f t="shared" ref="K23" si="5">J23/(J23+I23)</f>
        <v>1</v>
      </c>
      <c r="L23" s="240"/>
      <c r="M23" s="241"/>
      <c r="N23" s="241"/>
      <c r="O23" s="242"/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/>
      <c r="AB23" s="13"/>
      <c r="AC23" s="127"/>
      <c r="AD23" s="130"/>
    </row>
    <row r="24" spans="1:30" s="16" customFormat="1" ht="18.75" x14ac:dyDescent="0.25">
      <c r="A24" s="155">
        <v>16</v>
      </c>
      <c r="B24" s="161" t="s">
        <v>89</v>
      </c>
      <c r="C24" s="156"/>
      <c r="D24" s="157"/>
      <c r="E24" s="153">
        <f>SUM('3_Nákladove_položky_prep'!E9:E23)</f>
        <v>0</v>
      </c>
      <c r="F24" s="154">
        <f>SUM('3_Nákladove_položky_prep'!F9:F23)</f>
        <v>0.27</v>
      </c>
      <c r="G24" s="149"/>
      <c r="H24" s="150"/>
      <c r="I24" s="153">
        <f>SUM('3_Nákladove_položky_prep'!I9:I23)</f>
        <v>0</v>
      </c>
      <c r="J24" s="154">
        <f>SUM('3_Nákladove_položky_prep'!J9:J23)</f>
        <v>0.27</v>
      </c>
      <c r="K24" s="149"/>
      <c r="L24" s="150"/>
      <c r="M24" s="153">
        <f>SUM('3_Nákladove_položky_prep'!M9:M23)</f>
        <v>0</v>
      </c>
      <c r="N24" s="154">
        <f>SUM('3_Nákladove_položky_prep'!N9:N23)</f>
        <v>0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7"/>
      <c r="AD24" s="130"/>
    </row>
    <row r="25" spans="1:30" s="16" customFormat="1" ht="19.5" thickBot="1" x14ac:dyDescent="0.3">
      <c r="A25" s="158">
        <v>17</v>
      </c>
      <c r="B25" s="162" t="s">
        <v>75</v>
      </c>
      <c r="C25" s="159"/>
      <c r="D25" s="160"/>
      <c r="E25" s="227">
        <f>SUM(E24+F24)</f>
        <v>0.27</v>
      </c>
      <c r="F25" s="228"/>
      <c r="G25" s="151"/>
      <c r="H25" s="152"/>
      <c r="I25" s="227">
        <f>SUM(I24+J24)</f>
        <v>0.27</v>
      </c>
      <c r="J25" s="228"/>
      <c r="K25" s="151"/>
      <c r="L25" s="152"/>
      <c r="M25" s="227">
        <f>SUM(M24+N24)</f>
        <v>0</v>
      </c>
      <c r="N25" s="228"/>
      <c r="O25" s="52"/>
      <c r="P25" s="43"/>
      <c r="Q25" s="13" t="s">
        <v>85</v>
      </c>
      <c r="R25" s="13"/>
      <c r="S25" s="127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7"/>
      <c r="AD25" s="130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30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30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30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30"/>
    </row>
    <row r="30" spans="1:30" ht="32.25" hidden="1" customHeight="1" x14ac:dyDescent="0.25">
      <c r="A30" s="60"/>
      <c r="B30" s="231" t="s">
        <v>77</v>
      </c>
      <c r="C30" s="232"/>
      <c r="D30" s="233"/>
      <c r="Q30" s="131"/>
      <c r="R30" s="131"/>
      <c r="S30" s="127"/>
      <c r="T30" s="127"/>
      <c r="U30" s="131"/>
      <c r="V30" s="131"/>
      <c r="W30" s="127"/>
      <c r="X30" s="127"/>
      <c r="Y30" s="131"/>
      <c r="Z30" s="131"/>
      <c r="AA30" s="127"/>
      <c r="AB30" s="127"/>
      <c r="AC30" s="131"/>
      <c r="AD30" s="131"/>
    </row>
    <row r="31" spans="1:30" ht="15" hidden="1" x14ac:dyDescent="0.25">
      <c r="A31" s="60" t="s">
        <v>76</v>
      </c>
      <c r="B31" s="135" t="s">
        <v>44</v>
      </c>
      <c r="C31" s="135" t="s">
        <v>45</v>
      </c>
      <c r="D31" s="135" t="s">
        <v>46</v>
      </c>
      <c r="F31" s="24"/>
      <c r="S31" s="127"/>
      <c r="T31" s="127"/>
      <c r="W31" s="127"/>
      <c r="X31" s="127"/>
      <c r="AA31" s="127"/>
      <c r="AB31" s="127"/>
    </row>
    <row r="32" spans="1:30" ht="18" hidden="1" customHeight="1" x14ac:dyDescent="0.25">
      <c r="A32" s="62">
        <v>1</v>
      </c>
      <c r="B32" s="133">
        <v>8.3000000000000007</v>
      </c>
      <c r="C32" s="133">
        <v>7</v>
      </c>
      <c r="D32" s="133">
        <v>6.2</v>
      </c>
      <c r="F32" s="24"/>
      <c r="S32" s="127"/>
      <c r="T32" s="127"/>
      <c r="W32" s="127"/>
      <c r="X32" s="127"/>
      <c r="AA32" s="127"/>
      <c r="AB32" s="127"/>
    </row>
    <row r="33" spans="1:28" hidden="1" x14ac:dyDescent="0.25">
      <c r="A33" s="58" t="s">
        <v>48</v>
      </c>
      <c r="B33" s="134">
        <f>E9</f>
        <v>0</v>
      </c>
      <c r="C33" s="134">
        <f>I9</f>
        <v>0</v>
      </c>
      <c r="D33" s="134">
        <f>M9</f>
        <v>0</v>
      </c>
      <c r="F33" s="24"/>
      <c r="S33" s="127"/>
      <c r="T33" s="127"/>
      <c r="W33" s="127"/>
      <c r="X33" s="127"/>
      <c r="AA33" s="127"/>
      <c r="AB33" s="127"/>
    </row>
    <row r="34" spans="1:28" ht="18" hidden="1" customHeight="1" x14ac:dyDescent="0.25">
      <c r="A34" s="62" t="s">
        <v>47</v>
      </c>
      <c r="B34" s="133">
        <v>10.5</v>
      </c>
      <c r="C34" s="133">
        <v>10.5</v>
      </c>
      <c r="D34" s="133">
        <v>10.5</v>
      </c>
      <c r="F34" s="24"/>
      <c r="S34" s="127"/>
      <c r="T34" s="127"/>
      <c r="W34" s="127"/>
      <c r="X34" s="127"/>
      <c r="AA34" s="127"/>
      <c r="AB34" s="127"/>
    </row>
    <row r="35" spans="1:28" hidden="1" x14ac:dyDescent="0.25">
      <c r="A35" s="58" t="s">
        <v>48</v>
      </c>
      <c r="B35" s="63">
        <f>E14+E15+F14+F15</f>
        <v>0</v>
      </c>
      <c r="C35" s="63">
        <f>I14+J14+I15+J15</f>
        <v>0</v>
      </c>
      <c r="D35" s="63">
        <f>M14+N14+M15+N15</f>
        <v>0</v>
      </c>
      <c r="S35" s="127"/>
      <c r="T35" s="127"/>
      <c r="W35" s="127"/>
      <c r="X35" s="127"/>
      <c r="AA35" s="127"/>
      <c r="AB35" s="127"/>
    </row>
    <row r="36" spans="1:28" x14ac:dyDescent="0.25">
      <c r="S36" s="127"/>
      <c r="T36" s="127"/>
      <c r="W36" s="127"/>
      <c r="X36" s="127"/>
      <c r="AA36" s="127"/>
      <c r="AB36" s="127"/>
    </row>
    <row r="37" spans="1:28" x14ac:dyDescent="0.25">
      <c r="A37" s="13" t="s">
        <v>91</v>
      </c>
      <c r="S37" s="127"/>
      <c r="T37" s="127"/>
      <c r="W37" s="127"/>
      <c r="X37" s="127"/>
      <c r="AA37" s="127"/>
      <c r="AB37" s="127"/>
    </row>
    <row r="38" spans="1:28" ht="15" x14ac:dyDescent="0.25">
      <c r="A38" s="143" t="str">
        <f>IF(S25=FALSE,"Upozornění: některá ze zadaných hodnot není číslo.","")</f>
        <v/>
      </c>
      <c r="S38" s="127"/>
      <c r="T38" s="127"/>
      <c r="W38" s="127"/>
      <c r="X38" s="127"/>
      <c r="AA38" s="127"/>
      <c r="AB38" s="127"/>
    </row>
    <row r="39" spans="1:28" ht="15" x14ac:dyDescent="0.25">
      <c r="A39" s="143"/>
      <c r="S39" s="127"/>
      <c r="T39" s="127"/>
      <c r="W39" s="127"/>
      <c r="X39" s="127"/>
      <c r="AA39" s="127"/>
      <c r="AB39" s="127"/>
    </row>
    <row r="40" spans="1:28" x14ac:dyDescent="0.25">
      <c r="S40" s="127"/>
      <c r="T40" s="127"/>
      <c r="W40" s="127"/>
      <c r="X40" s="127"/>
      <c r="AA40" s="127"/>
      <c r="AB40" s="127"/>
    </row>
    <row r="41" spans="1:28" x14ac:dyDescent="0.25">
      <c r="S41" s="127"/>
      <c r="T41" s="127"/>
      <c r="W41" s="127"/>
      <c r="X41" s="127"/>
      <c r="AA41" s="127"/>
      <c r="AB41" s="127"/>
    </row>
    <row r="42" spans="1:28" x14ac:dyDescent="0.25">
      <c r="S42" s="127"/>
    </row>
    <row r="43" spans="1:28" x14ac:dyDescent="0.25">
      <c r="S43" s="127"/>
    </row>
    <row r="44" spans="1:28" x14ac:dyDescent="0.25">
      <c r="S44" s="127"/>
    </row>
  </sheetData>
  <sheetProtection algorithmName="SHA-512" hashValue="RKnZuXL2OaBDy2Divq3bcSwRS8Ixcsc9AcSMkPUSqlT71jsghOCVLXfi1ui2VVXhySaXZIx4qfJwPBiqG62XvA==" saltValue="Y2/RZlwREimlrXLI3yF30Q==" spinCount="100000" sheet="1" objects="1" scenarios="1"/>
  <mergeCells count="26">
    <mergeCell ref="M25:N25"/>
    <mergeCell ref="B21:C21"/>
    <mergeCell ref="B22:C22"/>
    <mergeCell ref="B23:C23"/>
    <mergeCell ref="B30:D30"/>
    <mergeCell ref="E25:F25"/>
    <mergeCell ref="I25:J25"/>
    <mergeCell ref="L9:O23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8:C8"/>
    <mergeCell ref="A4:B4"/>
    <mergeCell ref="D6:O6"/>
    <mergeCell ref="D7:G7"/>
    <mergeCell ref="H7:K7"/>
    <mergeCell ref="L7:O7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I27" sqref="I27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14" t="s">
        <v>78</v>
      </c>
      <c r="B4" s="215"/>
      <c r="C4" s="102" t="str">
        <f>'1_Ident_udaje'!C5:D5</f>
        <v>Novoměstsko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16" t="s">
        <v>34</v>
      </c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8"/>
      <c r="P6" s="43"/>
    </row>
    <row r="7" spans="1:19" s="16" customFormat="1" ht="24.95" customHeight="1" thickBot="1" x14ac:dyDescent="0.3">
      <c r="A7" s="43"/>
      <c r="B7" s="43"/>
      <c r="C7" s="43"/>
      <c r="D7" s="219" t="s">
        <v>35</v>
      </c>
      <c r="E7" s="220"/>
      <c r="F7" s="220"/>
      <c r="G7" s="220"/>
      <c r="H7" s="220" t="s">
        <v>36</v>
      </c>
      <c r="I7" s="220"/>
      <c r="J7" s="220"/>
      <c r="K7" s="220"/>
      <c r="L7" s="220" t="s">
        <v>37</v>
      </c>
      <c r="M7" s="220"/>
      <c r="N7" s="220"/>
      <c r="O7" s="221"/>
      <c r="P7" s="43"/>
      <c r="Q7" s="130"/>
      <c r="R7" s="130"/>
      <c r="S7" s="130"/>
    </row>
    <row r="8" spans="1:19" ht="61.5" customHeight="1" x14ac:dyDescent="0.25">
      <c r="A8" s="40" t="s">
        <v>28</v>
      </c>
      <c r="B8" s="225" t="s">
        <v>6</v>
      </c>
      <c r="C8" s="226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7"/>
      <c r="R8" s="128"/>
      <c r="S8" s="131"/>
    </row>
    <row r="9" spans="1:19" ht="15" x14ac:dyDescent="0.25">
      <c r="A9" s="46">
        <v>1</v>
      </c>
      <c r="B9" s="243" t="s">
        <v>25</v>
      </c>
      <c r="C9" s="244"/>
      <c r="D9" s="110">
        <v>0</v>
      </c>
      <c r="E9" s="140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0">
        <f>ROUND('3_Nákladove_položky'!I9,2)</f>
        <v>0</v>
      </c>
      <c r="J9" s="6">
        <v>0</v>
      </c>
      <c r="K9" s="114" t="str">
        <f>IF(I9=0,"0%",J9/(J9+I9))</f>
        <v>0%</v>
      </c>
      <c r="L9" s="234"/>
      <c r="M9" s="235"/>
      <c r="N9" s="235"/>
      <c r="O9" s="236"/>
      <c r="P9" s="12"/>
      <c r="Q9" s="127"/>
      <c r="R9" s="128"/>
      <c r="S9" s="131"/>
    </row>
    <row r="10" spans="1:19" ht="15" x14ac:dyDescent="0.25">
      <c r="A10" s="46">
        <v>2</v>
      </c>
      <c r="B10" s="222" t="s">
        <v>18</v>
      </c>
      <c r="C10" s="223"/>
      <c r="D10" s="111">
        <v>0</v>
      </c>
      <c r="E10" s="140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0">
        <f>ROUND('3_Nákladove_položky'!I10,2)</f>
        <v>0</v>
      </c>
      <c r="J10" s="1">
        <v>0</v>
      </c>
      <c r="K10" s="114" t="str">
        <f>IF(I10=0,"0%",J10/(J10+I10))</f>
        <v>0%</v>
      </c>
      <c r="L10" s="237"/>
      <c r="M10" s="238"/>
      <c r="N10" s="238"/>
      <c r="O10" s="239"/>
      <c r="P10" s="12"/>
      <c r="Q10" s="127"/>
      <c r="R10" s="128"/>
      <c r="S10" s="131"/>
    </row>
    <row r="11" spans="1:19" ht="15" x14ac:dyDescent="0.25">
      <c r="A11" s="46">
        <v>3</v>
      </c>
      <c r="B11" s="245" t="s">
        <v>19</v>
      </c>
      <c r="C11" s="246"/>
      <c r="D11" s="112">
        <f>ROUND(F11*'2_Spec_rozsahu_zakázky'!$D$18/'2_Spec_rozsahu_zakázky'!$D$12,-2)</f>
        <v>0</v>
      </c>
      <c r="E11" s="140">
        <f>ROUND('3_Nákladove_položky'!E11,2)</f>
        <v>0</v>
      </c>
      <c r="F11" s="140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1">
        <f>ROUND('3_Nákladove_položky'!I11,2)</f>
        <v>0</v>
      </c>
      <c r="J11" s="140">
        <f>ROUND('3_Nákladove_položky'!J11,2)</f>
        <v>0</v>
      </c>
      <c r="K11" s="114" t="str">
        <f>IF(I11=0,IF(J11=0,"0%",J11/(J11+I11)),J11/(J11+I11))</f>
        <v>0%</v>
      </c>
      <c r="L11" s="237"/>
      <c r="M11" s="238"/>
      <c r="N11" s="238"/>
      <c r="O11" s="239"/>
      <c r="P11" s="12"/>
      <c r="Q11" s="129"/>
      <c r="R11" s="128"/>
      <c r="S11" s="131"/>
    </row>
    <row r="12" spans="1:19" ht="15" x14ac:dyDescent="0.25">
      <c r="A12" s="46">
        <v>4</v>
      </c>
      <c r="B12" s="222" t="s">
        <v>1</v>
      </c>
      <c r="C12" s="223"/>
      <c r="D12" s="112">
        <f>ROUND(F12*'2_Spec_rozsahu_zakázky'!$D$18:$E$18/'2_Spec_rozsahu_zakázky'!$D$12:$E$12,-2)</f>
        <v>0</v>
      </c>
      <c r="E12" s="1">
        <v>0</v>
      </c>
      <c r="F12" s="140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0">
        <f>ROUND('3_Nákladove_položky'!J12,2)</f>
        <v>0</v>
      </c>
      <c r="K12" s="114" t="str">
        <f>IF(J12=0,"0%",J12/(J12+I12))</f>
        <v>0%</v>
      </c>
      <c r="L12" s="237"/>
      <c r="M12" s="238"/>
      <c r="N12" s="238"/>
      <c r="O12" s="239"/>
      <c r="P12" s="12"/>
      <c r="Q12" s="127"/>
      <c r="R12" s="128"/>
      <c r="S12" s="131"/>
    </row>
    <row r="13" spans="1:19" ht="15" x14ac:dyDescent="0.25">
      <c r="A13" s="46">
        <v>5</v>
      </c>
      <c r="B13" s="222" t="s">
        <v>8</v>
      </c>
      <c r="C13" s="223"/>
      <c r="D13" s="112">
        <f>ROUND(F13*'2_Spec_rozsahu_zakázky'!$D$18:$E$18/'2_Spec_rozsahu_zakázky'!$D$12:$E$12,-2)</f>
        <v>0</v>
      </c>
      <c r="E13" s="1">
        <v>0</v>
      </c>
      <c r="F13" s="140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0">
        <f>ROUND('3_Nákladove_položky'!J13,2)</f>
        <v>0</v>
      </c>
      <c r="K13" s="114" t="str">
        <f>IF(J13=0,"0%",J13/(J13+I13))</f>
        <v>0%</v>
      </c>
      <c r="L13" s="237"/>
      <c r="M13" s="238"/>
      <c r="N13" s="238"/>
      <c r="O13" s="239"/>
      <c r="P13" s="12"/>
      <c r="Q13" s="127"/>
      <c r="R13" s="128"/>
      <c r="S13" s="131"/>
    </row>
    <row r="14" spans="1:19" ht="15" x14ac:dyDescent="0.25">
      <c r="A14" s="46">
        <v>6</v>
      </c>
      <c r="B14" s="222" t="s">
        <v>0</v>
      </c>
      <c r="C14" s="223"/>
      <c r="D14" s="112">
        <f>ROUND(F14*'2_Spec_rozsahu_zakázky'!$D$18:$E$18/'2_Spec_rozsahu_zakázky'!$D$12:$E$12,-2)</f>
        <v>0</v>
      </c>
      <c r="E14" s="141">
        <f>ROUND('3_Nákladove_položky'!E14,2)</f>
        <v>0</v>
      </c>
      <c r="F14" s="140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1">
        <f>ROUND('3_Nákladove_položky'!I14,2)</f>
        <v>0</v>
      </c>
      <c r="J14" s="140">
        <f>ROUND('3_Nákladove_položky'!J14,2)</f>
        <v>0</v>
      </c>
      <c r="K14" s="114" t="str">
        <f>IF(I14=0,IF(J14=0,"0%",J14/(J14+I14)),J14/(J14+I14))</f>
        <v>0%</v>
      </c>
      <c r="L14" s="237"/>
      <c r="M14" s="238"/>
      <c r="N14" s="238"/>
      <c r="O14" s="239"/>
      <c r="P14" s="12"/>
      <c r="Q14" s="127"/>
      <c r="R14" s="128"/>
      <c r="S14" s="131"/>
    </row>
    <row r="15" spans="1:19" s="16" customFormat="1" ht="15" x14ac:dyDescent="0.25">
      <c r="A15" s="46">
        <v>7</v>
      </c>
      <c r="B15" s="222" t="s">
        <v>20</v>
      </c>
      <c r="C15" s="223"/>
      <c r="D15" s="112">
        <f>ROUND(F15*'2_Spec_rozsahu_zakázky'!$D$18:$E$18/'2_Spec_rozsahu_zakázky'!$D$12:$E$12,-2)</f>
        <v>0</v>
      </c>
      <c r="E15" s="141">
        <f>ROUND('3_Nákladove_položky'!E15,2)</f>
        <v>0</v>
      </c>
      <c r="F15" s="140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1">
        <f>ROUND('3_Nákladove_položky'!I15,2)</f>
        <v>0</v>
      </c>
      <c r="J15" s="140">
        <f>ROUND('3_Nákladove_položky'!J15,2)</f>
        <v>0</v>
      </c>
      <c r="K15" s="114" t="str">
        <f>IF(I15=0,IF(J15=0,"0%",J15/(J15+I15)),J15/(J15+I15))</f>
        <v>0%</v>
      </c>
      <c r="L15" s="237"/>
      <c r="M15" s="238"/>
      <c r="N15" s="238"/>
      <c r="O15" s="239"/>
      <c r="P15" s="43"/>
      <c r="Q15" s="127"/>
      <c r="R15" s="127"/>
      <c r="S15" s="130"/>
    </row>
    <row r="16" spans="1:19" s="16" customFormat="1" ht="15" x14ac:dyDescent="0.25">
      <c r="A16" s="46">
        <v>8</v>
      </c>
      <c r="B16" s="222" t="s">
        <v>4</v>
      </c>
      <c r="C16" s="223"/>
      <c r="D16" s="112">
        <f>ROUND(F16*'2_Spec_rozsahu_zakázky'!$D$18:$E$18/'2_Spec_rozsahu_zakázky'!$D$12:$E$12,-2)</f>
        <v>0</v>
      </c>
      <c r="E16" s="141">
        <f>ROUND('3_Nákladove_položky'!E16,2)</f>
        <v>0</v>
      </c>
      <c r="F16" s="140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1">
        <f>ROUND('3_Nákladove_položky'!I16,2)</f>
        <v>0</v>
      </c>
      <c r="J16" s="140">
        <f>ROUND('3_Nákladove_položky'!J16,2)</f>
        <v>0</v>
      </c>
      <c r="K16" s="114" t="str">
        <f>IF(I16=0,IF(J16=0,"0%",J16/(J16+I16)),J16/(J16+I16))</f>
        <v>0%</v>
      </c>
      <c r="L16" s="237"/>
      <c r="M16" s="238"/>
      <c r="N16" s="238"/>
      <c r="O16" s="239"/>
      <c r="P16" s="43"/>
      <c r="Q16" s="127"/>
      <c r="R16" s="127"/>
      <c r="S16" s="130"/>
    </row>
    <row r="17" spans="1:19" s="16" customFormat="1" ht="15" x14ac:dyDescent="0.25">
      <c r="A17" s="46">
        <v>9</v>
      </c>
      <c r="B17" s="224" t="s">
        <v>21</v>
      </c>
      <c r="C17" s="204"/>
      <c r="D17" s="111">
        <v>0</v>
      </c>
      <c r="E17" s="141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1">
        <f>ROUND('3_Nákladove_položky'!I17,2)</f>
        <v>0</v>
      </c>
      <c r="J17" s="1">
        <v>0</v>
      </c>
      <c r="K17" s="114" t="str">
        <f>IF(I17=0,"0%",J17/(J17+I17))</f>
        <v>0%</v>
      </c>
      <c r="L17" s="237"/>
      <c r="M17" s="238"/>
      <c r="N17" s="238"/>
      <c r="O17" s="239"/>
      <c r="P17" s="43"/>
      <c r="Q17" s="127"/>
      <c r="R17" s="127"/>
      <c r="S17" s="130"/>
    </row>
    <row r="18" spans="1:19" ht="15" x14ac:dyDescent="0.25">
      <c r="A18" s="46">
        <v>10</v>
      </c>
      <c r="B18" s="222" t="s">
        <v>2</v>
      </c>
      <c r="C18" s="223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237"/>
      <c r="M18" s="238"/>
      <c r="N18" s="238"/>
      <c r="O18" s="239"/>
      <c r="P18" s="12"/>
      <c r="Q18" s="127"/>
      <c r="R18" s="128"/>
      <c r="S18" s="131"/>
    </row>
    <row r="19" spans="1:19" s="16" customFormat="1" ht="15" x14ac:dyDescent="0.25">
      <c r="A19" s="46">
        <v>11</v>
      </c>
      <c r="B19" s="222" t="s">
        <v>3</v>
      </c>
      <c r="C19" s="223"/>
      <c r="D19" s="112">
        <f>ROUND(F19*'2_Spec_rozsahu_zakázky'!$D$18:$E$18/'2_Spec_rozsahu_zakázky'!$D$12:$E$12,-2)</f>
        <v>0</v>
      </c>
      <c r="E19" s="1">
        <v>0</v>
      </c>
      <c r="F19" s="140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0">
        <f>ROUND('3_Nákladove_položky'!J19,2)</f>
        <v>0</v>
      </c>
      <c r="K19" s="114" t="str">
        <f>IF(J19=0,"0%",J19/(J19+I19))</f>
        <v>0%</v>
      </c>
      <c r="L19" s="237"/>
      <c r="M19" s="238"/>
      <c r="N19" s="238"/>
      <c r="O19" s="239"/>
      <c r="P19" s="43"/>
      <c r="Q19" s="127"/>
      <c r="R19" s="127"/>
      <c r="S19" s="130"/>
    </row>
    <row r="20" spans="1:19" ht="15" x14ac:dyDescent="0.25">
      <c r="A20" s="46">
        <v>12</v>
      </c>
      <c r="B20" s="222" t="s">
        <v>22</v>
      </c>
      <c r="C20" s="223"/>
      <c r="D20" s="112">
        <f>ROUND(F20*'2_Spec_rozsahu_zakázky'!$D$18:$E$18/'2_Spec_rozsahu_zakázky'!$D$12:$E$12,-2)</f>
        <v>0</v>
      </c>
      <c r="E20" s="142">
        <f>ROUND('3_Nákladove_položky'!E20,2)</f>
        <v>0</v>
      </c>
      <c r="F20" s="140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2">
        <f>ROUND('3_Nákladove_položky'!I20,2)</f>
        <v>0</v>
      </c>
      <c r="J20" s="140">
        <f>ROUND('3_Nákladove_položky'!J20,2)</f>
        <v>0</v>
      </c>
      <c r="K20" s="114" t="str">
        <f>IF(I20=0,IF(J20=0,"0%",J20/(J20+I20)),J20/(J20+I20))</f>
        <v>0%</v>
      </c>
      <c r="L20" s="237"/>
      <c r="M20" s="238"/>
      <c r="N20" s="238"/>
      <c r="O20" s="239"/>
      <c r="P20" s="12"/>
      <c r="Q20" s="127"/>
      <c r="R20" s="128"/>
      <c r="S20" s="131"/>
    </row>
    <row r="21" spans="1:19" ht="15" x14ac:dyDescent="0.25">
      <c r="A21" s="46">
        <v>13</v>
      </c>
      <c r="B21" s="222" t="s">
        <v>23</v>
      </c>
      <c r="C21" s="223"/>
      <c r="D21" s="112">
        <f>ROUND(F21*'2_Spec_rozsahu_zakázky'!$D$18:$E$18/'2_Spec_rozsahu_zakázky'!$D$12:$E$12,-2)</f>
        <v>0</v>
      </c>
      <c r="E21" s="141">
        <f>ROUND('3_Nákladove_položky'!E21,2)</f>
        <v>0</v>
      </c>
      <c r="F21" s="140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1">
        <f>ROUND('3_Nákladove_položky'!I21,2)</f>
        <v>0</v>
      </c>
      <c r="J21" s="140">
        <f>ROUND('3_Nákladove_položky'!J21,2)</f>
        <v>0</v>
      </c>
      <c r="K21" s="114" t="str">
        <f>IF(I21=0,IF(J21=0,"0%",J21/(J21+I21)),J21/(J21+I21))</f>
        <v>0%</v>
      </c>
      <c r="L21" s="237"/>
      <c r="M21" s="238"/>
      <c r="N21" s="238"/>
      <c r="O21" s="239"/>
      <c r="P21" s="12"/>
      <c r="Q21" s="127"/>
      <c r="R21" s="128"/>
      <c r="S21" s="131"/>
    </row>
    <row r="22" spans="1:19" ht="15" x14ac:dyDescent="0.25">
      <c r="A22" s="46">
        <v>14</v>
      </c>
      <c r="B22" s="222" t="s">
        <v>24</v>
      </c>
      <c r="C22" s="223"/>
      <c r="D22" s="112">
        <f>ROUND(F22*'2_Spec_rozsahu_zakázky'!$D$18:$E$18/'2_Spec_rozsahu_zakázky'!$D$12:$E$12,-2)</f>
        <v>0</v>
      </c>
      <c r="E22" s="1">
        <v>0</v>
      </c>
      <c r="F22" s="140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0">
        <f>ROUND('3_Nákladove_položky'!J22,2)</f>
        <v>0</v>
      </c>
      <c r="K22" s="114" t="str">
        <f>IF(J22=0,"0%",J22/(J22+I22))</f>
        <v>0%</v>
      </c>
      <c r="L22" s="237"/>
      <c r="M22" s="238"/>
      <c r="N22" s="238"/>
      <c r="O22" s="239"/>
      <c r="P22" s="12"/>
      <c r="Q22" s="127"/>
      <c r="R22" s="128"/>
      <c r="S22" s="131"/>
    </row>
    <row r="23" spans="1:19" s="16" customFormat="1" ht="15.75" thickBot="1" x14ac:dyDescent="0.3">
      <c r="A23" s="48">
        <v>15</v>
      </c>
      <c r="B23" s="229" t="s">
        <v>26</v>
      </c>
      <c r="C23" s="230"/>
      <c r="D23" s="113">
        <v>0</v>
      </c>
      <c r="E23" s="3">
        <v>0</v>
      </c>
      <c r="F23" s="4">
        <v>0.27</v>
      </c>
      <c r="G23" s="118">
        <f t="shared" ref="G23" si="0">F23/(F23+E23)</f>
        <v>1</v>
      </c>
      <c r="H23" s="119">
        <v>0</v>
      </c>
      <c r="I23" s="3">
        <v>0</v>
      </c>
      <c r="J23" s="4">
        <v>0.27</v>
      </c>
      <c r="K23" s="118">
        <f t="shared" ref="K23" si="1">J23/(J23+I23)</f>
        <v>1</v>
      </c>
      <c r="L23" s="240"/>
      <c r="M23" s="241"/>
      <c r="N23" s="241"/>
      <c r="O23" s="242"/>
      <c r="P23" s="43"/>
      <c r="Q23" s="127"/>
      <c r="R23" s="127"/>
      <c r="S23" s="130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7"/>
      <c r="R24" s="127"/>
      <c r="S24" s="130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7"/>
      <c r="R25" s="127"/>
      <c r="S25" s="130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7"/>
      <c r="R26" s="127"/>
      <c r="S26" s="130"/>
    </row>
    <row r="27" spans="1:19" ht="32.25" customHeight="1" x14ac:dyDescent="0.25">
      <c r="A27" s="60"/>
      <c r="B27" s="231" t="s">
        <v>77</v>
      </c>
      <c r="C27" s="232"/>
      <c r="D27" s="233"/>
      <c r="F27" s="22"/>
      <c r="Q27" s="131"/>
      <c r="R27" s="131"/>
      <c r="S27" s="131"/>
    </row>
    <row r="28" spans="1:19" ht="15" x14ac:dyDescent="0.25">
      <c r="A28" s="60" t="s">
        <v>76</v>
      </c>
      <c r="B28" s="135" t="s">
        <v>44</v>
      </c>
      <c r="C28" s="135" t="s">
        <v>45</v>
      </c>
      <c r="D28" s="135" t="s">
        <v>46</v>
      </c>
    </row>
    <row r="29" spans="1:19" ht="18" customHeight="1" x14ac:dyDescent="0.25">
      <c r="A29" s="62">
        <v>1</v>
      </c>
      <c r="B29" s="133">
        <v>8.3000000000000007</v>
      </c>
      <c r="C29" s="133">
        <v>7</v>
      </c>
      <c r="D29" s="133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4">
        <f>E9</f>
        <v>0</v>
      </c>
      <c r="C30" s="134">
        <f>I9</f>
        <v>0</v>
      </c>
      <c r="D30" s="134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3">
        <v>10.5</v>
      </c>
      <c r="C31" s="133">
        <v>10.5</v>
      </c>
      <c r="D31" s="133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R3Q65jIrZLjuqEqrGVfUSTI3mh+jlQgrJPOjcpu84X6NRax/vUVQ8cwRk7BUB43eS5i7/F7x8XdJgpJdEHdq9g==" saltValue="2Cvv2mqpZ+IREXR2kojMug==" spinCount="100000" sheet="1" objects="1" scenarios="1"/>
  <mergeCells count="23"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  <mergeCell ref="L7:O7"/>
    <mergeCell ref="D7:G7"/>
    <mergeCell ref="H7:K7"/>
    <mergeCell ref="B9:C9"/>
    <mergeCell ref="B17:C17"/>
    <mergeCell ref="B8:C8"/>
    <mergeCell ref="L9:O2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zoomScale="80" zoomScaleNormal="80" zoomScaleSheetLayoutView="80" workbookViewId="0">
      <selection activeCell="B42" sqref="B42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9.140625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7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7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7" s="16" customFormat="1" ht="20.100000000000001" customHeight="1" x14ac:dyDescent="0.25">
      <c r="A4" s="214" t="str">
        <f>'1_Ident_udaje'!A5:B5</f>
        <v>Výběrová oblast č. 3</v>
      </c>
      <c r="B4" s="215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7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7" ht="24.95" customHeight="1" thickBot="1" x14ac:dyDescent="0.3">
      <c r="D6" s="251" t="s">
        <v>34</v>
      </c>
      <c r="E6" s="252"/>
      <c r="F6" s="252"/>
      <c r="G6" s="252"/>
      <c r="H6" s="252"/>
      <c r="I6" s="253"/>
    </row>
    <row r="7" spans="1:17" ht="24.95" customHeight="1" thickBot="1" x14ac:dyDescent="0.3">
      <c r="A7" s="43"/>
      <c r="B7" s="43"/>
      <c r="C7" s="43"/>
      <c r="D7" s="254" t="s">
        <v>35</v>
      </c>
      <c r="E7" s="255"/>
      <c r="F7" s="254" t="s">
        <v>36</v>
      </c>
      <c r="G7" s="255"/>
      <c r="H7" s="254" t="s">
        <v>37</v>
      </c>
      <c r="I7" s="256"/>
    </row>
    <row r="8" spans="1:17" ht="63" customHeight="1" thickBot="1" x14ac:dyDescent="0.3">
      <c r="A8" s="64" t="s">
        <v>28</v>
      </c>
      <c r="B8" s="247" t="s">
        <v>6</v>
      </c>
      <c r="C8" s="248"/>
      <c r="D8" s="249" t="s">
        <v>70</v>
      </c>
      <c r="E8" s="250"/>
      <c r="F8" s="249" t="s">
        <v>70</v>
      </c>
      <c r="G8" s="250"/>
      <c r="H8" s="249" t="s">
        <v>70</v>
      </c>
      <c r="I8" s="250"/>
    </row>
    <row r="9" spans="1:17" ht="15" customHeight="1" x14ac:dyDescent="0.25">
      <c r="A9" s="65">
        <v>1</v>
      </c>
      <c r="B9" s="257" t="s">
        <v>25</v>
      </c>
      <c r="C9" s="243"/>
      <c r="D9" s="258">
        <v>0</v>
      </c>
      <c r="E9" s="259"/>
      <c r="F9" s="258">
        <v>0</v>
      </c>
      <c r="G9" s="259"/>
      <c r="H9" s="264"/>
      <c r="I9" s="265"/>
      <c r="P9" s="13" t="b">
        <f>ISNUMBER(D9)</f>
        <v>1</v>
      </c>
      <c r="Q9" s="13" t="b">
        <f>ISNUMBER(F9)</f>
        <v>1</v>
      </c>
    </row>
    <row r="10" spans="1:17" ht="15" customHeight="1" x14ac:dyDescent="0.25">
      <c r="A10" s="66">
        <v>2</v>
      </c>
      <c r="B10" s="260" t="s">
        <v>18</v>
      </c>
      <c r="C10" s="222"/>
      <c r="D10" s="261">
        <v>0</v>
      </c>
      <c r="E10" s="262"/>
      <c r="F10" s="263">
        <v>0</v>
      </c>
      <c r="G10" s="263"/>
      <c r="H10" s="266"/>
      <c r="I10" s="267"/>
      <c r="P10" s="13" t="b">
        <f t="shared" ref="P10:P23" si="0">ISNUMBER(D10)</f>
        <v>1</v>
      </c>
      <c r="Q10" s="13" t="b">
        <f t="shared" ref="Q10:Q22" si="1">ISNUMBER(F10)</f>
        <v>1</v>
      </c>
    </row>
    <row r="11" spans="1:17" ht="15" customHeight="1" x14ac:dyDescent="0.25">
      <c r="A11" s="66">
        <v>3</v>
      </c>
      <c r="B11" s="260" t="s">
        <v>19</v>
      </c>
      <c r="C11" s="222"/>
      <c r="D11" s="261">
        <v>0</v>
      </c>
      <c r="E11" s="262"/>
      <c r="F11" s="263">
        <v>0</v>
      </c>
      <c r="G11" s="263"/>
      <c r="H11" s="266"/>
      <c r="I11" s="267"/>
      <c r="P11" s="13" t="b">
        <f t="shared" si="0"/>
        <v>1</v>
      </c>
      <c r="Q11" s="13" t="b">
        <f t="shared" si="1"/>
        <v>1</v>
      </c>
    </row>
    <row r="12" spans="1:17" ht="15" customHeight="1" x14ac:dyDescent="0.25">
      <c r="A12" s="66">
        <v>4</v>
      </c>
      <c r="B12" s="260" t="s">
        <v>1</v>
      </c>
      <c r="C12" s="222"/>
      <c r="D12" s="270">
        <v>0</v>
      </c>
      <c r="E12" s="271"/>
      <c r="F12" s="272">
        <v>0</v>
      </c>
      <c r="G12" s="272"/>
      <c r="H12" s="266"/>
      <c r="I12" s="267"/>
      <c r="P12" s="13" t="b">
        <f t="shared" si="0"/>
        <v>1</v>
      </c>
      <c r="Q12" s="13" t="b">
        <f t="shared" si="1"/>
        <v>1</v>
      </c>
    </row>
    <row r="13" spans="1:17" ht="15" customHeight="1" x14ac:dyDescent="0.25">
      <c r="A13" s="66">
        <v>5</v>
      </c>
      <c r="B13" s="260" t="s">
        <v>8</v>
      </c>
      <c r="C13" s="222"/>
      <c r="D13" s="270">
        <v>0</v>
      </c>
      <c r="E13" s="271"/>
      <c r="F13" s="272">
        <v>0</v>
      </c>
      <c r="G13" s="272"/>
      <c r="H13" s="266"/>
      <c r="I13" s="267"/>
      <c r="P13" s="13" t="b">
        <f t="shared" si="0"/>
        <v>1</v>
      </c>
      <c r="Q13" s="13" t="b">
        <f t="shared" si="1"/>
        <v>1</v>
      </c>
    </row>
    <row r="14" spans="1:17" ht="15" customHeight="1" x14ac:dyDescent="0.25">
      <c r="A14" s="66">
        <v>6</v>
      </c>
      <c r="B14" s="260" t="s">
        <v>0</v>
      </c>
      <c r="C14" s="222"/>
      <c r="D14" s="261">
        <v>0</v>
      </c>
      <c r="E14" s="262"/>
      <c r="F14" s="263">
        <v>0</v>
      </c>
      <c r="G14" s="263"/>
      <c r="H14" s="266"/>
      <c r="I14" s="267"/>
      <c r="P14" s="13" t="b">
        <f t="shared" si="0"/>
        <v>1</v>
      </c>
      <c r="Q14" s="13" t="b">
        <f t="shared" si="1"/>
        <v>1</v>
      </c>
    </row>
    <row r="15" spans="1:17" ht="15" customHeight="1" x14ac:dyDescent="0.25">
      <c r="A15" s="66">
        <v>7</v>
      </c>
      <c r="B15" s="260" t="s">
        <v>20</v>
      </c>
      <c r="C15" s="222"/>
      <c r="D15" s="261">
        <v>0</v>
      </c>
      <c r="E15" s="262"/>
      <c r="F15" s="263">
        <v>0</v>
      </c>
      <c r="G15" s="263"/>
      <c r="H15" s="266"/>
      <c r="I15" s="267"/>
      <c r="P15" s="13" t="b">
        <f t="shared" si="0"/>
        <v>1</v>
      </c>
      <c r="Q15" s="13" t="b">
        <f t="shared" si="1"/>
        <v>1</v>
      </c>
    </row>
    <row r="16" spans="1:17" ht="15" customHeight="1" x14ac:dyDescent="0.25">
      <c r="A16" s="66">
        <v>8</v>
      </c>
      <c r="B16" s="260" t="s">
        <v>4</v>
      </c>
      <c r="C16" s="222"/>
      <c r="D16" s="261">
        <v>0</v>
      </c>
      <c r="E16" s="262"/>
      <c r="F16" s="263">
        <v>0</v>
      </c>
      <c r="G16" s="263"/>
      <c r="H16" s="266"/>
      <c r="I16" s="267"/>
      <c r="P16" s="13" t="b">
        <f t="shared" si="0"/>
        <v>1</v>
      </c>
      <c r="Q16" s="13" t="b">
        <f t="shared" si="1"/>
        <v>1</v>
      </c>
    </row>
    <row r="17" spans="1:17" ht="15" customHeight="1" x14ac:dyDescent="0.25">
      <c r="A17" s="66">
        <v>9</v>
      </c>
      <c r="B17" s="273" t="s">
        <v>21</v>
      </c>
      <c r="C17" s="193"/>
      <c r="D17" s="261">
        <v>0</v>
      </c>
      <c r="E17" s="262"/>
      <c r="F17" s="263">
        <v>0</v>
      </c>
      <c r="G17" s="263"/>
      <c r="H17" s="266"/>
      <c r="I17" s="267"/>
      <c r="P17" s="13" t="b">
        <f t="shared" si="0"/>
        <v>1</v>
      </c>
      <c r="Q17" s="13" t="b">
        <f t="shared" si="1"/>
        <v>1</v>
      </c>
    </row>
    <row r="18" spans="1:17" ht="15" customHeight="1" x14ac:dyDescent="0.25">
      <c r="A18" s="66">
        <v>10</v>
      </c>
      <c r="B18" s="260" t="s">
        <v>2</v>
      </c>
      <c r="C18" s="222"/>
      <c r="D18" s="270">
        <v>0</v>
      </c>
      <c r="E18" s="271"/>
      <c r="F18" s="272">
        <v>0</v>
      </c>
      <c r="G18" s="272"/>
      <c r="H18" s="266"/>
      <c r="I18" s="267"/>
      <c r="P18" s="13" t="b">
        <f t="shared" si="0"/>
        <v>1</v>
      </c>
      <c r="Q18" s="13" t="b">
        <f t="shared" si="1"/>
        <v>1</v>
      </c>
    </row>
    <row r="19" spans="1:17" ht="15" customHeight="1" x14ac:dyDescent="0.25">
      <c r="A19" s="66">
        <v>11</v>
      </c>
      <c r="B19" s="260" t="s">
        <v>3</v>
      </c>
      <c r="C19" s="222"/>
      <c r="D19" s="270">
        <v>0</v>
      </c>
      <c r="E19" s="271"/>
      <c r="F19" s="272">
        <v>0</v>
      </c>
      <c r="G19" s="272"/>
      <c r="H19" s="266"/>
      <c r="I19" s="267"/>
      <c r="P19" s="13" t="b">
        <f t="shared" si="0"/>
        <v>1</v>
      </c>
      <c r="Q19" s="13" t="b">
        <f t="shared" si="1"/>
        <v>1</v>
      </c>
    </row>
    <row r="20" spans="1:17" ht="15" customHeight="1" x14ac:dyDescent="0.25">
      <c r="A20" s="66">
        <v>12</v>
      </c>
      <c r="B20" s="260" t="s">
        <v>22</v>
      </c>
      <c r="C20" s="222"/>
      <c r="D20" s="261">
        <v>0</v>
      </c>
      <c r="E20" s="262"/>
      <c r="F20" s="263">
        <v>0</v>
      </c>
      <c r="G20" s="263"/>
      <c r="H20" s="266"/>
      <c r="I20" s="267"/>
      <c r="P20" s="13" t="b">
        <f t="shared" si="0"/>
        <v>1</v>
      </c>
      <c r="Q20" s="13" t="b">
        <f t="shared" si="1"/>
        <v>1</v>
      </c>
    </row>
    <row r="21" spans="1:17" ht="15" customHeight="1" x14ac:dyDescent="0.25">
      <c r="A21" s="66">
        <v>13</v>
      </c>
      <c r="B21" s="260" t="s">
        <v>23</v>
      </c>
      <c r="C21" s="222"/>
      <c r="D21" s="261">
        <v>0</v>
      </c>
      <c r="E21" s="262"/>
      <c r="F21" s="263">
        <v>0</v>
      </c>
      <c r="G21" s="263"/>
      <c r="H21" s="266"/>
      <c r="I21" s="267"/>
      <c r="P21" s="13" t="b">
        <f t="shared" si="0"/>
        <v>1</v>
      </c>
      <c r="Q21" s="13" t="b">
        <f t="shared" si="1"/>
        <v>1</v>
      </c>
    </row>
    <row r="22" spans="1:17" ht="15" customHeight="1" x14ac:dyDescent="0.25">
      <c r="A22" s="66">
        <v>14</v>
      </c>
      <c r="B22" s="260" t="s">
        <v>24</v>
      </c>
      <c r="C22" s="222"/>
      <c r="D22" s="274">
        <v>0</v>
      </c>
      <c r="E22" s="275"/>
      <c r="F22" s="276">
        <v>0</v>
      </c>
      <c r="G22" s="276"/>
      <c r="H22" s="266"/>
      <c r="I22" s="267"/>
      <c r="P22" s="13" t="b">
        <f t="shared" si="0"/>
        <v>1</v>
      </c>
      <c r="Q22" s="13" t="b">
        <f t="shared" si="1"/>
        <v>1</v>
      </c>
    </row>
    <row r="23" spans="1:17" ht="15" customHeight="1" thickBot="1" x14ac:dyDescent="0.3">
      <c r="A23" s="67">
        <v>15</v>
      </c>
      <c r="B23" s="277" t="s">
        <v>26</v>
      </c>
      <c r="C23" s="229"/>
      <c r="D23" s="278">
        <v>0</v>
      </c>
      <c r="E23" s="279"/>
      <c r="F23" s="280">
        <v>0</v>
      </c>
      <c r="G23" s="280"/>
      <c r="H23" s="268"/>
      <c r="I23" s="269"/>
      <c r="P23" s="13" t="b">
        <f t="shared" si="0"/>
        <v>1</v>
      </c>
      <c r="Q23" s="13" t="b">
        <f>ISNUMBER(F23)</f>
        <v>1</v>
      </c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81" t="s">
        <v>82</v>
      </c>
      <c r="B25" s="282"/>
      <c r="C25" s="283"/>
      <c r="D25" s="284">
        <f>SUM('4_Nákl_na_1kmnad rámec_Ref_prep'!D9:E23)</f>
        <v>0</v>
      </c>
      <c r="E25" s="284"/>
      <c r="F25" s="285">
        <f>SUM('4_Nákl_na_1kmnad rámec_Ref_prep'!F9:G23)</f>
        <v>0</v>
      </c>
      <c r="G25" s="286"/>
      <c r="H25" s="284">
        <f>SUM('4_Nákl_na_1kmnad rámec_Ref_prep'!H9:I23)</f>
        <v>0</v>
      </c>
      <c r="I25" s="28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7" ht="30.75" customHeight="1" thickBot="1" x14ac:dyDescent="0.3">
      <c r="A26" s="289" t="s">
        <v>83</v>
      </c>
      <c r="B26" s="290"/>
      <c r="C26" s="291"/>
      <c r="D26" s="292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92"/>
      <c r="F26" s="292"/>
      <c r="G26" s="292"/>
      <c r="H26" s="292"/>
      <c r="I26" s="293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7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7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7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7" ht="15" hidden="1" x14ac:dyDescent="0.25">
      <c r="A32" s="60"/>
      <c r="B32" s="294" t="s">
        <v>77</v>
      </c>
      <c r="C32" s="294"/>
      <c r="D32" s="294"/>
      <c r="E32" s="294"/>
      <c r="F32" s="16"/>
    </row>
    <row r="33" spans="1:13" ht="15" hidden="1" x14ac:dyDescent="0.25">
      <c r="A33" s="62" t="s">
        <v>76</v>
      </c>
      <c r="B33" s="135" t="s">
        <v>44</v>
      </c>
      <c r="C33" s="135" t="s">
        <v>45</v>
      </c>
      <c r="D33" s="294" t="s">
        <v>46</v>
      </c>
      <c r="E33" s="294"/>
    </row>
    <row r="34" spans="1:13" hidden="1" x14ac:dyDescent="0.25">
      <c r="A34" s="62">
        <v>1</v>
      </c>
      <c r="B34" s="133">
        <v>8.3000000000000007</v>
      </c>
      <c r="C34" s="133">
        <v>7</v>
      </c>
      <c r="D34" s="287">
        <v>6.2</v>
      </c>
      <c r="E34" s="287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4">
        <f>D9</f>
        <v>0</v>
      </c>
      <c r="C35" s="134">
        <f>F9</f>
        <v>0</v>
      </c>
      <c r="D35" s="288">
        <f>H9</f>
        <v>0</v>
      </c>
      <c r="E35" s="288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3">
        <v>10.5</v>
      </c>
      <c r="C36" s="133">
        <v>10.5</v>
      </c>
      <c r="D36" s="287">
        <v>10.5</v>
      </c>
      <c r="E36" s="287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4">
        <f>D14+D15</f>
        <v>0</v>
      </c>
      <c r="C37" s="134">
        <f>F14+F15</f>
        <v>0</v>
      </c>
      <c r="D37" s="288">
        <f>H14+H15</f>
        <v>0</v>
      </c>
      <c r="E37" s="288"/>
    </row>
    <row r="39" spans="1:13" x14ac:dyDescent="0.25">
      <c r="A39" s="12" t="s">
        <v>91</v>
      </c>
    </row>
    <row r="40" spans="1:13" x14ac:dyDescent="0.25">
      <c r="A40" s="145" t="str">
        <f>IF(P25=FALSE,"Upozornění: některá ze zadaných hodnot není číslo.","")</f>
        <v/>
      </c>
    </row>
    <row r="41" spans="1:13" x14ac:dyDescent="0.25">
      <c r="A41" s="132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2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2"/>
    </row>
    <row r="44" spans="1:13" x14ac:dyDescent="0.25">
      <c r="A44" s="132"/>
    </row>
    <row r="45" spans="1:13" x14ac:dyDescent="0.25">
      <c r="A45" s="146"/>
    </row>
  </sheetData>
  <sheetProtection algorithmName="SHA-512" hashValue="Nr6bkR+z3PjufKnLjJBXbfZRmVkrPAmqzP9jQdWxUNdTEnkaxrrt46CuMGm6wSBTj+1A15ZXwhe8HDMav9VaDA==" saltValue="ws/EU2eqYcumIt5m2tDPdw==" spinCount="100000" sheet="1" objects="1" scenarios="1"/>
  <mergeCells count="67">
    <mergeCell ref="D37:E37"/>
    <mergeCell ref="A26:C26"/>
    <mergeCell ref="D26:I26"/>
    <mergeCell ref="B32:E32"/>
    <mergeCell ref="D33:E33"/>
    <mergeCell ref="D34:E34"/>
    <mergeCell ref="D35:E35"/>
    <mergeCell ref="A25:C25"/>
    <mergeCell ref="D25:E25"/>
    <mergeCell ref="F25:G25"/>
    <mergeCell ref="H25:I25"/>
    <mergeCell ref="D36:E36"/>
    <mergeCell ref="B22:C22"/>
    <mergeCell ref="D22:E22"/>
    <mergeCell ref="F22:G22"/>
    <mergeCell ref="B23:C23"/>
    <mergeCell ref="D23:E23"/>
    <mergeCell ref="F23:G23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H9:I23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9:C9"/>
    <mergeCell ref="D9:E9"/>
    <mergeCell ref="F9:G9"/>
    <mergeCell ref="B10:C10"/>
    <mergeCell ref="D10:E10"/>
    <mergeCell ref="F10:G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4" t="s">
        <v>78</v>
      </c>
      <c r="B4" s="215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301" t="s">
        <v>34</v>
      </c>
      <c r="E6" s="302"/>
      <c r="F6" s="302"/>
      <c r="G6" s="302"/>
      <c r="H6" s="302"/>
      <c r="I6" s="303"/>
    </row>
    <row r="7" spans="1:13" ht="24.95" customHeight="1" thickBot="1" x14ac:dyDescent="0.3">
      <c r="A7" s="43"/>
      <c r="B7" s="43"/>
      <c r="C7" s="43"/>
      <c r="D7" s="297" t="s">
        <v>35</v>
      </c>
      <c r="E7" s="298"/>
      <c r="F7" s="297" t="s">
        <v>36</v>
      </c>
      <c r="G7" s="298"/>
      <c r="H7" s="297" t="s">
        <v>37</v>
      </c>
      <c r="I7" s="299"/>
    </row>
    <row r="8" spans="1:13" ht="63" customHeight="1" thickBot="1" x14ac:dyDescent="0.3">
      <c r="A8" s="64" t="s">
        <v>28</v>
      </c>
      <c r="B8" s="247" t="s">
        <v>6</v>
      </c>
      <c r="C8" s="248"/>
      <c r="D8" s="249" t="s">
        <v>70</v>
      </c>
      <c r="E8" s="250"/>
      <c r="F8" s="249" t="s">
        <v>70</v>
      </c>
      <c r="G8" s="250"/>
      <c r="H8" s="249" t="s">
        <v>70</v>
      </c>
      <c r="I8" s="250"/>
    </row>
    <row r="9" spans="1:13" ht="15" customHeight="1" x14ac:dyDescent="0.25">
      <c r="A9" s="65">
        <v>1</v>
      </c>
      <c r="B9" s="257" t="s">
        <v>25</v>
      </c>
      <c r="C9" s="243"/>
      <c r="D9" s="295">
        <f>ROUND('4_Nákl_na_1 km nad rámec_Ref'!D9,2)</f>
        <v>0</v>
      </c>
      <c r="E9" s="296"/>
      <c r="F9" s="295">
        <f>ROUND('4_Nákl_na_1 km nad rámec_Ref'!F9,2)</f>
        <v>0</v>
      </c>
      <c r="G9" s="296"/>
      <c r="H9" s="295">
        <f>ROUND('4_Nákl_na_1 km nad rámec_Ref'!H9,2)</f>
        <v>0</v>
      </c>
      <c r="I9" s="296"/>
    </row>
    <row r="10" spans="1:13" ht="15" customHeight="1" x14ac:dyDescent="0.25">
      <c r="A10" s="66">
        <v>2</v>
      </c>
      <c r="B10" s="260" t="s">
        <v>18</v>
      </c>
      <c r="C10" s="222"/>
      <c r="D10" s="295">
        <f>ROUND('4_Nákl_na_1 km nad rámec_Ref'!D10,2)</f>
        <v>0</v>
      </c>
      <c r="E10" s="296"/>
      <c r="F10" s="295">
        <f>ROUND('4_Nákl_na_1 km nad rámec_Ref'!F10,2)</f>
        <v>0</v>
      </c>
      <c r="G10" s="296"/>
      <c r="H10" s="295">
        <f>ROUND('4_Nákl_na_1 km nad rámec_Ref'!H10,2)</f>
        <v>0</v>
      </c>
      <c r="I10" s="296"/>
    </row>
    <row r="11" spans="1:13" ht="15" customHeight="1" x14ac:dyDescent="0.25">
      <c r="A11" s="66">
        <v>3</v>
      </c>
      <c r="B11" s="260" t="s">
        <v>19</v>
      </c>
      <c r="C11" s="222"/>
      <c r="D11" s="295">
        <f>ROUND('4_Nákl_na_1 km nad rámec_Ref'!D11,2)</f>
        <v>0</v>
      </c>
      <c r="E11" s="296"/>
      <c r="F11" s="295">
        <f>ROUND('4_Nákl_na_1 km nad rámec_Ref'!F11,2)</f>
        <v>0</v>
      </c>
      <c r="G11" s="296"/>
      <c r="H11" s="295">
        <f>ROUND('4_Nákl_na_1 km nad rámec_Ref'!H11,2)</f>
        <v>0</v>
      </c>
      <c r="I11" s="296"/>
    </row>
    <row r="12" spans="1:13" ht="15" customHeight="1" x14ac:dyDescent="0.25">
      <c r="A12" s="66">
        <v>4</v>
      </c>
      <c r="B12" s="260" t="s">
        <v>1</v>
      </c>
      <c r="C12" s="222"/>
      <c r="D12" s="270">
        <v>0</v>
      </c>
      <c r="E12" s="271"/>
      <c r="F12" s="272">
        <v>0</v>
      </c>
      <c r="G12" s="272"/>
      <c r="H12" s="270">
        <v>0</v>
      </c>
      <c r="I12" s="271"/>
    </row>
    <row r="13" spans="1:13" ht="15" customHeight="1" x14ac:dyDescent="0.25">
      <c r="A13" s="66">
        <v>5</v>
      </c>
      <c r="B13" s="260" t="s">
        <v>8</v>
      </c>
      <c r="C13" s="222"/>
      <c r="D13" s="270">
        <v>0</v>
      </c>
      <c r="E13" s="271"/>
      <c r="F13" s="272">
        <v>0</v>
      </c>
      <c r="G13" s="272"/>
      <c r="H13" s="270">
        <v>0</v>
      </c>
      <c r="I13" s="271"/>
    </row>
    <row r="14" spans="1:13" ht="15" customHeight="1" x14ac:dyDescent="0.25">
      <c r="A14" s="66">
        <v>6</v>
      </c>
      <c r="B14" s="260" t="s">
        <v>0</v>
      </c>
      <c r="C14" s="222"/>
      <c r="D14" s="295">
        <f>ROUND('4_Nákl_na_1 km nad rámec_Ref'!D14,2)</f>
        <v>0</v>
      </c>
      <c r="E14" s="296"/>
      <c r="F14" s="295">
        <f>ROUND('4_Nákl_na_1 km nad rámec_Ref'!F14,2)</f>
        <v>0</v>
      </c>
      <c r="G14" s="296"/>
      <c r="H14" s="295">
        <f>ROUND('4_Nákl_na_1 km nad rámec_Ref'!H14,2)</f>
        <v>0</v>
      </c>
      <c r="I14" s="296"/>
    </row>
    <row r="15" spans="1:13" ht="15" customHeight="1" x14ac:dyDescent="0.25">
      <c r="A15" s="66">
        <v>7</v>
      </c>
      <c r="B15" s="260" t="s">
        <v>20</v>
      </c>
      <c r="C15" s="222"/>
      <c r="D15" s="295">
        <f>ROUND('4_Nákl_na_1 km nad rámec_Ref'!D15,2)</f>
        <v>0</v>
      </c>
      <c r="E15" s="296"/>
      <c r="F15" s="295">
        <f>ROUND('4_Nákl_na_1 km nad rámec_Ref'!F15,2)</f>
        <v>0</v>
      </c>
      <c r="G15" s="296"/>
      <c r="H15" s="295">
        <f>ROUND('4_Nákl_na_1 km nad rámec_Ref'!H15,2)</f>
        <v>0</v>
      </c>
      <c r="I15" s="296"/>
    </row>
    <row r="16" spans="1:13" ht="15" customHeight="1" x14ac:dyDescent="0.25">
      <c r="A16" s="66">
        <v>8</v>
      </c>
      <c r="B16" s="260" t="s">
        <v>4</v>
      </c>
      <c r="C16" s="222"/>
      <c r="D16" s="295">
        <f>ROUND('4_Nákl_na_1 km nad rámec_Ref'!D16,2)</f>
        <v>0</v>
      </c>
      <c r="E16" s="296"/>
      <c r="F16" s="295">
        <f>ROUND('4_Nákl_na_1 km nad rámec_Ref'!F16,2)</f>
        <v>0</v>
      </c>
      <c r="G16" s="296"/>
      <c r="H16" s="295">
        <f>ROUND('4_Nákl_na_1 km nad rámec_Ref'!H16,2)</f>
        <v>0</v>
      </c>
      <c r="I16" s="296"/>
    </row>
    <row r="17" spans="1:17" ht="15" customHeight="1" x14ac:dyDescent="0.25">
      <c r="A17" s="66">
        <v>9</v>
      </c>
      <c r="B17" s="273" t="s">
        <v>21</v>
      </c>
      <c r="C17" s="193"/>
      <c r="D17" s="295">
        <f>ROUND('4_Nákl_na_1 km nad rámec_Ref'!D17,2)</f>
        <v>0</v>
      </c>
      <c r="E17" s="296"/>
      <c r="F17" s="295">
        <f>ROUND('4_Nákl_na_1 km nad rámec_Ref'!F17,2)</f>
        <v>0</v>
      </c>
      <c r="G17" s="296"/>
      <c r="H17" s="295">
        <f>ROUND('4_Nákl_na_1 km nad rámec_Ref'!H17,2)</f>
        <v>0</v>
      </c>
      <c r="I17" s="296"/>
    </row>
    <row r="18" spans="1:17" ht="15" customHeight="1" x14ac:dyDescent="0.25">
      <c r="A18" s="66">
        <v>10</v>
      </c>
      <c r="B18" s="260" t="s">
        <v>2</v>
      </c>
      <c r="C18" s="222"/>
      <c r="D18" s="270">
        <v>0</v>
      </c>
      <c r="E18" s="271"/>
      <c r="F18" s="272">
        <v>0</v>
      </c>
      <c r="G18" s="272"/>
      <c r="H18" s="270">
        <v>0</v>
      </c>
      <c r="I18" s="271"/>
    </row>
    <row r="19" spans="1:17" ht="15" customHeight="1" x14ac:dyDescent="0.25">
      <c r="A19" s="66">
        <v>11</v>
      </c>
      <c r="B19" s="260" t="s">
        <v>3</v>
      </c>
      <c r="C19" s="222"/>
      <c r="D19" s="270">
        <v>0</v>
      </c>
      <c r="E19" s="271"/>
      <c r="F19" s="272">
        <v>0</v>
      </c>
      <c r="G19" s="272"/>
      <c r="H19" s="270">
        <v>0</v>
      </c>
      <c r="I19" s="271"/>
    </row>
    <row r="20" spans="1:17" ht="15" customHeight="1" x14ac:dyDescent="0.25">
      <c r="A20" s="66">
        <v>12</v>
      </c>
      <c r="B20" s="260" t="s">
        <v>22</v>
      </c>
      <c r="C20" s="222"/>
      <c r="D20" s="295">
        <f>ROUND('4_Nákl_na_1 km nad rámec_Ref'!D20,2)</f>
        <v>0</v>
      </c>
      <c r="E20" s="296"/>
      <c r="F20" s="295">
        <f>ROUND('4_Nákl_na_1 km nad rámec_Ref'!F20,2)</f>
        <v>0</v>
      </c>
      <c r="G20" s="296"/>
      <c r="H20" s="295">
        <f>ROUND('4_Nákl_na_1 km nad rámec_Ref'!H20,2)</f>
        <v>0</v>
      </c>
      <c r="I20" s="296"/>
    </row>
    <row r="21" spans="1:17" ht="15" customHeight="1" x14ac:dyDescent="0.25">
      <c r="A21" s="66">
        <v>13</v>
      </c>
      <c r="B21" s="260" t="s">
        <v>23</v>
      </c>
      <c r="C21" s="222"/>
      <c r="D21" s="295">
        <f>ROUND('4_Nákl_na_1 km nad rámec_Ref'!D21,2)</f>
        <v>0</v>
      </c>
      <c r="E21" s="296"/>
      <c r="F21" s="295">
        <f>ROUND('4_Nákl_na_1 km nad rámec_Ref'!F21,2)</f>
        <v>0</v>
      </c>
      <c r="G21" s="296"/>
      <c r="H21" s="295">
        <f>ROUND('4_Nákl_na_1 km nad rámec_Ref'!H21,2)</f>
        <v>0</v>
      </c>
      <c r="I21" s="296"/>
    </row>
    <row r="22" spans="1:17" ht="15" customHeight="1" x14ac:dyDescent="0.25">
      <c r="A22" s="66">
        <v>14</v>
      </c>
      <c r="B22" s="260" t="s">
        <v>24</v>
      </c>
      <c r="C22" s="222"/>
      <c r="D22" s="295">
        <f>ROUND('4_Nákl_na_1 km nad rámec_Ref'!D22,2)</f>
        <v>0</v>
      </c>
      <c r="E22" s="296"/>
      <c r="F22" s="295">
        <f>ROUND('4_Nákl_na_1 km nad rámec_Ref'!F22,2)</f>
        <v>0</v>
      </c>
      <c r="G22" s="296"/>
      <c r="H22" s="295">
        <f>ROUND('4_Nákl_na_1 km nad rámec_Ref'!H22,2)</f>
        <v>0</v>
      </c>
      <c r="I22" s="296"/>
    </row>
    <row r="23" spans="1:17" ht="15" customHeight="1" thickBot="1" x14ac:dyDescent="0.3">
      <c r="A23" s="67">
        <v>15</v>
      </c>
      <c r="B23" s="277" t="s">
        <v>26</v>
      </c>
      <c r="C23" s="229"/>
      <c r="D23" s="278">
        <v>0</v>
      </c>
      <c r="E23" s="279"/>
      <c r="F23" s="280">
        <v>0</v>
      </c>
      <c r="G23" s="280"/>
      <c r="H23" s="278">
        <v>0</v>
      </c>
      <c r="I23" s="279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81" t="s">
        <v>82</v>
      </c>
      <c r="B25" s="282"/>
      <c r="C25" s="283"/>
      <c r="D25" s="292">
        <f>SUM(D9:E23)</f>
        <v>0</v>
      </c>
      <c r="E25" s="292"/>
      <c r="F25" s="300">
        <f>SUM(F9:G23)</f>
        <v>0</v>
      </c>
      <c r="G25" s="293"/>
      <c r="H25" s="292">
        <f>SUM(H9:I23)</f>
        <v>0</v>
      </c>
      <c r="I25" s="293"/>
      <c r="Q25" s="127"/>
    </row>
    <row r="26" spans="1:17" ht="30.75" customHeight="1" thickBot="1" x14ac:dyDescent="0.3">
      <c r="A26" s="289" t="s">
        <v>83</v>
      </c>
      <c r="B26" s="290"/>
      <c r="C26" s="291"/>
      <c r="D26" s="292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92"/>
      <c r="F26" s="292"/>
      <c r="G26" s="292"/>
      <c r="H26" s="292"/>
      <c r="I26" s="293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2"/>
      <c r="B29" s="132"/>
      <c r="C29" s="16"/>
      <c r="D29" s="16"/>
      <c r="E29" s="16"/>
      <c r="F29" s="16"/>
      <c r="G29" s="16"/>
      <c r="H29" s="16"/>
      <c r="I29" s="16"/>
    </row>
    <row r="30" spans="1:17" x14ac:dyDescent="0.25">
      <c r="A30" s="132"/>
      <c r="B30" s="132"/>
      <c r="C30" s="16"/>
      <c r="D30" s="16"/>
      <c r="E30" s="16"/>
      <c r="F30" s="16"/>
      <c r="G30" s="16"/>
      <c r="H30" s="16"/>
      <c r="I30" s="16"/>
    </row>
    <row r="31" spans="1:17" x14ac:dyDescent="0.25">
      <c r="A31" s="132"/>
      <c r="B31" s="132"/>
      <c r="C31" s="16"/>
      <c r="D31" s="16"/>
      <c r="E31" s="16"/>
      <c r="F31" s="16"/>
      <c r="G31" s="16"/>
      <c r="H31" s="16"/>
      <c r="I31" s="16"/>
    </row>
    <row r="32" spans="1:17" x14ac:dyDescent="0.25">
      <c r="A32" s="132"/>
      <c r="B32" s="132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94" t="s">
        <v>77</v>
      </c>
      <c r="C35" s="294"/>
      <c r="D35" s="294"/>
      <c r="E35" s="294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94" t="s">
        <v>46</v>
      </c>
      <c r="E36" s="294"/>
    </row>
    <row r="37" spans="1:13" x14ac:dyDescent="0.25">
      <c r="A37" s="62">
        <v>1</v>
      </c>
      <c r="B37" s="70">
        <v>8.3000000000000007</v>
      </c>
      <c r="C37" s="70">
        <v>7</v>
      </c>
      <c r="D37" s="287">
        <v>6.2</v>
      </c>
      <c r="E37" s="287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88">
        <f>H9</f>
        <v>0</v>
      </c>
      <c r="E38" s="288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87">
        <v>10.5</v>
      </c>
      <c r="E39" s="287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88">
        <f>H14+H15</f>
        <v>0</v>
      </c>
      <c r="E40" s="288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F14:G14"/>
    <mergeCell ref="F15:G15"/>
    <mergeCell ref="D12:E12"/>
    <mergeCell ref="D13:E13"/>
    <mergeCell ref="B15:C15"/>
    <mergeCell ref="D14:E14"/>
    <mergeCell ref="D15:E15"/>
    <mergeCell ref="B14:C14"/>
    <mergeCell ref="D25:E25"/>
    <mergeCell ref="F25:G25"/>
    <mergeCell ref="D18:E18"/>
    <mergeCell ref="D21:E21"/>
    <mergeCell ref="D22:E22"/>
    <mergeCell ref="F21:G21"/>
    <mergeCell ref="F22:G22"/>
    <mergeCell ref="F23:G23"/>
    <mergeCell ref="D16:E16"/>
    <mergeCell ref="D17:E17"/>
    <mergeCell ref="D19:E19"/>
    <mergeCell ref="D20:E20"/>
    <mergeCell ref="H22:I22"/>
    <mergeCell ref="H20:I20"/>
    <mergeCell ref="H21:I21"/>
    <mergeCell ref="H19:I19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14:I14"/>
    <mergeCell ref="H15:I15"/>
    <mergeCell ref="H16:I16"/>
    <mergeCell ref="H17:I17"/>
    <mergeCell ref="H18:I18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D16" sqref="D16:E16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9.140625" style="13" hidden="1" customWidth="1"/>
    <col min="16" max="17" width="12.85546875" style="13" hidden="1" customWidth="1"/>
    <col min="18" max="18" width="12.85546875" style="13" customWidth="1"/>
    <col min="19" max="16384" width="9.140625" style="13"/>
  </cols>
  <sheetData>
    <row r="1" spans="1:17" x14ac:dyDescent="0.25">
      <c r="A1" s="12"/>
    </row>
    <row r="2" spans="1:17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7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7" s="16" customFormat="1" ht="20.100000000000001" customHeight="1" x14ac:dyDescent="0.25">
      <c r="A4" s="214" t="str">
        <f>'1_Ident_udaje'!A5:B5</f>
        <v>Výběrová oblast č. 3</v>
      </c>
      <c r="B4" s="215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7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7" ht="24.95" customHeight="1" thickBot="1" x14ac:dyDescent="0.3">
      <c r="A6" s="12"/>
      <c r="D6" s="301" t="s">
        <v>34</v>
      </c>
      <c r="E6" s="302"/>
      <c r="F6" s="302"/>
      <c r="G6" s="302"/>
      <c r="H6" s="302"/>
      <c r="I6" s="303"/>
    </row>
    <row r="7" spans="1:17" ht="24.95" customHeight="1" thickBot="1" x14ac:dyDescent="0.3">
      <c r="A7" s="43"/>
      <c r="B7" s="43"/>
      <c r="C7" s="43"/>
      <c r="D7" s="297" t="s">
        <v>35</v>
      </c>
      <c r="E7" s="298"/>
      <c r="F7" s="297" t="s">
        <v>36</v>
      </c>
      <c r="G7" s="298"/>
      <c r="H7" s="297" t="s">
        <v>37</v>
      </c>
      <c r="I7" s="299"/>
    </row>
    <row r="8" spans="1:17" ht="63" customHeight="1" thickBot="1" x14ac:dyDescent="0.3">
      <c r="A8" s="64" t="s">
        <v>28</v>
      </c>
      <c r="B8" s="247" t="s">
        <v>6</v>
      </c>
      <c r="C8" s="248"/>
      <c r="D8" s="249" t="s">
        <v>72</v>
      </c>
      <c r="E8" s="250"/>
      <c r="F8" s="249" t="s">
        <v>72</v>
      </c>
      <c r="G8" s="250"/>
      <c r="H8" s="249" t="s">
        <v>72</v>
      </c>
      <c r="I8" s="250"/>
    </row>
    <row r="9" spans="1:17" ht="15" customHeight="1" x14ac:dyDescent="0.25">
      <c r="A9" s="71">
        <v>1</v>
      </c>
      <c r="B9" s="244" t="s">
        <v>25</v>
      </c>
      <c r="C9" s="244"/>
      <c r="D9" s="258">
        <v>0</v>
      </c>
      <c r="E9" s="259"/>
      <c r="F9" s="258">
        <v>0</v>
      </c>
      <c r="G9" s="259"/>
      <c r="H9" s="264"/>
      <c r="I9" s="265"/>
      <c r="P9" s="13" t="b">
        <f>ISNUMBER(D9)</f>
        <v>1</v>
      </c>
      <c r="Q9" s="13" t="b">
        <f>ISNUMBER(F9)</f>
        <v>1</v>
      </c>
    </row>
    <row r="10" spans="1:17" ht="15" customHeight="1" x14ac:dyDescent="0.25">
      <c r="A10" s="72">
        <v>2</v>
      </c>
      <c r="B10" s="223" t="s">
        <v>18</v>
      </c>
      <c r="C10" s="223"/>
      <c r="D10" s="261">
        <v>0</v>
      </c>
      <c r="E10" s="262"/>
      <c r="F10" s="261">
        <v>0</v>
      </c>
      <c r="G10" s="262"/>
      <c r="H10" s="266"/>
      <c r="I10" s="267"/>
      <c r="P10" s="13" t="b">
        <f t="shared" ref="P10:P23" si="0">ISNUMBER(D10)</f>
        <v>1</v>
      </c>
      <c r="Q10" s="13" t="b">
        <f t="shared" ref="Q10:Q22" si="1">ISNUMBER(F10)</f>
        <v>1</v>
      </c>
    </row>
    <row r="11" spans="1:17" ht="15" customHeight="1" x14ac:dyDescent="0.25">
      <c r="A11" s="72">
        <v>3</v>
      </c>
      <c r="B11" s="223" t="s">
        <v>19</v>
      </c>
      <c r="C11" s="223"/>
      <c r="D11" s="261">
        <v>0</v>
      </c>
      <c r="E11" s="262"/>
      <c r="F11" s="261">
        <v>0</v>
      </c>
      <c r="G11" s="262"/>
      <c r="H11" s="266"/>
      <c r="I11" s="267"/>
      <c r="P11" s="13" t="b">
        <f t="shared" si="0"/>
        <v>1</v>
      </c>
      <c r="Q11" s="13" t="b">
        <f t="shared" si="1"/>
        <v>1</v>
      </c>
    </row>
    <row r="12" spans="1:17" ht="15" customHeight="1" x14ac:dyDescent="0.25">
      <c r="A12" s="72">
        <v>4</v>
      </c>
      <c r="B12" s="223" t="s">
        <v>1</v>
      </c>
      <c r="C12" s="223"/>
      <c r="D12" s="270">
        <v>0</v>
      </c>
      <c r="E12" s="271"/>
      <c r="F12" s="270">
        <v>0</v>
      </c>
      <c r="G12" s="271"/>
      <c r="H12" s="266"/>
      <c r="I12" s="267"/>
      <c r="P12" s="13" t="b">
        <f t="shared" si="0"/>
        <v>1</v>
      </c>
      <c r="Q12" s="13" t="b">
        <f t="shared" si="1"/>
        <v>1</v>
      </c>
    </row>
    <row r="13" spans="1:17" ht="15" customHeight="1" x14ac:dyDescent="0.25">
      <c r="A13" s="72">
        <v>5</v>
      </c>
      <c r="B13" s="223" t="s">
        <v>8</v>
      </c>
      <c r="C13" s="223"/>
      <c r="D13" s="270">
        <v>0</v>
      </c>
      <c r="E13" s="271"/>
      <c r="F13" s="270">
        <v>0</v>
      </c>
      <c r="G13" s="271"/>
      <c r="H13" s="266"/>
      <c r="I13" s="267"/>
      <c r="P13" s="13" t="b">
        <f t="shared" si="0"/>
        <v>1</v>
      </c>
      <c r="Q13" s="13" t="b">
        <f t="shared" si="1"/>
        <v>1</v>
      </c>
    </row>
    <row r="14" spans="1:17" ht="15" customHeight="1" x14ac:dyDescent="0.25">
      <c r="A14" s="72">
        <v>6</v>
      </c>
      <c r="B14" s="223" t="s">
        <v>0</v>
      </c>
      <c r="C14" s="223"/>
      <c r="D14" s="261">
        <v>0</v>
      </c>
      <c r="E14" s="262"/>
      <c r="F14" s="261">
        <v>0</v>
      </c>
      <c r="G14" s="262"/>
      <c r="H14" s="266"/>
      <c r="I14" s="267"/>
      <c r="P14" s="13" t="b">
        <f t="shared" si="0"/>
        <v>1</v>
      </c>
      <c r="Q14" s="13" t="b">
        <f t="shared" si="1"/>
        <v>1</v>
      </c>
    </row>
    <row r="15" spans="1:17" ht="15" customHeight="1" x14ac:dyDescent="0.25">
      <c r="A15" s="72">
        <v>7</v>
      </c>
      <c r="B15" s="223" t="s">
        <v>20</v>
      </c>
      <c r="C15" s="223"/>
      <c r="D15" s="261">
        <v>0</v>
      </c>
      <c r="E15" s="262"/>
      <c r="F15" s="261">
        <v>0</v>
      </c>
      <c r="G15" s="262"/>
      <c r="H15" s="266"/>
      <c r="I15" s="267"/>
      <c r="P15" s="13" t="b">
        <f t="shared" si="0"/>
        <v>1</v>
      </c>
      <c r="Q15" s="13" t="b">
        <f t="shared" si="1"/>
        <v>1</v>
      </c>
    </row>
    <row r="16" spans="1:17" ht="15" customHeight="1" x14ac:dyDescent="0.25">
      <c r="A16" s="72">
        <v>8</v>
      </c>
      <c r="B16" s="223" t="s">
        <v>4</v>
      </c>
      <c r="C16" s="223"/>
      <c r="D16" s="261">
        <v>0</v>
      </c>
      <c r="E16" s="262"/>
      <c r="F16" s="261">
        <v>0</v>
      </c>
      <c r="G16" s="262"/>
      <c r="H16" s="266"/>
      <c r="I16" s="267"/>
      <c r="P16" s="13" t="b">
        <f t="shared" si="0"/>
        <v>1</v>
      </c>
      <c r="Q16" s="13" t="b">
        <f t="shared" si="1"/>
        <v>1</v>
      </c>
    </row>
    <row r="17" spans="1:18" ht="15" customHeight="1" x14ac:dyDescent="0.25">
      <c r="A17" s="72">
        <v>9</v>
      </c>
      <c r="B17" s="223" t="s">
        <v>27</v>
      </c>
      <c r="C17" s="223"/>
      <c r="D17" s="261">
        <v>0</v>
      </c>
      <c r="E17" s="262"/>
      <c r="F17" s="261">
        <v>0</v>
      </c>
      <c r="G17" s="262"/>
      <c r="H17" s="266"/>
      <c r="I17" s="267"/>
      <c r="P17" s="13" t="b">
        <f t="shared" si="0"/>
        <v>1</v>
      </c>
      <c r="Q17" s="13" t="b">
        <f t="shared" si="1"/>
        <v>1</v>
      </c>
    </row>
    <row r="18" spans="1:18" ht="15" customHeight="1" x14ac:dyDescent="0.25">
      <c r="A18" s="72">
        <v>10</v>
      </c>
      <c r="B18" s="223" t="s">
        <v>2</v>
      </c>
      <c r="C18" s="223"/>
      <c r="D18" s="270">
        <v>0</v>
      </c>
      <c r="E18" s="271"/>
      <c r="F18" s="270">
        <v>0</v>
      </c>
      <c r="G18" s="271"/>
      <c r="H18" s="266"/>
      <c r="I18" s="267"/>
      <c r="P18" s="13" t="b">
        <f t="shared" si="0"/>
        <v>1</v>
      </c>
      <c r="Q18" s="13" t="b">
        <f t="shared" si="1"/>
        <v>1</v>
      </c>
    </row>
    <row r="19" spans="1:18" ht="15" customHeight="1" x14ac:dyDescent="0.25">
      <c r="A19" s="72">
        <v>11</v>
      </c>
      <c r="B19" s="223" t="s">
        <v>3</v>
      </c>
      <c r="C19" s="223"/>
      <c r="D19" s="270">
        <v>0</v>
      </c>
      <c r="E19" s="271"/>
      <c r="F19" s="270">
        <v>0</v>
      </c>
      <c r="G19" s="271"/>
      <c r="H19" s="266"/>
      <c r="I19" s="267"/>
      <c r="P19" s="13" t="b">
        <f t="shared" si="0"/>
        <v>1</v>
      </c>
      <c r="Q19" s="13" t="b">
        <f t="shared" si="1"/>
        <v>1</v>
      </c>
    </row>
    <row r="20" spans="1:18" ht="15" customHeight="1" x14ac:dyDescent="0.25">
      <c r="A20" s="72">
        <v>12</v>
      </c>
      <c r="B20" s="223" t="s">
        <v>22</v>
      </c>
      <c r="C20" s="223"/>
      <c r="D20" s="261">
        <v>0</v>
      </c>
      <c r="E20" s="262"/>
      <c r="F20" s="261">
        <v>0</v>
      </c>
      <c r="G20" s="262"/>
      <c r="H20" s="266"/>
      <c r="I20" s="267"/>
      <c r="P20" s="13" t="b">
        <f t="shared" si="0"/>
        <v>1</v>
      </c>
      <c r="Q20" s="13" t="b">
        <f t="shared" si="1"/>
        <v>1</v>
      </c>
    </row>
    <row r="21" spans="1:18" ht="15" customHeight="1" x14ac:dyDescent="0.25">
      <c r="A21" s="72">
        <v>13</v>
      </c>
      <c r="B21" s="223" t="s">
        <v>23</v>
      </c>
      <c r="C21" s="223"/>
      <c r="D21" s="261">
        <v>0</v>
      </c>
      <c r="E21" s="262"/>
      <c r="F21" s="261">
        <v>0</v>
      </c>
      <c r="G21" s="262"/>
      <c r="H21" s="266"/>
      <c r="I21" s="267"/>
      <c r="P21" s="13" t="b">
        <f t="shared" si="0"/>
        <v>1</v>
      </c>
      <c r="Q21" s="13" t="b">
        <f t="shared" si="1"/>
        <v>1</v>
      </c>
    </row>
    <row r="22" spans="1:18" ht="15" customHeight="1" x14ac:dyDescent="0.25">
      <c r="A22" s="72">
        <v>14</v>
      </c>
      <c r="B22" s="223" t="s">
        <v>24</v>
      </c>
      <c r="C22" s="223"/>
      <c r="D22" s="274">
        <v>0</v>
      </c>
      <c r="E22" s="275"/>
      <c r="F22" s="274">
        <v>0</v>
      </c>
      <c r="G22" s="275"/>
      <c r="H22" s="266"/>
      <c r="I22" s="267"/>
      <c r="P22" s="13" t="b">
        <f t="shared" si="0"/>
        <v>1</v>
      </c>
      <c r="Q22" s="13" t="b">
        <f t="shared" si="1"/>
        <v>1</v>
      </c>
    </row>
    <row r="23" spans="1:18" ht="15" customHeight="1" thickBot="1" x14ac:dyDescent="0.3">
      <c r="A23" s="73">
        <v>15</v>
      </c>
      <c r="B23" s="230" t="s">
        <v>26</v>
      </c>
      <c r="C23" s="230"/>
      <c r="D23" s="278">
        <v>0</v>
      </c>
      <c r="E23" s="279"/>
      <c r="F23" s="278">
        <v>0</v>
      </c>
      <c r="G23" s="279"/>
      <c r="H23" s="268"/>
      <c r="I23" s="269"/>
      <c r="P23" s="13" t="b">
        <f t="shared" si="0"/>
        <v>1</v>
      </c>
      <c r="Q23" s="13" t="b">
        <f>ISNUMBER(F23)</f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304" t="s">
        <v>81</v>
      </c>
      <c r="B25" s="305"/>
      <c r="C25" s="306"/>
      <c r="D25" s="284">
        <f>SUM('5_Úspora_za_1kmpodrámec Ref_pre'!D9:E23)</f>
        <v>0</v>
      </c>
      <c r="E25" s="284"/>
      <c r="F25" s="285">
        <f>SUM('5_Úspora_za_1kmpodrámec Ref_pre'!F9:G23)</f>
        <v>0</v>
      </c>
      <c r="G25" s="286"/>
      <c r="H25" s="284">
        <f>SUM('5_Úspora_za_1kmpodrámec Ref_pre'!H9:I23)</f>
        <v>0</v>
      </c>
      <c r="I25" s="28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8" ht="30.75" customHeight="1" thickBot="1" x14ac:dyDescent="0.3">
      <c r="A26" s="307" t="s">
        <v>80</v>
      </c>
      <c r="B26" s="308"/>
      <c r="C26" s="309"/>
      <c r="D26" s="292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92"/>
      <c r="F26" s="292"/>
      <c r="G26" s="292"/>
      <c r="H26" s="292"/>
      <c r="I26" s="293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94" t="s">
        <v>77</v>
      </c>
      <c r="C32" s="294"/>
      <c r="D32" s="294"/>
      <c r="E32" s="294"/>
      <c r="F32" s="16"/>
    </row>
    <row r="33" spans="1:5" ht="15" hidden="1" customHeight="1" x14ac:dyDescent="0.25">
      <c r="A33" s="62" t="s">
        <v>76</v>
      </c>
      <c r="B33" s="135" t="s">
        <v>44</v>
      </c>
      <c r="C33" s="135" t="s">
        <v>45</v>
      </c>
      <c r="D33" s="294" t="s">
        <v>46</v>
      </c>
      <c r="E33" s="294"/>
    </row>
    <row r="34" spans="1:5" ht="14.25" hidden="1" customHeight="1" x14ac:dyDescent="0.25">
      <c r="A34" s="62">
        <v>1</v>
      </c>
      <c r="B34" s="133">
        <v>8.3000000000000007</v>
      </c>
      <c r="C34" s="133">
        <v>7</v>
      </c>
      <c r="D34" s="287">
        <v>6.2</v>
      </c>
      <c r="E34" s="287"/>
    </row>
    <row r="35" spans="1:5" ht="14.25" hidden="1" customHeight="1" x14ac:dyDescent="0.25">
      <c r="A35" s="58" t="s">
        <v>48</v>
      </c>
      <c r="B35" s="134">
        <f>D9</f>
        <v>0</v>
      </c>
      <c r="C35" s="134">
        <f>F9</f>
        <v>0</v>
      </c>
      <c r="D35" s="288">
        <f>H9</f>
        <v>0</v>
      </c>
      <c r="E35" s="288"/>
    </row>
    <row r="36" spans="1:5" ht="14.25" hidden="1" customHeight="1" x14ac:dyDescent="0.25">
      <c r="A36" s="62" t="s">
        <v>47</v>
      </c>
      <c r="B36" s="133">
        <v>10.5</v>
      </c>
      <c r="C36" s="133">
        <v>10.5</v>
      </c>
      <c r="D36" s="287">
        <v>10.5</v>
      </c>
      <c r="E36" s="287"/>
    </row>
    <row r="37" spans="1:5" ht="14.25" hidden="1" customHeight="1" x14ac:dyDescent="0.25">
      <c r="A37" s="58" t="s">
        <v>48</v>
      </c>
      <c r="B37" s="134">
        <f>D14+D15</f>
        <v>0</v>
      </c>
      <c r="C37" s="134">
        <f>F14+F15</f>
        <v>0</v>
      </c>
      <c r="D37" s="288">
        <f>H14+H15</f>
        <v>0</v>
      </c>
      <c r="E37" s="288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2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/>
    </row>
    <row r="44" spans="1:5" x14ac:dyDescent="0.25">
      <c r="A44" s="24"/>
    </row>
  </sheetData>
  <sheetProtection algorithmName="SHA-512" hashValue="jv0LOHkd03aeKI3lAeXIQJljWMUDjAtWVa3FdVPRG8t9H0K+at6iWZa5bjkuSpDJaqBuh7FEBLz9sJAAvsOSkw==" saltValue="JjZblBcdINYxd/G8b/4wKg==" spinCount="100000" sheet="1" objects="1" scenarios="1"/>
  <dataConsolidate/>
  <mergeCells count="67">
    <mergeCell ref="D37:E37"/>
    <mergeCell ref="A26:C26"/>
    <mergeCell ref="D26:I26"/>
    <mergeCell ref="B32:E32"/>
    <mergeCell ref="D33:E33"/>
    <mergeCell ref="D34:E34"/>
    <mergeCell ref="D35:E35"/>
    <mergeCell ref="A25:C25"/>
    <mergeCell ref="D25:E25"/>
    <mergeCell ref="F25:G25"/>
    <mergeCell ref="H25:I25"/>
    <mergeCell ref="D36:E36"/>
    <mergeCell ref="B22:C22"/>
    <mergeCell ref="D22:E22"/>
    <mergeCell ref="F22:G22"/>
    <mergeCell ref="B23:C23"/>
    <mergeCell ref="D23:E23"/>
    <mergeCell ref="F23:G23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H9:I23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9:C9"/>
    <mergeCell ref="D9:E9"/>
    <mergeCell ref="F9:G9"/>
    <mergeCell ref="B10:C10"/>
    <mergeCell ref="D10:E10"/>
    <mergeCell ref="F10:G10"/>
    <mergeCell ref="B8:C8"/>
    <mergeCell ref="D8:E8"/>
    <mergeCell ref="F8:G8"/>
    <mergeCell ref="H8:I8"/>
    <mergeCell ref="A4:B4"/>
    <mergeCell ref="D6:I6"/>
    <mergeCell ref="D7:E7"/>
    <mergeCell ref="F7:G7"/>
    <mergeCell ref="H7:I7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14" t="s">
        <v>79</v>
      </c>
      <c r="B4" s="215"/>
      <c r="C4" s="104" t="str">
        <f>'1_Ident_udaje'!C5:D5</f>
        <v>Novoměstsko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301" t="s">
        <v>34</v>
      </c>
      <c r="E6" s="302"/>
      <c r="F6" s="302"/>
      <c r="G6" s="302"/>
      <c r="H6" s="302"/>
      <c r="I6" s="303"/>
    </row>
    <row r="7" spans="1:13" ht="24.95" customHeight="1" thickBot="1" x14ac:dyDescent="0.3">
      <c r="A7" s="43"/>
      <c r="B7" s="43"/>
      <c r="C7" s="43"/>
      <c r="D7" s="297" t="s">
        <v>35</v>
      </c>
      <c r="E7" s="298"/>
      <c r="F7" s="297" t="s">
        <v>36</v>
      </c>
      <c r="G7" s="298"/>
      <c r="H7" s="297" t="s">
        <v>37</v>
      </c>
      <c r="I7" s="299"/>
    </row>
    <row r="8" spans="1:13" ht="63" customHeight="1" thickBot="1" x14ac:dyDescent="0.3">
      <c r="A8" s="64" t="s">
        <v>28</v>
      </c>
      <c r="B8" s="247" t="s">
        <v>6</v>
      </c>
      <c r="C8" s="248"/>
      <c r="D8" s="249" t="s">
        <v>72</v>
      </c>
      <c r="E8" s="250"/>
      <c r="F8" s="249" t="s">
        <v>72</v>
      </c>
      <c r="G8" s="250"/>
      <c r="H8" s="249" t="s">
        <v>72</v>
      </c>
      <c r="I8" s="250"/>
    </row>
    <row r="9" spans="1:13" ht="15" customHeight="1" x14ac:dyDescent="0.25">
      <c r="A9" s="71">
        <v>1</v>
      </c>
      <c r="B9" s="244" t="s">
        <v>25</v>
      </c>
      <c r="C9" s="244"/>
      <c r="D9" s="295">
        <f>ROUND('5_Úspora_za_1 km pod rámec Ref'!D9,2)</f>
        <v>0</v>
      </c>
      <c r="E9" s="296"/>
      <c r="F9" s="295">
        <f>ROUND('5_Úspora_za_1 km pod rámec Ref'!F9,2)</f>
        <v>0</v>
      </c>
      <c r="G9" s="296"/>
      <c r="H9" s="295">
        <f>ROUND('5_Úspora_za_1 km pod rámec Ref'!H9,2)</f>
        <v>0</v>
      </c>
      <c r="I9" s="296"/>
    </row>
    <row r="10" spans="1:13" ht="15" customHeight="1" x14ac:dyDescent="0.25">
      <c r="A10" s="72">
        <v>2</v>
      </c>
      <c r="B10" s="223" t="s">
        <v>18</v>
      </c>
      <c r="C10" s="223"/>
      <c r="D10" s="295">
        <f>ROUND('5_Úspora_za_1 km pod rámec Ref'!D10,2)</f>
        <v>0</v>
      </c>
      <c r="E10" s="296"/>
      <c r="F10" s="295">
        <f>ROUND('5_Úspora_za_1 km pod rámec Ref'!F10,2)</f>
        <v>0</v>
      </c>
      <c r="G10" s="296"/>
      <c r="H10" s="295">
        <f>ROUND('5_Úspora_za_1 km pod rámec Ref'!H10,2)</f>
        <v>0</v>
      </c>
      <c r="I10" s="296"/>
    </row>
    <row r="11" spans="1:13" ht="15" customHeight="1" x14ac:dyDescent="0.25">
      <c r="A11" s="72">
        <v>3</v>
      </c>
      <c r="B11" s="223" t="s">
        <v>19</v>
      </c>
      <c r="C11" s="223"/>
      <c r="D11" s="295">
        <f>ROUND('5_Úspora_za_1 km pod rámec Ref'!D11,2)</f>
        <v>0</v>
      </c>
      <c r="E11" s="296"/>
      <c r="F11" s="295">
        <f>ROUND('5_Úspora_za_1 km pod rámec Ref'!F11,2)</f>
        <v>0</v>
      </c>
      <c r="G11" s="296"/>
      <c r="H11" s="295">
        <f>ROUND('5_Úspora_za_1 km pod rámec Ref'!H11,2)</f>
        <v>0</v>
      </c>
      <c r="I11" s="296"/>
    </row>
    <row r="12" spans="1:13" ht="15" customHeight="1" x14ac:dyDescent="0.25">
      <c r="A12" s="72">
        <v>4</v>
      </c>
      <c r="B12" s="223" t="s">
        <v>1</v>
      </c>
      <c r="C12" s="223"/>
      <c r="D12" s="270">
        <v>0</v>
      </c>
      <c r="E12" s="271"/>
      <c r="F12" s="270">
        <v>0</v>
      </c>
      <c r="G12" s="271"/>
      <c r="H12" s="270">
        <v>0</v>
      </c>
      <c r="I12" s="271"/>
    </row>
    <row r="13" spans="1:13" ht="15" customHeight="1" x14ac:dyDescent="0.25">
      <c r="A13" s="72">
        <v>5</v>
      </c>
      <c r="B13" s="223" t="s">
        <v>8</v>
      </c>
      <c r="C13" s="223"/>
      <c r="D13" s="270">
        <v>0</v>
      </c>
      <c r="E13" s="271"/>
      <c r="F13" s="270">
        <v>0</v>
      </c>
      <c r="G13" s="271"/>
      <c r="H13" s="270">
        <v>0</v>
      </c>
      <c r="I13" s="271"/>
    </row>
    <row r="14" spans="1:13" ht="15" customHeight="1" x14ac:dyDescent="0.25">
      <c r="A14" s="72">
        <v>6</v>
      </c>
      <c r="B14" s="223" t="s">
        <v>0</v>
      </c>
      <c r="C14" s="223"/>
      <c r="D14" s="295">
        <f>ROUND('5_Úspora_za_1 km pod rámec Ref'!D14,2)</f>
        <v>0</v>
      </c>
      <c r="E14" s="296"/>
      <c r="F14" s="295">
        <f>ROUND('5_Úspora_za_1 km pod rámec Ref'!F14,2)</f>
        <v>0</v>
      </c>
      <c r="G14" s="296"/>
      <c r="H14" s="295">
        <f>ROUND('5_Úspora_za_1 km pod rámec Ref'!H14,2)</f>
        <v>0</v>
      </c>
      <c r="I14" s="296"/>
    </row>
    <row r="15" spans="1:13" ht="15" customHeight="1" x14ac:dyDescent="0.25">
      <c r="A15" s="72">
        <v>7</v>
      </c>
      <c r="B15" s="223" t="s">
        <v>20</v>
      </c>
      <c r="C15" s="223"/>
      <c r="D15" s="295">
        <f>ROUND('5_Úspora_za_1 km pod rámec Ref'!D15,2)</f>
        <v>0</v>
      </c>
      <c r="E15" s="296"/>
      <c r="F15" s="295">
        <f>ROUND('5_Úspora_za_1 km pod rámec Ref'!F15,2)</f>
        <v>0</v>
      </c>
      <c r="G15" s="296"/>
      <c r="H15" s="295">
        <f>ROUND('5_Úspora_za_1 km pod rámec Ref'!H15,2)</f>
        <v>0</v>
      </c>
      <c r="I15" s="296"/>
    </row>
    <row r="16" spans="1:13" ht="15" customHeight="1" x14ac:dyDescent="0.25">
      <c r="A16" s="72">
        <v>8</v>
      </c>
      <c r="B16" s="223" t="s">
        <v>4</v>
      </c>
      <c r="C16" s="223"/>
      <c r="D16" s="295">
        <f>ROUND('5_Úspora_za_1 km pod rámec Ref'!D16,2)</f>
        <v>0</v>
      </c>
      <c r="E16" s="296"/>
      <c r="F16" s="295">
        <f>ROUND('5_Úspora_za_1 km pod rámec Ref'!F16,2)</f>
        <v>0</v>
      </c>
      <c r="G16" s="296"/>
      <c r="H16" s="295">
        <f>ROUND('5_Úspora_za_1 km pod rámec Ref'!H16,2)</f>
        <v>0</v>
      </c>
      <c r="I16" s="296"/>
    </row>
    <row r="17" spans="1:9" ht="15" customHeight="1" x14ac:dyDescent="0.25">
      <c r="A17" s="72">
        <v>9</v>
      </c>
      <c r="B17" s="223" t="s">
        <v>27</v>
      </c>
      <c r="C17" s="223"/>
      <c r="D17" s="295">
        <f>ROUND('5_Úspora_za_1 km pod rámec Ref'!D17,2)</f>
        <v>0</v>
      </c>
      <c r="E17" s="296"/>
      <c r="F17" s="295">
        <f>ROUND('5_Úspora_za_1 km pod rámec Ref'!F17,2)</f>
        <v>0</v>
      </c>
      <c r="G17" s="296"/>
      <c r="H17" s="295">
        <f>ROUND('5_Úspora_za_1 km pod rámec Ref'!H17,2)</f>
        <v>0</v>
      </c>
      <c r="I17" s="296"/>
    </row>
    <row r="18" spans="1:9" ht="15" customHeight="1" x14ac:dyDescent="0.25">
      <c r="A18" s="72">
        <v>10</v>
      </c>
      <c r="B18" s="223" t="s">
        <v>2</v>
      </c>
      <c r="C18" s="223"/>
      <c r="D18" s="270">
        <v>0</v>
      </c>
      <c r="E18" s="271"/>
      <c r="F18" s="270">
        <v>0</v>
      </c>
      <c r="G18" s="271"/>
      <c r="H18" s="270">
        <v>0</v>
      </c>
      <c r="I18" s="271"/>
    </row>
    <row r="19" spans="1:9" ht="15" customHeight="1" x14ac:dyDescent="0.25">
      <c r="A19" s="72">
        <v>11</v>
      </c>
      <c r="B19" s="223" t="s">
        <v>3</v>
      </c>
      <c r="C19" s="223"/>
      <c r="D19" s="270">
        <v>0</v>
      </c>
      <c r="E19" s="271"/>
      <c r="F19" s="270">
        <v>0</v>
      </c>
      <c r="G19" s="271"/>
      <c r="H19" s="270">
        <v>0</v>
      </c>
      <c r="I19" s="271"/>
    </row>
    <row r="20" spans="1:9" ht="15" customHeight="1" x14ac:dyDescent="0.25">
      <c r="A20" s="72">
        <v>12</v>
      </c>
      <c r="B20" s="223" t="s">
        <v>22</v>
      </c>
      <c r="C20" s="223"/>
      <c r="D20" s="295">
        <f>ROUND('5_Úspora_za_1 km pod rámec Ref'!D20,2)</f>
        <v>0</v>
      </c>
      <c r="E20" s="296"/>
      <c r="F20" s="295">
        <f>ROUND('5_Úspora_za_1 km pod rámec Ref'!F20,2)</f>
        <v>0</v>
      </c>
      <c r="G20" s="296"/>
      <c r="H20" s="295">
        <f>ROUND('5_Úspora_za_1 km pod rámec Ref'!H20,2)</f>
        <v>0</v>
      </c>
      <c r="I20" s="296"/>
    </row>
    <row r="21" spans="1:9" ht="15" customHeight="1" x14ac:dyDescent="0.25">
      <c r="A21" s="72">
        <v>13</v>
      </c>
      <c r="B21" s="223" t="s">
        <v>23</v>
      </c>
      <c r="C21" s="223"/>
      <c r="D21" s="295">
        <f>ROUND('5_Úspora_za_1 km pod rámec Ref'!D21,2)</f>
        <v>0</v>
      </c>
      <c r="E21" s="296"/>
      <c r="F21" s="295">
        <f>ROUND('5_Úspora_za_1 km pod rámec Ref'!F21,2)</f>
        <v>0</v>
      </c>
      <c r="G21" s="296"/>
      <c r="H21" s="295">
        <f>ROUND('5_Úspora_za_1 km pod rámec Ref'!H21,2)</f>
        <v>0</v>
      </c>
      <c r="I21" s="296"/>
    </row>
    <row r="22" spans="1:9" ht="15" customHeight="1" x14ac:dyDescent="0.25">
      <c r="A22" s="72">
        <v>14</v>
      </c>
      <c r="B22" s="223" t="s">
        <v>24</v>
      </c>
      <c r="C22" s="223"/>
      <c r="D22" s="295">
        <f>ROUND('5_Úspora_za_1 km pod rámec Ref'!D22,2)</f>
        <v>0</v>
      </c>
      <c r="E22" s="296"/>
      <c r="F22" s="295">
        <f>ROUND('5_Úspora_za_1 km pod rámec Ref'!F22,2)</f>
        <v>0</v>
      </c>
      <c r="G22" s="296"/>
      <c r="H22" s="295">
        <f>ROUND('5_Úspora_za_1 km pod rámec Ref'!H22,2)</f>
        <v>0</v>
      </c>
      <c r="I22" s="296"/>
    </row>
    <row r="23" spans="1:9" ht="15" customHeight="1" thickBot="1" x14ac:dyDescent="0.3">
      <c r="A23" s="73">
        <v>15</v>
      </c>
      <c r="B23" s="230" t="s">
        <v>26</v>
      </c>
      <c r="C23" s="230"/>
      <c r="D23" s="278">
        <v>0</v>
      </c>
      <c r="E23" s="279"/>
      <c r="F23" s="278">
        <v>0</v>
      </c>
      <c r="G23" s="279"/>
      <c r="H23" s="278">
        <v>0</v>
      </c>
      <c r="I23" s="279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304" t="s">
        <v>81</v>
      </c>
      <c r="B25" s="305"/>
      <c r="C25" s="306"/>
      <c r="D25" s="292">
        <f>SUM(D9:E23)</f>
        <v>0</v>
      </c>
      <c r="E25" s="292"/>
      <c r="F25" s="300">
        <f>SUM(F9:G23)</f>
        <v>0</v>
      </c>
      <c r="G25" s="293"/>
      <c r="H25" s="292">
        <f>SUM(H9:I23)</f>
        <v>0</v>
      </c>
      <c r="I25" s="293"/>
    </row>
    <row r="26" spans="1:9" ht="30.75" customHeight="1" thickBot="1" x14ac:dyDescent="0.3">
      <c r="A26" s="307" t="s">
        <v>80</v>
      </c>
      <c r="B26" s="308"/>
      <c r="C26" s="309"/>
      <c r="D26" s="292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92"/>
      <c r="F26" s="292"/>
      <c r="G26" s="292"/>
      <c r="H26" s="292"/>
      <c r="I26" s="293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94" t="s">
        <v>77</v>
      </c>
      <c r="C31" s="294"/>
      <c r="D31" s="294"/>
      <c r="E31" s="294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94" t="s">
        <v>46</v>
      </c>
      <c r="E32" s="294"/>
    </row>
    <row r="33" spans="1:13" x14ac:dyDescent="0.25">
      <c r="A33" s="62">
        <v>1</v>
      </c>
      <c r="B33" s="70">
        <v>8.3000000000000007</v>
      </c>
      <c r="C33" s="70">
        <v>7</v>
      </c>
      <c r="D33" s="287">
        <v>6.2</v>
      </c>
      <c r="E33" s="287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88">
        <f>H9</f>
        <v>0</v>
      </c>
      <c r="E34" s="288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87">
        <v>10.5</v>
      </c>
      <c r="E35" s="287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88">
        <f>H14+H15</f>
        <v>0</v>
      </c>
      <c r="E36" s="288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21:C21"/>
    <mergeCell ref="D20:E20"/>
    <mergeCell ref="F20:G20"/>
    <mergeCell ref="H20:I20"/>
    <mergeCell ref="D21:E21"/>
    <mergeCell ref="F21:G21"/>
    <mergeCell ref="H21:I21"/>
    <mergeCell ref="D23:E23"/>
    <mergeCell ref="F23:G23"/>
    <mergeCell ref="H23:I23"/>
    <mergeCell ref="D19:E19"/>
    <mergeCell ref="F19:G19"/>
    <mergeCell ref="H19:I19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F7:G7"/>
    <mergeCell ref="H7:I7"/>
    <mergeCell ref="D8:E8"/>
    <mergeCell ref="F8:G8"/>
    <mergeCell ref="H8:I8"/>
    <mergeCell ref="D7:E7"/>
    <mergeCell ref="F9:G9"/>
    <mergeCell ref="H9:I9"/>
    <mergeCell ref="D10:E10"/>
    <mergeCell ref="F10:G10"/>
    <mergeCell ref="H10:I10"/>
    <mergeCell ref="D9:E9"/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zoomScale="80" zoomScaleNormal="90" zoomScaleSheetLayoutView="80" workbookViewId="0">
      <selection activeCell="B38" sqref="B38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3</v>
      </c>
      <c r="B4" s="105" t="str">
        <f>'1_Ident_udaje'!C5</f>
        <v>Novoměstsko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301" t="s">
        <v>34</v>
      </c>
      <c r="D6" s="302"/>
      <c r="E6" s="302"/>
      <c r="F6" s="302"/>
      <c r="G6" s="302"/>
      <c r="H6" s="303"/>
    </row>
    <row r="7" spans="1:13" s="16" customFormat="1" ht="24.95" customHeight="1" thickBot="1" x14ac:dyDescent="0.3">
      <c r="A7" s="43"/>
      <c r="B7" s="68"/>
      <c r="C7" s="297" t="s">
        <v>35</v>
      </c>
      <c r="D7" s="298"/>
      <c r="E7" s="297" t="s">
        <v>36</v>
      </c>
      <c r="F7" s="298"/>
      <c r="G7" s="297" t="s">
        <v>37</v>
      </c>
      <c r="H7" s="299"/>
    </row>
    <row r="8" spans="1:13" s="16" customFormat="1" ht="34.5" customHeight="1" thickBot="1" x14ac:dyDescent="0.3">
      <c r="A8" s="64" t="s">
        <v>28</v>
      </c>
      <c r="B8" s="74" t="s">
        <v>6</v>
      </c>
      <c r="C8" s="318" t="s">
        <v>29</v>
      </c>
      <c r="D8" s="319"/>
      <c r="E8" s="316" t="s">
        <v>5</v>
      </c>
      <c r="F8" s="319"/>
      <c r="G8" s="316" t="s">
        <v>7</v>
      </c>
      <c r="H8" s="317"/>
    </row>
    <row r="9" spans="1:13" s="16" customFormat="1" ht="35.1" customHeight="1" x14ac:dyDescent="0.25">
      <c r="A9" s="72">
        <v>1</v>
      </c>
      <c r="B9" s="75" t="s">
        <v>75</v>
      </c>
      <c r="C9" s="321">
        <f>SUM('3_Nákladove_položky_prep'!E9:F23)</f>
        <v>0.27</v>
      </c>
      <c r="D9" s="321"/>
      <c r="E9" s="321">
        <f>SUM('3_Nákladove_položky_prep'!I9:J23)</f>
        <v>0.27</v>
      </c>
      <c r="F9" s="321"/>
      <c r="G9" s="310"/>
      <c r="H9" s="311"/>
    </row>
    <row r="10" spans="1:13" s="16" customFormat="1" ht="35.1" customHeight="1" x14ac:dyDescent="0.25">
      <c r="A10" s="76">
        <v>2</v>
      </c>
      <c r="B10" s="77" t="s">
        <v>73</v>
      </c>
      <c r="C10" s="322">
        <f>'4_Nákl_na_1kmnad rámec_Ref_prep'!D25</f>
        <v>0</v>
      </c>
      <c r="D10" s="323"/>
      <c r="E10" s="322">
        <f>'4_Nákl_na_1kmnad rámec_Ref_prep'!F25</f>
        <v>0</v>
      </c>
      <c r="F10" s="323"/>
      <c r="G10" s="312"/>
      <c r="H10" s="313"/>
    </row>
    <row r="11" spans="1:13" s="16" customFormat="1" ht="35.1" customHeight="1" x14ac:dyDescent="0.25">
      <c r="A11" s="76">
        <v>3</v>
      </c>
      <c r="B11" s="77" t="s">
        <v>74</v>
      </c>
      <c r="C11" s="322">
        <f>'5_Úspora_za_1kmpodrámec Ref_pre'!D25</f>
        <v>0</v>
      </c>
      <c r="D11" s="323"/>
      <c r="E11" s="322">
        <f>'5_Úspora_za_1kmpodrámec Ref_pre'!F25</f>
        <v>0</v>
      </c>
      <c r="F11" s="323"/>
      <c r="G11" s="312"/>
      <c r="H11" s="313"/>
    </row>
    <row r="12" spans="1:13" ht="35.1" customHeight="1" thickBot="1" x14ac:dyDescent="0.3">
      <c r="A12" s="73">
        <v>4</v>
      </c>
      <c r="B12" s="108" t="s">
        <v>88</v>
      </c>
      <c r="C12" s="320">
        <f>SUM('3_Nákladove_položky_prep'!F9:F23)*'2_Spec_rozsahu_zakázky'!D18/'2_Spec_rozsahu_zakázky'!D12</f>
        <v>19315.138965517242</v>
      </c>
      <c r="D12" s="320"/>
      <c r="E12" s="320">
        <f>SUM('3_Nákladove_položky_prep'!J9:J23)*'2_Spec_rozsahu_zakázky'!F18/'2_Spec_rozsahu_zakázky'!F12</f>
        <v>25986.998571428576</v>
      </c>
      <c r="F12" s="320"/>
      <c r="G12" s="314"/>
      <c r="H12" s="315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39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39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3" t="str">
        <f>IF(AND($C$52="ne",B25&lt;&gt;""),"List č. 3","")</f>
        <v/>
      </c>
      <c r="B25" s="138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3"/>
      <c r="B26" s="164"/>
      <c r="C26" s="24"/>
      <c r="D26" s="24"/>
      <c r="E26" s="24"/>
      <c r="F26" s="24"/>
      <c r="G26" s="24"/>
      <c r="H26" s="24"/>
    </row>
    <row r="27" spans="1:9" x14ac:dyDescent="0.25">
      <c r="A27" s="163" t="str">
        <f>IF(AND($C$52="ne",B27&lt;&gt;""),"List č. 4","")</f>
        <v/>
      </c>
      <c r="B27" s="164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3" t="str">
        <f>IF(AND($C$52="ne",B28&lt;&gt;""),"List č. 4","")</f>
        <v>List č. 4</v>
      </c>
      <c r="B28" s="164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3" t="str">
        <f>IF(AND($C$52="ne",B29&lt;&gt;""),"List č. 4","")</f>
        <v>List č. 4</v>
      </c>
      <c r="B29" s="164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3"/>
      <c r="B30" s="164"/>
      <c r="C30" s="24"/>
      <c r="D30" s="24"/>
      <c r="E30" s="24"/>
      <c r="F30" s="24"/>
      <c r="G30" s="24"/>
      <c r="H30" s="24"/>
    </row>
    <row r="31" spans="1:9" x14ac:dyDescent="0.25">
      <c r="A31" s="163"/>
      <c r="B31" s="164"/>
      <c r="C31" s="24"/>
      <c r="D31" s="24"/>
      <c r="E31" s="24"/>
      <c r="F31" s="24"/>
      <c r="G31" s="24"/>
      <c r="H31" s="24"/>
    </row>
    <row r="32" spans="1:9" x14ac:dyDescent="0.25">
      <c r="A32" s="163" t="str">
        <f>IF(AND($C$52="ne",B32&lt;&gt;""),"List č. 5","")</f>
        <v/>
      </c>
      <c r="B32" s="164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3" t="str">
        <f>IF(AND($C$52="ne",B33&lt;&gt;""),"List č. 5","")</f>
        <v>List č. 5</v>
      </c>
      <c r="B33" s="164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3" t="str">
        <f>IF(AND($C$52="ne",B34&lt;&gt;""),"List č. 5","")</f>
        <v>List č. 5</v>
      </c>
      <c r="B34" s="164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3"/>
      <c r="B35" s="164"/>
      <c r="C35" s="24"/>
      <c r="D35" s="24"/>
      <c r="E35" s="24"/>
      <c r="F35" s="24"/>
      <c r="G35" s="24"/>
      <c r="H35" s="24"/>
    </row>
    <row r="36" spans="1:8" x14ac:dyDescent="0.25">
      <c r="A36" s="163"/>
      <c r="B36" s="164"/>
      <c r="C36" s="24"/>
      <c r="D36" s="24"/>
      <c r="E36" s="24"/>
      <c r="F36" s="24"/>
      <c r="G36" s="24"/>
      <c r="H36" s="24"/>
    </row>
    <row r="37" spans="1:8" x14ac:dyDescent="0.25">
      <c r="A37" s="163" t="str">
        <f>IF(AND($C$52="ne",B37&lt;&gt;""),"Obecné","")</f>
        <v/>
      </c>
      <c r="B37" s="164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43" spans="1:8" x14ac:dyDescent="0.25">
      <c r="A43" s="24"/>
      <c r="B43" s="24"/>
      <c r="C43" s="24"/>
      <c r="D43" s="24"/>
      <c r="E43" s="24"/>
      <c r="F43" s="24"/>
      <c r="G43" s="24"/>
      <c r="H43" s="24"/>
    </row>
    <row r="44" spans="1:8" x14ac:dyDescent="0.25">
      <c r="A44" s="24"/>
      <c r="B44" s="24"/>
      <c r="C44" s="24"/>
      <c r="D44" s="24"/>
      <c r="E44" s="24"/>
      <c r="F44" s="24"/>
      <c r="G44" s="24"/>
      <c r="H44" s="24"/>
    </row>
    <row r="45" spans="1:8" x14ac:dyDescent="0.25">
      <c r="A45" s="24"/>
      <c r="B45" s="24"/>
      <c r="C45" s="24"/>
      <c r="D45" s="24"/>
      <c r="E45" s="24"/>
      <c r="F45" s="24"/>
      <c r="G45" s="24"/>
      <c r="H45" s="24"/>
    </row>
    <row r="46" spans="1:8" x14ac:dyDescent="0.25">
      <c r="A46" s="24"/>
      <c r="B46" s="24"/>
      <c r="C46" s="24"/>
      <c r="D46" s="24"/>
      <c r="E46" s="24"/>
      <c r="F46" s="24"/>
      <c r="G46" s="24"/>
      <c r="H46" s="24"/>
    </row>
    <row r="47" spans="1:8" x14ac:dyDescent="0.25">
      <c r="A47" s="24"/>
      <c r="B47" s="24"/>
      <c r="C47" s="24"/>
      <c r="D47" s="24"/>
      <c r="E47" s="24"/>
      <c r="F47" s="24"/>
      <c r="G47" s="24"/>
      <c r="H47" s="24"/>
    </row>
    <row r="48" spans="1:8" x14ac:dyDescent="0.25">
      <c r="A48" s="24"/>
      <c r="B48" s="24"/>
      <c r="C48" s="24"/>
      <c r="D48" s="24"/>
      <c r="E48" s="24"/>
      <c r="F48" s="24"/>
      <c r="G48" s="24"/>
      <c r="H48" s="24"/>
    </row>
    <row r="49" spans="1:8" x14ac:dyDescent="0.25">
      <c r="A49" s="24"/>
      <c r="B49" s="24"/>
      <c r="C49" s="24"/>
      <c r="D49" s="24"/>
      <c r="E49" s="24"/>
      <c r="F49" s="24"/>
      <c r="G49" s="24"/>
      <c r="H49" s="24"/>
    </row>
    <row r="52" spans="1:8" x14ac:dyDescent="0.25">
      <c r="A52" s="144" t="s">
        <v>87</v>
      </c>
      <c r="B52" s="144"/>
      <c r="C52" s="144" t="str">
        <f>IF(AND(B25="",B26="",B27="",B28="",B29="",B30="",B31="",B32="",B33="",B34="",B35="",B36="",B37=""),"ano","ne")</f>
        <v>ne</v>
      </c>
    </row>
  </sheetData>
  <sheetProtection algorithmName="SHA-512" hashValue="2SeLGswiQ9oV2X/dwJhT4YuYkOaVTKkO9ToqZOmIXvyUYhkKN2bnQCHMIkF+MxdQJzPO7tVGEf66s9jJjrwEwA==" saltValue="umj0E7BJWldq16FG4+vCMw==" spinCount="100000" sheet="1" objects="1" scenarios="1"/>
  <mergeCells count="16">
    <mergeCell ref="G9:H12"/>
    <mergeCell ref="C6:H6"/>
    <mergeCell ref="C7:D7"/>
    <mergeCell ref="E7:F7"/>
    <mergeCell ref="G7:H7"/>
    <mergeCell ref="G8:H8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8QJrBHQc6LXhLLXSsys8i5NHvyc=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Ct8tMiW/u7ky+1A7X0tYjIK7jb8=</DigestValue>
    </Reference>
  </SignedInfo>
  <SignatureValue>fvNPhFbIDfvXjbZ/nRNBq0Fo1nQCK+NS1GoCmcgbMKtqF+q95rtlUmLb9BE+OiedQDO7HiAQPeAq
EBWjApLQyMNLqgm7MghucOmlBzg5ng5lT8IiB9Xeqt3CDvY1Frn9UU/bupWQ/N8KUt3QwyhY0Txi
YSbuxXwLXXXQIRsTyMZauHRDNWvMYlGgMbDZuo5ukqS92gq/wJPo6xnAY9E6SxNEJelzpYf8X3P8
qIGoRg9qG/JNSYbxv3mm0biP6cEQfYJRXU2Xb/BszBEBpTZveJGO5g7eyPe6M2097tE4yPtyFr0V
iSkbOKjk1SSPCcYKeyciUmUdIM2N8p/bzg2vVA==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pqpo4OUVaTq+74ZC0AcsGi+uFes=</DigestValue>
      </Reference>
      <Reference URI="/xl/worksheets/sheet7.xml?ContentType=application/vnd.openxmlformats-officedocument.spreadsheetml.worksheet+xml">
        <DigestMethod Algorithm="http://www.w3.org/2000/09/xmldsig#sha1"/>
        <DigestValue>qwAIiwZpGhzaFxdWc9pvSmwb3Sc=</DigestValue>
      </Reference>
      <Reference URI="/xl/worksheets/sheet5.xml?ContentType=application/vnd.openxmlformats-officedocument.spreadsheetml.worksheet+xml">
        <DigestMethod Algorithm="http://www.w3.org/2000/09/xmldsig#sha1"/>
        <DigestValue>GGGMeHXcK2bpXnGmjulIHQLEklM=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zga701FvjU+r+a9ZPZDAB9CDAoQ=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QZA90SiZdezTgbEdN0vL5TB+520=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c1jKCg5hu0D3KPnn0ISI1W5c4Xw=</DigestValue>
      </Reference>
      <Reference URI="/xl/worksheets/sheet9.xml?ContentType=application/vnd.openxmlformats-officedocument.spreadsheetml.worksheet+xml">
        <DigestMethod Algorithm="http://www.w3.org/2000/09/xmldsig#sha1"/>
        <DigestValue>ol1GHrPvy1KIy8BM8xogqjC59Rw=</DigestValue>
      </Reference>
      <Reference URI="/xl/worksheets/sheet10.xml?ContentType=application/vnd.openxmlformats-officedocument.spreadsheetml.worksheet+xml">
        <DigestMethod Algorithm="http://www.w3.org/2000/09/xmldsig#sha1"/>
        <DigestValue>nCASH6l5WqLOyzmojXOl3u8Insg=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6roWYtwiJXMiWwtT3CigFnsFfHY=</DigestValue>
      </Reference>
      <Reference URI="/xl/worksheets/sheet2.xml?ContentType=application/vnd.openxmlformats-officedocument.spreadsheetml.worksheet+xml">
        <DigestMethod Algorithm="http://www.w3.org/2000/09/xmldsig#sha1"/>
        <DigestValue>2LB7+KIPd+QsJA57cD+yBJmUMmg=</DigestValue>
      </Reference>
      <Reference URI="/xl/worksheets/sheet4.xml?ContentType=application/vnd.openxmlformats-officedocument.spreadsheetml.worksheet+xml">
        <DigestMethod Algorithm="http://www.w3.org/2000/09/xmldsig#sha1"/>
        <DigestValue>wJvB2mMEEwzHD+64748hRZcPKLw=</DigestValue>
      </Reference>
      <Reference URI="/xl/workbook.xml?ContentType=application/vnd.openxmlformats-officedocument.spreadsheetml.sheet.main+xml">
        <DigestMethod Algorithm="http://www.w3.org/2000/09/xmldsig#sha1"/>
        <DigestValue>7y24Ue1vsFLw65/uArOrlYf4U7U=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6hrbo4iH1Iq/zYQctNrOHsfXSh0=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xNe14spBnX2vTMxR0hj86/lRWjI=</DigestValue>
      </Reference>
      <Reference URI="/xl/styles.xml?ContentType=application/vnd.openxmlformats-officedocument.spreadsheetml.styles+xml">
        <DigestMethod Algorithm="http://www.w3.org/2000/09/xmldsig#sha1"/>
        <DigestValue>HofNWzCQ3EYS/E2FY/rzdj/hwM8=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2016-01-13T14:07:09Z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2016-01-13T14:07:09Z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2015-09-14T09:24:06Z</cp:lastPrinted>
  <dcterms:created xsi:type="dcterms:W3CDTF">2015-02-02T14:01:48Z</dcterms:created>
  <dcterms:modified xsi:type="dcterms:W3CDTF">2015-12-30T09:14:04Z</dcterms:modified>
</cp:coreProperties>
</file>