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xxou79z7XVc7OZ85l8QiagfPu8hEiqHmrR3yYqyDqWgiiNLvQUKWMRtZAAu+Rho3dbDXKeaD+kXlm4c3WzHgYA==" workbookSaltValue="EoPv6O4bU8rtAhb32BkB6Q==" workbookSpinCount="100000" lockStructure="1"/>
  <bookViews>
    <workbookView xWindow="0" yWindow="0" windowWidth="28800" windowHeight="12135" tabRatio="815" activeTab="2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B37" i="17" s="1"/>
  <c r="E9" i="17"/>
  <c r="C9" i="17"/>
  <c r="A41" i="25" s="1"/>
  <c r="G23" i="16"/>
  <c r="A43" i="25" l="1"/>
  <c r="B35" i="17" s="1"/>
  <c r="A42" i="25"/>
  <c r="B34" i="17" s="1"/>
  <c r="B33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29" i="17"/>
  <c r="A27" i="17"/>
  <c r="A34" i="17"/>
  <c r="A32" i="17"/>
  <c r="A30" i="17"/>
  <c r="A28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<sst xmlns="http://schemas.openxmlformats.org/spreadsheetml/2006/main" count="331" uniqueCount="96">
  <si>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</si>
  <si>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</si>
  <si>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</si>
  <si>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</si>
  <si>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</si>
  <si>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</si>
  <si>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</si>
  <si>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</si>
  <si>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</si>
  <si>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</si>
  <si>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</si>
  <si>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</si>
  <si>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</si>
  <si>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</si>
  <si>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</si>
  <si>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</si>
  <si>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</si>
  <si>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</si>
  <si>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</si>
  <si>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</si>
  <si>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</si>
  <si>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</si>
  <si>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</si>
  <si>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</si>
  <si>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</si>
  <si>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</si>
  <si>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</si>
  <si>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</si>
  <si>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</si>
  <si>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</si>
  <si>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</si>
  <si>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</si>
  <si>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</si>
  <si>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</si>
  <si>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</si>
  <si>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</si>
  <si>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</si>
  <si>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</si>
  <si>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</si>
  <si>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</si>
  <si>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</si>
  <si>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</si>
  <si>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</si>
  <si>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</si>
  <si>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</si>
  <si>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</si>
  <si>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</si>
  <si>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</si>
  <si>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</si>
  <si>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</si>
  <si>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</si>
  <si>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</si>
  <si>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</si>
  <si>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</si>
  <si>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</si>
  <si>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</si>
  <si>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</si>
  <si>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</si>
  <si>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</si>
  <si>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</si>
  <si>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</si>
  <si>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</si>
  <si>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</si>
  <si>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</si>
  <si>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</si>
  <si>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</si>
  <si>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</si>
  <si>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</si>
  <si>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</si>
  <si>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</si>
  <si>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</si>
  <si>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</si>
  <si>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</si>
  <si>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</si>
  <si>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</si>
  <si>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</si>
  <si>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</si>
  <si>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</si>
  <si>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</si>
  <si>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</si>
  <si>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</si>
  <si>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</si>
  <si>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</si>
  <si>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</si>
  <si>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</si>
  <si>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</si>
  <si>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</si>
  <si>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</si>
  <si>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</si>
  <si>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</si>
  <si>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</si>
  <si>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</si>
  <si>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Výběrová oblast č. 6</t>
  </si>
  <si>
    <t>Královédvorsko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</si>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</sst>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2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2" xfId="2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6" t="s">
        <v>92</v>
      </c>
      <c r="B5" s="167"/>
      <c r="C5" s="166" t="s">
        <v>93</v>
      </c>
      <c r="D5" s="167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5"/>
      <c r="B9" s="176"/>
      <c r="C9" s="176"/>
      <c r="D9" s="176"/>
      <c r="E9" s="176"/>
      <c r="F9" s="177"/>
      <c r="G9" s="34" t="s">
        <v>12</v>
      </c>
      <c r="H9" s="35"/>
      <c r="I9" s="35"/>
      <c r="J9" s="178"/>
      <c r="K9" s="176"/>
      <c r="L9" s="179"/>
    </row>
    <row r="10" spans="1:12" ht="15" x14ac:dyDescent="0.25">
      <c r="A10" s="180"/>
      <c r="B10" s="181"/>
      <c r="C10" s="181"/>
      <c r="D10" s="181"/>
      <c r="E10" s="181"/>
      <c r="F10" s="182"/>
      <c r="G10" s="34" t="s">
        <v>13</v>
      </c>
      <c r="H10" s="35"/>
      <c r="I10" s="35"/>
      <c r="J10" s="183"/>
      <c r="K10" s="181"/>
      <c r="L10" s="184"/>
    </row>
    <row r="11" spans="1:12" ht="15" x14ac:dyDescent="0.25">
      <c r="A11" s="185"/>
      <c r="B11" s="186"/>
      <c r="C11" s="186"/>
      <c r="D11" s="186"/>
      <c r="E11" s="186"/>
      <c r="F11" s="187"/>
      <c r="G11" s="34" t="s">
        <v>14</v>
      </c>
      <c r="H11" s="35"/>
      <c r="I11" s="35"/>
      <c r="J11" s="188"/>
      <c r="K11" s="181"/>
      <c r="L11" s="184"/>
    </row>
    <row r="12" spans="1:12" ht="15.75" thickBot="1" x14ac:dyDescent="0.3">
      <c r="A12" s="36" t="s">
        <v>15</v>
      </c>
      <c r="B12" s="168"/>
      <c r="C12" s="169"/>
      <c r="D12" s="37" t="s">
        <v>16</v>
      </c>
      <c r="E12" s="170"/>
      <c r="F12" s="171"/>
      <c r="G12" s="38" t="s">
        <v>17</v>
      </c>
      <c r="H12" s="39"/>
      <c r="I12" s="39"/>
      <c r="J12" s="172"/>
      <c r="K12" s="173"/>
      <c r="L12" s="174"/>
    </row>
  </sheetData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17" t="str">
        <f>'1_Ident_udaje'!A5:B5</f>
        <v>Výběrová oblast č. 6</v>
      </c>
      <c r="B4" s="218"/>
      <c r="C4" s="217" t="str">
        <f>'1_Ident_udaje'!C5:D5</f>
        <v>Královédvorsko</v>
      </c>
      <c r="D4" s="218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6">
        <f>'1_Ident_udaje'!A9:F9</f>
        <v>0</v>
      </c>
      <c r="B8" s="317"/>
      <c r="C8" s="317"/>
      <c r="D8" s="317"/>
      <c r="E8" s="317"/>
      <c r="F8" s="318"/>
      <c r="G8" s="34" t="s">
        <v>12</v>
      </c>
      <c r="H8" s="35"/>
      <c r="I8" s="35"/>
      <c r="J8" s="319">
        <f>'1_Ident_udaje'!J9:L9</f>
        <v>0</v>
      </c>
      <c r="K8" s="317"/>
      <c r="L8" s="320"/>
    </row>
    <row r="9" spans="1:12" s="13" customFormat="1" ht="15" x14ac:dyDescent="0.25">
      <c r="A9" s="321">
        <f>'1_Ident_udaje'!A10:F10</f>
        <v>0</v>
      </c>
      <c r="B9" s="322"/>
      <c r="C9" s="322"/>
      <c r="D9" s="322"/>
      <c r="E9" s="322"/>
      <c r="F9" s="323"/>
      <c r="G9" s="34" t="s">
        <v>13</v>
      </c>
      <c r="H9" s="35"/>
      <c r="I9" s="35"/>
      <c r="J9" s="324">
        <f>'1_Ident_udaje'!J10:L10</f>
        <v>0</v>
      </c>
      <c r="K9" s="322"/>
      <c r="L9" s="325"/>
    </row>
    <row r="10" spans="1:12" s="13" customFormat="1" ht="15" x14ac:dyDescent="0.25">
      <c r="A10" s="326">
        <f>'1_Ident_udaje'!A11:F11</f>
        <v>0</v>
      </c>
      <c r="B10" s="327"/>
      <c r="C10" s="327"/>
      <c r="D10" s="327"/>
      <c r="E10" s="327"/>
      <c r="F10" s="328"/>
      <c r="G10" s="34" t="s">
        <v>14</v>
      </c>
      <c r="H10" s="35"/>
      <c r="I10" s="35"/>
      <c r="J10" s="329">
        <f>'1_Ident_udaje'!J11:L11</f>
        <v>0</v>
      </c>
      <c r="K10" s="322"/>
      <c r="L10" s="325"/>
    </row>
    <row r="11" spans="1:12" s="13" customFormat="1" ht="15.75" thickBot="1" x14ac:dyDescent="0.3">
      <c r="A11" s="36" t="s">
        <v>15</v>
      </c>
      <c r="B11" s="314">
        <f>'1_Ident_udaje'!B12:C12</f>
        <v>0</v>
      </c>
      <c r="C11" s="315"/>
      <c r="D11" s="37" t="s">
        <v>16</v>
      </c>
      <c r="E11" s="309">
        <f>'1_Ident_udaje'!E12:F12</f>
        <v>0</v>
      </c>
      <c r="F11" s="310"/>
      <c r="G11" s="38" t="s">
        <v>17</v>
      </c>
      <c r="H11" s="39"/>
      <c r="I11" s="39"/>
      <c r="J11" s="311">
        <f>'1_Ident_udaje'!J12:L12</f>
        <v>0</v>
      </c>
      <c r="K11" s="312"/>
      <c r="L11" s="313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30" t="s">
        <v>50</v>
      </c>
      <c r="C14" s="331"/>
      <c r="D14" s="331"/>
      <c r="E14" s="331"/>
      <c r="F14" s="331"/>
      <c r="G14" s="331"/>
      <c r="H14" s="331"/>
      <c r="I14" s="331"/>
      <c r="J14" s="331"/>
      <c r="K14" s="124">
        <f>'6_Cenová_nabidka - souhrn'!C9*'2_Spec_rozsahu_zakázky'!D18+'6_Cenová_nabidka - souhrn'!E9*'2_Spec_rozsahu_zakázky'!F18+'6_Cenová_nabidka - souhrn'!G9*'2_Spec_rozsahu_zakázky'!H18</f>
        <v>509710.66000000003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30" t="s">
        <v>51</v>
      </c>
      <c r="C16" s="331"/>
      <c r="D16" s="331"/>
      <c r="E16" s="331"/>
      <c r="F16" s="331"/>
      <c r="G16" s="331"/>
      <c r="H16" s="331"/>
      <c r="I16" s="331"/>
      <c r="J16" s="331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30" t="s">
        <v>52</v>
      </c>
      <c r="C18" s="331"/>
      <c r="D18" s="331"/>
      <c r="E18" s="331"/>
      <c r="F18" s="331"/>
      <c r="G18" s="331"/>
      <c r="H18" s="331"/>
      <c r="I18" s="331"/>
      <c r="J18" s="331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7" t="s">
        <v>54</v>
      </c>
      <c r="C20" s="308"/>
      <c r="D20" s="308"/>
      <c r="E20" s="308"/>
      <c r="F20" s="308"/>
      <c r="G20" s="308"/>
      <c r="H20" s="308"/>
      <c r="I20" s="308"/>
      <c r="J20" s="308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A4:B4"/>
    <mergeCell ref="C4:D4"/>
    <mergeCell ref="B14:J14"/>
    <mergeCell ref="B16:J16"/>
    <mergeCell ref="B18:J18"/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6</v>
      </c>
      <c r="B5" s="15" t="str">
        <f>'1_Ident_udaje'!C5</f>
        <v>Královédvorsko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189"/>
      <c r="B7" s="189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190" t="s">
        <v>34</v>
      </c>
      <c r="E8" s="191"/>
      <c r="F8" s="191"/>
      <c r="G8" s="191"/>
      <c r="H8" s="191"/>
      <c r="I8" s="192"/>
    </row>
    <row r="9" spans="1:9" ht="30" customHeight="1" x14ac:dyDescent="0.25">
      <c r="A9" s="90"/>
      <c r="B9" s="12"/>
      <c r="C9" s="12"/>
      <c r="D9" s="195" t="s">
        <v>35</v>
      </c>
      <c r="E9" s="195"/>
      <c r="F9" s="195" t="s">
        <v>36</v>
      </c>
      <c r="G9" s="195"/>
      <c r="H9" s="195" t="s">
        <v>37</v>
      </c>
      <c r="I9" s="196"/>
    </row>
    <row r="10" spans="1:9" s="16" customFormat="1" ht="30" customHeight="1" x14ac:dyDescent="0.25">
      <c r="A10" s="193" t="s">
        <v>59</v>
      </c>
      <c r="B10" s="194"/>
      <c r="C10" s="91"/>
      <c r="D10" s="197">
        <v>10</v>
      </c>
      <c r="E10" s="197"/>
      <c r="F10" s="197">
        <v>6</v>
      </c>
      <c r="G10" s="197"/>
      <c r="H10" s="197">
        <v>6</v>
      </c>
      <c r="I10" s="198"/>
    </row>
    <row r="11" spans="1:9" ht="30" customHeight="1" x14ac:dyDescent="0.25">
      <c r="A11" s="193" t="s">
        <v>60</v>
      </c>
      <c r="B11" s="194"/>
      <c r="C11" s="7"/>
      <c r="D11" s="197">
        <v>2</v>
      </c>
      <c r="E11" s="197"/>
      <c r="F11" s="197">
        <v>0</v>
      </c>
      <c r="G11" s="197"/>
      <c r="H11" s="197">
        <v>0</v>
      </c>
      <c r="I11" s="198"/>
    </row>
    <row r="12" spans="1:9" ht="30" customHeight="1" x14ac:dyDescent="0.25">
      <c r="A12" s="193" t="s">
        <v>58</v>
      </c>
      <c r="B12" s="194"/>
      <c r="C12" s="7"/>
      <c r="D12" s="197">
        <f>D10+D11</f>
        <v>12</v>
      </c>
      <c r="E12" s="197"/>
      <c r="F12" s="197">
        <f>F10+F11</f>
        <v>6</v>
      </c>
      <c r="G12" s="197"/>
      <c r="H12" s="197">
        <f>H10+H11</f>
        <v>6</v>
      </c>
      <c r="I12" s="198"/>
    </row>
    <row r="13" spans="1:9" s="16" customFormat="1" ht="30" customHeight="1" x14ac:dyDescent="0.25">
      <c r="A13" s="204" t="s">
        <v>61</v>
      </c>
      <c r="B13" s="205"/>
      <c r="C13" s="206"/>
      <c r="D13" s="197">
        <v>6</v>
      </c>
      <c r="E13" s="197"/>
      <c r="F13" s="197">
        <v>4</v>
      </c>
      <c r="G13" s="197"/>
      <c r="H13" s="197">
        <v>0</v>
      </c>
      <c r="I13" s="198"/>
    </row>
    <row r="14" spans="1:9" ht="30" customHeight="1" thickBot="1" x14ac:dyDescent="0.3">
      <c r="A14" s="211" t="s">
        <v>57</v>
      </c>
      <c r="B14" s="212"/>
      <c r="C14" s="9"/>
      <c r="D14" s="213">
        <f>D12+F12+H12</f>
        <v>24</v>
      </c>
      <c r="E14" s="213"/>
      <c r="F14" s="213"/>
      <c r="G14" s="213"/>
      <c r="H14" s="213"/>
      <c r="I14" s="214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190" t="s">
        <v>38</v>
      </c>
      <c r="E16" s="191"/>
      <c r="F16" s="191"/>
      <c r="G16" s="191"/>
      <c r="H16" s="191"/>
      <c r="I16" s="192"/>
    </row>
    <row r="17" spans="1:9" ht="30" customHeight="1" x14ac:dyDescent="0.25">
      <c r="A17" s="90"/>
      <c r="B17" s="12"/>
      <c r="C17" s="12"/>
      <c r="D17" s="195" t="s">
        <v>35</v>
      </c>
      <c r="E17" s="195"/>
      <c r="F17" s="195" t="s">
        <v>36</v>
      </c>
      <c r="G17" s="195"/>
      <c r="H17" s="195" t="s">
        <v>37</v>
      </c>
      <c r="I17" s="196"/>
    </row>
    <row r="18" spans="1:9" ht="30" customHeight="1" x14ac:dyDescent="0.25">
      <c r="A18" s="204" t="s">
        <v>84</v>
      </c>
      <c r="B18" s="205"/>
      <c r="C18" s="98"/>
      <c r="D18" s="200">
        <v>771027</v>
      </c>
      <c r="E18" s="200"/>
      <c r="F18" s="200">
        <v>395975</v>
      </c>
      <c r="G18" s="200"/>
      <c r="H18" s="200">
        <v>332147</v>
      </c>
      <c r="I18" s="201"/>
    </row>
    <row r="19" spans="1:9" ht="30" customHeight="1" x14ac:dyDescent="0.25">
      <c r="A19" s="199" t="s">
        <v>62</v>
      </c>
      <c r="B19" s="194"/>
      <c r="C19" s="98"/>
      <c r="D19" s="200">
        <f>D20*1.15</f>
        <v>1724021.3499999999</v>
      </c>
      <c r="E19" s="200"/>
      <c r="F19" s="200"/>
      <c r="G19" s="200"/>
      <c r="H19" s="200"/>
      <c r="I19" s="201"/>
    </row>
    <row r="20" spans="1:9" ht="30" customHeight="1" x14ac:dyDescent="0.25">
      <c r="A20" s="207" t="s">
        <v>63</v>
      </c>
      <c r="B20" s="208"/>
      <c r="C20" s="98"/>
      <c r="D20" s="209">
        <f>SUM(D18:I18)</f>
        <v>1499149</v>
      </c>
      <c r="E20" s="209"/>
      <c r="F20" s="209"/>
      <c r="G20" s="209"/>
      <c r="H20" s="209"/>
      <c r="I20" s="210"/>
    </row>
    <row r="21" spans="1:9" ht="30" customHeight="1" thickBot="1" x14ac:dyDescent="0.3">
      <c r="A21" s="199" t="s">
        <v>64</v>
      </c>
      <c r="B21" s="194"/>
      <c r="C21" s="99"/>
      <c r="D21" s="202">
        <f>D20*0.9</f>
        <v>1349234.1</v>
      </c>
      <c r="E21" s="202"/>
      <c r="F21" s="202"/>
      <c r="G21" s="202"/>
      <c r="H21" s="202"/>
      <c r="I21" s="203"/>
    </row>
  </sheetData>
  <sheetProtection algorithmName="SHA-512" hashValue="TXdMNWxClqTTdyI4UgjD56wDKAqB4C7eYvX0Je0NbbyE/XDFzc9OGuUKvex/pwQEe9WdCc6qUuM8de6Pg0jjKQ==" saltValue="mcW7GZdPH32Gkp5/qZsucQ==" spinCount="100000" sheet="1" objects="1" scenarios="1"/>
  <mergeCells count="37"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tabSelected="1" view="pageBreakPreview" zoomScale="80" zoomScaleNormal="80" zoomScaleSheetLayoutView="80" workbookViewId="0">
      <selection activeCell="M9" sqref="M9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17" t="str">
        <f>'1_Ident_udaje'!A5:B5</f>
        <v>Výběrová oblast č. 6</v>
      </c>
      <c r="B4" s="218"/>
      <c r="C4" s="102" t="str">
        <f>'1_Ident_udaje'!C5:D5</f>
        <v>Královédvorsko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19" t="s">
        <v>34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  <c r="P6" s="43"/>
    </row>
    <row r="7" spans="1:30" s="16" customFormat="1" ht="24.95" customHeight="1" thickBot="1" x14ac:dyDescent="0.3">
      <c r="A7" s="43"/>
      <c r="B7" s="43"/>
      <c r="C7" s="43"/>
      <c r="D7" s="222" t="s">
        <v>35</v>
      </c>
      <c r="E7" s="223"/>
      <c r="F7" s="223"/>
      <c r="G7" s="223"/>
      <c r="H7" s="223" t="s">
        <v>36</v>
      </c>
      <c r="I7" s="223"/>
      <c r="J7" s="223"/>
      <c r="K7" s="223"/>
      <c r="L7" s="223" t="s">
        <v>37</v>
      </c>
      <c r="M7" s="223"/>
      <c r="N7" s="223"/>
      <c r="O7" s="224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15" t="s">
        <v>6</v>
      </c>
      <c r="C8" s="21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7" t="s">
        <v>25</v>
      </c>
      <c r="C9" s="228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25" t="s">
        <v>18</v>
      </c>
      <c r="C10" s="226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9" t="s">
        <v>19</v>
      </c>
      <c r="C11" s="230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25" t="s">
        <v>1</v>
      </c>
      <c r="C12" s="226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25" t="s">
        <v>8</v>
      </c>
      <c r="C13" s="226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25" t="s">
        <v>0</v>
      </c>
      <c r="C14" s="226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25" t="s">
        <v>20</v>
      </c>
      <c r="C15" s="226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25" t="s">
        <v>4</v>
      </c>
      <c r="C16" s="226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31" t="s">
        <v>21</v>
      </c>
      <c r="C17" s="205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25" t="s">
        <v>2</v>
      </c>
      <c r="C18" s="22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25" t="s">
        <v>3</v>
      </c>
      <c r="C19" s="226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25" t="s">
        <v>22</v>
      </c>
      <c r="C20" s="226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25" t="s">
        <v>23</v>
      </c>
      <c r="C21" s="226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25" t="s">
        <v>24</v>
      </c>
      <c r="C22" s="226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34" t="s">
        <v>26</v>
      </c>
      <c r="C23" s="235"/>
      <c r="D23" s="113">
        <v>0</v>
      </c>
      <c r="E23" s="148">
        <v>0</v>
      </c>
      <c r="F23" s="149">
        <v>0.34</v>
      </c>
      <c r="G23" s="118">
        <f t="shared" ref="G23" si="6">F23/(F23+E23)</f>
        <v>1</v>
      </c>
      <c r="H23" s="119">
        <v>0</v>
      </c>
      <c r="I23" s="148">
        <v>0</v>
      </c>
      <c r="J23" s="149">
        <v>0.34</v>
      </c>
      <c r="K23" s="118">
        <f t="shared" ref="K23" si="7">J23/(J23+I23)</f>
        <v>1</v>
      </c>
      <c r="L23" s="113">
        <v>0</v>
      </c>
      <c r="M23" s="148">
        <v>0</v>
      </c>
      <c r="N23" s="149">
        <v>0.34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6">
        <v>16</v>
      </c>
      <c r="B24" s="162" t="s">
        <v>89</v>
      </c>
      <c r="C24" s="157"/>
      <c r="D24" s="158"/>
      <c r="E24" s="154">
        <f>SUM('3_Nákladove_položky_prep'!E9:E23)</f>
        <v>0</v>
      </c>
      <c r="F24" s="155">
        <f>SUM('3_Nákladove_položky_prep'!F9:F23)</f>
        <v>0.34</v>
      </c>
      <c r="G24" s="150"/>
      <c r="H24" s="151"/>
      <c r="I24" s="154">
        <f>SUM('3_Nákladove_položky_prep'!I9:I23)</f>
        <v>0</v>
      </c>
      <c r="J24" s="155">
        <f>SUM('3_Nákladove_položky_prep'!J9:J23)</f>
        <v>0.34</v>
      </c>
      <c r="K24" s="150"/>
      <c r="L24" s="151"/>
      <c r="M24" s="154">
        <f>SUM('3_Nákladove_položky_prep'!M9:M23)</f>
        <v>0</v>
      </c>
      <c r="N24" s="155">
        <f>SUM('3_Nákladove_položky_prep'!N9:N23)</f>
        <v>0.34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59">
        <v>17</v>
      </c>
      <c r="B25" s="163" t="s">
        <v>75</v>
      </c>
      <c r="C25" s="160"/>
      <c r="D25" s="161"/>
      <c r="E25" s="232">
        <f>SUM(E24+F24)</f>
        <v>0.34</v>
      </c>
      <c r="F25" s="233"/>
      <c r="G25" s="152"/>
      <c r="H25" s="153"/>
      <c r="I25" s="232">
        <f>SUM(I24+J24)</f>
        <v>0.34</v>
      </c>
      <c r="J25" s="233"/>
      <c r="K25" s="152"/>
      <c r="L25" s="153"/>
      <c r="M25" s="232">
        <f>SUM(M24+N24)</f>
        <v>0.34</v>
      </c>
      <c r="N25" s="233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36" t="s">
        <v>77</v>
      </c>
      <c r="C30" s="237"/>
      <c r="D30" s="238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4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4"/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l87So7VD10ZrbfJPi8yKLU55eFQIoVSKEbaDufT3K8v7OnlM02uIR9MlvGorLKVbmVbZNg0vJR3o2kb+AE0R+g==" saltValue="ZY04zMlA/PyzwCeO3mclMg==" spinCount="100000" sheet="1" objects="1" scenarios="1"/>
  <mergeCells count="25">
    <mergeCell ref="M25:N25"/>
    <mergeCell ref="B21:C21"/>
    <mergeCell ref="B22:C22"/>
    <mergeCell ref="B23:C23"/>
    <mergeCell ref="B30:D30"/>
    <mergeCell ref="E25:F25"/>
    <mergeCell ref="I25:J25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A4:B4"/>
    <mergeCell ref="D6:O6"/>
    <mergeCell ref="D7:G7"/>
    <mergeCell ref="H7:K7"/>
    <mergeCell ref="L7:O7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17" t="s">
        <v>78</v>
      </c>
      <c r="B4" s="218"/>
      <c r="C4" s="102" t="str">
        <f>'1_Ident_udaje'!C5:D5</f>
        <v>Královédvorsko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19" t="s">
        <v>34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  <c r="P6" s="43"/>
    </row>
    <row r="7" spans="1:19" s="16" customFormat="1" ht="24.95" customHeight="1" thickBot="1" x14ac:dyDescent="0.3">
      <c r="A7" s="43"/>
      <c r="B7" s="43"/>
      <c r="C7" s="43"/>
      <c r="D7" s="222" t="s">
        <v>35</v>
      </c>
      <c r="E7" s="223"/>
      <c r="F7" s="223"/>
      <c r="G7" s="223"/>
      <c r="H7" s="223" t="s">
        <v>36</v>
      </c>
      <c r="I7" s="223"/>
      <c r="J7" s="223"/>
      <c r="K7" s="223"/>
      <c r="L7" s="223" t="s">
        <v>37</v>
      </c>
      <c r="M7" s="223"/>
      <c r="N7" s="223"/>
      <c r="O7" s="224"/>
      <c r="P7" s="43"/>
      <c r="Q7" s="131"/>
      <c r="R7" s="131"/>
      <c r="S7" s="131"/>
    </row>
    <row r="8" spans="1:19" ht="61.5" customHeight="1" x14ac:dyDescent="0.25">
      <c r="A8" s="40" t="s">
        <v>28</v>
      </c>
      <c r="B8" s="215" t="s">
        <v>6</v>
      </c>
      <c r="C8" s="21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7" t="s">
        <v>25</v>
      </c>
      <c r="C9" s="228"/>
      <c r="D9" s="110">
        <v>0</v>
      </c>
      <c r="E9" s="141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1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1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25" t="s">
        <v>18</v>
      </c>
      <c r="C10" s="226"/>
      <c r="D10" s="111">
        <v>0</v>
      </c>
      <c r="E10" s="141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1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1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9" t="s">
        <v>19</v>
      </c>
      <c r="C11" s="230"/>
      <c r="D11" s="112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2">
        <f>ROUND('3_Nákladove_položky'!M11,2)</f>
        <v>0</v>
      </c>
      <c r="N11" s="141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25" t="s">
        <v>1</v>
      </c>
      <c r="C12" s="226"/>
      <c r="D12" s="112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1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25" t="s">
        <v>8</v>
      </c>
      <c r="C13" s="226"/>
      <c r="D13" s="112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1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25" t="s">
        <v>0</v>
      </c>
      <c r="C14" s="226"/>
      <c r="D14" s="112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2">
        <f>ROUND('3_Nákladove_položky'!M14,2)</f>
        <v>0</v>
      </c>
      <c r="N14" s="141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25" t="s">
        <v>20</v>
      </c>
      <c r="C15" s="226"/>
      <c r="D15" s="112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2">
        <f>ROUND('3_Nákladove_položky'!M15,2)</f>
        <v>0</v>
      </c>
      <c r="N15" s="141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25" t="s">
        <v>4</v>
      </c>
      <c r="C16" s="226"/>
      <c r="D16" s="112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2">
        <f>ROUND('3_Nákladove_položky'!M16,2)</f>
        <v>0</v>
      </c>
      <c r="N16" s="141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31" t="s">
        <v>21</v>
      </c>
      <c r="C17" s="205"/>
      <c r="D17" s="111">
        <v>0</v>
      </c>
      <c r="E17" s="142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2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2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25" t="s">
        <v>2</v>
      </c>
      <c r="C18" s="22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25" t="s">
        <v>3</v>
      </c>
      <c r="C19" s="226"/>
      <c r="D19" s="112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1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25" t="s">
        <v>22</v>
      </c>
      <c r="C20" s="226"/>
      <c r="D20" s="112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3">
        <f>ROUND('3_Nákladove_položky'!M20,2)</f>
        <v>0</v>
      </c>
      <c r="N20" s="141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25" t="s">
        <v>23</v>
      </c>
      <c r="C21" s="226"/>
      <c r="D21" s="112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2">
        <f>ROUND('3_Nákladove_položky'!M21,2)</f>
        <v>0</v>
      </c>
      <c r="N21" s="141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25" t="s">
        <v>24</v>
      </c>
      <c r="C22" s="226"/>
      <c r="D22" s="112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1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34" t="s">
        <v>26</v>
      </c>
      <c r="C23" s="235"/>
      <c r="D23" s="113">
        <v>0</v>
      </c>
      <c r="E23" s="3">
        <v>0</v>
      </c>
      <c r="F23" s="4">
        <v>0.34</v>
      </c>
      <c r="G23" s="118">
        <f t="shared" ref="G23" si="0">F23/(F23+E23)</f>
        <v>1</v>
      </c>
      <c r="H23" s="119">
        <v>0</v>
      </c>
      <c r="I23" s="3">
        <v>0</v>
      </c>
      <c r="J23" s="4">
        <v>0.34</v>
      </c>
      <c r="K23" s="118">
        <f t="shared" ref="K23" si="1">J23/(J23+I23)</f>
        <v>1</v>
      </c>
      <c r="L23" s="113">
        <v>0</v>
      </c>
      <c r="M23" s="3">
        <v>0</v>
      </c>
      <c r="N23" s="4">
        <v>0.34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36" t="s">
        <v>77</v>
      </c>
      <c r="C27" s="237"/>
      <c r="D27" s="238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YlmIz5OTLPrsa7ufEITfmbR6NoWRe4UubVEc2UkdoHD7vMdkiLWz5iDINwn+BjTsHdaC89Njp1xdn5OmK6E2cA==" saltValue="IAOKY5jFcsP2OGHaHqezjA==" spinCount="100000" sheet="1" objects="1" scenarios="1"/>
  <mergeCells count="22"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  <mergeCell ref="L7:O7"/>
    <mergeCell ref="D7:G7"/>
    <mergeCell ref="H7:K7"/>
    <mergeCell ref="B9:C9"/>
    <mergeCell ref="B17:C17"/>
    <mergeCell ref="B8:C8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zoomScale="80" zoomScaleNormal="80" zoomScaleSheetLayoutView="80" workbookViewId="0">
      <selection activeCell="H13" sqref="H13:I13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7" t="str">
        <f>'1_Ident_udaje'!A5:B5</f>
        <v>Výběrová oblast č. 6</v>
      </c>
      <c r="B4" s="218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43" t="s">
        <v>34</v>
      </c>
      <c r="E6" s="244"/>
      <c r="F6" s="244"/>
      <c r="G6" s="244"/>
      <c r="H6" s="244"/>
      <c r="I6" s="245"/>
    </row>
    <row r="7" spans="1:18" ht="24.95" customHeight="1" thickBot="1" x14ac:dyDescent="0.3">
      <c r="A7" s="43"/>
      <c r="B7" s="43"/>
      <c r="C7" s="43"/>
      <c r="D7" s="246" t="s">
        <v>35</v>
      </c>
      <c r="E7" s="247"/>
      <c r="F7" s="246" t="s">
        <v>36</v>
      </c>
      <c r="G7" s="247"/>
      <c r="H7" s="246" t="s">
        <v>37</v>
      </c>
      <c r="I7" s="248"/>
    </row>
    <row r="8" spans="1:18" ht="63" customHeight="1" thickBot="1" x14ac:dyDescent="0.3">
      <c r="A8" s="64" t="s">
        <v>28</v>
      </c>
      <c r="B8" s="239" t="s">
        <v>6</v>
      </c>
      <c r="C8" s="240"/>
      <c r="D8" s="241" t="s">
        <v>70</v>
      </c>
      <c r="E8" s="242"/>
      <c r="F8" s="241" t="s">
        <v>70</v>
      </c>
      <c r="G8" s="242"/>
      <c r="H8" s="241" t="s">
        <v>70</v>
      </c>
      <c r="I8" s="242"/>
    </row>
    <row r="9" spans="1:18" ht="15" customHeight="1" x14ac:dyDescent="0.25">
      <c r="A9" s="65">
        <v>1</v>
      </c>
      <c r="B9" s="249" t="s">
        <v>25</v>
      </c>
      <c r="C9" s="227"/>
      <c r="D9" s="250">
        <v>0</v>
      </c>
      <c r="E9" s="251"/>
      <c r="F9" s="250">
        <v>0</v>
      </c>
      <c r="G9" s="251"/>
      <c r="H9" s="250">
        <v>0</v>
      </c>
      <c r="I9" s="251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2" t="s">
        <v>18</v>
      </c>
      <c r="C10" s="225"/>
      <c r="D10" s="253">
        <v>0</v>
      </c>
      <c r="E10" s="254"/>
      <c r="F10" s="255">
        <v>0</v>
      </c>
      <c r="G10" s="255"/>
      <c r="H10" s="253">
        <v>0</v>
      </c>
      <c r="I10" s="254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2" t="s">
        <v>19</v>
      </c>
      <c r="C11" s="225"/>
      <c r="D11" s="253">
        <v>0</v>
      </c>
      <c r="E11" s="254"/>
      <c r="F11" s="255">
        <v>0</v>
      </c>
      <c r="G11" s="255"/>
      <c r="H11" s="253">
        <v>0</v>
      </c>
      <c r="I11" s="254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2" t="s">
        <v>1</v>
      </c>
      <c r="C12" s="225"/>
      <c r="D12" s="256">
        <v>0</v>
      </c>
      <c r="E12" s="257"/>
      <c r="F12" s="258">
        <v>0</v>
      </c>
      <c r="G12" s="258"/>
      <c r="H12" s="256">
        <v>0</v>
      </c>
      <c r="I12" s="257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2" t="s">
        <v>8</v>
      </c>
      <c r="C13" s="225"/>
      <c r="D13" s="256">
        <v>0</v>
      </c>
      <c r="E13" s="257"/>
      <c r="F13" s="258">
        <v>0</v>
      </c>
      <c r="G13" s="258"/>
      <c r="H13" s="256">
        <v>0</v>
      </c>
      <c r="I13" s="257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2" t="s">
        <v>0</v>
      </c>
      <c r="C14" s="225"/>
      <c r="D14" s="253">
        <v>0</v>
      </c>
      <c r="E14" s="254"/>
      <c r="F14" s="255">
        <v>0</v>
      </c>
      <c r="G14" s="255"/>
      <c r="H14" s="253">
        <v>0</v>
      </c>
      <c r="I14" s="254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2" t="s">
        <v>20</v>
      </c>
      <c r="C15" s="225"/>
      <c r="D15" s="253">
        <v>0</v>
      </c>
      <c r="E15" s="254"/>
      <c r="F15" s="255">
        <v>0</v>
      </c>
      <c r="G15" s="255"/>
      <c r="H15" s="253">
        <v>0</v>
      </c>
      <c r="I15" s="254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2" t="s">
        <v>4</v>
      </c>
      <c r="C16" s="225"/>
      <c r="D16" s="253">
        <v>0</v>
      </c>
      <c r="E16" s="254"/>
      <c r="F16" s="255">
        <v>0</v>
      </c>
      <c r="G16" s="255"/>
      <c r="H16" s="253">
        <v>0</v>
      </c>
      <c r="I16" s="254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59" t="s">
        <v>21</v>
      </c>
      <c r="C17" s="194"/>
      <c r="D17" s="253">
        <v>0</v>
      </c>
      <c r="E17" s="254"/>
      <c r="F17" s="255">
        <v>0</v>
      </c>
      <c r="G17" s="255"/>
      <c r="H17" s="253">
        <v>0</v>
      </c>
      <c r="I17" s="254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2" t="s">
        <v>2</v>
      </c>
      <c r="C18" s="225"/>
      <c r="D18" s="256">
        <v>0</v>
      </c>
      <c r="E18" s="257"/>
      <c r="F18" s="258">
        <v>0</v>
      </c>
      <c r="G18" s="258"/>
      <c r="H18" s="256">
        <v>0</v>
      </c>
      <c r="I18" s="257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2" t="s">
        <v>3</v>
      </c>
      <c r="C19" s="225"/>
      <c r="D19" s="256">
        <v>0</v>
      </c>
      <c r="E19" s="257"/>
      <c r="F19" s="258">
        <v>0</v>
      </c>
      <c r="G19" s="258"/>
      <c r="H19" s="256">
        <v>0</v>
      </c>
      <c r="I19" s="257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2" t="s">
        <v>22</v>
      </c>
      <c r="C20" s="225"/>
      <c r="D20" s="253">
        <v>0</v>
      </c>
      <c r="E20" s="254"/>
      <c r="F20" s="255">
        <v>0</v>
      </c>
      <c r="G20" s="255"/>
      <c r="H20" s="253">
        <v>0</v>
      </c>
      <c r="I20" s="254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2" t="s">
        <v>23</v>
      </c>
      <c r="C21" s="225"/>
      <c r="D21" s="253">
        <v>0</v>
      </c>
      <c r="E21" s="254"/>
      <c r="F21" s="255">
        <v>0</v>
      </c>
      <c r="G21" s="255"/>
      <c r="H21" s="253">
        <v>0</v>
      </c>
      <c r="I21" s="254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2" t="s">
        <v>24</v>
      </c>
      <c r="C22" s="225"/>
      <c r="D22" s="260">
        <v>0</v>
      </c>
      <c r="E22" s="261"/>
      <c r="F22" s="262">
        <v>0</v>
      </c>
      <c r="G22" s="262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63" t="s">
        <v>26</v>
      </c>
      <c r="C23" s="234"/>
      <c r="D23" s="264">
        <v>0</v>
      </c>
      <c r="E23" s="265"/>
      <c r="F23" s="266">
        <v>0</v>
      </c>
      <c r="G23" s="266"/>
      <c r="H23" s="264">
        <v>0</v>
      </c>
      <c r="I23" s="265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67" t="s">
        <v>82</v>
      </c>
      <c r="B25" s="268"/>
      <c r="C25" s="269"/>
      <c r="D25" s="270">
        <f>SUM('4_Nákl_na_1kmnad rámec_Ref_prep'!D9:E23)</f>
        <v>0</v>
      </c>
      <c r="E25" s="270"/>
      <c r="F25" s="271">
        <f>SUM('4_Nákl_na_1kmnad rámec_Ref_prep'!F9:G23)</f>
        <v>0</v>
      </c>
      <c r="G25" s="272"/>
      <c r="H25" s="270">
        <f>SUM('4_Nákl_na_1kmnad rámec_Ref_prep'!H9:I23)</f>
        <v>0</v>
      </c>
      <c r="I25" s="272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75" t="s">
        <v>83</v>
      </c>
      <c r="B26" s="276"/>
      <c r="C26" s="277"/>
      <c r="D26" s="278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78"/>
      <c r="F26" s="278"/>
      <c r="G26" s="278"/>
      <c r="H26" s="278"/>
      <c r="I26" s="279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80" t="s">
        <v>77</v>
      </c>
      <c r="C32" s="280"/>
      <c r="D32" s="280"/>
      <c r="E32" s="280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80" t="s">
        <v>46</v>
      </c>
      <c r="E33" s="280"/>
    </row>
    <row r="34" spans="1:13" hidden="1" x14ac:dyDescent="0.25">
      <c r="A34" s="62">
        <v>1</v>
      </c>
      <c r="B34" s="134">
        <v>8.3000000000000007</v>
      </c>
      <c r="C34" s="134">
        <v>7</v>
      </c>
      <c r="D34" s="273">
        <v>6.2</v>
      </c>
      <c r="E34" s="273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74">
        <f>H9</f>
        <v>0</v>
      </c>
      <c r="E35" s="274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73">
        <v>10.5</v>
      </c>
      <c r="E36" s="273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74">
        <f>H14+H15</f>
        <v>0</v>
      </c>
      <c r="E37" s="274"/>
    </row>
    <row r="39" spans="1:13" x14ac:dyDescent="0.25">
      <c r="A39" s="12" t="s">
        <v>91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/>
    </row>
    <row r="45" spans="1:13" x14ac:dyDescent="0.25">
      <c r="A45" s="147"/>
    </row>
  </sheetData>
  <sheetProtection algorithmName="SHA-512" hashValue="y647FaMQRKAvlIWdROaDFY9cY5p0pooT9rpc0zJFYMkzAq1HvhF6H3Zk7fcRL+728tsYJ02ancR0tIOjSJCd+w==" saltValue="YLUGicqlB3+bCJTKLkUPNw==" spinCount="100000" sheet="1" objects="1" scenarios="1"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7" t="s">
        <v>78</v>
      </c>
      <c r="B4" s="218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7" t="s">
        <v>34</v>
      </c>
      <c r="E6" s="288"/>
      <c r="F6" s="288"/>
      <c r="G6" s="288"/>
      <c r="H6" s="288"/>
      <c r="I6" s="289"/>
    </row>
    <row r="7" spans="1:13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3" ht="63" customHeight="1" thickBot="1" x14ac:dyDescent="0.3">
      <c r="A8" s="64" t="s">
        <v>28</v>
      </c>
      <c r="B8" s="239" t="s">
        <v>6</v>
      </c>
      <c r="C8" s="240"/>
      <c r="D8" s="241" t="s">
        <v>70</v>
      </c>
      <c r="E8" s="242"/>
      <c r="F8" s="241" t="s">
        <v>70</v>
      </c>
      <c r="G8" s="242"/>
      <c r="H8" s="241" t="s">
        <v>70</v>
      </c>
      <c r="I8" s="242"/>
    </row>
    <row r="9" spans="1:13" ht="15" customHeight="1" x14ac:dyDescent="0.25">
      <c r="A9" s="65">
        <v>1</v>
      </c>
      <c r="B9" s="249" t="s">
        <v>25</v>
      </c>
      <c r="C9" s="227"/>
      <c r="D9" s="281">
        <f>ROUND('4_Nákl_na_1 km nad rámec_Ref'!D9,2)</f>
        <v>0</v>
      </c>
      <c r="E9" s="282"/>
      <c r="F9" s="281">
        <f>ROUND('4_Nákl_na_1 km nad rámec_Ref'!F9,2)</f>
        <v>0</v>
      </c>
      <c r="G9" s="282"/>
      <c r="H9" s="281">
        <f>ROUND('4_Nákl_na_1 km nad rámec_Ref'!H9,2)</f>
        <v>0</v>
      </c>
      <c r="I9" s="282"/>
    </row>
    <row r="10" spans="1:13" ht="15" customHeight="1" x14ac:dyDescent="0.25">
      <c r="A10" s="66">
        <v>2</v>
      </c>
      <c r="B10" s="252" t="s">
        <v>18</v>
      </c>
      <c r="C10" s="225"/>
      <c r="D10" s="281">
        <f>ROUND('4_Nákl_na_1 km nad rámec_Ref'!D10,2)</f>
        <v>0</v>
      </c>
      <c r="E10" s="282"/>
      <c r="F10" s="281">
        <f>ROUND('4_Nákl_na_1 km nad rámec_Ref'!F10,2)</f>
        <v>0</v>
      </c>
      <c r="G10" s="282"/>
      <c r="H10" s="281">
        <f>ROUND('4_Nákl_na_1 km nad rámec_Ref'!H10,2)</f>
        <v>0</v>
      </c>
      <c r="I10" s="282"/>
    </row>
    <row r="11" spans="1:13" ht="15" customHeight="1" x14ac:dyDescent="0.25">
      <c r="A11" s="66">
        <v>3</v>
      </c>
      <c r="B11" s="252" t="s">
        <v>19</v>
      </c>
      <c r="C11" s="225"/>
      <c r="D11" s="281">
        <f>ROUND('4_Nákl_na_1 km nad rámec_Ref'!D11,2)</f>
        <v>0</v>
      </c>
      <c r="E11" s="282"/>
      <c r="F11" s="281">
        <f>ROUND('4_Nákl_na_1 km nad rámec_Ref'!F11,2)</f>
        <v>0</v>
      </c>
      <c r="G11" s="282"/>
      <c r="H11" s="281">
        <f>ROUND('4_Nákl_na_1 km nad rámec_Ref'!H11,2)</f>
        <v>0</v>
      </c>
      <c r="I11" s="282"/>
    </row>
    <row r="12" spans="1:13" ht="15" customHeight="1" x14ac:dyDescent="0.25">
      <c r="A12" s="66">
        <v>4</v>
      </c>
      <c r="B12" s="252" t="s">
        <v>1</v>
      </c>
      <c r="C12" s="225"/>
      <c r="D12" s="256">
        <v>0</v>
      </c>
      <c r="E12" s="257"/>
      <c r="F12" s="258">
        <v>0</v>
      </c>
      <c r="G12" s="258"/>
      <c r="H12" s="256">
        <v>0</v>
      </c>
      <c r="I12" s="257"/>
    </row>
    <row r="13" spans="1:13" ht="15" customHeight="1" x14ac:dyDescent="0.25">
      <c r="A13" s="66">
        <v>5</v>
      </c>
      <c r="B13" s="252" t="s">
        <v>8</v>
      </c>
      <c r="C13" s="225"/>
      <c r="D13" s="256">
        <v>0</v>
      </c>
      <c r="E13" s="257"/>
      <c r="F13" s="258">
        <v>0</v>
      </c>
      <c r="G13" s="258"/>
      <c r="H13" s="256">
        <v>0</v>
      </c>
      <c r="I13" s="257"/>
    </row>
    <row r="14" spans="1:13" ht="15" customHeight="1" x14ac:dyDescent="0.25">
      <c r="A14" s="66">
        <v>6</v>
      </c>
      <c r="B14" s="252" t="s">
        <v>0</v>
      </c>
      <c r="C14" s="225"/>
      <c r="D14" s="281">
        <f>ROUND('4_Nákl_na_1 km nad rámec_Ref'!D14,2)</f>
        <v>0</v>
      </c>
      <c r="E14" s="282"/>
      <c r="F14" s="281">
        <f>ROUND('4_Nákl_na_1 km nad rámec_Ref'!F14,2)</f>
        <v>0</v>
      </c>
      <c r="G14" s="282"/>
      <c r="H14" s="281">
        <f>ROUND('4_Nákl_na_1 km nad rámec_Ref'!H14,2)</f>
        <v>0</v>
      </c>
      <c r="I14" s="282"/>
    </row>
    <row r="15" spans="1:13" ht="15" customHeight="1" x14ac:dyDescent="0.25">
      <c r="A15" s="66">
        <v>7</v>
      </c>
      <c r="B15" s="252" t="s">
        <v>20</v>
      </c>
      <c r="C15" s="225"/>
      <c r="D15" s="281">
        <f>ROUND('4_Nákl_na_1 km nad rámec_Ref'!D15,2)</f>
        <v>0</v>
      </c>
      <c r="E15" s="282"/>
      <c r="F15" s="281">
        <f>ROUND('4_Nákl_na_1 km nad rámec_Ref'!F15,2)</f>
        <v>0</v>
      </c>
      <c r="G15" s="282"/>
      <c r="H15" s="281">
        <f>ROUND('4_Nákl_na_1 km nad rámec_Ref'!H15,2)</f>
        <v>0</v>
      </c>
      <c r="I15" s="282"/>
    </row>
    <row r="16" spans="1:13" ht="15" customHeight="1" x14ac:dyDescent="0.25">
      <c r="A16" s="66">
        <v>8</v>
      </c>
      <c r="B16" s="252" t="s">
        <v>4</v>
      </c>
      <c r="C16" s="225"/>
      <c r="D16" s="281">
        <f>ROUND('4_Nákl_na_1 km nad rámec_Ref'!D16,2)</f>
        <v>0</v>
      </c>
      <c r="E16" s="282"/>
      <c r="F16" s="281">
        <f>ROUND('4_Nákl_na_1 km nad rámec_Ref'!F16,2)</f>
        <v>0</v>
      </c>
      <c r="G16" s="282"/>
      <c r="H16" s="281">
        <f>ROUND('4_Nákl_na_1 km nad rámec_Ref'!H16,2)</f>
        <v>0</v>
      </c>
      <c r="I16" s="282"/>
    </row>
    <row r="17" spans="1:17" ht="15" customHeight="1" x14ac:dyDescent="0.25">
      <c r="A17" s="66">
        <v>9</v>
      </c>
      <c r="B17" s="259" t="s">
        <v>21</v>
      </c>
      <c r="C17" s="194"/>
      <c r="D17" s="281">
        <f>ROUND('4_Nákl_na_1 km nad rámec_Ref'!D17,2)</f>
        <v>0</v>
      </c>
      <c r="E17" s="282"/>
      <c r="F17" s="281">
        <f>ROUND('4_Nákl_na_1 km nad rámec_Ref'!F17,2)</f>
        <v>0</v>
      </c>
      <c r="G17" s="282"/>
      <c r="H17" s="281">
        <f>ROUND('4_Nákl_na_1 km nad rámec_Ref'!H17,2)</f>
        <v>0</v>
      </c>
      <c r="I17" s="282"/>
    </row>
    <row r="18" spans="1:17" ht="15" customHeight="1" x14ac:dyDescent="0.25">
      <c r="A18" s="66">
        <v>10</v>
      </c>
      <c r="B18" s="252" t="s">
        <v>2</v>
      </c>
      <c r="C18" s="225"/>
      <c r="D18" s="256">
        <v>0</v>
      </c>
      <c r="E18" s="257"/>
      <c r="F18" s="258">
        <v>0</v>
      </c>
      <c r="G18" s="258"/>
      <c r="H18" s="256">
        <v>0</v>
      </c>
      <c r="I18" s="257"/>
    </row>
    <row r="19" spans="1:17" ht="15" customHeight="1" x14ac:dyDescent="0.25">
      <c r="A19" s="66">
        <v>11</v>
      </c>
      <c r="B19" s="252" t="s">
        <v>3</v>
      </c>
      <c r="C19" s="225"/>
      <c r="D19" s="256">
        <v>0</v>
      </c>
      <c r="E19" s="257"/>
      <c r="F19" s="258">
        <v>0</v>
      </c>
      <c r="G19" s="258"/>
      <c r="H19" s="256">
        <v>0</v>
      </c>
      <c r="I19" s="257"/>
    </row>
    <row r="20" spans="1:17" ht="15" customHeight="1" x14ac:dyDescent="0.25">
      <c r="A20" s="66">
        <v>12</v>
      </c>
      <c r="B20" s="252" t="s">
        <v>22</v>
      </c>
      <c r="C20" s="225"/>
      <c r="D20" s="281">
        <f>ROUND('4_Nákl_na_1 km nad rámec_Ref'!D20,2)</f>
        <v>0</v>
      </c>
      <c r="E20" s="282"/>
      <c r="F20" s="281">
        <f>ROUND('4_Nákl_na_1 km nad rámec_Ref'!F20,2)</f>
        <v>0</v>
      </c>
      <c r="G20" s="282"/>
      <c r="H20" s="281">
        <f>ROUND('4_Nákl_na_1 km nad rámec_Ref'!H20,2)</f>
        <v>0</v>
      </c>
      <c r="I20" s="282"/>
    </row>
    <row r="21" spans="1:17" ht="15" customHeight="1" x14ac:dyDescent="0.25">
      <c r="A21" s="66">
        <v>13</v>
      </c>
      <c r="B21" s="252" t="s">
        <v>23</v>
      </c>
      <c r="C21" s="225"/>
      <c r="D21" s="281">
        <f>ROUND('4_Nákl_na_1 km nad rámec_Ref'!D21,2)</f>
        <v>0</v>
      </c>
      <c r="E21" s="282"/>
      <c r="F21" s="281">
        <f>ROUND('4_Nákl_na_1 km nad rámec_Ref'!F21,2)</f>
        <v>0</v>
      </c>
      <c r="G21" s="282"/>
      <c r="H21" s="281">
        <f>ROUND('4_Nákl_na_1 km nad rámec_Ref'!H21,2)</f>
        <v>0</v>
      </c>
      <c r="I21" s="282"/>
    </row>
    <row r="22" spans="1:17" ht="15" customHeight="1" x14ac:dyDescent="0.25">
      <c r="A22" s="66">
        <v>14</v>
      </c>
      <c r="B22" s="252" t="s">
        <v>24</v>
      </c>
      <c r="C22" s="225"/>
      <c r="D22" s="281">
        <f>ROUND('4_Nákl_na_1 km nad rámec_Ref'!D22,2)</f>
        <v>0</v>
      </c>
      <c r="E22" s="282"/>
      <c r="F22" s="281">
        <f>ROUND('4_Nákl_na_1 km nad rámec_Ref'!F22,2)</f>
        <v>0</v>
      </c>
      <c r="G22" s="282"/>
      <c r="H22" s="281">
        <f>ROUND('4_Nákl_na_1 km nad rámec_Ref'!H22,2)</f>
        <v>0</v>
      </c>
      <c r="I22" s="282"/>
    </row>
    <row r="23" spans="1:17" ht="15" customHeight="1" thickBot="1" x14ac:dyDescent="0.3">
      <c r="A23" s="67">
        <v>15</v>
      </c>
      <c r="B23" s="263" t="s">
        <v>26</v>
      </c>
      <c r="C23" s="234"/>
      <c r="D23" s="264">
        <v>0</v>
      </c>
      <c r="E23" s="265"/>
      <c r="F23" s="266">
        <v>0</v>
      </c>
      <c r="G23" s="266"/>
      <c r="H23" s="264">
        <v>0</v>
      </c>
      <c r="I23" s="265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67" t="s">
        <v>82</v>
      </c>
      <c r="B25" s="268"/>
      <c r="C25" s="269"/>
      <c r="D25" s="278">
        <f>SUM(D9:E23)</f>
        <v>0</v>
      </c>
      <c r="E25" s="278"/>
      <c r="F25" s="286">
        <f>SUM(F9:G23)</f>
        <v>0</v>
      </c>
      <c r="G25" s="279"/>
      <c r="H25" s="278">
        <f>SUM(H9:I23)</f>
        <v>0</v>
      </c>
      <c r="I25" s="279"/>
      <c r="Q25" s="128"/>
    </row>
    <row r="26" spans="1:17" ht="30.75" customHeight="1" thickBot="1" x14ac:dyDescent="0.3">
      <c r="A26" s="275" t="s">
        <v>83</v>
      </c>
      <c r="B26" s="276"/>
      <c r="C26" s="277"/>
      <c r="D26" s="278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78"/>
      <c r="F26" s="278"/>
      <c r="G26" s="278"/>
      <c r="H26" s="278"/>
      <c r="I26" s="279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80" t="s">
        <v>77</v>
      </c>
      <c r="C35" s="280"/>
      <c r="D35" s="280"/>
      <c r="E35" s="280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80" t="s">
        <v>46</v>
      </c>
      <c r="E36" s="280"/>
    </row>
    <row r="37" spans="1:13" x14ac:dyDescent="0.25">
      <c r="A37" s="62">
        <v>1</v>
      </c>
      <c r="B37" s="70">
        <v>8.3000000000000007</v>
      </c>
      <c r="C37" s="70">
        <v>7</v>
      </c>
      <c r="D37" s="273">
        <v>6.2</v>
      </c>
      <c r="E37" s="273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74">
        <f>H9</f>
        <v>0</v>
      </c>
      <c r="E38" s="274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73">
        <v>10.5</v>
      </c>
      <c r="E39" s="273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74">
        <f>H14+H15</f>
        <v>0</v>
      </c>
      <c r="E40" s="274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F14:G14"/>
    <mergeCell ref="F15:G15"/>
    <mergeCell ref="D12:E12"/>
    <mergeCell ref="D13:E13"/>
    <mergeCell ref="B15:C15"/>
    <mergeCell ref="D14:E14"/>
    <mergeCell ref="D15:E15"/>
    <mergeCell ref="B14:C14"/>
    <mergeCell ref="D25:E25"/>
    <mergeCell ref="F25:G25"/>
    <mergeCell ref="D18:E18"/>
    <mergeCell ref="D21:E21"/>
    <mergeCell ref="D22:E22"/>
    <mergeCell ref="F21:G21"/>
    <mergeCell ref="F22:G22"/>
    <mergeCell ref="F23:G23"/>
    <mergeCell ref="D16:E16"/>
    <mergeCell ref="D17:E17"/>
    <mergeCell ref="D19:E19"/>
    <mergeCell ref="D20:E20"/>
    <mergeCell ref="H22:I22"/>
    <mergeCell ref="H20:I20"/>
    <mergeCell ref="H21:I21"/>
    <mergeCell ref="H19:I19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14:I14"/>
    <mergeCell ref="H15:I15"/>
    <mergeCell ref="H16:I16"/>
    <mergeCell ref="H17:I17"/>
    <mergeCell ref="H18:I18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zoomScale="80" zoomScaleNormal="80" zoomScaleSheetLayoutView="80" workbookViewId="0">
      <selection activeCell="H15" sqref="H15:I15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7" t="str">
        <f>'1_Ident_udaje'!A5:B5</f>
        <v>Výběrová oblast č. 6</v>
      </c>
      <c r="B4" s="218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7" t="s">
        <v>34</v>
      </c>
      <c r="E6" s="288"/>
      <c r="F6" s="288"/>
      <c r="G6" s="288"/>
      <c r="H6" s="288"/>
      <c r="I6" s="289"/>
    </row>
    <row r="7" spans="1:18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8" ht="63" customHeight="1" thickBot="1" x14ac:dyDescent="0.3">
      <c r="A8" s="64" t="s">
        <v>28</v>
      </c>
      <c r="B8" s="239" t="s">
        <v>6</v>
      </c>
      <c r="C8" s="240"/>
      <c r="D8" s="241" t="s">
        <v>72</v>
      </c>
      <c r="E8" s="242"/>
      <c r="F8" s="241" t="s">
        <v>72</v>
      </c>
      <c r="G8" s="242"/>
      <c r="H8" s="241" t="s">
        <v>72</v>
      </c>
      <c r="I8" s="242"/>
    </row>
    <row r="9" spans="1:18" ht="15" customHeight="1" x14ac:dyDescent="0.25">
      <c r="A9" s="71">
        <v>1</v>
      </c>
      <c r="B9" s="228" t="s">
        <v>25</v>
      </c>
      <c r="C9" s="228"/>
      <c r="D9" s="250">
        <v>0</v>
      </c>
      <c r="E9" s="251"/>
      <c r="F9" s="250">
        <v>0</v>
      </c>
      <c r="G9" s="251"/>
      <c r="H9" s="250">
        <v>0</v>
      </c>
      <c r="I9" s="251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26" t="s">
        <v>18</v>
      </c>
      <c r="C10" s="226"/>
      <c r="D10" s="253">
        <v>0</v>
      </c>
      <c r="E10" s="254"/>
      <c r="F10" s="253">
        <v>0</v>
      </c>
      <c r="G10" s="254"/>
      <c r="H10" s="253">
        <v>0</v>
      </c>
      <c r="I10" s="254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26" t="s">
        <v>19</v>
      </c>
      <c r="C11" s="226"/>
      <c r="D11" s="253">
        <v>0</v>
      </c>
      <c r="E11" s="254"/>
      <c r="F11" s="253">
        <v>0</v>
      </c>
      <c r="G11" s="254"/>
      <c r="H11" s="253">
        <v>0</v>
      </c>
      <c r="I11" s="254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26" t="s">
        <v>1</v>
      </c>
      <c r="C12" s="226"/>
      <c r="D12" s="256">
        <v>0</v>
      </c>
      <c r="E12" s="257"/>
      <c r="F12" s="256">
        <v>0</v>
      </c>
      <c r="G12" s="257"/>
      <c r="H12" s="256">
        <v>0</v>
      </c>
      <c r="I12" s="257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26" t="s">
        <v>8</v>
      </c>
      <c r="C13" s="226"/>
      <c r="D13" s="256">
        <v>0</v>
      </c>
      <c r="E13" s="257"/>
      <c r="F13" s="256">
        <v>0</v>
      </c>
      <c r="G13" s="257"/>
      <c r="H13" s="256">
        <v>0</v>
      </c>
      <c r="I13" s="257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26" t="s">
        <v>0</v>
      </c>
      <c r="C14" s="226"/>
      <c r="D14" s="253">
        <v>0</v>
      </c>
      <c r="E14" s="254"/>
      <c r="F14" s="253">
        <v>0</v>
      </c>
      <c r="G14" s="254"/>
      <c r="H14" s="253">
        <v>0</v>
      </c>
      <c r="I14" s="254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26" t="s">
        <v>20</v>
      </c>
      <c r="C15" s="226"/>
      <c r="D15" s="253">
        <v>0</v>
      </c>
      <c r="E15" s="254"/>
      <c r="F15" s="253">
        <v>0</v>
      </c>
      <c r="G15" s="254"/>
      <c r="H15" s="253">
        <v>0</v>
      </c>
      <c r="I15" s="254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26" t="s">
        <v>4</v>
      </c>
      <c r="C16" s="226"/>
      <c r="D16" s="253">
        <v>0</v>
      </c>
      <c r="E16" s="254"/>
      <c r="F16" s="253">
        <v>0</v>
      </c>
      <c r="G16" s="254"/>
      <c r="H16" s="253">
        <v>0</v>
      </c>
      <c r="I16" s="254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26" t="s">
        <v>27</v>
      </c>
      <c r="C17" s="226"/>
      <c r="D17" s="253">
        <v>0</v>
      </c>
      <c r="E17" s="254"/>
      <c r="F17" s="253">
        <v>0</v>
      </c>
      <c r="G17" s="254"/>
      <c r="H17" s="253">
        <v>0</v>
      </c>
      <c r="I17" s="254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26" t="s">
        <v>2</v>
      </c>
      <c r="C18" s="226"/>
      <c r="D18" s="256">
        <v>0</v>
      </c>
      <c r="E18" s="257"/>
      <c r="F18" s="256">
        <v>0</v>
      </c>
      <c r="G18" s="257"/>
      <c r="H18" s="256">
        <v>0</v>
      </c>
      <c r="I18" s="257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26" t="s">
        <v>3</v>
      </c>
      <c r="C19" s="226"/>
      <c r="D19" s="256">
        <v>0</v>
      </c>
      <c r="E19" s="257"/>
      <c r="F19" s="256">
        <v>0</v>
      </c>
      <c r="G19" s="257"/>
      <c r="H19" s="256">
        <v>0</v>
      </c>
      <c r="I19" s="257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26" t="s">
        <v>22</v>
      </c>
      <c r="C20" s="226"/>
      <c r="D20" s="253">
        <v>0</v>
      </c>
      <c r="E20" s="254"/>
      <c r="F20" s="253">
        <v>0</v>
      </c>
      <c r="G20" s="254"/>
      <c r="H20" s="253">
        <v>0</v>
      </c>
      <c r="I20" s="254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26" t="s">
        <v>23</v>
      </c>
      <c r="C21" s="226"/>
      <c r="D21" s="253">
        <v>0</v>
      </c>
      <c r="E21" s="254"/>
      <c r="F21" s="253">
        <v>0</v>
      </c>
      <c r="G21" s="254"/>
      <c r="H21" s="253">
        <v>0</v>
      </c>
      <c r="I21" s="254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26" t="s">
        <v>24</v>
      </c>
      <c r="C22" s="226"/>
      <c r="D22" s="260">
        <v>0</v>
      </c>
      <c r="E22" s="261"/>
      <c r="F22" s="260">
        <v>0</v>
      </c>
      <c r="G22" s="261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35" t="s">
        <v>26</v>
      </c>
      <c r="C23" s="235"/>
      <c r="D23" s="264">
        <v>0</v>
      </c>
      <c r="E23" s="265"/>
      <c r="F23" s="264">
        <v>0</v>
      </c>
      <c r="G23" s="265"/>
      <c r="H23" s="264">
        <v>0</v>
      </c>
      <c r="I23" s="265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0" t="s">
        <v>81</v>
      </c>
      <c r="B25" s="291"/>
      <c r="C25" s="292"/>
      <c r="D25" s="270">
        <f>SUM('5_Úspora_za_1kmpodrámec Ref_pre'!D9:E23)</f>
        <v>0</v>
      </c>
      <c r="E25" s="270"/>
      <c r="F25" s="271">
        <f>SUM('5_Úspora_za_1kmpodrámec Ref_pre'!F9:G23)</f>
        <v>0</v>
      </c>
      <c r="G25" s="272"/>
      <c r="H25" s="270">
        <f>SUM('5_Úspora_za_1kmpodrámec Ref_pre'!H9:I23)</f>
        <v>0</v>
      </c>
      <c r="I25" s="272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3" t="s">
        <v>80</v>
      </c>
      <c r="B26" s="294"/>
      <c r="C26" s="295"/>
      <c r="D26" s="278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78"/>
      <c r="F26" s="278"/>
      <c r="G26" s="278"/>
      <c r="H26" s="278"/>
      <c r="I26" s="279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80" t="s">
        <v>77</v>
      </c>
      <c r="C32" s="280"/>
      <c r="D32" s="280"/>
      <c r="E32" s="280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80" t="s">
        <v>46</v>
      </c>
      <c r="E33" s="280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73">
        <v>6.2</v>
      </c>
      <c r="E34" s="273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74">
        <f>H9</f>
        <v>0</v>
      </c>
      <c r="E35" s="274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73">
        <v>10.5</v>
      </c>
      <c r="E36" s="273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74">
        <f>H14+H15</f>
        <v>0</v>
      </c>
      <c r="E37" s="274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/>
    </row>
  </sheetData>
  <sheetProtection algorithmName="SHA-512" hashValue="MqM94/0oCbUYqtbrd/Tme8FHMN0PgMDTcH4t3cn8NhDvyf2rGmgo3MMEU1CTTii9w0W4VkzweSaOibTh1d8X1w==" saltValue="Kr6wLYnMfo3rzPW6jY/n/w==" spinCount="100000" sheet="1" objects="1" scenarios="1"/>
  <dataConsolidate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7" t="s">
        <v>79</v>
      </c>
      <c r="B4" s="218"/>
      <c r="C4" s="104" t="str">
        <f>'1_Ident_udaje'!C5:D5</f>
        <v>Královédvorsko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7" t="s">
        <v>34</v>
      </c>
      <c r="E6" s="288"/>
      <c r="F6" s="288"/>
      <c r="G6" s="288"/>
      <c r="H6" s="288"/>
      <c r="I6" s="289"/>
    </row>
    <row r="7" spans="1:13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3" ht="63" customHeight="1" thickBot="1" x14ac:dyDescent="0.3">
      <c r="A8" s="64" t="s">
        <v>28</v>
      </c>
      <c r="B8" s="239" t="s">
        <v>6</v>
      </c>
      <c r="C8" s="240"/>
      <c r="D8" s="241" t="s">
        <v>72</v>
      </c>
      <c r="E8" s="242"/>
      <c r="F8" s="241" t="s">
        <v>72</v>
      </c>
      <c r="G8" s="242"/>
      <c r="H8" s="241" t="s">
        <v>72</v>
      </c>
      <c r="I8" s="242"/>
    </row>
    <row r="9" spans="1:13" ht="15" customHeight="1" x14ac:dyDescent="0.25">
      <c r="A9" s="71">
        <v>1</v>
      </c>
      <c r="B9" s="228" t="s">
        <v>25</v>
      </c>
      <c r="C9" s="228"/>
      <c r="D9" s="281">
        <f>ROUND('5_Úspora_za_1 km pod rámec Ref'!D9,2)</f>
        <v>0</v>
      </c>
      <c r="E9" s="282"/>
      <c r="F9" s="281">
        <f>ROUND('5_Úspora_za_1 km pod rámec Ref'!F9,2)</f>
        <v>0</v>
      </c>
      <c r="G9" s="282"/>
      <c r="H9" s="281">
        <f>ROUND('5_Úspora_za_1 km pod rámec Ref'!H9,2)</f>
        <v>0</v>
      </c>
      <c r="I9" s="282"/>
    </row>
    <row r="10" spans="1:13" ht="15" customHeight="1" x14ac:dyDescent="0.25">
      <c r="A10" s="72">
        <v>2</v>
      </c>
      <c r="B10" s="226" t="s">
        <v>18</v>
      </c>
      <c r="C10" s="226"/>
      <c r="D10" s="281">
        <f>ROUND('5_Úspora_za_1 km pod rámec Ref'!D10,2)</f>
        <v>0</v>
      </c>
      <c r="E10" s="282"/>
      <c r="F10" s="281">
        <f>ROUND('5_Úspora_za_1 km pod rámec Ref'!F10,2)</f>
        <v>0</v>
      </c>
      <c r="G10" s="282"/>
      <c r="H10" s="281">
        <f>ROUND('5_Úspora_za_1 km pod rámec Ref'!H10,2)</f>
        <v>0</v>
      </c>
      <c r="I10" s="282"/>
    </row>
    <row r="11" spans="1:13" ht="15" customHeight="1" x14ac:dyDescent="0.25">
      <c r="A11" s="72">
        <v>3</v>
      </c>
      <c r="B11" s="226" t="s">
        <v>19</v>
      </c>
      <c r="C11" s="226"/>
      <c r="D11" s="281">
        <f>ROUND('5_Úspora_za_1 km pod rámec Ref'!D11,2)</f>
        <v>0</v>
      </c>
      <c r="E11" s="282"/>
      <c r="F11" s="281">
        <f>ROUND('5_Úspora_za_1 km pod rámec Ref'!F11,2)</f>
        <v>0</v>
      </c>
      <c r="G11" s="282"/>
      <c r="H11" s="281">
        <f>ROUND('5_Úspora_za_1 km pod rámec Ref'!H11,2)</f>
        <v>0</v>
      </c>
      <c r="I11" s="282"/>
    </row>
    <row r="12" spans="1:13" ht="15" customHeight="1" x14ac:dyDescent="0.25">
      <c r="A12" s="72">
        <v>4</v>
      </c>
      <c r="B12" s="226" t="s">
        <v>1</v>
      </c>
      <c r="C12" s="226"/>
      <c r="D12" s="256">
        <v>0</v>
      </c>
      <c r="E12" s="257"/>
      <c r="F12" s="256">
        <v>0</v>
      </c>
      <c r="G12" s="257"/>
      <c r="H12" s="256">
        <v>0</v>
      </c>
      <c r="I12" s="257"/>
    </row>
    <row r="13" spans="1:13" ht="15" customHeight="1" x14ac:dyDescent="0.25">
      <c r="A13" s="72">
        <v>5</v>
      </c>
      <c r="B13" s="226" t="s">
        <v>8</v>
      </c>
      <c r="C13" s="226"/>
      <c r="D13" s="256">
        <v>0</v>
      </c>
      <c r="E13" s="257"/>
      <c r="F13" s="256">
        <v>0</v>
      </c>
      <c r="G13" s="257"/>
      <c r="H13" s="256">
        <v>0</v>
      </c>
      <c r="I13" s="257"/>
    </row>
    <row r="14" spans="1:13" ht="15" customHeight="1" x14ac:dyDescent="0.25">
      <c r="A14" s="72">
        <v>6</v>
      </c>
      <c r="B14" s="226" t="s">
        <v>0</v>
      </c>
      <c r="C14" s="226"/>
      <c r="D14" s="281">
        <f>ROUND('5_Úspora_za_1 km pod rámec Ref'!D14,2)</f>
        <v>0</v>
      </c>
      <c r="E14" s="282"/>
      <c r="F14" s="281">
        <f>ROUND('5_Úspora_za_1 km pod rámec Ref'!F14,2)</f>
        <v>0</v>
      </c>
      <c r="G14" s="282"/>
      <c r="H14" s="281">
        <f>ROUND('5_Úspora_za_1 km pod rámec Ref'!H14,2)</f>
        <v>0</v>
      </c>
      <c r="I14" s="282"/>
    </row>
    <row r="15" spans="1:13" ht="15" customHeight="1" x14ac:dyDescent="0.25">
      <c r="A15" s="72">
        <v>7</v>
      </c>
      <c r="B15" s="226" t="s">
        <v>20</v>
      </c>
      <c r="C15" s="226"/>
      <c r="D15" s="281">
        <f>ROUND('5_Úspora_za_1 km pod rámec Ref'!D15,2)</f>
        <v>0</v>
      </c>
      <c r="E15" s="282"/>
      <c r="F15" s="281">
        <f>ROUND('5_Úspora_za_1 km pod rámec Ref'!F15,2)</f>
        <v>0</v>
      </c>
      <c r="G15" s="282"/>
      <c r="H15" s="281">
        <f>ROUND('5_Úspora_za_1 km pod rámec Ref'!H15,2)</f>
        <v>0</v>
      </c>
      <c r="I15" s="282"/>
    </row>
    <row r="16" spans="1:13" ht="15" customHeight="1" x14ac:dyDescent="0.25">
      <c r="A16" s="72">
        <v>8</v>
      </c>
      <c r="B16" s="226" t="s">
        <v>4</v>
      </c>
      <c r="C16" s="226"/>
      <c r="D16" s="281">
        <f>ROUND('5_Úspora_za_1 km pod rámec Ref'!D16,2)</f>
        <v>0</v>
      </c>
      <c r="E16" s="282"/>
      <c r="F16" s="281">
        <f>ROUND('5_Úspora_za_1 km pod rámec Ref'!F16,2)</f>
        <v>0</v>
      </c>
      <c r="G16" s="282"/>
      <c r="H16" s="281">
        <f>ROUND('5_Úspora_za_1 km pod rámec Ref'!H16,2)</f>
        <v>0</v>
      </c>
      <c r="I16" s="282"/>
    </row>
    <row r="17" spans="1:9" ht="15" customHeight="1" x14ac:dyDescent="0.25">
      <c r="A17" s="72">
        <v>9</v>
      </c>
      <c r="B17" s="226" t="s">
        <v>27</v>
      </c>
      <c r="C17" s="226"/>
      <c r="D17" s="281">
        <f>ROUND('5_Úspora_za_1 km pod rámec Ref'!D17,2)</f>
        <v>0</v>
      </c>
      <c r="E17" s="282"/>
      <c r="F17" s="281">
        <f>ROUND('5_Úspora_za_1 km pod rámec Ref'!F17,2)</f>
        <v>0</v>
      </c>
      <c r="G17" s="282"/>
      <c r="H17" s="281">
        <f>ROUND('5_Úspora_za_1 km pod rámec Ref'!H17,2)</f>
        <v>0</v>
      </c>
      <c r="I17" s="282"/>
    </row>
    <row r="18" spans="1:9" ht="15" customHeight="1" x14ac:dyDescent="0.25">
      <c r="A18" s="72">
        <v>10</v>
      </c>
      <c r="B18" s="226" t="s">
        <v>2</v>
      </c>
      <c r="C18" s="226"/>
      <c r="D18" s="256">
        <v>0</v>
      </c>
      <c r="E18" s="257"/>
      <c r="F18" s="256">
        <v>0</v>
      </c>
      <c r="G18" s="257"/>
      <c r="H18" s="256">
        <v>0</v>
      </c>
      <c r="I18" s="257"/>
    </row>
    <row r="19" spans="1:9" ht="15" customHeight="1" x14ac:dyDescent="0.25">
      <c r="A19" s="72">
        <v>11</v>
      </c>
      <c r="B19" s="226" t="s">
        <v>3</v>
      </c>
      <c r="C19" s="226"/>
      <c r="D19" s="256">
        <v>0</v>
      </c>
      <c r="E19" s="257"/>
      <c r="F19" s="256">
        <v>0</v>
      </c>
      <c r="G19" s="257"/>
      <c r="H19" s="256">
        <v>0</v>
      </c>
      <c r="I19" s="257"/>
    </row>
    <row r="20" spans="1:9" ht="15" customHeight="1" x14ac:dyDescent="0.25">
      <c r="A20" s="72">
        <v>12</v>
      </c>
      <c r="B20" s="226" t="s">
        <v>22</v>
      </c>
      <c r="C20" s="226"/>
      <c r="D20" s="281">
        <f>ROUND('5_Úspora_za_1 km pod rámec Ref'!D20,2)</f>
        <v>0</v>
      </c>
      <c r="E20" s="282"/>
      <c r="F20" s="281">
        <f>ROUND('5_Úspora_za_1 km pod rámec Ref'!F20,2)</f>
        <v>0</v>
      </c>
      <c r="G20" s="282"/>
      <c r="H20" s="281">
        <f>ROUND('5_Úspora_za_1 km pod rámec Ref'!H20,2)</f>
        <v>0</v>
      </c>
      <c r="I20" s="282"/>
    </row>
    <row r="21" spans="1:9" ht="15" customHeight="1" x14ac:dyDescent="0.25">
      <c r="A21" s="72">
        <v>13</v>
      </c>
      <c r="B21" s="226" t="s">
        <v>23</v>
      </c>
      <c r="C21" s="226"/>
      <c r="D21" s="281">
        <f>ROUND('5_Úspora_za_1 km pod rámec Ref'!D21,2)</f>
        <v>0</v>
      </c>
      <c r="E21" s="282"/>
      <c r="F21" s="281">
        <f>ROUND('5_Úspora_za_1 km pod rámec Ref'!F21,2)</f>
        <v>0</v>
      </c>
      <c r="G21" s="282"/>
      <c r="H21" s="281">
        <f>ROUND('5_Úspora_za_1 km pod rámec Ref'!H21,2)</f>
        <v>0</v>
      </c>
      <c r="I21" s="282"/>
    </row>
    <row r="22" spans="1:9" ht="15" customHeight="1" x14ac:dyDescent="0.25">
      <c r="A22" s="72">
        <v>14</v>
      </c>
      <c r="B22" s="226" t="s">
        <v>24</v>
      </c>
      <c r="C22" s="226"/>
      <c r="D22" s="281">
        <f>ROUND('5_Úspora_za_1 km pod rámec Ref'!D22,2)</f>
        <v>0</v>
      </c>
      <c r="E22" s="282"/>
      <c r="F22" s="281">
        <f>ROUND('5_Úspora_za_1 km pod rámec Ref'!F22,2)</f>
        <v>0</v>
      </c>
      <c r="G22" s="282"/>
      <c r="H22" s="281">
        <f>ROUND('5_Úspora_za_1 km pod rámec Ref'!H22,2)</f>
        <v>0</v>
      </c>
      <c r="I22" s="282"/>
    </row>
    <row r="23" spans="1:9" ht="15" customHeight="1" thickBot="1" x14ac:dyDescent="0.3">
      <c r="A23" s="73">
        <v>15</v>
      </c>
      <c r="B23" s="235" t="s">
        <v>26</v>
      </c>
      <c r="C23" s="235"/>
      <c r="D23" s="264">
        <v>0</v>
      </c>
      <c r="E23" s="265"/>
      <c r="F23" s="264">
        <v>0</v>
      </c>
      <c r="G23" s="265"/>
      <c r="H23" s="264">
        <v>0</v>
      </c>
      <c r="I23" s="265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0" t="s">
        <v>81</v>
      </c>
      <c r="B25" s="291"/>
      <c r="C25" s="292"/>
      <c r="D25" s="278">
        <f>SUM(D9:E23)</f>
        <v>0</v>
      </c>
      <c r="E25" s="278"/>
      <c r="F25" s="286">
        <f>SUM(F9:G23)</f>
        <v>0</v>
      </c>
      <c r="G25" s="279"/>
      <c r="H25" s="278">
        <f>SUM(H9:I23)</f>
        <v>0</v>
      </c>
      <c r="I25" s="279"/>
    </row>
    <row r="26" spans="1:9" ht="30.75" customHeight="1" thickBot="1" x14ac:dyDescent="0.3">
      <c r="A26" s="293" t="s">
        <v>80</v>
      </c>
      <c r="B26" s="294"/>
      <c r="C26" s="295"/>
      <c r="D26" s="278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78"/>
      <c r="F26" s="278"/>
      <c r="G26" s="278"/>
      <c r="H26" s="278"/>
      <c r="I26" s="279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80" t="s">
        <v>77</v>
      </c>
      <c r="C31" s="280"/>
      <c r="D31" s="280"/>
      <c r="E31" s="280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80" t="s">
        <v>46</v>
      </c>
      <c r="E32" s="280"/>
    </row>
    <row r="33" spans="1:13" x14ac:dyDescent="0.25">
      <c r="A33" s="62">
        <v>1</v>
      </c>
      <c r="B33" s="70">
        <v>8.3000000000000007</v>
      </c>
      <c r="C33" s="70">
        <v>7</v>
      </c>
      <c r="D33" s="273">
        <v>6.2</v>
      </c>
      <c r="E33" s="273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74">
        <f>H9</f>
        <v>0</v>
      </c>
      <c r="E34" s="274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73">
        <v>10.5</v>
      </c>
      <c r="E35" s="273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74">
        <f>H14+H15</f>
        <v>0</v>
      </c>
      <c r="E36" s="274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1:C21"/>
    <mergeCell ref="D20:E20"/>
    <mergeCell ref="F20:G20"/>
    <mergeCell ref="H20:I20"/>
    <mergeCell ref="D21:E21"/>
    <mergeCell ref="F21:G21"/>
    <mergeCell ref="H21:I21"/>
    <mergeCell ref="D23:E23"/>
    <mergeCell ref="F23:G23"/>
    <mergeCell ref="H23:I23"/>
    <mergeCell ref="D19:E19"/>
    <mergeCell ref="F19:G19"/>
    <mergeCell ref="H19:I19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F7:G7"/>
    <mergeCell ref="H7:I7"/>
    <mergeCell ref="D8:E8"/>
    <mergeCell ref="F8:G8"/>
    <mergeCell ref="H8:I8"/>
    <mergeCell ref="D7:E7"/>
    <mergeCell ref="F9:G9"/>
    <mergeCell ref="H9:I9"/>
    <mergeCell ref="D10:E10"/>
    <mergeCell ref="F10:G10"/>
    <mergeCell ref="H10:I10"/>
    <mergeCell ref="D9:E9"/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topLeftCell="A7" zoomScale="90" zoomScaleNormal="90" zoomScaleSheetLayoutView="90" workbookViewId="0">
      <selection activeCell="B38" sqref="B38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6</v>
      </c>
      <c r="B4" s="105" t="str">
        <f>'1_Ident_udaje'!C5</f>
        <v>Královédvorsko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7" t="s">
        <v>34</v>
      </c>
      <c r="D6" s="288"/>
      <c r="E6" s="288"/>
      <c r="F6" s="288"/>
      <c r="G6" s="288"/>
      <c r="H6" s="289"/>
    </row>
    <row r="7" spans="1:13" s="16" customFormat="1" ht="24.95" customHeight="1" thickBot="1" x14ac:dyDescent="0.3">
      <c r="A7" s="43"/>
      <c r="B7" s="68"/>
      <c r="C7" s="283" t="s">
        <v>35</v>
      </c>
      <c r="D7" s="284"/>
      <c r="E7" s="283" t="s">
        <v>36</v>
      </c>
      <c r="F7" s="284"/>
      <c r="G7" s="283" t="s">
        <v>37</v>
      </c>
      <c r="H7" s="285"/>
    </row>
    <row r="8" spans="1:13" s="16" customFormat="1" ht="34.5" customHeight="1" thickBot="1" x14ac:dyDescent="0.3">
      <c r="A8" s="64" t="s">
        <v>28</v>
      </c>
      <c r="B8" s="74" t="s">
        <v>6</v>
      </c>
      <c r="C8" s="302" t="s">
        <v>29</v>
      </c>
      <c r="D8" s="303"/>
      <c r="E8" s="304" t="s">
        <v>5</v>
      </c>
      <c r="F8" s="303"/>
      <c r="G8" s="304" t="s">
        <v>7</v>
      </c>
      <c r="H8" s="306"/>
    </row>
    <row r="9" spans="1:13" s="16" customFormat="1" ht="35.1" customHeight="1" x14ac:dyDescent="0.25">
      <c r="A9" s="72">
        <v>1</v>
      </c>
      <c r="B9" s="75" t="s">
        <v>75</v>
      </c>
      <c r="C9" s="296">
        <f>SUM('3_Nákladove_položky_prep'!E9:F23)</f>
        <v>0.34</v>
      </c>
      <c r="D9" s="296"/>
      <c r="E9" s="296">
        <f>SUM('3_Nákladove_položky_prep'!I9:J23)</f>
        <v>0.34</v>
      </c>
      <c r="F9" s="296"/>
      <c r="G9" s="296">
        <f>SUM('3_Nákladove_položky_prep'!M9:N23)</f>
        <v>0.34</v>
      </c>
      <c r="H9" s="297"/>
    </row>
    <row r="10" spans="1:13" s="16" customFormat="1" ht="35.1" customHeight="1" x14ac:dyDescent="0.25">
      <c r="A10" s="76">
        <v>2</v>
      </c>
      <c r="B10" s="77" t="s">
        <v>73</v>
      </c>
      <c r="C10" s="298">
        <f>'4_Nákl_na_1kmnad rámec_Ref_prep'!D25</f>
        <v>0</v>
      </c>
      <c r="D10" s="305"/>
      <c r="E10" s="298">
        <f>'4_Nákl_na_1kmnad rámec_Ref_prep'!F25</f>
        <v>0</v>
      </c>
      <c r="F10" s="305"/>
      <c r="G10" s="298">
        <f>'4_Nákl_na_1kmnad rámec_Ref_prep'!H25</f>
        <v>0</v>
      </c>
      <c r="H10" s="299"/>
    </row>
    <row r="11" spans="1:13" s="16" customFormat="1" ht="35.1" customHeight="1" x14ac:dyDescent="0.25">
      <c r="A11" s="76">
        <v>3</v>
      </c>
      <c r="B11" s="77" t="s">
        <v>74</v>
      </c>
      <c r="C11" s="298">
        <f>'5_Úspora_za_1kmpodrámec Ref_pre'!D25</f>
        <v>0</v>
      </c>
      <c r="D11" s="305"/>
      <c r="E11" s="298">
        <f>'5_Úspora_za_1kmpodrámec Ref_pre'!F25</f>
        <v>0</v>
      </c>
      <c r="F11" s="305"/>
      <c r="G11" s="298">
        <f>'5_Úspora_za_1kmpodrámec Ref_pre'!H25</f>
        <v>0</v>
      </c>
      <c r="H11" s="299"/>
    </row>
    <row r="12" spans="1:13" ht="35.1" customHeight="1" thickBot="1" x14ac:dyDescent="0.3">
      <c r="A12" s="73">
        <v>4</v>
      </c>
      <c r="B12" s="108" t="s">
        <v>88</v>
      </c>
      <c r="C12" s="300">
        <f>SUM('3_Nákladove_položky_prep'!F9:F23)*'2_Spec_rozsahu_zakázky'!D18/'2_Spec_rozsahu_zakázky'!D12</f>
        <v>21845.764999999999</v>
      </c>
      <c r="D12" s="300"/>
      <c r="E12" s="300">
        <f>SUM('3_Nákladove_položky_prep'!J9:J23)*'2_Spec_rozsahu_zakázky'!F18/'2_Spec_rozsahu_zakázky'!F12</f>
        <v>22438.583333333332</v>
      </c>
      <c r="F12" s="300"/>
      <c r="G12" s="300">
        <f>SUM('3_Nákladove_položky_prep'!N9:N23)*'2_Spec_rozsahu_zakázky'!H18/'2_Spec_rozsahu_zakázky'!H12</f>
        <v>18821.663333333334</v>
      </c>
      <c r="H12" s="301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0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0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64" t="str">
        <f>IF(AND($C$52="ne",B25&lt;&gt;""),"List č. 3","")</f>
        <v/>
      </c>
      <c r="B25" s="139" t="str">
        <f>'3_Nákladove_položky'!A38</f>
        <v/>
      </c>
      <c r="C25" s="24"/>
      <c r="D25" s="24"/>
      <c r="E25" s="24"/>
      <c r="F25" s="24"/>
      <c r="G25" s="24"/>
      <c r="H25" s="24"/>
    </row>
    <row r="26" spans="1:9" x14ac:dyDescent="0.25">
      <c r="A26" s="164"/>
      <c r="B26" s="165"/>
      <c r="C26" s="24"/>
      <c r="D26" s="24"/>
      <c r="E26" s="24"/>
      <c r="F26" s="24"/>
      <c r="G26" s="24"/>
      <c r="H26" s="24"/>
    </row>
    <row r="27" spans="1:9" x14ac:dyDescent="0.25">
      <c r="A27" s="164" t="str">
        <f>IF(AND($C$52="ne",B27&lt;&gt;""),"List č. 4","")</f>
        <v/>
      </c>
      <c r="B27" s="165" t="str">
        <f>'4_Nákl_na_1 km nad rámec_Ref'!A40</f>
        <v/>
      </c>
      <c r="C27" s="24"/>
      <c r="D27" s="24"/>
      <c r="E27" s="24"/>
      <c r="F27" s="24"/>
      <c r="G27" s="24"/>
      <c r="H27" s="24"/>
    </row>
    <row r="28" spans="1:9" x14ac:dyDescent="0.25">
      <c r="A28" s="164" t="str">
        <f>IF(AND($C$52="ne",B28&lt;&gt;""),"List č. 4","")</f>
        <v>List č. 4</v>
      </c>
      <c r="B28" s="165" t="str">
        <f>'4_Nákl_na_1 km nad rámec_Ref'!A41</f>
        <v>Upozornění: náklady na 1 km nad rámec referenčního rozsahu dopravního výkonu (velký autobus) nejsou v intervalu 40% - 70 % z JCDV.</v>
      </c>
      <c r="C28" s="24"/>
      <c r="D28" s="24"/>
      <c r="E28" s="24"/>
      <c r="F28" s="24"/>
      <c r="G28" s="24"/>
      <c r="H28" s="24"/>
    </row>
    <row r="29" spans="1:9" x14ac:dyDescent="0.25">
      <c r="A29" s="164" t="str">
        <f>IF(AND($C$52="ne",B29&lt;&gt;""),"List č. 4","")</f>
        <v>List č. 4</v>
      </c>
      <c r="B29" s="165" t="str">
        <f>'4_Nákl_na_1 km nad rámec_Ref'!A42</f>
        <v>Upozornění: náklady na 1 km nad rámec referenčního rozsahu dopravního výkonu (střední autobus) nejsou v intervalu 40% - 70 % z JCDV.</v>
      </c>
      <c r="C29" s="24"/>
      <c r="D29" s="24"/>
      <c r="E29" s="24"/>
      <c r="F29" s="24"/>
      <c r="G29" s="24"/>
      <c r="H29" s="24"/>
    </row>
    <row r="30" spans="1:9" x14ac:dyDescent="0.25">
      <c r="A30" s="164" t="str">
        <f>IF(AND($C$52="ne",B30&lt;&gt;""),"List č. 4","")</f>
        <v>List č. 4</v>
      </c>
      <c r="B30" s="165" t="str">
        <f>'4_Nákl_na_1 km nad rámec_Ref'!A43</f>
        <v>Upozornění: náklady na 1 km nad rámec referenčního rozsahu dopravního výkonu (malý autobus) nejsou v intervalu 40% - 70 % z JCDV.</v>
      </c>
      <c r="C30" s="24"/>
      <c r="D30" s="24"/>
      <c r="E30" s="24"/>
      <c r="F30" s="24"/>
      <c r="G30" s="24"/>
      <c r="H30" s="24"/>
    </row>
    <row r="31" spans="1:9" x14ac:dyDescent="0.25">
      <c r="A31" s="164"/>
      <c r="B31" s="165"/>
      <c r="C31" s="24"/>
      <c r="D31" s="24"/>
      <c r="E31" s="24"/>
      <c r="F31" s="24"/>
      <c r="G31" s="24"/>
      <c r="H31" s="24"/>
    </row>
    <row r="32" spans="1:9" x14ac:dyDescent="0.25">
      <c r="A32" s="164" t="str">
        <f>IF(AND($C$52="ne",B32&lt;&gt;""),"List č. 5","")</f>
        <v/>
      </c>
      <c r="B32" s="165" t="str">
        <f>'5_Úspora_za_1 km pod rámec Ref'!A40</f>
        <v/>
      </c>
      <c r="C32" s="24"/>
      <c r="D32" s="24"/>
      <c r="E32" s="24"/>
      <c r="F32" s="24"/>
      <c r="G32" s="24"/>
      <c r="H32" s="24"/>
    </row>
    <row r="33" spans="1:8" x14ac:dyDescent="0.25">
      <c r="A33" s="164" t="str">
        <f>IF(AND($C$52="ne",B33&lt;&gt;""),"List č. 5","")</f>
        <v>List č. 5</v>
      </c>
      <c r="B33" s="165" t="str">
        <f>'5_Úspora_za_1 km pod rámec Ref'!A41</f>
        <v>Upozornění: úspora za 1 km pod rámec referenčního rozsahu dopravního výkonu (velký autobus) není v intervalu 40% - 70 % z JCDV.</v>
      </c>
      <c r="C33" s="24"/>
      <c r="D33" s="24"/>
      <c r="E33" s="24"/>
      <c r="F33" s="24"/>
      <c r="G33" s="24"/>
      <c r="H33" s="24"/>
    </row>
    <row r="34" spans="1:8" x14ac:dyDescent="0.25">
      <c r="A34" s="164" t="str">
        <f>IF(AND($C$52="ne",B34&lt;&gt;""),"List č. 5","")</f>
        <v>List č. 5</v>
      </c>
      <c r="B34" s="165" t="str">
        <f>'5_Úspora_za_1 km pod rámec Ref'!A42</f>
        <v>Upozornění: úspora za 1 km pod rámec referenčního rozsahu dopravního výkonu (střední autobus) není v intervalu 40% - 70 % z JCDV.</v>
      </c>
      <c r="C34" s="24"/>
      <c r="D34" s="24"/>
      <c r="E34" s="24"/>
      <c r="F34" s="24"/>
      <c r="G34" s="24"/>
      <c r="H34" s="24"/>
    </row>
    <row r="35" spans="1:8" x14ac:dyDescent="0.25">
      <c r="A35" s="164" t="str">
        <f>IF(AND($C$52="ne",B35&lt;&gt;""),"List č. 5","")</f>
        <v>List č. 5</v>
      </c>
      <c r="B35" s="165" t="str">
        <f>'5_Úspora_za_1 km pod rámec Ref'!A43</f>
        <v>Upozornění: úspora za 1 km pod rámec referenčního rozsahu dopravního výkonu (malý autobus) není v intervalu 40% - 70 % z JCDV.</v>
      </c>
      <c r="C35" s="24"/>
      <c r="D35" s="24"/>
      <c r="E35" s="24"/>
      <c r="F35" s="24"/>
      <c r="G35" s="24"/>
      <c r="H35" s="24"/>
    </row>
    <row r="36" spans="1:8" x14ac:dyDescent="0.25">
      <c r="A36" s="164"/>
      <c r="B36" s="165"/>
      <c r="C36" s="24"/>
      <c r="D36" s="24"/>
      <c r="E36" s="24"/>
      <c r="F36" s="24"/>
      <c r="G36" s="24"/>
      <c r="H36" s="24"/>
    </row>
    <row r="37" spans="1:8" x14ac:dyDescent="0.25">
      <c r="A37" s="164" t="str">
        <f>IF(AND($C$52="ne",B37&lt;&gt;""),"Obecné","")</f>
        <v/>
      </c>
      <c r="B37" s="165" t="str">
        <f>IF(OR(C9&gt;29.5,E9&gt;27.5,G9&gt;26.5),"Upozornění: cenová nabídka převyšuje maximální možnou výši nabídkové ceny.","")</f>
        <v/>
      </c>
      <c r="C37" s="24"/>
      <c r="D37" s="24"/>
      <c r="E37" s="24"/>
      <c r="F37" s="24"/>
      <c r="G37" s="24"/>
      <c r="H37" s="24"/>
    </row>
    <row r="38" spans="1:8" x14ac:dyDescent="0.25">
      <c r="A38" s="24"/>
      <c r="B38" s="24"/>
      <c r="C38" s="24"/>
      <c r="D38" s="24"/>
      <c r="E38" s="24"/>
      <c r="F38" s="24"/>
      <c r="G38" s="24"/>
      <c r="H38" s="24"/>
    </row>
    <row r="39" spans="1:8" x14ac:dyDescent="0.25">
      <c r="A39" s="24"/>
      <c r="B39" s="24"/>
      <c r="C39" s="24"/>
      <c r="D39" s="24"/>
      <c r="E39" s="24"/>
      <c r="F39" s="24"/>
      <c r="G39" s="24"/>
      <c r="H39" s="24"/>
    </row>
    <row r="40" spans="1:8" x14ac:dyDescent="0.25">
      <c r="A40" s="24"/>
      <c r="B40" s="24"/>
      <c r="C40" s="24"/>
      <c r="D40" s="24"/>
      <c r="E40" s="24"/>
      <c r="F40" s="24"/>
      <c r="G40" s="24"/>
      <c r="H40" s="24"/>
    </row>
    <row r="41" spans="1:8" x14ac:dyDescent="0.25">
      <c r="A41" s="24"/>
      <c r="B41" s="24"/>
      <c r="C41" s="24"/>
      <c r="D41" s="24"/>
      <c r="E41" s="24"/>
      <c r="F41" s="24"/>
      <c r="G41" s="24"/>
      <c r="H41" s="24"/>
    </row>
    <row r="42" spans="1:8" x14ac:dyDescent="0.25">
      <c r="A42" s="24"/>
      <c r="B42" s="24"/>
      <c r="C42" s="24"/>
      <c r="D42" s="24"/>
      <c r="E42" s="24"/>
      <c r="F42" s="24"/>
      <c r="G42" s="24"/>
      <c r="H42" s="24"/>
    </row>
    <row r="43" spans="1:8" x14ac:dyDescent="0.25">
      <c r="A43" s="24"/>
      <c r="B43" s="24"/>
      <c r="C43" s="24"/>
      <c r="D43" s="24"/>
      <c r="E43" s="24"/>
      <c r="F43" s="24"/>
      <c r="G43" s="24"/>
      <c r="H43" s="24"/>
    </row>
    <row r="52" spans="1:3" x14ac:dyDescent="0.25">
      <c r="A52" s="145" t="s">
        <v>87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2mRa+uQyuiV1pB3H5UT0dFM7wmyMAVheMbErpWk0/hrWJoZEdvofnUkr4qb/FbmbXUurJcOHsQ6xau0Egz65kg==" saltValue="Sgh/J7r3hzutgpKa5ZJvJQ==" spinCount="100000" sheet="1" objects="1" scenarios="1"/>
  <mergeCells count="19">
    <mergeCell ref="C6:H6"/>
    <mergeCell ref="C7:D7"/>
    <mergeCell ref="E7:F7"/>
    <mergeCell ref="G7:H7"/>
    <mergeCell ref="G8:H8"/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n+mKo+sUFPBCXSabTNWoyBrSIG0=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b7hQ88tzsr6quj8Ph5N5JbiCYHI=</DigestValue>
    </Reference>
  </SignedInfo>
  <SignatureValue>btldD+H6spY5tKP7hYgXIxzfi6TfHzjqjXEnaTTaZsuSxYaEOHpitUO1TXTL5Z/Wo+gJSQ265snB
DC+mpptr8aQtnIQKd9yxRSoNtzdV975KGMRHCtSlzHd1Pz9OlEwwjl1Rizn5OHPdPq7z8RESlfP4
30HUHkHJFuyENnu20tiPgjtMHo100+gO76DgXfM/bZDDEreNOGdktDJoRwYNSHnkmOWW7bpbqCs3
iOlA8d3oi6nQa2inkMvBhcaLMU805kxoMbUxEBaSNW6FG+vdnKKa26EYicFQWLtKErICL9YtTRH7
pPLCTbqGTZgaxzWwBPyZGpvLHUYJSYGkAbG0cA==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gyRRLe1qAIiOxInepKGqaoXw6yk=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AU4+ui11rij/mt0oACAmUtZniCo=</DigestValue>
      </Reference>
      <Reference URI="/xl/worksheets/sheet6.xml?ContentType=application/vnd.openxmlformats-officedocument.spreadsheetml.worksheet+xml">
        <DigestMethod Algorithm="http://www.w3.org/2000/09/xmldsig#sha1"/>
        <DigestValue>NdDu+0jP1D0xWcEyOvJkHET5m6c=</DigestValue>
      </Reference>
      <Reference URI="/xl/worksheets/sheet7.xml?ContentType=application/vnd.openxmlformats-officedocument.spreadsheetml.worksheet+xml">
        <DigestMethod Algorithm="http://www.w3.org/2000/09/xmldsig#sha1"/>
        <DigestValue>osfypV4NBGKMWTWiJ17656YxL6c=</DigestValue>
      </Reference>
      <Reference URI="/xl/worksheets/sheet5.xml?ContentType=application/vnd.openxmlformats-officedocument.spreadsheetml.worksheet+xml">
        <DigestMethod Algorithm="http://www.w3.org/2000/09/xmldsig#sha1"/>
        <DigestValue>VayPDjug0yUn7N3pKPTwv0fIjKk=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k5E6YUIcoV2I6lDDaKXQR96MUX8=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QZA90SiZdezTgbEdN0vL5TB+520=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qUyZSRto1817l+LDMS4BQxCvq9E=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oSb6yFFNis8Mo6ki1aQ0M2yIuIY=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7LNygTeKSIUr95D6u6nolU2cN+Q=</DigestValue>
      </Reference>
      <Reference URI="/xl/worksheets/sheet8.xml?ContentType=application/vnd.openxmlformats-officedocument.spreadsheetml.worksheet+xml">
        <DigestMethod Algorithm="http://www.w3.org/2000/09/xmldsig#sha1"/>
        <DigestValue>7zbbg1FtNBgE4NCZjhusLn9yzhI=</DigestValue>
      </Reference>
      <Reference URI="/xl/worksheets/sheet9.xml?ContentType=application/vnd.openxmlformats-officedocument.spreadsheetml.worksheet+xml">
        <DigestMethod Algorithm="http://www.w3.org/2000/09/xmldsig#sha1"/>
        <DigestValue>48FTBOEHO2NZ8fX3dpqMTjwGE0I=</DigestValue>
      </Reference>
      <Reference URI="/xl/worksheets/sheet10.xml?ContentType=application/vnd.openxmlformats-officedocument.spreadsheetml.worksheet+xml">
        <DigestMethod Algorithm="http://www.w3.org/2000/09/xmldsig#sha1"/>
        <DigestValue>2FdGQPmdY62YiWsFsrbrLbTPnl8=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SL79v6j/a3mjhQ/p4871zDZG9Z8=</DigestValue>
      </Reference>
      <Reference URI="/xl/worksheets/sheet2.xml?ContentType=application/vnd.openxmlformats-officedocument.spreadsheetml.worksheet+xml">
        <DigestMethod Algorithm="http://www.w3.org/2000/09/xmldsig#sha1"/>
        <DigestValue>rceD3lYzHLrXVEair3ptC7Q8iQU=</DigestValue>
      </Reference>
      <Reference URI="/xl/worksheets/sheet4.xml?ContentType=application/vnd.openxmlformats-officedocument.spreadsheetml.worksheet+xml">
        <DigestMethod Algorithm="http://www.w3.org/2000/09/xmldsig#sha1"/>
        <DigestValue>ERkkdX88G8QG+xiEfRtWoo0xJds=</DigestValue>
      </Reference>
      <Reference URI="/xl/workbook.xml?ContentType=application/vnd.openxmlformats-officedocument.spreadsheetml.sheet.main+xml">
        <DigestMethod Algorithm="http://www.w3.org/2000/09/xmldsig#sha1"/>
        <DigestValue>u1LYxiBcnpneCd0B+pjEWyv9V5k=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YJsKhificVPHsEuz+H+IRpjhuzw=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KhAUE1O6Ojygke4AfvuqRoPzB1g=</DigestValue>
      </Reference>
      <Reference URI="/xl/styles.xml?ContentType=application/vnd.openxmlformats-officedocument.spreadsheetml.styles+xml">
        <DigestMethod Algorithm="http://www.w3.org/2000/09/xmldsig#sha1"/>
        <DigestValue>UAMtELFOiMCFgUef/YGfhmU75zM=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2016-01-13T14:07:49Z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2016-01-13T14:07:49Z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538</cp:lastModifiedBy>
  <cp:lastPrinted>2015-09-05T15:00:29Z</cp:lastPrinted>
  <dcterms:created xsi:type="dcterms:W3CDTF">2015-02-02T14:01:48Z</dcterms:created>
  <dcterms:modified xsi:type="dcterms:W3CDTF">2015-12-30T09:12:56Z</dcterms:modified>
</cp:coreProperties>
</file>