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gedoo.sharepoint.com/development/Development/Heating &amp; Cooling/04_Projects - CZE/14_Nemocnice Jičín/02_tender realizace/01_PD do tenderu/00_výkazy výměr/"/>
    </mc:Choice>
  </mc:AlternateContent>
  <xr:revisionPtr revIDLastSave="189" documentId="8_{FD62C0AD-DD07-42A9-8FC8-32BF9A5C29CA}" xr6:coauthVersionLast="47" xr6:coauthVersionMax="47" xr10:uidLastSave="{88167C7A-E061-4891-874B-1D23A1DCA1AF}"/>
  <bookViews>
    <workbookView xWindow="-9020" yWindow="-21710" windowWidth="38620" windowHeight="21100" xr2:uid="{E8422CC8-A095-4621-BDED-DB35AB872A68}"/>
  </bookViews>
  <sheets>
    <sheet name="Rekapitulace" sheetId="1" r:id="rId1"/>
    <sheet name="VV_ELE" sheetId="4" r:id="rId2"/>
    <sheet name="VV_MaR" sheetId="6" r:id="rId3"/>
    <sheet name="VV_Kompresorovna;tlakový vzduch" sheetId="5" r:id="rId4"/>
    <sheet name="VV_Parokondenzátní okruh" sheetId="7" r:id="rId5"/>
    <sheet name="VV_ZTI " sheetId="12" r:id="rId6"/>
    <sheet name="VV_VZT" sheetId="11" r:id="rId7"/>
    <sheet name="VV_VYT+CHLA_dopojení VZT j." sheetId="8" r:id="rId8"/>
    <sheet name="VV_STAV" sheetId="9" r:id="rId9"/>
    <sheet name="VV_STAV_demontáže technologie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8" hidden="1">VV_STAV!$C$82:$K$253</definedName>
    <definedName name="_xlnm._FilterDatabase" localSheetId="5" hidden="1">'VV_ZTI '!$C$125:$K$174</definedName>
    <definedName name="Cena_dokumentace" localSheetId="2">VV_MaR!#REF!</definedName>
    <definedName name="Cena_dokumentace">#REF!</definedName>
    <definedName name="Cena_SW" localSheetId="2">VV_MaR!#REF!</definedName>
    <definedName name="_xlnm.Print_Titles" localSheetId="1">VV_ELE!$1:$3</definedName>
    <definedName name="_xlnm.Print_Titles" localSheetId="2">VV_MaR!$9:$9</definedName>
    <definedName name="_xlnm.Print_Titles" localSheetId="8">VV_STAV!$82:$82</definedName>
    <definedName name="_xlnm.Print_Titles" localSheetId="5">'VV_ZTI '!$125:$125</definedName>
    <definedName name="_xlnm.Print_Area" localSheetId="8">VV_STAV!$C$4:$J$37,VV_STAV!$C$43:$J$66,VV_STAV!$C$72:$J$253</definedName>
    <definedName name="_xlnm.Print_Area" localSheetId="6">VV_VZT!$A$1:$J$184</definedName>
    <definedName name="_xlnm.Print_Area" localSheetId="5">'VV_ZTI '!$C$4:$J$76,'VV_ZTI '!$C$82:$J$107,'VV_ZTI '!$C$113:$J$174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74" i="12" l="1"/>
  <c r="BK173" i="12" s="1"/>
  <c r="BI174" i="12"/>
  <c r="BH174" i="12"/>
  <c r="BG174" i="12"/>
  <c r="BF174" i="12"/>
  <c r="T174" i="12"/>
  <c r="R174" i="12"/>
  <c r="P174" i="12"/>
  <c r="P173" i="12" s="1"/>
  <c r="P172" i="12" s="1"/>
  <c r="J174" i="12"/>
  <c r="BE174" i="12" s="1"/>
  <c r="T173" i="12"/>
  <c r="T172" i="12" s="1"/>
  <c r="R173" i="12"/>
  <c r="R172" i="12" s="1"/>
  <c r="BK171" i="12"/>
  <c r="BI171" i="12"/>
  <c r="BH171" i="12"/>
  <c r="BG171" i="12"/>
  <c r="BF171" i="12"/>
  <c r="BE171" i="12"/>
  <c r="T171" i="12"/>
  <c r="T169" i="12" s="1"/>
  <c r="R171" i="12"/>
  <c r="R169" i="12" s="1"/>
  <c r="P171" i="12"/>
  <c r="P169" i="12" s="1"/>
  <c r="J171" i="12"/>
  <c r="BK170" i="12"/>
  <c r="BK169" i="12" s="1"/>
  <c r="J169" i="12" s="1"/>
  <c r="J104" i="12" s="1"/>
  <c r="BI170" i="12"/>
  <c r="BH170" i="12"/>
  <c r="BG170" i="12"/>
  <c r="BF170" i="12"/>
  <c r="T170" i="12"/>
  <c r="R170" i="12"/>
  <c r="P170" i="12"/>
  <c r="J170" i="12"/>
  <c r="BE170" i="12" s="1"/>
  <c r="BK168" i="12"/>
  <c r="BI168" i="12"/>
  <c r="BH168" i="12"/>
  <c r="BG168" i="12"/>
  <c r="BF168" i="12"/>
  <c r="T168" i="12"/>
  <c r="R168" i="12"/>
  <c r="P168" i="12"/>
  <c r="J168" i="12"/>
  <c r="BE168" i="12" s="1"/>
  <c r="BK167" i="12"/>
  <c r="BI167" i="12"/>
  <c r="BH167" i="12"/>
  <c r="BG167" i="12"/>
  <c r="BF167" i="12"/>
  <c r="BE167" i="12"/>
  <c r="T167" i="12"/>
  <c r="R167" i="12"/>
  <c r="R164" i="12" s="1"/>
  <c r="P167" i="12"/>
  <c r="J167" i="12"/>
  <c r="BK166" i="12"/>
  <c r="BI166" i="12"/>
  <c r="BH166" i="12"/>
  <c r="BG166" i="12"/>
  <c r="BF166" i="12"/>
  <c r="T166" i="12"/>
  <c r="T164" i="12" s="1"/>
  <c r="R166" i="12"/>
  <c r="P166" i="12"/>
  <c r="P164" i="12" s="1"/>
  <c r="J166" i="12"/>
  <c r="BE166" i="12" s="1"/>
  <c r="BK165" i="12"/>
  <c r="BK164" i="12" s="1"/>
  <c r="J164" i="12" s="1"/>
  <c r="J103" i="12" s="1"/>
  <c r="BI165" i="12"/>
  <c r="BH165" i="12"/>
  <c r="BG165" i="12"/>
  <c r="BF165" i="12"/>
  <c r="T165" i="12"/>
  <c r="R165" i="12"/>
  <c r="P165" i="12"/>
  <c r="J165" i="12"/>
  <c r="BE165" i="12" s="1"/>
  <c r="BK163" i="12"/>
  <c r="BI163" i="12"/>
  <c r="BH163" i="12"/>
  <c r="BG163" i="12"/>
  <c r="BF163" i="12"/>
  <c r="BE163" i="12"/>
  <c r="T163" i="12"/>
  <c r="R163" i="12"/>
  <c r="P163" i="12"/>
  <c r="J163" i="12"/>
  <c r="BK162" i="12"/>
  <c r="BI162" i="12"/>
  <c r="BH162" i="12"/>
  <c r="BG162" i="12"/>
  <c r="BF162" i="12"/>
  <c r="BE162" i="12"/>
  <c r="T162" i="12"/>
  <c r="R162" i="12"/>
  <c r="P162" i="12"/>
  <c r="J162" i="12"/>
  <c r="BK161" i="12"/>
  <c r="BI161" i="12"/>
  <c r="BH161" i="12"/>
  <c r="BG161" i="12"/>
  <c r="BF161" i="12"/>
  <c r="T161" i="12"/>
  <c r="R161" i="12"/>
  <c r="P161" i="12"/>
  <c r="P159" i="12" s="1"/>
  <c r="J161" i="12"/>
  <c r="BE161" i="12" s="1"/>
  <c r="BK160" i="12"/>
  <c r="BK159" i="12" s="1"/>
  <c r="J159" i="12" s="1"/>
  <c r="J102" i="12" s="1"/>
  <c r="BI160" i="12"/>
  <c r="BH160" i="12"/>
  <c r="BG160" i="12"/>
  <c r="BF160" i="12"/>
  <c r="BE160" i="12"/>
  <c r="T160" i="12"/>
  <c r="T159" i="12" s="1"/>
  <c r="R160" i="12"/>
  <c r="R159" i="12" s="1"/>
  <c r="P160" i="12"/>
  <c r="J160" i="12"/>
  <c r="BK158" i="12"/>
  <c r="BI158" i="12"/>
  <c r="BH158" i="12"/>
  <c r="BG158" i="12"/>
  <c r="BF158" i="12"/>
  <c r="BE158" i="12"/>
  <c r="T158" i="12"/>
  <c r="R158" i="12"/>
  <c r="P158" i="12"/>
  <c r="J158" i="12"/>
  <c r="BK157" i="12"/>
  <c r="BI157" i="12"/>
  <c r="BH157" i="12"/>
  <c r="BG157" i="12"/>
  <c r="BF157" i="12"/>
  <c r="T157" i="12"/>
  <c r="R157" i="12"/>
  <c r="P157" i="12"/>
  <c r="J157" i="12"/>
  <c r="BE157" i="12" s="1"/>
  <c r="BK156" i="12"/>
  <c r="BI156" i="12"/>
  <c r="BH156" i="12"/>
  <c r="BG156" i="12"/>
  <c r="BF156" i="12"/>
  <c r="T156" i="12"/>
  <c r="R156" i="12"/>
  <c r="P156" i="12"/>
  <c r="J156" i="12"/>
  <c r="BE156" i="12" s="1"/>
  <c r="BK155" i="12"/>
  <c r="BI155" i="12"/>
  <c r="BH155" i="12"/>
  <c r="BG155" i="12"/>
  <c r="BF155" i="12"/>
  <c r="BE155" i="12"/>
  <c r="T155" i="12"/>
  <c r="R155" i="12"/>
  <c r="P155" i="12"/>
  <c r="J155" i="12"/>
  <c r="BK154" i="12"/>
  <c r="BI154" i="12"/>
  <c r="BH154" i="12"/>
  <c r="BG154" i="12"/>
  <c r="BF154" i="12"/>
  <c r="T154" i="12"/>
  <c r="R154" i="12"/>
  <c r="P154" i="12"/>
  <c r="J154" i="12"/>
  <c r="BE154" i="12" s="1"/>
  <c r="BK153" i="12"/>
  <c r="BI153" i="12"/>
  <c r="BH153" i="12"/>
  <c r="BG153" i="12"/>
  <c r="BF153" i="12"/>
  <c r="BE153" i="12"/>
  <c r="T153" i="12"/>
  <c r="R153" i="12"/>
  <c r="P153" i="12"/>
  <c r="J153" i="12"/>
  <c r="BK152" i="12"/>
  <c r="BI152" i="12"/>
  <c r="BH152" i="12"/>
  <c r="BG152" i="12"/>
  <c r="BF152" i="12"/>
  <c r="T152" i="12"/>
  <c r="R152" i="12"/>
  <c r="P152" i="12"/>
  <c r="J152" i="12"/>
  <c r="BE152" i="12" s="1"/>
  <c r="BK151" i="12"/>
  <c r="BI151" i="12"/>
  <c r="BH151" i="12"/>
  <c r="BG151" i="12"/>
  <c r="BF151" i="12"/>
  <c r="T151" i="12"/>
  <c r="R151" i="12"/>
  <c r="P151" i="12"/>
  <c r="J151" i="12"/>
  <c r="BE151" i="12" s="1"/>
  <c r="BK150" i="12"/>
  <c r="BI150" i="12"/>
  <c r="BH150" i="12"/>
  <c r="BG150" i="12"/>
  <c r="BF150" i="12"/>
  <c r="BE150" i="12"/>
  <c r="T150" i="12"/>
  <c r="R150" i="12"/>
  <c r="P150" i="12"/>
  <c r="J150" i="12"/>
  <c r="BK149" i="12"/>
  <c r="BI149" i="12"/>
  <c r="BH149" i="12"/>
  <c r="BG149" i="12"/>
  <c r="BF149" i="12"/>
  <c r="T149" i="12"/>
  <c r="R149" i="12"/>
  <c r="P149" i="12"/>
  <c r="J149" i="12"/>
  <c r="BE149" i="12" s="1"/>
  <c r="BK148" i="12"/>
  <c r="BI148" i="12"/>
  <c r="BH148" i="12"/>
  <c r="BG148" i="12"/>
  <c r="BF148" i="12"/>
  <c r="T148" i="12"/>
  <c r="R148" i="12"/>
  <c r="P148" i="12"/>
  <c r="J148" i="12"/>
  <c r="BE148" i="12" s="1"/>
  <c r="BK147" i="12"/>
  <c r="BI147" i="12"/>
  <c r="BH147" i="12"/>
  <c r="BG147" i="12"/>
  <c r="BF147" i="12"/>
  <c r="BE147" i="12"/>
  <c r="T147" i="12"/>
  <c r="R147" i="12"/>
  <c r="P147" i="12"/>
  <c r="J147" i="12"/>
  <c r="BK146" i="12"/>
  <c r="BI146" i="12"/>
  <c r="BH146" i="12"/>
  <c r="BG146" i="12"/>
  <c r="BF146" i="12"/>
  <c r="T146" i="12"/>
  <c r="R146" i="12"/>
  <c r="P146" i="12"/>
  <c r="J146" i="12"/>
  <c r="BE146" i="12" s="1"/>
  <c r="BK145" i="12"/>
  <c r="BK142" i="12" s="1"/>
  <c r="J142" i="12" s="1"/>
  <c r="J101" i="12" s="1"/>
  <c r="BI145" i="12"/>
  <c r="BH145" i="12"/>
  <c r="BG145" i="12"/>
  <c r="BF145" i="12"/>
  <c r="BE145" i="12"/>
  <c r="T145" i="12"/>
  <c r="R145" i="12"/>
  <c r="P145" i="12"/>
  <c r="J145" i="12"/>
  <c r="BK144" i="12"/>
  <c r="BI144" i="12"/>
  <c r="BH144" i="12"/>
  <c r="BG144" i="12"/>
  <c r="BF144" i="12"/>
  <c r="T144" i="12"/>
  <c r="T142" i="12" s="1"/>
  <c r="R144" i="12"/>
  <c r="R142" i="12" s="1"/>
  <c r="P144" i="12"/>
  <c r="P142" i="12" s="1"/>
  <c r="J144" i="12"/>
  <c r="BE144" i="12" s="1"/>
  <c r="BK143" i="12"/>
  <c r="BI143" i="12"/>
  <c r="BH143" i="12"/>
  <c r="BG143" i="12"/>
  <c r="BF143" i="12"/>
  <c r="T143" i="12"/>
  <c r="R143" i="12"/>
  <c r="P143" i="12"/>
  <c r="J143" i="12"/>
  <c r="BE143" i="12" s="1"/>
  <c r="BK141" i="12"/>
  <c r="BI141" i="12"/>
  <c r="BH141" i="12"/>
  <c r="BG141" i="12"/>
  <c r="BF141" i="12"/>
  <c r="T141" i="12"/>
  <c r="R141" i="12"/>
  <c r="P141" i="12"/>
  <c r="J141" i="12"/>
  <c r="BE141" i="12" s="1"/>
  <c r="BK140" i="12"/>
  <c r="BI140" i="12"/>
  <c r="BH140" i="12"/>
  <c r="BG140" i="12"/>
  <c r="BF140" i="12"/>
  <c r="T140" i="12"/>
  <c r="R140" i="12"/>
  <c r="P140" i="12"/>
  <c r="J140" i="12"/>
  <c r="BE140" i="12" s="1"/>
  <c r="BK139" i="12"/>
  <c r="BI139" i="12"/>
  <c r="BH139" i="12"/>
  <c r="BG139" i="12"/>
  <c r="BF139" i="12"/>
  <c r="T139" i="12"/>
  <c r="R139" i="12"/>
  <c r="P139" i="12"/>
  <c r="J139" i="12"/>
  <c r="BE139" i="12" s="1"/>
  <c r="BK138" i="12"/>
  <c r="BI138" i="12"/>
  <c r="BH138" i="12"/>
  <c r="BG138" i="12"/>
  <c r="BF138" i="12"/>
  <c r="BE138" i="12"/>
  <c r="T138" i="12"/>
  <c r="R138" i="12"/>
  <c r="P138" i="12"/>
  <c r="J138" i="12"/>
  <c r="BK137" i="12"/>
  <c r="BI137" i="12"/>
  <c r="BH137" i="12"/>
  <c r="BG137" i="12"/>
  <c r="BF137" i="12"/>
  <c r="BE137" i="12"/>
  <c r="T137" i="12"/>
  <c r="R137" i="12"/>
  <c r="P137" i="12"/>
  <c r="J137" i="12"/>
  <c r="BK136" i="12"/>
  <c r="BI136" i="12"/>
  <c r="BH136" i="12"/>
  <c r="BG136" i="12"/>
  <c r="BF136" i="12"/>
  <c r="T136" i="12"/>
  <c r="R136" i="12"/>
  <c r="P136" i="12"/>
  <c r="P134" i="12" s="1"/>
  <c r="J136" i="12"/>
  <c r="BE136" i="12" s="1"/>
  <c r="BK135" i="12"/>
  <c r="BK134" i="12" s="1"/>
  <c r="BI135" i="12"/>
  <c r="BH135" i="12"/>
  <c r="BG135" i="12"/>
  <c r="BF135" i="12"/>
  <c r="BE135" i="12"/>
  <c r="T135" i="12"/>
  <c r="T134" i="12" s="1"/>
  <c r="R135" i="12"/>
  <c r="R134" i="12" s="1"/>
  <c r="P135" i="12"/>
  <c r="J135" i="12"/>
  <c r="BK132" i="12"/>
  <c r="BI132" i="12"/>
  <c r="BH132" i="12"/>
  <c r="BG132" i="12"/>
  <c r="BF132" i="12"/>
  <c r="T132" i="12"/>
  <c r="R132" i="12"/>
  <c r="P132" i="12"/>
  <c r="J132" i="12"/>
  <c r="BE132" i="12" s="1"/>
  <c r="BK131" i="12"/>
  <c r="BI131" i="12"/>
  <c r="BH131" i="12"/>
  <c r="BG131" i="12"/>
  <c r="BF131" i="12"/>
  <c r="T131" i="12"/>
  <c r="R131" i="12"/>
  <c r="P131" i="12"/>
  <c r="P128" i="12" s="1"/>
  <c r="P127" i="12" s="1"/>
  <c r="J131" i="12"/>
  <c r="BE131" i="12" s="1"/>
  <c r="BK130" i="12"/>
  <c r="BI130" i="12"/>
  <c r="BH130" i="12"/>
  <c r="BG130" i="12"/>
  <c r="BF130" i="12"/>
  <c r="T130" i="12"/>
  <c r="T128" i="12" s="1"/>
  <c r="T127" i="12" s="1"/>
  <c r="R130" i="12"/>
  <c r="R128" i="12" s="1"/>
  <c r="R127" i="12" s="1"/>
  <c r="P130" i="12"/>
  <c r="J130" i="12"/>
  <c r="BE130" i="12" s="1"/>
  <c r="BK129" i="12"/>
  <c r="BK128" i="12" s="1"/>
  <c r="BI129" i="12"/>
  <c r="BH129" i="12"/>
  <c r="BG129" i="12"/>
  <c r="BF129" i="12"/>
  <c r="BE129" i="12"/>
  <c r="T129" i="12"/>
  <c r="R129" i="12"/>
  <c r="P129" i="12"/>
  <c r="J129" i="12"/>
  <c r="J123" i="12"/>
  <c r="J122" i="12"/>
  <c r="F122" i="12"/>
  <c r="F120" i="12"/>
  <c r="E118" i="12"/>
  <c r="J92" i="12"/>
  <c r="J91" i="12"/>
  <c r="F91" i="12"/>
  <c r="J89" i="12"/>
  <c r="F89" i="12"/>
  <c r="E87" i="12"/>
  <c r="J37" i="12"/>
  <c r="J36" i="12"/>
  <c r="J35" i="12"/>
  <c r="J18" i="12"/>
  <c r="E18" i="12"/>
  <c r="F92" i="12" s="1"/>
  <c r="J17" i="12"/>
  <c r="J12" i="12"/>
  <c r="J120" i="12" s="1"/>
  <c r="E7" i="12"/>
  <c r="E116" i="12" s="1"/>
  <c r="J173" i="12" l="1"/>
  <c r="J106" i="12" s="1"/>
  <c r="BK172" i="12"/>
  <c r="J172" i="12" s="1"/>
  <c r="J105" i="12" s="1"/>
  <c r="F35" i="12"/>
  <c r="J34" i="12"/>
  <c r="F36" i="12"/>
  <c r="F37" i="12"/>
  <c r="J134" i="12"/>
  <c r="J100" i="12" s="1"/>
  <c r="BK133" i="12"/>
  <c r="J133" i="12" s="1"/>
  <c r="J99" i="12" s="1"/>
  <c r="P133" i="12"/>
  <c r="P126" i="12"/>
  <c r="J33" i="12"/>
  <c r="R133" i="12"/>
  <c r="R126" i="12" s="1"/>
  <c r="BK127" i="12"/>
  <c r="J128" i="12"/>
  <c r="J98" i="12" s="1"/>
  <c r="T133" i="12"/>
  <c r="T126" i="12" s="1"/>
  <c r="E85" i="12"/>
  <c r="F33" i="12"/>
  <c r="F123" i="12"/>
  <c r="F34" i="12"/>
  <c r="J127" i="12" l="1"/>
  <c r="J97" i="12" s="1"/>
  <c r="BK126" i="12"/>
  <c r="J126" i="12" s="1"/>
  <c r="J33" i="1" s="1"/>
  <c r="L33" i="1" s="1"/>
  <c r="J96" i="12" l="1"/>
  <c r="J30" i="12"/>
  <c r="J39" i="12" s="1"/>
  <c r="J179" i="11" l="1"/>
  <c r="I179" i="11"/>
  <c r="J178" i="11"/>
  <c r="I178" i="11"/>
  <c r="J177" i="11"/>
  <c r="I177" i="11"/>
  <c r="J176" i="11"/>
  <c r="I176" i="11"/>
  <c r="J175" i="11"/>
  <c r="I175" i="11"/>
  <c r="J174" i="11"/>
  <c r="I174" i="11"/>
  <c r="J173" i="11"/>
  <c r="I173" i="11"/>
  <c r="J172" i="11"/>
  <c r="I172" i="11"/>
  <c r="J171" i="11"/>
  <c r="I171" i="11"/>
  <c r="J170" i="11"/>
  <c r="I170" i="11"/>
  <c r="J169" i="11"/>
  <c r="I169" i="11"/>
  <c r="J168" i="11"/>
  <c r="I168" i="11"/>
  <c r="J167" i="11"/>
  <c r="I167" i="11"/>
  <c r="J166" i="11"/>
  <c r="I166" i="11"/>
  <c r="J165" i="11"/>
  <c r="I165" i="11"/>
  <c r="J164" i="11"/>
  <c r="I164" i="11"/>
  <c r="J163" i="11"/>
  <c r="I163" i="11"/>
  <c r="J162" i="11"/>
  <c r="I162" i="11"/>
  <c r="J161" i="11"/>
  <c r="I161" i="11"/>
  <c r="J160" i="11"/>
  <c r="I160" i="11"/>
  <c r="J159" i="11"/>
  <c r="I159" i="11"/>
  <c r="J158" i="11"/>
  <c r="I158" i="11"/>
  <c r="J157" i="11"/>
  <c r="I157" i="11"/>
  <c r="J156" i="11"/>
  <c r="I156" i="11"/>
  <c r="J155" i="11"/>
  <c r="I155" i="11"/>
  <c r="J154" i="11"/>
  <c r="I154" i="11"/>
  <c r="J153" i="11"/>
  <c r="I153" i="11"/>
  <c r="J152" i="11"/>
  <c r="I152" i="11"/>
  <c r="J151" i="11"/>
  <c r="I151" i="11"/>
  <c r="J150" i="11"/>
  <c r="I150" i="11"/>
  <c r="J149" i="11"/>
  <c r="I149" i="11"/>
  <c r="J148" i="11"/>
  <c r="I148" i="11"/>
  <c r="J147" i="11"/>
  <c r="I147" i="11"/>
  <c r="J146" i="11"/>
  <c r="I146" i="11"/>
  <c r="J145" i="11"/>
  <c r="I145" i="11"/>
  <c r="J144" i="11"/>
  <c r="I144" i="11"/>
  <c r="J143" i="11"/>
  <c r="I143" i="11"/>
  <c r="J142" i="11"/>
  <c r="I142" i="11"/>
  <c r="J141" i="11"/>
  <c r="I141" i="11"/>
  <c r="J140" i="11"/>
  <c r="I140" i="11"/>
  <c r="J139" i="11"/>
  <c r="I139" i="11"/>
  <c r="J138" i="11"/>
  <c r="I138" i="11"/>
  <c r="J137" i="11"/>
  <c r="I137" i="11"/>
  <c r="J136" i="11"/>
  <c r="I136" i="11"/>
  <c r="J135" i="11"/>
  <c r="I135" i="11"/>
  <c r="J134" i="11"/>
  <c r="I134" i="11"/>
  <c r="J133" i="11"/>
  <c r="I133" i="11"/>
  <c r="J132" i="11"/>
  <c r="I132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J119" i="11"/>
  <c r="I119" i="11"/>
  <c r="J118" i="11"/>
  <c r="I118" i="11"/>
  <c r="J117" i="11"/>
  <c r="I117" i="11"/>
  <c r="J116" i="11"/>
  <c r="I116" i="11"/>
  <c r="J115" i="11"/>
  <c r="I115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J105" i="11"/>
  <c r="I105" i="11"/>
  <c r="J104" i="11"/>
  <c r="I104" i="11"/>
  <c r="J103" i="11"/>
  <c r="I103" i="11"/>
  <c r="J102" i="11"/>
  <c r="I102" i="11"/>
  <c r="J101" i="11"/>
  <c r="I101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J93" i="11"/>
  <c r="I93" i="11"/>
  <c r="J92" i="11"/>
  <c r="I92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60" i="11"/>
  <c r="I60" i="11"/>
  <c r="J59" i="11"/>
  <c r="I59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J6" i="11"/>
  <c r="I6" i="11"/>
  <c r="J5" i="11"/>
  <c r="I5" i="11"/>
  <c r="G42" i="10"/>
  <c r="G40" i="10"/>
  <c r="G38" i="10"/>
  <c r="G36" i="10"/>
  <c r="G34" i="10"/>
  <c r="G32" i="10"/>
  <c r="G30" i="10"/>
  <c r="G28" i="10"/>
  <c r="G26" i="10"/>
  <c r="G24" i="10"/>
  <c r="G44" i="10" s="1"/>
  <c r="J37" i="1" s="1"/>
  <c r="L37" i="1" s="1"/>
  <c r="I182" i="11" l="1"/>
  <c r="I181" i="11"/>
  <c r="BK253" i="9"/>
  <c r="BI253" i="9"/>
  <c r="F35" i="9" s="1"/>
  <c r="BH253" i="9"/>
  <c r="BG253" i="9"/>
  <c r="BF253" i="9"/>
  <c r="T253" i="9"/>
  <c r="R253" i="9"/>
  <c r="P253" i="9"/>
  <c r="J253" i="9"/>
  <c r="BE253" i="9" s="1"/>
  <c r="BK252" i="9"/>
  <c r="J252" i="9" s="1"/>
  <c r="J65" i="9" s="1"/>
  <c r="T252" i="9"/>
  <c r="R252" i="9"/>
  <c r="P252" i="9"/>
  <c r="BK250" i="9"/>
  <c r="BI250" i="9"/>
  <c r="BH250" i="9"/>
  <c r="BG250" i="9"/>
  <c r="BF250" i="9"/>
  <c r="T250" i="9"/>
  <c r="R250" i="9"/>
  <c r="R245" i="9" s="1"/>
  <c r="P250" i="9"/>
  <c r="P245" i="9" s="1"/>
  <c r="J250" i="9"/>
  <c r="BE250" i="9" s="1"/>
  <c r="BK246" i="9"/>
  <c r="BK245" i="9" s="1"/>
  <c r="J245" i="9" s="1"/>
  <c r="J64" i="9" s="1"/>
  <c r="BI246" i="9"/>
  <c r="BH246" i="9"/>
  <c r="BG246" i="9"/>
  <c r="BF246" i="9"/>
  <c r="BE246" i="9"/>
  <c r="T246" i="9"/>
  <c r="T245" i="9" s="1"/>
  <c r="R246" i="9"/>
  <c r="P246" i="9"/>
  <c r="J246" i="9"/>
  <c r="BK244" i="9"/>
  <c r="BI244" i="9"/>
  <c r="BH244" i="9"/>
  <c r="BG244" i="9"/>
  <c r="BF244" i="9"/>
  <c r="BE244" i="9"/>
  <c r="T244" i="9"/>
  <c r="R244" i="9"/>
  <c r="P244" i="9"/>
  <c r="J244" i="9"/>
  <c r="BK243" i="9"/>
  <c r="BI243" i="9"/>
  <c r="BH243" i="9"/>
  <c r="BG243" i="9"/>
  <c r="BF243" i="9"/>
  <c r="T243" i="9"/>
  <c r="R243" i="9"/>
  <c r="P243" i="9"/>
  <c r="J243" i="9"/>
  <c r="BE243" i="9" s="1"/>
  <c r="BK241" i="9"/>
  <c r="BI241" i="9"/>
  <c r="BH241" i="9"/>
  <c r="BG241" i="9"/>
  <c r="BF241" i="9"/>
  <c r="T241" i="9"/>
  <c r="R241" i="9"/>
  <c r="P241" i="9"/>
  <c r="J241" i="9"/>
  <c r="BE241" i="9" s="1"/>
  <c r="BK239" i="9"/>
  <c r="BI239" i="9"/>
  <c r="BH239" i="9"/>
  <c r="BG239" i="9"/>
  <c r="BF239" i="9"/>
  <c r="BE239" i="9"/>
  <c r="T239" i="9"/>
  <c r="R239" i="9"/>
  <c r="P239" i="9"/>
  <c r="J239" i="9"/>
  <c r="BK237" i="9"/>
  <c r="BI237" i="9"/>
  <c r="BH237" i="9"/>
  <c r="BG237" i="9"/>
  <c r="BF237" i="9"/>
  <c r="T237" i="9"/>
  <c r="R237" i="9"/>
  <c r="P237" i="9"/>
  <c r="J237" i="9"/>
  <c r="BE237" i="9" s="1"/>
  <c r="BK235" i="9"/>
  <c r="BI235" i="9"/>
  <c r="BH235" i="9"/>
  <c r="BG235" i="9"/>
  <c r="BF235" i="9"/>
  <c r="BE235" i="9"/>
  <c r="T235" i="9"/>
  <c r="R235" i="9"/>
  <c r="P235" i="9"/>
  <c r="J235" i="9"/>
  <c r="BK234" i="9"/>
  <c r="BI234" i="9"/>
  <c r="BH234" i="9"/>
  <c r="BG234" i="9"/>
  <c r="BF234" i="9"/>
  <c r="BE234" i="9"/>
  <c r="T234" i="9"/>
  <c r="T232" i="9" s="1"/>
  <c r="T228" i="9" s="1"/>
  <c r="R234" i="9"/>
  <c r="R232" i="9" s="1"/>
  <c r="P234" i="9"/>
  <c r="P232" i="9" s="1"/>
  <c r="J234" i="9"/>
  <c r="BK233" i="9"/>
  <c r="BK232" i="9" s="1"/>
  <c r="J232" i="9" s="1"/>
  <c r="J63" i="9" s="1"/>
  <c r="BI233" i="9"/>
  <c r="BH233" i="9"/>
  <c r="BG233" i="9"/>
  <c r="BF233" i="9"/>
  <c r="T233" i="9"/>
  <c r="R233" i="9"/>
  <c r="P233" i="9"/>
  <c r="J233" i="9"/>
  <c r="BE233" i="9" s="1"/>
  <c r="BK231" i="9"/>
  <c r="BI231" i="9"/>
  <c r="BH231" i="9"/>
  <c r="BG231" i="9"/>
  <c r="BF231" i="9"/>
  <c r="BE231" i="9"/>
  <c r="T231" i="9"/>
  <c r="R231" i="9"/>
  <c r="P231" i="9"/>
  <c r="J231" i="9"/>
  <c r="BK230" i="9"/>
  <c r="BK229" i="9" s="1"/>
  <c r="BI230" i="9"/>
  <c r="BH230" i="9"/>
  <c r="BG230" i="9"/>
  <c r="BF230" i="9"/>
  <c r="BE230" i="9"/>
  <c r="T230" i="9"/>
  <c r="R230" i="9"/>
  <c r="R229" i="9" s="1"/>
  <c r="R228" i="9" s="1"/>
  <c r="P230" i="9"/>
  <c r="P229" i="9" s="1"/>
  <c r="P228" i="9" s="1"/>
  <c r="J230" i="9"/>
  <c r="T229" i="9"/>
  <c r="BK227" i="9"/>
  <c r="BI227" i="9"/>
  <c r="BH227" i="9"/>
  <c r="BG227" i="9"/>
  <c r="BF227" i="9"/>
  <c r="BE227" i="9"/>
  <c r="T227" i="9"/>
  <c r="R227" i="9"/>
  <c r="P227" i="9"/>
  <c r="J227" i="9"/>
  <c r="BK226" i="9"/>
  <c r="BI226" i="9"/>
  <c r="BH226" i="9"/>
  <c r="BG226" i="9"/>
  <c r="BF226" i="9"/>
  <c r="BE226" i="9"/>
  <c r="T226" i="9"/>
  <c r="R226" i="9"/>
  <c r="P226" i="9"/>
  <c r="J226" i="9"/>
  <c r="BK216" i="9"/>
  <c r="BI216" i="9"/>
  <c r="BH216" i="9"/>
  <c r="BG216" i="9"/>
  <c r="BF216" i="9"/>
  <c r="T216" i="9"/>
  <c r="R216" i="9"/>
  <c r="P216" i="9"/>
  <c r="J216" i="9"/>
  <c r="BE216" i="9" s="1"/>
  <c r="BK207" i="9"/>
  <c r="BI207" i="9"/>
  <c r="BH207" i="9"/>
  <c r="BG207" i="9"/>
  <c r="BF207" i="9"/>
  <c r="BE207" i="9"/>
  <c r="T207" i="9"/>
  <c r="R207" i="9"/>
  <c r="P207" i="9"/>
  <c r="J207" i="9"/>
  <c r="BK201" i="9"/>
  <c r="BI201" i="9"/>
  <c r="BH201" i="9"/>
  <c r="BG201" i="9"/>
  <c r="BF201" i="9"/>
  <c r="T201" i="9"/>
  <c r="R201" i="9"/>
  <c r="P201" i="9"/>
  <c r="J201" i="9"/>
  <c r="BE201" i="9" s="1"/>
  <c r="BK193" i="9"/>
  <c r="BI193" i="9"/>
  <c r="BH193" i="9"/>
  <c r="BG193" i="9"/>
  <c r="BF193" i="9"/>
  <c r="T193" i="9"/>
  <c r="R193" i="9"/>
  <c r="P193" i="9"/>
  <c r="J193" i="9"/>
  <c r="BE193" i="9" s="1"/>
  <c r="BK186" i="9"/>
  <c r="BI186" i="9"/>
  <c r="BH186" i="9"/>
  <c r="BG186" i="9"/>
  <c r="BF186" i="9"/>
  <c r="BE186" i="9"/>
  <c r="T186" i="9"/>
  <c r="R186" i="9"/>
  <c r="P186" i="9"/>
  <c r="J186" i="9"/>
  <c r="BK179" i="9"/>
  <c r="BI179" i="9"/>
  <c r="BH179" i="9"/>
  <c r="BG179" i="9"/>
  <c r="BF179" i="9"/>
  <c r="T179" i="9"/>
  <c r="R179" i="9"/>
  <c r="P179" i="9"/>
  <c r="J179" i="9"/>
  <c r="BE179" i="9" s="1"/>
  <c r="BK176" i="9"/>
  <c r="BI176" i="9"/>
  <c r="BH176" i="9"/>
  <c r="BG176" i="9"/>
  <c r="BF176" i="9"/>
  <c r="BE176" i="9"/>
  <c r="T176" i="9"/>
  <c r="R176" i="9"/>
  <c r="P176" i="9"/>
  <c r="J176" i="9"/>
  <c r="BK174" i="9"/>
  <c r="BI174" i="9"/>
  <c r="BH174" i="9"/>
  <c r="BG174" i="9"/>
  <c r="BF174" i="9"/>
  <c r="BE174" i="9"/>
  <c r="T174" i="9"/>
  <c r="R174" i="9"/>
  <c r="P174" i="9"/>
  <c r="J174" i="9"/>
  <c r="BK171" i="9"/>
  <c r="BI171" i="9"/>
  <c r="BH171" i="9"/>
  <c r="BG171" i="9"/>
  <c r="BF171" i="9"/>
  <c r="T171" i="9"/>
  <c r="R171" i="9"/>
  <c r="P171" i="9"/>
  <c r="J171" i="9"/>
  <c r="BE171" i="9" s="1"/>
  <c r="BK166" i="9"/>
  <c r="BI166" i="9"/>
  <c r="BH166" i="9"/>
  <c r="BG166" i="9"/>
  <c r="BF166" i="9"/>
  <c r="BE166" i="9"/>
  <c r="T166" i="9"/>
  <c r="R166" i="9"/>
  <c r="P166" i="9"/>
  <c r="J166" i="9"/>
  <c r="BK156" i="9"/>
  <c r="BI156" i="9"/>
  <c r="BH156" i="9"/>
  <c r="BG156" i="9"/>
  <c r="BF156" i="9"/>
  <c r="T156" i="9"/>
  <c r="R156" i="9"/>
  <c r="R129" i="9" s="1"/>
  <c r="P156" i="9"/>
  <c r="J156" i="9"/>
  <c r="BE156" i="9" s="1"/>
  <c r="BK150" i="9"/>
  <c r="BI150" i="9"/>
  <c r="BH150" i="9"/>
  <c r="BG150" i="9"/>
  <c r="BF150" i="9"/>
  <c r="T150" i="9"/>
  <c r="R150" i="9"/>
  <c r="P150" i="9"/>
  <c r="J150" i="9"/>
  <c r="BE150" i="9" s="1"/>
  <c r="BK141" i="9"/>
  <c r="BI141" i="9"/>
  <c r="BH141" i="9"/>
  <c r="BG141" i="9"/>
  <c r="BF141" i="9"/>
  <c r="BE141" i="9"/>
  <c r="T141" i="9"/>
  <c r="R141" i="9"/>
  <c r="P141" i="9"/>
  <c r="J141" i="9"/>
  <c r="BK137" i="9"/>
  <c r="BI137" i="9"/>
  <c r="BH137" i="9"/>
  <c r="BG137" i="9"/>
  <c r="BF137" i="9"/>
  <c r="T137" i="9"/>
  <c r="T129" i="9" s="1"/>
  <c r="R137" i="9"/>
  <c r="P137" i="9"/>
  <c r="P129" i="9" s="1"/>
  <c r="J137" i="9"/>
  <c r="BE137" i="9" s="1"/>
  <c r="BK130" i="9"/>
  <c r="BK129" i="9" s="1"/>
  <c r="J129" i="9" s="1"/>
  <c r="J60" i="9" s="1"/>
  <c r="BI130" i="9"/>
  <c r="BH130" i="9"/>
  <c r="BG130" i="9"/>
  <c r="BF130" i="9"/>
  <c r="BE130" i="9"/>
  <c r="T130" i="9"/>
  <c r="R130" i="9"/>
  <c r="P130" i="9"/>
  <c r="J130" i="9"/>
  <c r="BK122" i="9"/>
  <c r="BK121" i="9" s="1"/>
  <c r="J121" i="9" s="1"/>
  <c r="J59" i="9" s="1"/>
  <c r="BI122" i="9"/>
  <c r="BH122" i="9"/>
  <c r="BG122" i="9"/>
  <c r="BF122" i="9"/>
  <c r="BE122" i="9"/>
  <c r="T122" i="9"/>
  <c r="T121" i="9" s="1"/>
  <c r="R122" i="9"/>
  <c r="P122" i="9"/>
  <c r="J122" i="9"/>
  <c r="R121" i="9"/>
  <c r="P121" i="9"/>
  <c r="BK116" i="9"/>
  <c r="BI116" i="9"/>
  <c r="BH116" i="9"/>
  <c r="BG116" i="9"/>
  <c r="BF116" i="9"/>
  <c r="BE116" i="9"/>
  <c r="T116" i="9"/>
  <c r="R116" i="9"/>
  <c r="P116" i="9"/>
  <c r="J116" i="9"/>
  <c r="BK115" i="9"/>
  <c r="BI115" i="9"/>
  <c r="BH115" i="9"/>
  <c r="BG115" i="9"/>
  <c r="BF115" i="9"/>
  <c r="T115" i="9"/>
  <c r="R115" i="9"/>
  <c r="P115" i="9"/>
  <c r="J115" i="9"/>
  <c r="BE115" i="9" s="1"/>
  <c r="BK112" i="9"/>
  <c r="BI112" i="9"/>
  <c r="BH112" i="9"/>
  <c r="BG112" i="9"/>
  <c r="BF112" i="9"/>
  <c r="T112" i="9"/>
  <c r="R112" i="9"/>
  <c r="P112" i="9"/>
  <c r="J112" i="9"/>
  <c r="BE112" i="9" s="1"/>
  <c r="BK111" i="9"/>
  <c r="BI111" i="9"/>
  <c r="BH111" i="9"/>
  <c r="BG111" i="9"/>
  <c r="BF111" i="9"/>
  <c r="BE111" i="9"/>
  <c r="T111" i="9"/>
  <c r="R111" i="9"/>
  <c r="P111" i="9"/>
  <c r="J111" i="9"/>
  <c r="BK107" i="9"/>
  <c r="BI107" i="9"/>
  <c r="BH107" i="9"/>
  <c r="BG107" i="9"/>
  <c r="BF107" i="9"/>
  <c r="T107" i="9"/>
  <c r="R107" i="9"/>
  <c r="P107" i="9"/>
  <c r="P103" i="9" s="1"/>
  <c r="J107" i="9"/>
  <c r="BE107" i="9" s="1"/>
  <c r="BK106" i="9"/>
  <c r="BK103" i="9" s="1"/>
  <c r="J103" i="9" s="1"/>
  <c r="J58" i="9" s="1"/>
  <c r="BI106" i="9"/>
  <c r="BH106" i="9"/>
  <c r="BG106" i="9"/>
  <c r="BF106" i="9"/>
  <c r="BE106" i="9"/>
  <c r="T106" i="9"/>
  <c r="R106" i="9"/>
  <c r="P106" i="9"/>
  <c r="J106" i="9"/>
  <c r="BK104" i="9"/>
  <c r="BI104" i="9"/>
  <c r="BH104" i="9"/>
  <c r="BG104" i="9"/>
  <c r="BF104" i="9"/>
  <c r="BE104" i="9"/>
  <c r="T104" i="9"/>
  <c r="R104" i="9"/>
  <c r="R103" i="9" s="1"/>
  <c r="P104" i="9"/>
  <c r="J104" i="9"/>
  <c r="T103" i="9"/>
  <c r="BK98" i="9"/>
  <c r="BI98" i="9"/>
  <c r="BH98" i="9"/>
  <c r="BG98" i="9"/>
  <c r="BF98" i="9"/>
  <c r="BE98" i="9"/>
  <c r="T98" i="9"/>
  <c r="T85" i="9" s="1"/>
  <c r="T84" i="9" s="1"/>
  <c r="R98" i="9"/>
  <c r="P98" i="9"/>
  <c r="J98" i="9"/>
  <c r="BK95" i="9"/>
  <c r="BI95" i="9"/>
  <c r="BH95" i="9"/>
  <c r="BG95" i="9"/>
  <c r="BF95" i="9"/>
  <c r="T95" i="9"/>
  <c r="R95" i="9"/>
  <c r="P95" i="9"/>
  <c r="J95" i="9"/>
  <c r="BE95" i="9" s="1"/>
  <c r="BK91" i="9"/>
  <c r="BI91" i="9"/>
  <c r="BH91" i="9"/>
  <c r="BG91" i="9"/>
  <c r="BF91" i="9"/>
  <c r="BE91" i="9"/>
  <c r="T91" i="9"/>
  <c r="R91" i="9"/>
  <c r="P91" i="9"/>
  <c r="J91" i="9"/>
  <c r="BK89" i="9"/>
  <c r="BI89" i="9"/>
  <c r="BH89" i="9"/>
  <c r="BG89" i="9"/>
  <c r="BF89" i="9"/>
  <c r="T89" i="9"/>
  <c r="R89" i="9"/>
  <c r="R85" i="9" s="1"/>
  <c r="P89" i="9"/>
  <c r="P85" i="9" s="1"/>
  <c r="J89" i="9"/>
  <c r="BE89" i="9" s="1"/>
  <c r="BK86" i="9"/>
  <c r="BK85" i="9" s="1"/>
  <c r="BI86" i="9"/>
  <c r="BH86" i="9"/>
  <c r="F34" i="9" s="1"/>
  <c r="BG86" i="9"/>
  <c r="F33" i="9" s="1"/>
  <c r="BF86" i="9"/>
  <c r="J32" i="9" s="1"/>
  <c r="T86" i="9"/>
  <c r="R86" i="9"/>
  <c r="P86" i="9"/>
  <c r="J86" i="9"/>
  <c r="BE86" i="9" s="1"/>
  <c r="J80" i="9"/>
  <c r="J79" i="9"/>
  <c r="F79" i="9"/>
  <c r="J77" i="9"/>
  <c r="F77" i="9"/>
  <c r="E75" i="9"/>
  <c r="J51" i="9"/>
  <c r="J50" i="9"/>
  <c r="F50" i="9"/>
  <c r="J48" i="9"/>
  <c r="F48" i="9"/>
  <c r="E46" i="9"/>
  <c r="J35" i="9"/>
  <c r="J34" i="9"/>
  <c r="J33" i="9"/>
  <c r="J16" i="9"/>
  <c r="E16" i="9"/>
  <c r="F80" i="9" s="1"/>
  <c r="J15" i="9"/>
  <c r="J10" i="9"/>
  <c r="I184" i="11" l="1"/>
  <c r="J34" i="1" s="1"/>
  <c r="L34" i="1" s="1"/>
  <c r="BK84" i="9"/>
  <c r="J85" i="9"/>
  <c r="J57" i="9" s="1"/>
  <c r="T83" i="9"/>
  <c r="P84" i="9"/>
  <c r="P83" i="9" s="1"/>
  <c r="R84" i="9"/>
  <c r="R83" i="9" s="1"/>
  <c r="J229" i="9"/>
  <c r="J62" i="9" s="1"/>
  <c r="BK228" i="9"/>
  <c r="J228" i="9" s="1"/>
  <c r="J61" i="9" s="1"/>
  <c r="J31" i="9"/>
  <c r="F31" i="9"/>
  <c r="F51" i="9"/>
  <c r="F32" i="9"/>
  <c r="J84" i="9" l="1"/>
  <c r="J56" i="9" s="1"/>
  <c r="BK83" i="9"/>
  <c r="J83" i="9" s="1"/>
  <c r="J55" i="9" l="1"/>
  <c r="J36" i="1" s="1"/>
  <c r="L36" i="1" s="1"/>
  <c r="J28" i="9"/>
  <c r="J37" i="9" s="1"/>
  <c r="F57" i="8" l="1"/>
  <c r="F50" i="8"/>
  <c r="F39" i="8"/>
  <c r="F33" i="8"/>
  <c r="F288" i="7"/>
  <c r="F285" i="7"/>
  <c r="F283" i="7"/>
  <c r="F281" i="7"/>
  <c r="F278" i="7"/>
  <c r="F276" i="7"/>
  <c r="F274" i="7"/>
  <c r="F271" i="7"/>
  <c r="F268" i="7"/>
  <c r="F257" i="7"/>
  <c r="F255" i="7"/>
  <c r="F253" i="7"/>
  <c r="F248" i="7"/>
  <c r="F247" i="7"/>
  <c r="F246" i="7"/>
  <c r="F245" i="7"/>
  <c r="F244" i="7"/>
  <c r="F243" i="7"/>
  <c r="F242" i="7"/>
  <c r="F241" i="7"/>
  <c r="F240" i="7"/>
  <c r="F239" i="7"/>
  <c r="F238" i="7"/>
  <c r="F232" i="7"/>
  <c r="F231" i="7"/>
  <c r="F230" i="7"/>
  <c r="F229" i="7"/>
  <c r="F228" i="7"/>
  <c r="F227" i="7"/>
  <c r="F226" i="7"/>
  <c r="F225" i="7"/>
  <c r="F224" i="7"/>
  <c r="F216" i="7"/>
  <c r="F213" i="7"/>
  <c r="F212" i="7"/>
  <c r="F211" i="7"/>
  <c r="F208" i="7"/>
  <c r="F207" i="7"/>
  <c r="F206" i="7"/>
  <c r="F205" i="7"/>
  <c r="F204" i="7"/>
  <c r="F203" i="7"/>
  <c r="F199" i="7"/>
  <c r="F198" i="7"/>
  <c r="F197" i="7"/>
  <c r="F196" i="7"/>
  <c r="F194" i="7"/>
  <c r="F190" i="7"/>
  <c r="F189" i="7"/>
  <c r="F185" i="7"/>
  <c r="F184" i="7"/>
  <c r="F183" i="7"/>
  <c r="F179" i="7"/>
  <c r="F178" i="7"/>
  <c r="F177" i="7"/>
  <c r="F176" i="7"/>
  <c r="F175" i="7"/>
  <c r="F174" i="7"/>
  <c r="F170" i="7"/>
  <c r="F169" i="7"/>
  <c r="F168" i="7"/>
  <c r="F166" i="7"/>
  <c r="F165" i="7"/>
  <c r="F163" i="7"/>
  <c r="F162" i="7"/>
  <c r="F161" i="7"/>
  <c r="F160" i="7"/>
  <c r="F158" i="7"/>
  <c r="F157" i="7"/>
  <c r="F156" i="7"/>
  <c r="F155" i="7"/>
  <c r="F154" i="7"/>
  <c r="F153" i="7"/>
  <c r="F152" i="7"/>
  <c r="F151" i="7"/>
  <c r="F147" i="7"/>
  <c r="F146" i="7"/>
  <c r="F145" i="7"/>
  <c r="F144" i="7"/>
  <c r="F143" i="7"/>
  <c r="F142" i="7"/>
  <c r="F141" i="7"/>
  <c r="F137" i="7"/>
  <c r="F136" i="7"/>
  <c r="F135" i="7"/>
  <c r="F134" i="7"/>
  <c r="F133" i="7"/>
  <c r="F132" i="7"/>
  <c r="F131" i="7"/>
  <c r="F125" i="7"/>
  <c r="F124" i="7"/>
  <c r="F123" i="7"/>
  <c r="F122" i="7"/>
  <c r="F119" i="7"/>
  <c r="F118" i="7"/>
  <c r="F117" i="7"/>
  <c r="F115" i="7"/>
  <c r="F114" i="7"/>
  <c r="F112" i="7"/>
  <c r="F111" i="7"/>
  <c r="F110" i="7"/>
  <c r="F109" i="7"/>
  <c r="F107" i="7"/>
  <c r="F106" i="7"/>
  <c r="F103" i="7"/>
  <c r="F102" i="7"/>
  <c r="F101" i="7"/>
  <c r="F100" i="7"/>
  <c r="F97" i="7"/>
  <c r="F96" i="7"/>
  <c r="F94" i="7"/>
  <c r="F93" i="7"/>
  <c r="F92" i="7"/>
  <c r="F90" i="7"/>
  <c r="F89" i="7"/>
  <c r="F88" i="7"/>
  <c r="F87" i="7"/>
  <c r="F85" i="7"/>
  <c r="F84" i="7"/>
  <c r="F79" i="7"/>
  <c r="F78" i="7"/>
  <c r="F77" i="7"/>
  <c r="F75" i="7"/>
  <c r="F74" i="7"/>
  <c r="F72" i="7"/>
  <c r="F71" i="7"/>
  <c r="F70" i="7"/>
  <c r="F69" i="7"/>
  <c r="F67" i="7"/>
  <c r="F66" i="7"/>
  <c r="F62" i="7"/>
  <c r="F61" i="7"/>
  <c r="F60" i="7"/>
  <c r="F53" i="7"/>
  <c r="F47" i="7"/>
  <c r="D43" i="7"/>
  <c r="F43" i="7" s="1"/>
  <c r="F290" i="7" s="1"/>
  <c r="J32" i="1" s="1"/>
  <c r="L32" i="1" s="1"/>
  <c r="F38" i="7"/>
  <c r="F33" i="7"/>
  <c r="F32" i="7"/>
  <c r="F31" i="7"/>
  <c r="F30" i="7"/>
  <c r="F29" i="7"/>
  <c r="F27" i="7"/>
  <c r="F64" i="8" l="1"/>
  <c r="J35" i="1" s="1"/>
  <c r="L35" i="1" s="1"/>
  <c r="H102" i="6"/>
  <c r="H99" i="6" s="1"/>
  <c r="H98" i="6" s="1"/>
  <c r="H111" i="6" s="1"/>
  <c r="H101" i="6"/>
  <c r="H100" i="6"/>
  <c r="H97" i="6"/>
  <c r="H94" i="6" s="1"/>
  <c r="H96" i="6"/>
  <c r="H95" i="6"/>
  <c r="H93" i="6"/>
  <c r="H92" i="6"/>
  <c r="H91" i="6"/>
  <c r="H90" i="6"/>
  <c r="H89" i="6"/>
  <c r="H87" i="6" s="1"/>
  <c r="H88" i="6"/>
  <c r="H86" i="6"/>
  <c r="H85" i="6"/>
  <c r="H84" i="6"/>
  <c r="H83" i="6"/>
  <c r="H82" i="6"/>
  <c r="H81" i="6"/>
  <c r="H80" i="6"/>
  <c r="H79" i="6"/>
  <c r="H78" i="6"/>
  <c r="H76" i="6"/>
  <c r="H75" i="6"/>
  <c r="H74" i="6"/>
  <c r="H73" i="6"/>
  <c r="H72" i="6"/>
  <c r="H71" i="6"/>
  <c r="H70" i="6"/>
  <c r="H69" i="6"/>
  <c r="H68" i="6"/>
  <c r="H67" i="6"/>
  <c r="H66" i="6"/>
  <c r="H64" i="6"/>
  <c r="H63" i="6"/>
  <c r="H62" i="6"/>
  <c r="H61" i="6"/>
  <c r="H60" i="6"/>
  <c r="H59" i="6"/>
  <c r="H57" i="6"/>
  <c r="H56" i="6"/>
  <c r="H55" i="6"/>
  <c r="H54" i="6"/>
  <c r="H53" i="6"/>
  <c r="H52" i="6"/>
  <c r="H51" i="6"/>
  <c r="H50" i="6"/>
  <c r="H49" i="6"/>
  <c r="H46" i="6" s="1"/>
  <c r="H48" i="6"/>
  <c r="H47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 s="1"/>
  <c r="H28" i="6" s="1"/>
  <c r="H107" i="6" s="1"/>
  <c r="H27" i="6"/>
  <c r="H26" i="6"/>
  <c r="H25" i="6"/>
  <c r="H21" i="6" s="1"/>
  <c r="H24" i="6"/>
  <c r="H23" i="6"/>
  <c r="H22" i="6"/>
  <c r="H20" i="6"/>
  <c r="H19" i="6"/>
  <c r="H18" i="6"/>
  <c r="H17" i="6"/>
  <c r="H16" i="6"/>
  <c r="H15" i="6"/>
  <c r="H14" i="6"/>
  <c r="H11" i="6" s="1"/>
  <c r="H10" i="6" s="1"/>
  <c r="H106" i="6" s="1"/>
  <c r="H13" i="6"/>
  <c r="H12" i="6"/>
  <c r="H77" i="6" l="1"/>
  <c r="H110" i="6" l="1"/>
  <c r="H65" i="6"/>
  <c r="H109" i="6" l="1"/>
  <c r="H58" i="6"/>
  <c r="H108" i="6" s="1"/>
  <c r="H112" i="6" s="1"/>
  <c r="J30" i="1" s="1"/>
  <c r="L30" i="1" s="1"/>
  <c r="F226" i="5" l="1"/>
  <c r="F224" i="5"/>
  <c r="F221" i="5"/>
  <c r="F219" i="5"/>
  <c r="F217" i="5"/>
  <c r="F215" i="5"/>
  <c r="F212" i="5"/>
  <c r="F210" i="5"/>
  <c r="F208" i="5"/>
  <c r="F205" i="5"/>
  <c r="F202" i="5"/>
  <c r="F198" i="5"/>
  <c r="F192" i="5"/>
  <c r="F190" i="5"/>
  <c r="D187" i="5"/>
  <c r="F187" i="5" s="1"/>
  <c r="F186" i="5"/>
  <c r="F185" i="5"/>
  <c r="F184" i="5"/>
  <c r="F176" i="5"/>
  <c r="F172" i="5"/>
  <c r="D170" i="5"/>
  <c r="D188" i="5" s="1"/>
  <c r="F188" i="5" s="1"/>
  <c r="F169" i="5"/>
  <c r="F168" i="5"/>
  <c r="F167" i="5"/>
  <c r="F166" i="5"/>
  <c r="F163" i="5"/>
  <c r="F162" i="5"/>
  <c r="F161" i="5"/>
  <c r="F156" i="5"/>
  <c r="F153" i="5"/>
  <c r="F150" i="5"/>
  <c r="F143" i="5"/>
  <c r="F141" i="5"/>
  <c r="F140" i="5"/>
  <c r="F139" i="5"/>
  <c r="F135" i="5"/>
  <c r="F134" i="5"/>
  <c r="F131" i="5"/>
  <c r="F130" i="5"/>
  <c r="F125" i="5"/>
  <c r="F120" i="5"/>
  <c r="F113" i="5"/>
  <c r="F111" i="5"/>
  <c r="F103" i="5"/>
  <c r="F94" i="5"/>
  <c r="F86" i="5"/>
  <c r="F72" i="5"/>
  <c r="F68" i="5"/>
  <c r="F66" i="5"/>
  <c r="F63" i="5"/>
  <c r="F44" i="5"/>
  <c r="F40" i="5"/>
  <c r="F26" i="5"/>
  <c r="F228" i="5" l="1"/>
  <c r="J31" i="1" s="1"/>
  <c r="F170" i="5"/>
  <c r="L31" i="1" l="1"/>
  <c r="J38" i="4"/>
  <c r="I38" i="4"/>
  <c r="K38" i="4" s="1"/>
  <c r="J37" i="4"/>
  <c r="K37" i="4" s="1"/>
  <c r="I37" i="4"/>
  <c r="J36" i="4"/>
  <c r="I36" i="4"/>
  <c r="K36" i="4" s="1"/>
  <c r="J33" i="4"/>
  <c r="I33" i="4"/>
  <c r="K33" i="4" s="1"/>
  <c r="K32" i="4"/>
  <c r="J32" i="4"/>
  <c r="I32" i="4"/>
  <c r="J31" i="4"/>
  <c r="K31" i="4" s="1"/>
  <c r="I31" i="4"/>
  <c r="J30" i="4"/>
  <c r="I30" i="4"/>
  <c r="K30" i="4" s="1"/>
  <c r="J29" i="4"/>
  <c r="I29" i="4"/>
  <c r="K29" i="4" s="1"/>
  <c r="E28" i="4"/>
  <c r="I28" i="4" s="1"/>
  <c r="K27" i="4"/>
  <c r="J27" i="4"/>
  <c r="I27" i="4"/>
  <c r="J26" i="4"/>
  <c r="K26" i="4" s="1"/>
  <c r="I26" i="4"/>
  <c r="J25" i="4"/>
  <c r="I25" i="4"/>
  <c r="K25" i="4" s="1"/>
  <c r="J24" i="4"/>
  <c r="I24" i="4"/>
  <c r="K24" i="4" s="1"/>
  <c r="J21" i="4"/>
  <c r="I21" i="4"/>
  <c r="K21" i="4" s="1"/>
  <c r="J20" i="4"/>
  <c r="K20" i="4" s="1"/>
  <c r="I20" i="4"/>
  <c r="J19" i="4"/>
  <c r="I19" i="4"/>
  <c r="K19" i="4" s="1"/>
  <c r="J18" i="4"/>
  <c r="I18" i="4"/>
  <c r="K18" i="4" s="1"/>
  <c r="K15" i="4"/>
  <c r="J15" i="4"/>
  <c r="I15" i="4"/>
  <c r="J14" i="4"/>
  <c r="I14" i="4"/>
  <c r="K14" i="4" s="1"/>
  <c r="J13" i="4"/>
  <c r="I13" i="4"/>
  <c r="K13" i="4" s="1"/>
  <c r="J12" i="4"/>
  <c r="I12" i="4"/>
  <c r="K12" i="4" s="1"/>
  <c r="K11" i="4"/>
  <c r="J11" i="4"/>
  <c r="I11" i="4"/>
  <c r="J10" i="4"/>
  <c r="K10" i="4" s="1"/>
  <c r="I10" i="4"/>
  <c r="J9" i="4"/>
  <c r="I9" i="4"/>
  <c r="K9" i="4" s="1"/>
  <c r="J8" i="4"/>
  <c r="I8" i="4"/>
  <c r="K8" i="4" s="1"/>
  <c r="K7" i="4"/>
  <c r="J7" i="4"/>
  <c r="I7" i="4"/>
  <c r="J6" i="4"/>
  <c r="K6" i="4" s="1"/>
  <c r="I6" i="4"/>
  <c r="J5" i="4"/>
  <c r="I5" i="4"/>
  <c r="I40" i="4" l="1"/>
  <c r="J28" i="4"/>
  <c r="K28" i="4" s="1"/>
  <c r="K5" i="4"/>
  <c r="K40" i="4" l="1"/>
  <c r="J29" i="1" s="1"/>
  <c r="J40" i="4"/>
  <c r="L29" i="1" l="1"/>
  <c r="L27" i="1" s="1"/>
  <c r="J27" i="1"/>
  <c r="L8" i="1" s="1"/>
  <c r="H11" i="1" s="1"/>
  <c r="L14" i="1" l="1"/>
  <c r="L11" i="1"/>
</calcChain>
</file>

<file path=xl/sharedStrings.xml><?xml version="1.0" encoding="utf-8"?>
<sst xmlns="http://schemas.openxmlformats.org/spreadsheetml/2006/main" count="3847" uniqueCount="1293">
  <si>
    <t>Název projektu:</t>
  </si>
  <si>
    <t>Nemocnice Jičín – část elektro</t>
  </si>
  <si>
    <t>Datum vydání:</t>
  </si>
  <si>
    <t xml:space="preserve">Vypracoval: </t>
  </si>
  <si>
    <t>Ing. František Šmaus</t>
  </si>
  <si>
    <t>Dokument číslo:</t>
  </si>
  <si>
    <t>D.1.4.99</t>
  </si>
  <si>
    <t>Revize číslo:</t>
  </si>
  <si>
    <t>Položka číslo</t>
  </si>
  <si>
    <t>Položka</t>
  </si>
  <si>
    <t>Výrobce</t>
  </si>
  <si>
    <t>Typ</t>
  </si>
  <si>
    <t>Možství</t>
  </si>
  <si>
    <t>Jednotka</t>
  </si>
  <si>
    <t>Jednotková cena dodávka</t>
  </si>
  <si>
    <t>Jednotková cena montáž</t>
  </si>
  <si>
    <t>Celková cena dodávka</t>
  </si>
  <si>
    <t>Celková cena montáže</t>
  </si>
  <si>
    <t>Cena celkem</t>
  </si>
  <si>
    <t>1</t>
  </si>
  <si>
    <t>Rozvaděč</t>
  </si>
  <si>
    <t>1.1</t>
  </si>
  <si>
    <t>Jistič C63/3 63A</t>
  </si>
  <si>
    <t>ks</t>
  </si>
  <si>
    <t>1.2</t>
  </si>
  <si>
    <t>Jistič C16/3 16A</t>
  </si>
  <si>
    <t>1.3</t>
  </si>
  <si>
    <t>Jistič C25/3 25A</t>
  </si>
  <si>
    <t>1.4</t>
  </si>
  <si>
    <t>Jistič C50/3 50A</t>
  </si>
  <si>
    <t>1.5</t>
  </si>
  <si>
    <t>Jistič C20/3 20A</t>
  </si>
  <si>
    <t>1.6</t>
  </si>
  <si>
    <t>Jistič D20/3 20A</t>
  </si>
  <si>
    <t>1.7</t>
  </si>
  <si>
    <t>Jistič C6/1 6A</t>
  </si>
  <si>
    <t>1.8</t>
  </si>
  <si>
    <t>Jistič B6/1 6A</t>
  </si>
  <si>
    <t>1.9</t>
  </si>
  <si>
    <t>Jistič B10/1 10A</t>
  </si>
  <si>
    <t>1.10</t>
  </si>
  <si>
    <t>Jistič C6/3 6A</t>
  </si>
  <si>
    <t>1.11</t>
  </si>
  <si>
    <t>Jistič C10/3 10A</t>
  </si>
  <si>
    <t>Kablové trasy</t>
  </si>
  <si>
    <t>2.1</t>
  </si>
  <si>
    <t>Stahovací pásky</t>
  </si>
  <si>
    <t>2.2</t>
  </si>
  <si>
    <t>Protipožární ucpávka kabelová</t>
  </si>
  <si>
    <t>set</t>
  </si>
  <si>
    <t>2.3</t>
  </si>
  <si>
    <t>Trubka pevná</t>
  </si>
  <si>
    <t>m</t>
  </si>
  <si>
    <t>2.4</t>
  </si>
  <si>
    <t>Drobný elektromateriál</t>
  </si>
  <si>
    <t>Kabely</t>
  </si>
  <si>
    <t>3.1</t>
  </si>
  <si>
    <t>Kabel CYKY-J 5x16 (CYKY 5Cx16)</t>
  </si>
  <si>
    <t>3.2</t>
  </si>
  <si>
    <t>Kabel CYKY-J 5x2,5 (CYKY 5Cx2,5)</t>
  </si>
  <si>
    <t>3.3</t>
  </si>
  <si>
    <t>Kabel CYKY-J 5x6 (CYKY 5Cx6)</t>
  </si>
  <si>
    <t>3.4</t>
  </si>
  <si>
    <t>Kabel CYKY-J 5x10 (CYKY 5Cx10)</t>
  </si>
  <si>
    <t>3.5</t>
  </si>
  <si>
    <t>Kabel CYKY-J 5x4 (CYKY 5Cx4)</t>
  </si>
  <si>
    <t>3.6</t>
  </si>
  <si>
    <t>Kabel CYKY-J 5x1,5 (CYKY 5Cx1,5)</t>
  </si>
  <si>
    <t>3.7</t>
  </si>
  <si>
    <t>Kabel CYKY-J 5x1 (CYKY 5Cx1)</t>
  </si>
  <si>
    <t>3.8</t>
  </si>
  <si>
    <t>Kabel CYKY-J 3x1,5 (CYKY 3Cx1,5)</t>
  </si>
  <si>
    <t>3.9</t>
  </si>
  <si>
    <t>Kabel CYKY-J 3x1 (CYKY 3Cx1)</t>
  </si>
  <si>
    <t>3.10</t>
  </si>
  <si>
    <t>Kabel PRAFlaDur-J 3x1,5</t>
  </si>
  <si>
    <t>4</t>
  </si>
  <si>
    <t>Ostatní</t>
  </si>
  <si>
    <t>4.1</t>
  </si>
  <si>
    <t>Revizní zpráva</t>
  </si>
  <si>
    <t>4.2</t>
  </si>
  <si>
    <t>Drobný materiál</t>
  </si>
  <si>
    <t>4.3</t>
  </si>
  <si>
    <t>Dokumentace skutečného provedení</t>
  </si>
  <si>
    <t>Celkem</t>
  </si>
  <si>
    <t xml:space="preserve">Výkaz výměr </t>
  </si>
  <si>
    <t>Akce</t>
  </si>
  <si>
    <t>MODERNIZACE PRÁDELNY OBLASTNÍ NEMOCNICE JIČÍN, a.s.</t>
  </si>
  <si>
    <t xml:space="preserve">Část </t>
  </si>
  <si>
    <t>D.2.2. -STLAČENÝ VZDUCH</t>
  </si>
  <si>
    <t>Objednatel</t>
  </si>
  <si>
    <t xml:space="preserve">Oblastní nemocnice Jičín a.s., </t>
  </si>
  <si>
    <t xml:space="preserve">Bolzanova 512, </t>
  </si>
  <si>
    <t>506 01 Jičín</t>
  </si>
  <si>
    <t>Zpracovatel  PD</t>
  </si>
  <si>
    <r>
      <t>PRO</t>
    </r>
    <r>
      <rPr>
        <b/>
        <sz val="12"/>
        <color rgb="FF0000FF"/>
        <rFont val="Times New Roman"/>
        <family val="1"/>
        <charset val="238"/>
      </rPr>
      <t>TEZ</t>
    </r>
    <r>
      <rPr>
        <b/>
        <sz val="12"/>
        <color theme="1"/>
        <rFont val="Times New Roman"/>
        <family val="1"/>
        <charset val="238"/>
      </rPr>
      <t xml:space="preserve"> EU s.r.o.</t>
    </r>
  </si>
  <si>
    <t>U Továren 31</t>
  </si>
  <si>
    <t>102 00  Praha 10</t>
  </si>
  <si>
    <t>Všeobecné podmínky</t>
  </si>
  <si>
    <t>Základní podmínkou pro dodávku příslušného předmětu je, že předmět dodávky má příslušný doklad o shodě ( atest příslušné zkušebny )</t>
  </si>
  <si>
    <t xml:space="preserve">Výrobek vyhovuje plně příslušným normám a má možnost dodávky náhradních dílů ,servisu a údržby. </t>
  </si>
  <si>
    <t xml:space="preserve">Dále dodaný výrobek musí odpovídat údajům a informacím uvedeným v podkladových materiálech pro projektování, které byly v době zpracování projektové dokumentace k dispozici. </t>
  </si>
  <si>
    <t>Součástí dodávky je veškerý drobný kompletační materiál, který zaručí kompletnost dodávky jako funkční celek podle platných norem a předpisů.</t>
  </si>
  <si>
    <t xml:space="preserve">Předmětem dodávky je zpracování dokumentace skutečného provedení, dílenského PD . Dále součástí dodávky je vypracování provozních předpisů a pokynů pro obsluhu dodaného zařízení . </t>
  </si>
  <si>
    <t>položka</t>
  </si>
  <si>
    <t>popis</t>
  </si>
  <si>
    <t>MJ</t>
  </si>
  <si>
    <t>počet</t>
  </si>
  <si>
    <t>j. cena</t>
  </si>
  <si>
    <t>cena celkem</t>
  </si>
  <si>
    <t>A</t>
  </si>
  <si>
    <t>Demontáže stávajícícho rozvodu a technologe stlačeného vzduchu</t>
  </si>
  <si>
    <t>D+M</t>
  </si>
  <si>
    <t>(zabezpečení stáv rozvodů)</t>
  </si>
  <si>
    <t>Kč</t>
  </si>
  <si>
    <t>Kompresorovna G.S.10</t>
  </si>
  <si>
    <t>Hlavní celky pro demontáž</t>
  </si>
  <si>
    <t>soub.</t>
  </si>
  <si>
    <r>
      <t>Stávající stacionární šroubový kompresor</t>
    </r>
    <r>
      <rPr>
        <sz val="8"/>
        <color theme="1"/>
        <rFont val="Arial"/>
        <family val="2"/>
        <charset val="238"/>
      </rPr>
      <t xml:space="preserve"> Atlas Copco SF2 – 10 </t>
    </r>
  </si>
  <si>
    <r>
      <t>Stávající kondenzační sušička</t>
    </r>
    <r>
      <rPr>
        <sz val="8"/>
        <color theme="1"/>
        <rFont val="Aptos Narrow"/>
        <family val="2"/>
        <charset val="238"/>
        <scheme val="minor"/>
      </rPr>
      <t xml:space="preserve"> Atlas Copco FD16</t>
    </r>
  </si>
  <si>
    <r>
      <t>Stávající filtrační jednotka</t>
    </r>
    <r>
      <rPr>
        <sz val="8"/>
        <color theme="1"/>
        <rFont val="Aptos Narrow"/>
        <family val="2"/>
        <charset val="238"/>
        <scheme val="minor"/>
      </rPr>
      <t xml:space="preserve"> Atlas Copco PD9</t>
    </r>
  </si>
  <si>
    <r>
      <t>Stávající stojatý vzdušník</t>
    </r>
    <r>
      <rPr>
        <sz val="8"/>
        <color theme="1"/>
        <rFont val="Aptos Narrow"/>
        <family val="2"/>
        <charset val="238"/>
        <scheme val="minor"/>
      </rPr>
      <t xml:space="preserve"> objem 400 l, PN10, včetně příslušných armatur </t>
    </r>
  </si>
  <si>
    <r>
      <t>Redukční skříně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</si>
  <si>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Řídicí elektrorozvaděč</t>
  </si>
  <si>
    <r>
      <t>Potrubní propojení a rozvodný systém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</si>
  <si>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 xml:space="preserve">Vypuštění a ekologická likvidace náplní  </t>
  </si>
  <si>
    <t>Zaslepení potrubí DN25 vstupující do instalčního kanálu</t>
  </si>
  <si>
    <t>(cena zahrnuje vystěhování z 1PP. a přesun hmot do výšky 4,0 a vzdálenosti 20m)</t>
  </si>
  <si>
    <t>Potrubní rozvody stlačeného vzduchu</t>
  </si>
  <si>
    <t xml:space="preserve">v místnostech žehlení F.P.53 a prani F.P.52). </t>
  </si>
  <si>
    <t xml:space="preserve">Potrubí DN10-DN25 (včetně uchycení a armatur) </t>
  </si>
  <si>
    <t>bm</t>
  </si>
  <si>
    <t>B</t>
  </si>
  <si>
    <t>Dodávka a montáž nové technologie stlačeného vzduchu a kompresorovny</t>
  </si>
  <si>
    <t>Šroubový kompresor</t>
  </si>
  <si>
    <t>Technické údaje (Výkonové parametry 12,0 barkompletního zařízení, vč. ventilátoru při provozním přetlaku. Podle ISO 1217:2009, příl. C)</t>
  </si>
  <si>
    <t>Dodávané množství při 12,0 bar (g) 0,86 m³/min</t>
  </si>
  <si>
    <t>Spotřeba elektrické energie celého zařízení 12,0 bar (g) 7,9 kW</t>
  </si>
  <si>
    <t>Max. přetlak 15,00 bar</t>
  </si>
  <si>
    <t>Stupeň účinnosti hnacího motoru při plném zatížení 91,7 %</t>
  </si>
  <si>
    <t>Třída efektivity hnacího motoru IE4</t>
  </si>
  <si>
    <t>Jmenovitý výkon hnacího motoru 7,5 kW</t>
  </si>
  <si>
    <t>Počet otáček hnacího motoru 2955 O/min</t>
  </si>
  <si>
    <t>Krytí hnacího motoru IP 55</t>
  </si>
  <si>
    <t>Přípustná tolerance napětí horní/dolní 10 %/-10 %</t>
  </si>
  <si>
    <t>Elektrická síť, dle země Ano</t>
  </si>
  <si>
    <t>Výstupní teplota stlačeného vzduchu nad teplotou okolí (při +20 °C, 30% rel. vlhkosti) 5 K</t>
  </si>
  <si>
    <t>Hladina akustického tlaku 65 dB(A)</t>
  </si>
  <si>
    <t>Rozměry (Š x H x V) 630 mm x 790 mm x 1100 mm (Hmotnost 243 kg)</t>
  </si>
  <si>
    <t>Verze rekuperace tepla</t>
  </si>
  <si>
    <t>Příprava pro ext. rekuperaci</t>
  </si>
  <si>
    <t>Hadicové vedení DN19x1100 PN45</t>
  </si>
  <si>
    <t>soub</t>
  </si>
  <si>
    <t>Kulový kohout I/A G3/4xR3/4 PN40</t>
  </si>
  <si>
    <t>Přídavná sada MODBUS</t>
  </si>
  <si>
    <t>TCP SYSTEM</t>
  </si>
  <si>
    <t>Odlučovač kondenzátu</t>
  </si>
  <si>
    <t>Objemový proud 0,9 m³/min</t>
  </si>
  <si>
    <t>Diferenční tlak ve stavu nového stroje &lt; 0,1 baru?</t>
  </si>
  <si>
    <t>Stupeň odlučování při 20–100 % objemového proudu 97–99 %</t>
  </si>
  <si>
    <t>Přetlak max./min. 16 bar/2 bar</t>
  </si>
  <si>
    <t>Okolní teplota max./min. 50 °C/3 °C</t>
  </si>
  <si>
    <t>Vstupní teplota stlačeného vzduchu 66 °C/3 °</t>
  </si>
  <si>
    <t>Přípojka stlačeného vzduchu G 3/4</t>
  </si>
  <si>
    <t>Provedení odvaděče kondenzátu elektronický. beznap. kontakty</t>
  </si>
  <si>
    <t>Provozní napětí odvaděče kondenzátu 100...240 VAC</t>
  </si>
  <si>
    <t>Rozměry (Š x H x V) 241 mm x 225 mm x 465 mm</t>
  </si>
  <si>
    <t>Hmotnost 4,1 kg</t>
  </si>
  <si>
    <t>Vzdušník stojatý 1000/16 ST CE/</t>
  </si>
  <si>
    <t>Objem vzdušníku 1000 l  Max. přetlak 16 bar(g)Přejímka vzdušníku směrnice 2014/68/EU</t>
  </si>
  <si>
    <t>Přípustná média dusík, vzduch; Připojení odvádění kondenzátu G 2 ;  Otvory pro údržbu podle AD 2000 2x otvor pro ruku</t>
  </si>
  <si>
    <t>Přípustná změna zatížení (0 PS) &lt;=1000; Přípustný rozsah kolísání tlaku na životnost 20 % PS</t>
  </si>
  <si>
    <t xml:space="preserve">Průměr 800 mm; Výška bez armatur 2270 mm Hmotnost 356 kg </t>
  </si>
  <si>
    <t>(včetně sady armatur 100/16; odvaděčekondezátu; PJV po16bar; uzavíracích armatur a tlakové výstroje):</t>
  </si>
  <si>
    <t>Kondenzační sušička</t>
  </si>
  <si>
    <t>Dodávané množství 1,25 m³/min;</t>
  </si>
  <si>
    <t>Elektr. příkon při 100% dodávaném množství 0,39 kW; Elektr. příkon při 50% dodávaném množství 0,20 kW</t>
  </si>
  <si>
    <t>Elektr. příkon při 10% dodávaném množství 0,09 kW</t>
  </si>
  <si>
    <t>Tlakový rosný bod kondenzační sušičky 3 °C;  Tlaková ztráta kondenzační sušičky 0,17 bar</t>
  </si>
  <si>
    <t>Zásobování elektrickým proudem 230V / 1 / 50Hz;Tolerance síťového napětí nahoře/dole 10 %/-10 %;</t>
  </si>
  <si>
    <t xml:space="preserve"> Rozměry (Š x H x V) 630 mm x 484 mm x 779 mm; Hmotnost 85 kg</t>
  </si>
  <si>
    <t>Filtr stlačeného vzduchu</t>
  </si>
  <si>
    <t>odlučování aerosolů a pevných části</t>
  </si>
  <si>
    <t>Filtrační výkonnost 0,9 m³/min;Diferenční tlak v novém stavu (za sucha) &lt;0,05 bar; Počáteční diferenční tlak při nasycenosti &lt;0,20 bar</t>
  </si>
  <si>
    <t xml:space="preserve"> Maximální zbytkový obsah aerosolu &lt;0,01 mg/m³; Přetlak max./min. 16 bar / 2 bar</t>
  </si>
  <si>
    <t xml:space="preserve">Přípojka stlačeného vzduchu G 3/4; Provedení odvaděče kondenzátu elektronický. beznap. kontakty; </t>
  </si>
  <si>
    <t xml:space="preserve"> Rozměry (Š x H x V) 238 mm x 219 mm x 459 mm;Hmotnost 3,7 kg </t>
  </si>
  <si>
    <t>Spojovací KIT Filtr</t>
  </si>
  <si>
    <t>odlučování olejových par</t>
  </si>
  <si>
    <t>Filtrační výkonnost 0,9 m³/min; Diferenční tlak v novém stavu (za sucha) &lt;0,03 bar; Přetlak max./min. 16 bar / 2 bar</t>
  </si>
  <si>
    <t>Tlakový rosný bod na vstupu max. +7 °C; Přípojka stlačeného vzduchu G 3/4;</t>
  </si>
  <si>
    <t xml:space="preserve"> Provedení odvaděče kondenzátu manuální; Rozměry (Š x H x V) 121 mm x 91 mm x 434 mm; Hmotnost 2,3 kg</t>
  </si>
  <si>
    <t>Systém stabilizace tlaku</t>
  </si>
  <si>
    <t>Max. přetlak 16 bar; Připojovací rozměr G 3/4; Pružinou ovládaný pneumatický výkyvný pohon modulace šířkou impulzů</t>
  </si>
  <si>
    <t>Elektrické napájení 100 240 V AC 50/60 Hz nebo 24 V DC; Rozměry (Š x H x V) 220 x 234 x 300 mm;Hmotnost 5,9 kg</t>
  </si>
  <si>
    <t>Jednotka pro úpravu kondenzátu</t>
  </si>
  <si>
    <t>vhodné pro max. kompresorem dodávané množství 1,9 m³/min</t>
  </si>
  <si>
    <t xml:space="preserve">Objem nádoby 10,0 l; Plnicí objem 4,3 l; Připojení přiívodu kondenzátu 2 x G 1/2; Připojení odtoku vody (rozměr hadice) DN 10 </t>
  </si>
  <si>
    <t>Potrubí z nerezových trub svařovaných, (min. AISI 304), vč, tvarovek, ohybů, kolen, redukcí, přírubových spojů,pasivace spojů po svařování atd.)</t>
  </si>
  <si>
    <t>21,3x2</t>
  </si>
  <si>
    <t>25x2</t>
  </si>
  <si>
    <t>Potrubí odvodudu kondzenzátu</t>
  </si>
  <si>
    <t>DN32 HT</t>
  </si>
  <si>
    <t>včetně hadivových připojení 3/8"-"3/4" (DN 20)</t>
  </si>
  <si>
    <t>Objímky s gumou objímkou, včetně kotvícího systému</t>
  </si>
  <si>
    <t>Trubkové objímky s protihlukovou ochranou podle DIN 4109</t>
  </si>
  <si>
    <t>1/2" (DN 15)</t>
  </si>
  <si>
    <t>3/4" (DN 20)</t>
  </si>
  <si>
    <t>1" (DN 25)</t>
  </si>
  <si>
    <t>Požární průchodky  - dod. dle PBŘ</t>
  </si>
  <si>
    <t>Další protihluková a protipožární opatření -  část VZT</t>
  </si>
  <si>
    <t>C</t>
  </si>
  <si>
    <t>(v místnostech žehlení F.P.53 a prani F.P.52; G.S08 výměníková stanice)</t>
  </si>
  <si>
    <t>Hadicové vedení 3/8"(DN10)x1500 PN40</t>
  </si>
  <si>
    <t>Hadicové vedení 1/2"(DN15)x1500 PN40</t>
  </si>
  <si>
    <t>Hadicové vedení 1"(DN25)x500 PN40</t>
  </si>
  <si>
    <t>Kulový kohout přivařovací</t>
  </si>
  <si>
    <t xml:space="preserve"> nerez AISI 316, PN63, přivařovací, ISO příruba</t>
  </si>
  <si>
    <t>3/8" (DN10)</t>
  </si>
  <si>
    <t>17x2</t>
  </si>
  <si>
    <t>32x2</t>
  </si>
  <si>
    <t>42,4x2</t>
  </si>
  <si>
    <t>Manometr 0-16bar. pr 100mm (AISI 3116)</t>
  </si>
  <si>
    <t>včetně manometrické smyčky a manometrického kohoutu třícestného navařovacího</t>
  </si>
  <si>
    <t>s přesností 1,5% při 20°C</t>
  </si>
  <si>
    <t>Ocelové konstrukce pro uložení potrubí</t>
  </si>
  <si>
    <t>kg</t>
  </si>
  <si>
    <t xml:space="preserve">Upevňovací systém bude proveden z průmyslově vyráběných uložení, pevných bodů a ostatních elementů z uhlíkaté oceli z povrchovou </t>
  </si>
  <si>
    <t>poniklování poř. Pozink. Rozteče uchycení potrubí, montáže kompenzátorů a pevných bodů se budou řídít pokyny výrobce příslušného systému.</t>
  </si>
  <si>
    <t>Ocelové profily U, L  budou doloženy materiálovým atestem</t>
  </si>
  <si>
    <t>3/8" (DN 10)</t>
  </si>
  <si>
    <t>5/4" (DN 32)</t>
  </si>
  <si>
    <t>Doregulační a filtrační armatury u strojů (v případě, že nebudou dodávkou stroje)</t>
  </si>
  <si>
    <t>D</t>
  </si>
  <si>
    <t>Stavební přípomoce</t>
  </si>
  <si>
    <t>viz část stavba</t>
  </si>
  <si>
    <t>E</t>
  </si>
  <si>
    <t>Ostatní náklady</t>
  </si>
  <si>
    <t>Tlaková zkouška dle ČSN 13480-5</t>
  </si>
  <si>
    <t>detail viz TZ</t>
  </si>
  <si>
    <t>Provozní zkouška a komplexní vyzkoušení</t>
  </si>
  <si>
    <t>bude probíhat podle dohody mezi dodavatelem a odběratelem s určením termínu a rozsahu komplexních zkoušek zařízení</t>
  </si>
  <si>
    <t>Zařízení staveniště</t>
  </si>
  <si>
    <t>Lešení do pracovní výšky 5,0m</t>
  </si>
  <si>
    <t>Vypracování PD -dílenské, PD skutečného stavu, návrhu provozního řádu tlakového systému</t>
  </si>
  <si>
    <t>(včetně provozní a průvodní dokumentace dle NV192/2022Sb)</t>
  </si>
  <si>
    <t>Výchozí revize TNS</t>
  </si>
  <si>
    <t>Vedení realizace stavby autorizovanou osobou</t>
  </si>
  <si>
    <t>Přesun hmot do 6,0m a likvidace odpadu</t>
  </si>
  <si>
    <t xml:space="preserve">Orientační štítky </t>
  </si>
  <si>
    <t>v trvanlivém provedení min.15let</t>
  </si>
  <si>
    <t>Předepsané uvedení doprovozu a předpokládané servisní zásahy pro 1 rok provozu a zaškolení obsluhy</t>
  </si>
  <si>
    <t>Ostatní náklady a doprava</t>
  </si>
  <si>
    <t>Cena celkem bez DPH</t>
  </si>
  <si>
    <t xml:space="preserve">Poznámka </t>
  </si>
  <si>
    <t>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vztahují.</t>
  </si>
  <si>
    <t>výkazu výměr</t>
  </si>
  <si>
    <t>Při zpracování nabídky je nutné vycházet ze všech částí dokumentace (technické zprávy, seznamu pozice, všech výkresů a specifikace materiálu).</t>
  </si>
  <si>
    <t>Součástí ceny musí být veškeré náklady, aby cena byla konečná a zahrnovala celou dodávku a montáž akce.</t>
  </si>
  <si>
    <t>Všechny použité výrobky musí mít osvědčení o schválení k provozu v České republice.</t>
  </si>
  <si>
    <t>Přírubové a bezpřírubové armatury jsou uvažovány včetně protipřírub, těsnění, šroubů atd, závitové armatury budou osazeny včetně připojovacích šroubení.</t>
  </si>
  <si>
    <t>Manometry budou použity včetně smyčky a trojcestného navařovacího manometrického kohoutu</t>
  </si>
  <si>
    <t>Veškerá zařízeníjsou uvažována včetně připojovacích protipřírub popř. šroubení.</t>
  </si>
  <si>
    <t>O provedených zkouškách budou vystaveny protokoly.</t>
  </si>
  <si>
    <t>V průběhu provádění prací budou respektovány všechny příslušné platné předpisy a požadavky BOZP. Náklady vyplývající z jejich dodržení jsou součástí jednotkové ceny a nebudou zvlášť hrazeny.</t>
  </si>
  <si>
    <t>Veškeré práce budou provedeny úhledně, řádně a kvalitně řemeslným způsobem.</t>
  </si>
  <si>
    <t>Veškeré materiály budou dodány včetně materiálových atestů a zkušebních protokolů armatur</t>
  </si>
  <si>
    <t>Veškeré el. ovládací části el. pohony m+bus snímače, jímky a čisla - jsou součástí dod.M+R</t>
  </si>
  <si>
    <t>Pos.</t>
  </si>
  <si>
    <t>Množství/(jednotka)</t>
  </si>
  <si>
    <t xml:space="preserve">Popis </t>
  </si>
  <si>
    <t>Cena za kus (Kč)</t>
  </si>
  <si>
    <t>Cena za položku (Kč)</t>
  </si>
  <si>
    <t>1. ŘÍDICÍ SYSTÉM - dodávka celkem</t>
  </si>
  <si>
    <t>CELKEM:</t>
  </si>
  <si>
    <t>1.1 Rozvaděč BA11</t>
  </si>
  <si>
    <t>(ks)</t>
  </si>
  <si>
    <t>Pozice:</t>
  </si>
  <si>
    <t>Celkem:</t>
  </si>
  <si>
    <t>Modulární podstanice PX, 200x I/O, BACnet/LonTalk</t>
  </si>
  <si>
    <t>Modul TX OPEN pro systémové integrace (160 dat. bodů)</t>
  </si>
  <si>
    <t>Univerzální modul, 8x UIO</t>
  </si>
  <si>
    <t>Rozšířený univerzální modul, 8x UIO</t>
  </si>
  <si>
    <t>Modul digitálních vstupů, 16x DI</t>
  </si>
  <si>
    <t>Modul digitálních výstupů, 6x DO</t>
  </si>
  <si>
    <t>Rámeček 138 x 138</t>
  </si>
  <si>
    <t>Napájecí modul, 1200 mA pro periferní moduly</t>
  </si>
  <si>
    <t>Sběrnicový modul</t>
  </si>
  <si>
    <t>1.2 Rozvaděč BA13</t>
  </si>
  <si>
    <t>Modul digitálních vstupů, 8x DI</t>
  </si>
  <si>
    <r>
      <t>2. PERIFERIE</t>
    </r>
    <r>
      <rPr>
        <b/>
        <sz val="12"/>
        <color indexed="10"/>
        <rFont val="Times New Roman CE"/>
        <charset val="238"/>
      </rPr>
      <t xml:space="preserve">  - dodávka celkem</t>
    </r>
  </si>
  <si>
    <t>2.1 Kompresorovna</t>
  </si>
  <si>
    <t>Frekvenční měnič, 1.1kW, filtr třídy B, IP55, bez BOP panelu</t>
  </si>
  <si>
    <t>BOP (basic operation panel) k frekvenčnímu měniči G120P, IP55</t>
  </si>
  <si>
    <t>Čidlo tlaku 0…10 bar, 0…10 V</t>
  </si>
  <si>
    <t>2.2 Nečistá VZT</t>
  </si>
  <si>
    <t>Klapkový pohon 230V, toč. 2-bod, 18 Nm, havar. fce</t>
  </si>
  <si>
    <t>Klapkový pohon AC/DC 24V, toč. DC 0..10 V, 10Nm, BHF, 150s</t>
  </si>
  <si>
    <t>Kanálové teplotní čidlo LG-Ni1000 - 0,4 m, -50…+80°C</t>
  </si>
  <si>
    <t>Protimrazový termostat -5..+15°C, kapilára 6 m</t>
  </si>
  <si>
    <t>Diferenční tlakový spínač 20...300 Pa</t>
  </si>
  <si>
    <t>Čidlo diferenčního tlaku pro vzduch, 0…10 V, 0…200 / 0…250 / 0…500 Pa, lineární char.</t>
  </si>
  <si>
    <t>Ponorné teplotní čidlo LG-Ni1000 - s jímkou 150 mm, -30…+130°C</t>
  </si>
  <si>
    <t>Magnetický ventil 3-cestný, PN16, DN20, Kvs=5m3/h, AC 254 V, DC 0/2…10V, 4…20mA, &lt;2s, havarijní fukce, ruční ovládání, teplota média 1..130°C</t>
  </si>
  <si>
    <t>Ventil 2cestný, PN16, DN25, Kvs=10m3/h, zdvih 20mm, teplota média -25…150°C</t>
  </si>
  <si>
    <t>Sada 2 ks šroubení s plochým těsněním G6/4B - Rp1 litina</t>
  </si>
  <si>
    <t>Pohon AC/DC 24V, 800N, DC 0…10V nebo 4…20mA, 20mm, 30s,  teplota média do 130 °C, lze vybavit pomocným kontaktem a funkčním modulem</t>
  </si>
  <si>
    <t>Optický detektor kouře do VZT s relé 24VAC</t>
  </si>
  <si>
    <t>2.3 Čistá VZT</t>
  </si>
  <si>
    <t>Magnetický ventil 3-cestný, PN16, DN40, Kvs=20m3/h, AC 24 V, DC 0/2…10V, 4…20mA, &lt;2s, havarijní fukce, ruční ovládání, teplota média 1..130°C</t>
  </si>
  <si>
    <t>Ventil 2cestný, PN16, DN80, Kvs=80m3/h, zdvih 40mm, teplota média -20…220 °C</t>
  </si>
  <si>
    <t>Pohon AC/DC 24V, 1600N, DC 0…10V nebo 4…20mA, 120s, 40mm, teplota média od -25 až 130 °C</t>
  </si>
  <si>
    <t>FM V20, IP20, 1AC 200/240 V, s displejem, 0,75 kW, filtr B (C1), FSAB</t>
  </si>
  <si>
    <r>
      <t>3. ROZVADĚČE</t>
    </r>
    <r>
      <rPr>
        <b/>
        <sz val="12"/>
        <color indexed="10"/>
        <rFont val="Times New Roman CE"/>
        <charset val="238"/>
      </rPr>
      <t xml:space="preserve"> - dodávka celkem</t>
    </r>
  </si>
  <si>
    <t>3.1 Rozvaděč BA11</t>
  </si>
  <si>
    <t>(kpl)</t>
  </si>
  <si>
    <t>Rozvaděč MaR</t>
  </si>
  <si>
    <t>Přezbrojení stávajícího RZV, demontáž původních modulů, instalace a zapojení nových modulů</t>
  </si>
  <si>
    <t xml:space="preserve">Přezbrojení stávajícího RZV, doplnění výzbroje </t>
  </si>
  <si>
    <t>3.1 Rozvaděč BA13</t>
  </si>
  <si>
    <r>
      <t>4. KABELOVÉ ROZVODY</t>
    </r>
    <r>
      <rPr>
        <b/>
        <sz val="12"/>
        <color indexed="10"/>
        <rFont val="Times New Roman CE"/>
        <charset val="238"/>
      </rPr>
      <t xml:space="preserve"> - dodávka celkem</t>
    </r>
  </si>
  <si>
    <t>4.1 Kabelové rozvody</t>
  </si>
  <si>
    <t>(m)</t>
  </si>
  <si>
    <t>kč/m</t>
  </si>
  <si>
    <t>JYTY-O 4x1</t>
  </si>
  <si>
    <t>Kabel 4-žilový, tuhý, stíněný, průřez 1mm2</t>
  </si>
  <si>
    <t>JYTY-O 2x1</t>
  </si>
  <si>
    <t>Kabel 2-žilový, tuhý, stíněný, průřez 1mm2</t>
  </si>
  <si>
    <t>CYKY-J 3x1,5</t>
  </si>
  <si>
    <t>Kabel 3-žilový, tuhý, průřez 1,5mm2</t>
  </si>
  <si>
    <t>CYKY-J 5x1,5</t>
  </si>
  <si>
    <t>Kabel 5-žilový, tuhý, průřez 1,5mm2</t>
  </si>
  <si>
    <t>CYKY-J 7x1,5</t>
  </si>
  <si>
    <t>Kabel 7-žilový, tuhý, průřez 1,5mm2</t>
  </si>
  <si>
    <t>CYKY-J 5x2,5</t>
  </si>
  <si>
    <t>Kabel 5-žilový, tuhý, průřez 2,5mm2</t>
  </si>
  <si>
    <t>CMFM_4x2,5</t>
  </si>
  <si>
    <t>Kabel pro frekvenční měniče vč. položení, označení a ukončení</t>
  </si>
  <si>
    <t>J-Y(st)Y 1x2x0,8</t>
  </si>
  <si>
    <t>Sdělovací kabel stíněný 1x2x0,8mm</t>
  </si>
  <si>
    <t>J-Y(st)Y 2x2x0,8</t>
  </si>
  <si>
    <t>Sdělovací kabel stíněný 2x2x0,8mm</t>
  </si>
  <si>
    <t>Kabelové trasy</t>
  </si>
  <si>
    <t>Kabelové žlaby, lišty, trubky atd. - 1 kpl</t>
  </si>
  <si>
    <t>5. SLUŽBY</t>
  </si>
  <si>
    <t>5.1  Software</t>
  </si>
  <si>
    <t>SW PX</t>
  </si>
  <si>
    <t>Uživatelský sw pro podstanice DESIGO PX</t>
  </si>
  <si>
    <t>SW ALFA</t>
  </si>
  <si>
    <t>Uživatelský sw pro dipečerské pracoviště ProCop</t>
  </si>
  <si>
    <t>5.2  Uvedení do provozu</t>
  </si>
  <si>
    <t>Koordinace</t>
  </si>
  <si>
    <t>Koordinace prací se souvisejícími profesemi</t>
  </si>
  <si>
    <t>Zprovoznění PX</t>
  </si>
  <si>
    <t>Uvedení do provozu řídicího systému DESIGO PX, včetně zaregulování</t>
  </si>
  <si>
    <t>Školení</t>
  </si>
  <si>
    <t>Zaškolení obsluhy v průběhu komplexních zkoušek</t>
  </si>
  <si>
    <t>Test periferií</t>
  </si>
  <si>
    <t xml:space="preserve">Ověření funkčnosti periferií a jejich připojení do podstanice  </t>
  </si>
  <si>
    <t>Zkoušky</t>
  </si>
  <si>
    <t>Komplexní zkoušky systému MaR</t>
  </si>
  <si>
    <t>5.3 Montážní práce</t>
  </si>
  <si>
    <t>Demontáže</t>
  </si>
  <si>
    <t>Demontáž původních periferií</t>
  </si>
  <si>
    <t>Montáž</t>
  </si>
  <si>
    <t>Montáž periferií</t>
  </si>
  <si>
    <t>Vybudování kabelových tras</t>
  </si>
  <si>
    <t>Položení kabelů</t>
  </si>
  <si>
    <t>Položení kabelů do kabelových tras</t>
  </si>
  <si>
    <t>Zapojení</t>
  </si>
  <si>
    <t>Zapojení kabelů na straně rozvaděčů i na straně spotřebičů a periferií MaR</t>
  </si>
  <si>
    <t>Protipožární ucpávky</t>
  </si>
  <si>
    <t>Zajištění protipožárních ucpávek kabelovách tras MaR</t>
  </si>
  <si>
    <t>5.4 Ostatní služby</t>
  </si>
  <si>
    <t>Revize</t>
  </si>
  <si>
    <t>Výchozí revize elektro</t>
  </si>
  <si>
    <t xml:space="preserve">Projekt - výrobní </t>
  </si>
  <si>
    <t>Dílenské výkresy rozvaděčů MaR</t>
  </si>
  <si>
    <t>Projekt - skutečný stav</t>
  </si>
  <si>
    <t>Dokumentace skutečného stavu</t>
  </si>
  <si>
    <t xml:space="preserve">6 OSTATNÍ </t>
  </si>
  <si>
    <t>6.1 Ostatní nezbytné služby, dodávky a náklady</t>
  </si>
  <si>
    <t>Služby</t>
  </si>
  <si>
    <t>Ostatní služby nutné pro provedení díla</t>
  </si>
  <si>
    <t>Náklady</t>
  </si>
  <si>
    <t>Ostatní vedlejší náklady nutné pro provedení díla (režie, doprava, atp.)</t>
  </si>
  <si>
    <t>VRN 2%</t>
  </si>
  <si>
    <t>Vedlejší rozpočtové náklady</t>
  </si>
  <si>
    <t>REKAPITULACE</t>
  </si>
  <si>
    <t>ŘÍDICÍ SYSTÉM - dodávka celkem</t>
  </si>
  <si>
    <r>
      <t>PERIFERIE</t>
    </r>
    <r>
      <rPr>
        <b/>
        <sz val="12"/>
        <color indexed="10"/>
        <rFont val="Times New Roman CE"/>
        <charset val="238"/>
      </rPr>
      <t xml:space="preserve"> - dodávka celkem</t>
    </r>
  </si>
  <si>
    <r>
      <t xml:space="preserve">ROZVADĚČE </t>
    </r>
    <r>
      <rPr>
        <b/>
        <sz val="12"/>
        <color indexed="10"/>
        <rFont val="Times New Roman CE"/>
        <charset val="238"/>
      </rPr>
      <t>- dodávka a montáž celkem</t>
    </r>
  </si>
  <si>
    <r>
      <t xml:space="preserve">KABELOVÉ ROZVODY </t>
    </r>
    <r>
      <rPr>
        <b/>
        <sz val="12"/>
        <color indexed="10"/>
        <rFont val="Times New Roman CE"/>
        <charset val="238"/>
      </rPr>
      <t>- dodávka celkem</t>
    </r>
  </si>
  <si>
    <t>SLUŽBY</t>
  </si>
  <si>
    <t>OSTATNÍ</t>
  </si>
  <si>
    <t>CENA DODÁVKY CELKEM (bez DPH)</t>
  </si>
  <si>
    <t>D.2.1. -Parokondenzátní okruh</t>
  </si>
  <si>
    <t>Demontáže stávajícícho rozvodu a technologe páry a kondenzátu</t>
  </si>
  <si>
    <t>G.S.08 Výměníková stanice</t>
  </si>
  <si>
    <t>Kondenzátní nádrž  1,0m3 (včetně výstroje, likvidace tepelné izolace a uložení apod.)</t>
  </si>
  <si>
    <t>(Hranice demontáže je uvedena ve výkresové části PD)</t>
  </si>
  <si>
    <t>Stávající kondenzátní čerpadla Movitec VFS 6/5 B</t>
  </si>
  <si>
    <t>Armatury u kondenzátní nádrže</t>
  </si>
  <si>
    <t>Větev _Regulační uzel regulace páry (včetně výtroje, likvidace tepelné izolace a uložení apod.)</t>
  </si>
  <si>
    <t>Větve -Neregulovaná (včetně výtroje, likvidace tepelné izolace a uložení apod.)</t>
  </si>
  <si>
    <t>Zaslepení potrubí páry a kondenzátu v  místnosti chlazní při vstupu do instalačního kanálku DN40-DN65</t>
  </si>
  <si>
    <t xml:space="preserve">Potrubní rozvody páry  a kondenzátu </t>
  </si>
  <si>
    <t>v místnostech výměníková stanice G.S.08 a strojovna chlazení G.S.09</t>
  </si>
  <si>
    <t>Potrubí DN20-DN65 (včetně výstroje, likvidace tepelné izolace a uložení apod.)</t>
  </si>
  <si>
    <t>Demontáž a zpětná montáž VZT - ve strojovně chlazení  G.S 09) - u stoupačky T01 a lis 1-2-3</t>
  </si>
  <si>
    <t>pro potřeby montáže parokondezátního potrubí</t>
  </si>
  <si>
    <t>300x450 -  2000mm</t>
  </si>
  <si>
    <t>Dodávka a montáž nové technologie parokondezátního okruhu</t>
  </si>
  <si>
    <t>Výměníková stanice G.S.08  - armatury a hlavní celky</t>
  </si>
  <si>
    <t>Kondenzátní nádrž 1,0m3</t>
  </si>
  <si>
    <t>Materiál: - nerezová ocel ČSN 17 240</t>
  </si>
  <si>
    <t>vyrobeno z plechu tl.5mm</t>
  </si>
  <si>
    <t>svařeno vodotěsně, sváry začištěny (pasivace)</t>
  </si>
  <si>
    <t>tepelná izolace tl.100mm;součinitel tepelné vodivosti 0,38-0,04 W/mK; Al. Povrch</t>
  </si>
  <si>
    <t>Hlavní  přívod  parní - odvodnění</t>
  </si>
  <si>
    <t>Uzav.ventil s vlnovc. ucpávkou  (DN25 PN25)</t>
  </si>
  <si>
    <t>Odvaděč kondenzátu kapslový (DN25 PN25)</t>
  </si>
  <si>
    <t>Zpětný ventil (DN25 PN25)</t>
  </si>
  <si>
    <t>Neredukovaná větev - sytá pára</t>
  </si>
  <si>
    <t>Uzav.ventil s vlnovc. ucpávkou DN40 PN25</t>
  </si>
  <si>
    <t>Separátor vlhkosti DN40 PN25</t>
  </si>
  <si>
    <t>Sestava odvodnění separátoru</t>
  </si>
  <si>
    <t>Uzav.ventil s vlnovc. Ucpávkou DN15 PN25</t>
  </si>
  <si>
    <t>Filtr se standardním sítem DN15 PN25</t>
  </si>
  <si>
    <t>Odvaděč kondenzátu plovákový DN15 PN25</t>
  </si>
  <si>
    <t>Zpětný ventil mezipřírubový DN15 PN25</t>
  </si>
  <si>
    <t>Odvzdušnění separátoru</t>
  </si>
  <si>
    <t>Kulový kohout (1/2") PN25</t>
  </si>
  <si>
    <t>Odvzdušňovač 1/2" PN16</t>
  </si>
  <si>
    <t>Sestava odvodnění  strojovna</t>
  </si>
  <si>
    <t>Uzav.ventil s vlnovc. Ucpávkou DN25 PN25</t>
  </si>
  <si>
    <t>Odvaděč kondenzátu kapslový DN25 PN25</t>
  </si>
  <si>
    <t>Zpětný ventil DN25 PN25</t>
  </si>
  <si>
    <t>Redukovaná větev - sytá pára</t>
  </si>
  <si>
    <t>část 1</t>
  </si>
  <si>
    <t>Uzav.ventil s vlnovc. Ucpávkou DN50 PN25</t>
  </si>
  <si>
    <t>Separátor vlhkosti DN50 PN25</t>
  </si>
  <si>
    <t>Filtr se sítem 100mesh/0,16mm DN50 PN25</t>
  </si>
  <si>
    <t>Sestava regulačního ventilu PNEU:(1070-150kg/h)kvs =25m3/h DN40 PN25; prabolická char. (včetně armatur tl. vzduchu)</t>
  </si>
  <si>
    <t>Pojistný ventil 6,5-10,4BARG; 1498 kg/h</t>
  </si>
  <si>
    <t>protitlak  10%</t>
  </si>
  <si>
    <t>(ot. Přetlak 6,2 barg)</t>
  </si>
  <si>
    <t>Uzav.ventil s vlnovc. Ucpávkou DN65 PN16</t>
  </si>
  <si>
    <t>Uzav.ventil s vlnovc. Ucpávkou DN15 PN16</t>
  </si>
  <si>
    <t>Odvaděč kondenzátu kapslový DN15 PN16</t>
  </si>
  <si>
    <t>Zpětný ventil DN15 PN16</t>
  </si>
  <si>
    <t>část 2</t>
  </si>
  <si>
    <t>Uzav.ventil s vlnovc. Ucpávkou DN32 PN25</t>
  </si>
  <si>
    <t>Separátor vlhkosti DN32 PN25</t>
  </si>
  <si>
    <t>Filtr se sítem 100mesh/0,16mm; DN32 PN25</t>
  </si>
  <si>
    <t>Sestava regulačního ventilu PNEU;(485-20kg/h)kvs =10m3/h;DN25 PN25 parablická char (včetně armatur tl.vzduchu</t>
  </si>
  <si>
    <t>Pojistný ventil 6,5-10,4BARG; 956kg/h</t>
  </si>
  <si>
    <t>Uzav.ventil s vlnovc. Ucpávkou DN40 PN16</t>
  </si>
  <si>
    <t>Rozvody po objektu (od výměníkové stanice a prádelna) - armatury</t>
  </si>
  <si>
    <t>Neredukovaná pára - větev korytový žehlič</t>
  </si>
  <si>
    <t>Zpětný ventil mezipřírubový DN50 PN25</t>
  </si>
  <si>
    <t>Uzav.ventil s vlnovc. Ucpávkou DN15PN25</t>
  </si>
  <si>
    <t>Odvaděč kondenzátu kapslový DN15PN25</t>
  </si>
  <si>
    <t>Zpětný ventil DN15PN25</t>
  </si>
  <si>
    <t>Kulový kohout 1/2" (PN25)</t>
  </si>
  <si>
    <t>Redukovaná pára - lisy</t>
  </si>
  <si>
    <t>Filtr se sítem 100mesh/0,16mm DN15 PN16</t>
  </si>
  <si>
    <t>Filtr se standardním sítem DN15PN16</t>
  </si>
  <si>
    <t>Odvaděč kondenzátu plovákový DN15PN16</t>
  </si>
  <si>
    <t>Zpětný ventil mezipřírubový DN15PN16</t>
  </si>
  <si>
    <t>Průhledítko DN15PN16</t>
  </si>
  <si>
    <t>Redukovaná pára - sušiče</t>
  </si>
  <si>
    <t>Uzav.ventil s vlnovc. Ucpávkou DN25 PN16</t>
  </si>
  <si>
    <t>Filtr se sítem 100mesh/0,16mm DN25 PN16</t>
  </si>
  <si>
    <t>Separátor vlhkosti DN25 PN25</t>
  </si>
  <si>
    <t>Hadice (kompenzátor) DN25PN16 208/17  - dle napojovacího místa</t>
  </si>
  <si>
    <t>Filtr se standardním sítem DN20 PN16</t>
  </si>
  <si>
    <t>Odvaděč kondenzátu plovákový DN20 PN16</t>
  </si>
  <si>
    <t>Zpětný ventil mezipřírubový DN20 PN16</t>
  </si>
  <si>
    <t>Kulový kohout 3/4" (PN25)</t>
  </si>
  <si>
    <t>Filtr se standardním sítem DN15 PN16</t>
  </si>
  <si>
    <t>Odvaděč kondenzátu plovákový DN15 PN16</t>
  </si>
  <si>
    <t>Zpětný ventil mezipřírubový DN15 PN16</t>
  </si>
  <si>
    <t>Kulový kohout DN15 PN16</t>
  </si>
  <si>
    <t>Odvaděč kondenzátu kapslový  DN15 PN16</t>
  </si>
  <si>
    <t>Redukovaná pára - pračky</t>
  </si>
  <si>
    <t>Uzav.ventil s vlnovc. Ucpávkou DN32PN16</t>
  </si>
  <si>
    <t>Filtr se sítem 100mesh/0,16mm DN32PN16</t>
  </si>
  <si>
    <t>Hadice (kompenzátor) DN32PN16 208/17  délka dle napojovacího místa</t>
  </si>
  <si>
    <t>Odvaděč kondenzátu kapslový DN15PN16</t>
  </si>
  <si>
    <t>Zpětný ventil DN15PN16</t>
  </si>
  <si>
    <t>Manometry</t>
  </si>
  <si>
    <t>Manometrický ventil - trojcestný (navařovací nerez) 1/2" (PN25); včetně smyčky</t>
  </si>
  <si>
    <t>Manometr 0-25bar (nerez) pr.100 mm</t>
  </si>
  <si>
    <t>Manometr 0-16bar (nerez) pr.100 mm</t>
  </si>
  <si>
    <t xml:space="preserve">s přesností 1,5% </t>
  </si>
  <si>
    <t>Sestava pro čerpání kondenzátu</t>
  </si>
  <si>
    <t>Čerpadlo kondezátu Q=6,3m3/h, H=36m, kondenzát +80-95°C, 3f.-400V, 1,1kW, 2,3A, 2.900ot., konstantní otáčky (s FM),</t>
  </si>
  <si>
    <t>VS - nerez, připojení DN32, PN25, těsnění RMG-AC,55-BQ7VGG, Viton:</t>
  </si>
  <si>
    <t>Zpětný ventil mezipřírubový DN40 PN16 (nerez)</t>
  </si>
  <si>
    <t>Kulový kohout DN40 PN16 (nerez)</t>
  </si>
  <si>
    <t>Kulový kohout DN32 PN16 (nerez)</t>
  </si>
  <si>
    <t>Filtr se standardním sítem DN32 PN16</t>
  </si>
  <si>
    <t>21,3 x 3</t>
  </si>
  <si>
    <t>26 x 3</t>
  </si>
  <si>
    <t>31,8 x 3</t>
  </si>
  <si>
    <t xml:space="preserve"> </t>
  </si>
  <si>
    <t>42,4 x 3</t>
  </si>
  <si>
    <t>48 x 3</t>
  </si>
  <si>
    <t>60,3 x 3</t>
  </si>
  <si>
    <t xml:space="preserve">76x3,0 </t>
  </si>
  <si>
    <t>139,7x 3</t>
  </si>
  <si>
    <t>168,4 x 3</t>
  </si>
  <si>
    <t>Objímky bez gumy , včetně kotvícího systému</t>
  </si>
  <si>
    <t>6/4" (DN40)</t>
  </si>
  <si>
    <t>2" (DN50)</t>
  </si>
  <si>
    <t>pr.76 (DN65)</t>
  </si>
  <si>
    <t>pr.139,7 (DN125)</t>
  </si>
  <si>
    <t>pr.168,4 (DN150)</t>
  </si>
  <si>
    <t>Tepelná izolace (minerální vaty s povrchovou úpravou AL 
se součinitelem tepelné vodivosti 0,38-0,04 W/mK)</t>
  </si>
  <si>
    <t>1/2" (DN 15) - tl.izol 30 a 40mm</t>
  </si>
  <si>
    <t>3/4" (DN 20) tl.izol 30 a 40mm</t>
  </si>
  <si>
    <t>1" (DN 25) - tl.izol 35 a 40mm</t>
  </si>
  <si>
    <t>5/4" (DN 32) - tl izol. 40 a 50mm</t>
  </si>
  <si>
    <t xml:space="preserve">6/4" (DN40) - tl. izol 40mm </t>
  </si>
  <si>
    <t>2" (DN50)-tl. izol -40 a 50mm</t>
  </si>
  <si>
    <t>pr.76 (DN65) 50 a 70 mm</t>
  </si>
  <si>
    <t>Oplechování přípojek sušiče (č.1-č.3) - plech AL 0,6-0,8mm</t>
  </si>
  <si>
    <t>Oplechování přípojek pračky (č.1 a č.2) -plech -AL 06-0,8mm</t>
  </si>
  <si>
    <t>Oplechování přípojky korytového žehliče  -plech -AL 06-0,8mm</t>
  </si>
  <si>
    <t>Oplechování přípojky lisy  -plech -AL 06-0,8mm</t>
  </si>
  <si>
    <t>Tepelná izolace (tkaninová
se součinitelem tepelné vodivosti 0,38-0,04 W/mK) - do 250°C</t>
  </si>
  <si>
    <t>armatury DN15-DN65</t>
  </si>
  <si>
    <t>Nátěr ocelových konstrukcí (1x základ + 2x vrchní nátěr) - oprava</t>
  </si>
  <si>
    <t>m2</t>
  </si>
  <si>
    <t>Každá vrstva bude olejový nátěr jiného odstínu</t>
  </si>
  <si>
    <t>Uložení a ocelové konstrukce budou natřeny s povrchovou úpravou pozink</t>
  </si>
  <si>
    <t>Veškerá dodávka musí být materiálově odolná na parametry média - viz. bod 3.1. technické zprávy</t>
  </si>
  <si>
    <t>D.2.3. -Připojení VZT jednotek – strojovna G.S.14 (ÚT a CHL.)</t>
  </si>
  <si>
    <t xml:space="preserve">(popis požadavku - viz TZ část VZT 9) </t>
  </si>
  <si>
    <t>Pozn.</t>
  </si>
  <si>
    <r>
      <t xml:space="preserve">Předmětem plnění je provedení připojení VZT jednotek ve strojovně </t>
    </r>
    <r>
      <rPr>
        <b/>
        <sz val="12"/>
        <color theme="1"/>
        <rFont val="Aptos Narrow"/>
        <family val="2"/>
        <charset val="238"/>
        <scheme val="minor"/>
      </rPr>
      <t>G.S.14 – prádelna (čistá a nečistá část)</t>
    </r>
    <r>
      <rPr>
        <sz val="11"/>
        <color theme="1"/>
        <rFont val="Aptos Narrow"/>
        <family val="2"/>
        <charset val="238"/>
        <scheme val="minor"/>
      </rPr>
      <t xml:space="preserve"> na rozvody </t>
    </r>
    <r>
      <rPr>
        <b/>
        <sz val="12"/>
        <color theme="1"/>
        <rFont val="Aptos Narrow"/>
        <family val="2"/>
        <charset val="238"/>
        <scheme val="minor"/>
      </rPr>
      <t>otopné vody (ÚT)</t>
    </r>
    <r>
      <rPr>
        <sz val="11"/>
        <color theme="1"/>
        <rFont val="Aptos Narrow"/>
        <family val="2"/>
        <charset val="238"/>
        <scheme val="minor"/>
      </rPr>
      <t xml:space="preserve"> a </t>
    </r>
    <r>
      <rPr>
        <b/>
        <sz val="12"/>
        <color theme="1"/>
        <rFont val="Aptos Narrow"/>
        <family val="2"/>
        <charset val="238"/>
        <scheme val="minor"/>
      </rPr>
      <t>chlazené vody (CHL)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</si>
  <si>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včetně směšovacích uzlů, armatur, montáže,demontáže a uvedení do provozu a základního hydraulického vyregulování.</t>
  </si>
  <si>
    <r>
      <t xml:space="preserve">Rozsah prací je omezen pouze na prostor </t>
    </r>
    <r>
      <rPr>
        <b/>
        <sz val="12"/>
        <color theme="1"/>
        <rFont val="Aptos Narrow"/>
        <family val="2"/>
        <charset val="238"/>
        <scheme val="minor"/>
      </rPr>
      <t>strojovny VZT G.S.14</t>
    </r>
    <r>
      <rPr>
        <sz val="11"/>
        <color theme="1"/>
        <rFont val="Aptos Narrow"/>
        <family val="2"/>
        <charset val="238"/>
        <scheme val="minor"/>
      </rPr>
      <t>.</t>
    </r>
  </si>
  <si>
    <t>Součástí není MaR a elektroinstalace</t>
  </si>
  <si>
    <t>Připojení VZT jednotek na otopnou soustavu</t>
  </si>
  <si>
    <t>Připojení VZT jednotky – prádelna nečistá část</t>
  </si>
  <si>
    <t>Připojení VZT jednotky na rozvod otopné vody včetně směšovacího uzlu – prádelna nečistá část – strojovna G.S.14</t>
  </si>
  <si>
    <t>kpl.</t>
  </si>
  <si>
    <t>(popis VZT jednotky - viz TZ část VZT 4) odst 11)</t>
  </si>
  <si>
    <t>Dodávka a montáž připojení VZT jednotky na otopnou soustavu včetně směšovacího uzlu s trojcestným ventilem</t>
  </si>
  <si>
    <t xml:space="preserve"> oběhovým čerpadlem, armaturami, připojovacím potrubím, odvzdušněním, tep.izolací,  tlakovou zkouškou a základním vyregulováním průtoků.</t>
  </si>
  <si>
    <t>Pložka zahrnuje i demontáž a vypuštění stávajících směšovacích uzlů</t>
  </si>
  <si>
    <t>Připojení VZT jednotky – prádelna čistá část</t>
  </si>
  <si>
    <t>Připojení VZT jednotky na rozvod otopné vody včetně směšovacího uzlu – prádelna čistá část – strojovna G.S.14</t>
  </si>
  <si>
    <t>(popis VZT jednotky - viz TZ část VZT 4) odst 12)</t>
  </si>
  <si>
    <t>oběhovým čerpadlem, armaturami, připojovacím potrubím, odvzdušněním, tep.izolací,  tlakovou zkouškou a základním vyregulováním průtoků.</t>
  </si>
  <si>
    <t>B) Vodní chlazení (CHL)</t>
  </si>
  <si>
    <t>Připojení VZT jednotek na rozvod chlazené vody</t>
  </si>
  <si>
    <t>Připojení VZT jednotky na rozvod chlazené vody včetně směšovacího uzlu – prádelna nečistá část – strojovna G.S.14</t>
  </si>
  <si>
    <t>Dodávka a montáž připojení VZT jednotky na systém chlazení včetně směšovacího uzlu s trojcestným ventilem</t>
  </si>
  <si>
    <t xml:space="preserve"> oběhovým čerpadlem, armaturami, připojovacím potrubím, odvzdušněním, izolací proti kondenzaci vodních par,  tlakovou zkouškou a základním vyregulováním průtoků.</t>
  </si>
  <si>
    <t>Připojení VZT jednotky na rozvod chlazené vody včetně směšovacího uzlu – prádelna čistá část – strojovna G.S.14</t>
  </si>
  <si>
    <r>
      <t xml:space="preserve">Dispoziční řešení uzlů bude upřesněno v </t>
    </r>
    <r>
      <rPr>
        <b/>
        <sz val="9"/>
        <color theme="1"/>
        <rFont val="Aptos Narrow"/>
        <family val="2"/>
        <charset val="238"/>
        <scheme val="minor"/>
      </rPr>
      <t>dodavatelské dokumentaci dodavatele, odsouhlasené zástupcem objednatele</t>
    </r>
  </si>
  <si>
    <t>{beeaba90-4752-457f-a503-2aca9d1ef9f0}</t>
  </si>
  <si>
    <t>2</t>
  </si>
  <si>
    <t>KRYCÍ LIST SOUPISU PRACÍ</t>
  </si>
  <si>
    <t>v ---  níže se nacházejí doplnkové a pomocné údaje k sestavám  --- v</t>
  </si>
  <si>
    <t>False</t>
  </si>
  <si>
    <t>Stavba:</t>
  </si>
  <si>
    <t>KSO:</t>
  </si>
  <si>
    <t/>
  </si>
  <si>
    <t>CC-CZ:</t>
  </si>
  <si>
    <t>Místo:</t>
  </si>
  <si>
    <t>Jičín, Bolzánova 512</t>
  </si>
  <si>
    <t>Datum:</t>
  </si>
  <si>
    <t>Zadavatel:</t>
  </si>
  <si>
    <t>IČ:</t>
  </si>
  <si>
    <t>Oblastní nemocnice Jičín a.s.</t>
  </si>
  <si>
    <t>DIČ:</t>
  </si>
  <si>
    <t>Účastník:</t>
  </si>
  <si>
    <t>Projektant:</t>
  </si>
  <si>
    <t>Ing.arch. Karel Manda</t>
  </si>
  <si>
    <t>Zpracovatel:</t>
  </si>
  <si>
    <t>Peter Bobák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</si>
  <si>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</si>
  <si>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</si>
  <si>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</si>
  <si>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</si>
  <si>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</si>
  <si>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</si>
  <si>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</si>
  <si>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</si>
  <si>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</si>
  <si>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</si>
  <si>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</si>
  <si>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</si>
  <si>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</si>
  <si>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</si>
  <si>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</si>
  <si>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</si>
  <si>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</si>
  <si>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</si>
  <si>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stavby celkem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</si>
  <si>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</si>
  <si>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</si>
  <si>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</si>
  <si>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</si>
  <si>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</si>
  <si>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</si>
  <si>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</si>
  <si>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</si>
  <si>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</si>
  <si>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</si>
  <si>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</si>
  <si>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</si>
  <si>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</si>
  <si>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Kód</t>
  </si>
  <si>
    <t>Popis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</si>
  <si>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</si>
  <si>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</si>
  <si>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</si>
  <si>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</si>
  <si>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</si>
  <si>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</si>
  <si>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</si>
  <si>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</si>
  <si>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</si>
  <si>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</si>
  <si>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</si>
  <si>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</si>
  <si>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0</t>
  </si>
  <si>
    <t>ROZPOCET</t>
  </si>
  <si>
    <t>Zakládání</t>
  </si>
  <si>
    <t>K</t>
  </si>
  <si>
    <t>272313511</t>
  </si>
  <si>
    <t>Základy z betonu prostého klenby z betonu kamenem neprokládaného tř. C 12/15</t>
  </si>
  <si>
    <t>m3</t>
  </si>
  <si>
    <t>1263493263</t>
  </si>
  <si>
    <t>Online PSC</t>
  </si>
  <si>
    <t>https://podminky.urs.cz/item/CS_URS_2025_01/272313511</t>
  </si>
  <si>
    <t>VV</t>
  </si>
  <si>
    <t>"podkladní beton základ Z1 třídílný mandl"       1,08*0,82*0,08*2</t>
  </si>
  <si>
    <t>True</t>
  </si>
  <si>
    <t>278361111</t>
  </si>
  <si>
    <t>Výztuž základu (podezdívky) betonového ze svařovaných sítí z drátů typu KARI</t>
  </si>
  <si>
    <t>t</t>
  </si>
  <si>
    <t>534899198</t>
  </si>
  <si>
    <t>https://podminky.urs.cz/item/CS_URS_2025_01/278361111</t>
  </si>
  <si>
    <t>3</t>
  </si>
  <si>
    <t>278381124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</si>
  <si>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do 0,09 m2 tř. C 16/20</t>
  </si>
  <si>
    <t>132993587</t>
  </si>
  <si>
    <t>https://podminky.urs.cz/item/CS_URS_2025_01/278381124</t>
  </si>
  <si>
    <t>"základ sušiče TD 28 č.1"      0,3*0,3*0,3*3</t>
  </si>
  <si>
    <t>"základ sušiče TD 28 č.3"      0,3*0,3*0,3*2</t>
  </si>
  <si>
    <t>278381144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</si>
  <si>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přes 0,25 do 0,50 m2 tř. C 16/20</t>
  </si>
  <si>
    <t>-741878027</t>
  </si>
  <si>
    <t>https://podminky.urs.cz/item/CS_URS_2025_01/278381144</t>
  </si>
  <si>
    <t>"patky třídílného mandlu"          0,6*0,6*0,6*4</t>
  </si>
  <si>
    <t>5</t>
  </si>
  <si>
    <t>278381156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</si>
  <si>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přes 0,50 do 1,00 m2 tř. C 25/30</t>
  </si>
  <si>
    <t>1031305602</t>
  </si>
  <si>
    <t>https://podminky.urs.cz/item/CS_URS_2025_01/278381156</t>
  </si>
  <si>
    <t>"Z1 základ třídílného mandlu"          (0,36*0,25*0,3)*2</t>
  </si>
  <si>
    <t xml:space="preserve">                                                                       (1,08*0,82*0,3)*2</t>
  </si>
  <si>
    <t>Součet</t>
  </si>
  <si>
    <t>Svislé a kompletní konstrukce</t>
  </si>
  <si>
    <t>6</t>
  </si>
  <si>
    <t>310237241</t>
  </si>
  <si>
    <t>Zazdívka otvorů ve zdivu nadzákladovém cihlami pálenými plochy přes 0,09 m2 do 0,25 m2, ve zdi tl. do 300 mm - 1 NP</t>
  </si>
  <si>
    <t>kus</t>
  </si>
  <si>
    <t>1274040662</t>
  </si>
  <si>
    <t>https://podminky.urs.cz/item/CS_URS_2025_01/310237241</t>
  </si>
  <si>
    <t>7</t>
  </si>
  <si>
    <t>31499.r</t>
  </si>
  <si>
    <t>Obezdívka technolog. zařízení</t>
  </si>
  <si>
    <t>kpl</t>
  </si>
  <si>
    <t>1165525148</t>
  </si>
  <si>
    <t>8</t>
  </si>
  <si>
    <t>317941121</t>
  </si>
  <si>
    <t>Osazování ocelových válcovaných nosníků na zdivu I nebo IE nebo U nebo UE nebo L do č. 12 nebo výšky do 120 mm</t>
  </si>
  <si>
    <t>-904245979</t>
  </si>
  <si>
    <t>https://podminky.urs.cz/item/CS_URS_2025_01/317941121</t>
  </si>
  <si>
    <t>"spětné osazení I 100 nad mont. otvor místn. F.P. 52 aF.P.53"</t>
  </si>
  <si>
    <t>"hmotn. I 0,00834kg/m"                   3,0*0,009*2</t>
  </si>
  <si>
    <t>9</t>
  </si>
  <si>
    <t>M</t>
  </si>
  <si>
    <t>13010712</t>
  </si>
  <si>
    <t>ocel profilová jakost S235JR (11 375) průřez I (IPN) 100</t>
  </si>
  <si>
    <t>-1401176512</t>
  </si>
  <si>
    <t>10</t>
  </si>
  <si>
    <t>317941123</t>
  </si>
  <si>
    <t>Osazování ocelových válcovaných nosníků na zdivu I nebo IE nebo U nebo UE nebo L č. 14 až 22 nebo výšky do 220 mm</t>
  </si>
  <si>
    <t>882835978</t>
  </si>
  <si>
    <t>https://podminky.urs.cz/item/CS_URS_2025_01/317941123</t>
  </si>
  <si>
    <t>"základ sušiče TD25 č.1"                0,029</t>
  </si>
  <si>
    <t>11</t>
  </si>
  <si>
    <t>13010820</t>
  </si>
  <si>
    <t>ocel profilová jakost S235JR (11 375) průřez U (UPN) 140</t>
  </si>
  <si>
    <t>-1852128641</t>
  </si>
  <si>
    <t>12</t>
  </si>
  <si>
    <t>342241162</t>
  </si>
  <si>
    <t>Příčky nebo přizdívky jednoduché z cihel nebo příčkovek pálených na maltu MVC nebo MC plných P7,5 až P15 dl. 290 mm (290x140x65 mm), tl. o tl. 140 mm</t>
  </si>
  <si>
    <t>1999645555</t>
  </si>
  <si>
    <t>https://podminky.urs.cz/item/CS_URS_2025_01/342241162</t>
  </si>
  <si>
    <t>"dozdění příčkymezi místn. F.P.52 a F.P.53"        3,5*4,01</t>
  </si>
  <si>
    <t>"odpočet otvoru"                                                     -2,6*2,13</t>
  </si>
  <si>
    <t>Úpravy povrchů, podlahy a osazování výplní</t>
  </si>
  <si>
    <t>13</t>
  </si>
  <si>
    <t>612321141</t>
  </si>
  <si>
    <t>Omítka vápenocementová vnitřních ploch nanášená ručně dvouvrstvá, tloušťky jádrové omítky do 10 mm a tloušťky štuku do 3 mm štuková svislých konstrukcí stěn</t>
  </si>
  <si>
    <t>1291081853</t>
  </si>
  <si>
    <t>https://podminky.urs.cz/item/CS_URS_2025_01/612321141</t>
  </si>
  <si>
    <t>"dozdění příčky mezi místn. F.P.52 a F.P.53"        3,5*4,01*2</t>
  </si>
  <si>
    <t>"odpočet otvoru"                                                     -2,6*2,13*2</t>
  </si>
  <si>
    <t>Mezisoučet</t>
  </si>
  <si>
    <t>"mont. otvor pro přístup mezi osamy B-C 7-8"    1,5*4,01*2</t>
  </si>
  <si>
    <t>Ostatní konstrukce a práce, bourání</t>
  </si>
  <si>
    <t>14</t>
  </si>
  <si>
    <t>962032231</t>
  </si>
  <si>
    <t>Bourání zdiva nadzákladového z cihel pálených plných nebo lícových nebo vápenopískových na maltu vápennou nebo vápenocementovou, objemu přes 1 m3</t>
  </si>
  <si>
    <t>-944461796</t>
  </si>
  <si>
    <t>https://podminky.urs.cz/item/CS_URS_2025_01/962032231</t>
  </si>
  <si>
    <t>"mont. otvor mezi místn. F.P.52 a F.P.53"        3,5*4,01*0,15</t>
  </si>
  <si>
    <t>"odpočet otvoru"                                                     -2,6*2,13*0,15</t>
  </si>
  <si>
    <t>"mont. otvor pro přístup mezi osamy B-C 7-8"    1,5*4,01</t>
  </si>
  <si>
    <t>15</t>
  </si>
  <si>
    <t>964073211</t>
  </si>
  <si>
    <t>Vybourání válcovaných nosníků uložených ve zdivu cihelném délky do 4 m, hmotnosti do 10 kg/m</t>
  </si>
  <si>
    <t>1982891103</t>
  </si>
  <si>
    <t>https://podminky.urs.cz/item/CS_URS_2025_01/964073211</t>
  </si>
  <si>
    <t xml:space="preserve">"mont. otvor mezi místn. F.P.52 a F.P.53"        </t>
  </si>
  <si>
    <t>" 2 * I 100"            3,0*2</t>
  </si>
  <si>
    <t>16</t>
  </si>
  <si>
    <t>965043421</t>
  </si>
  <si>
    <t>Bourání mazanin betonových s potěrem nebo teracem tl. do 150 mm, plochy do 1 m2</t>
  </si>
  <si>
    <t>-812624153</t>
  </si>
  <si>
    <t>https://podminky.urs.cz/item/CS_URS_2025_01/965043421</t>
  </si>
  <si>
    <t>"patky</t>
  </si>
  <si>
    <t>"sušička 28 č.1"        0,3*0,3*0,15*3</t>
  </si>
  <si>
    <t>"sušička 28 č.3"        0,3*0,3*0,15*2</t>
  </si>
  <si>
    <t>"třídíl. mandl Z1"    (0,36*0,25*0,15+1,08*0,82*0,15)*2</t>
  </si>
  <si>
    <t>"třídíl. mandl patky"    0,6*0,6*0,15*4</t>
  </si>
  <si>
    <t>"pračky"                            0,11*0,3*0,3*2</t>
  </si>
  <si>
    <t>17</t>
  </si>
  <si>
    <t>971033431</t>
  </si>
  <si>
    <t>Vybourání otvorů ve zdivu základovém nebo nadzákladovém z cihel, tvárnic, příčkovek z cihel pálených na maltu vápennou nebo vápenocementovou plochy do 0,25 m2, tl. do 150 mm</t>
  </si>
  <si>
    <t>-1504139155</t>
  </si>
  <si>
    <t>https://podminky.urs.cz/item/CS_URS_2025_01/971033431</t>
  </si>
  <si>
    <t>"1PP"         6</t>
  </si>
  <si>
    <t>"1np"         2</t>
  </si>
  <si>
    <t>18</t>
  </si>
  <si>
    <t>971033531</t>
  </si>
  <si>
    <t>Vybourání otvorů ve zdivu základovém nebo nadzákladovém z cihel, tvárnic, příčkovek z cihel pálených na maltu vápennou nebo vápenocementovou plochy do 1 m2, tl. do 150 mm</t>
  </si>
  <si>
    <t>-1139117520</t>
  </si>
  <si>
    <t>https://podminky.urs.cz/item/CS_URS_2025_01/971033531</t>
  </si>
  <si>
    <t>"1NP"         0,56*0,5*2</t>
  </si>
  <si>
    <t xml:space="preserve">                      0,56*0,63</t>
  </si>
  <si>
    <t xml:space="preserve">                      0,8*0,63*2</t>
  </si>
  <si>
    <t xml:space="preserve">                      1,12*0,63</t>
  </si>
  <si>
    <t xml:space="preserve">                      1,0*1,0</t>
  </si>
  <si>
    <t>"2NP"         1,0*1,0</t>
  </si>
  <si>
    <t>19</t>
  </si>
  <si>
    <t>971052331</t>
  </si>
  <si>
    <t>Vybourání a prorážení otvorů v železobetonových příčkách a zdech základových nebo nadzákladových, plochy do 0,09 m2, tl. do 150 mm - kapsy pro základy sušiček</t>
  </si>
  <si>
    <t>-475844273</t>
  </si>
  <si>
    <t>https://podminky.urs.cz/item/CS_URS_2025_01/971052331</t>
  </si>
  <si>
    <t>"28č.1"             3</t>
  </si>
  <si>
    <t>"28č.3"            2</t>
  </si>
  <si>
    <t>20</t>
  </si>
  <si>
    <t>971052341</t>
  </si>
  <si>
    <t>Vybourání a prorážení otvorů v železobetonových příčkách a zdech základových nebo nadzákladových, plochy do 0,09 m2, tl. do 300 mm</t>
  </si>
  <si>
    <t>1036214185</t>
  </si>
  <si>
    <t>https://podminky.urs.cz/item/CS_URS_2025_01/971052341</t>
  </si>
  <si>
    <t>"mandl vkládač "           2</t>
  </si>
  <si>
    <t>21</t>
  </si>
  <si>
    <t>973042241</t>
  </si>
  <si>
    <t>Vysekání výklenků nebo kapes ve zdivu betonovém kapes, plochy do 0,10 m2, hl. do 150 mm</t>
  </si>
  <si>
    <t>615675394</t>
  </si>
  <si>
    <t>https://podminky.urs.cz/item/CS_URS_2025_01/973042241</t>
  </si>
  <si>
    <t>22</t>
  </si>
  <si>
    <t>974042554</t>
  </si>
  <si>
    <t xml:space="preserve">Vysekání rýh v betonové nebo jiné monolitické dlažbě s betonovým podkladem do hl. 100 mm a šířky do 150 mm - </t>
  </si>
  <si>
    <t>134980422</t>
  </si>
  <si>
    <t>https://podminky.urs.cz/item/CS_URS_2025_01/974042554</t>
  </si>
  <si>
    <t>"úprava kanálu sušiče TD 28 č.1"             0,85</t>
  </si>
  <si>
    <t>23</t>
  </si>
  <si>
    <t>977151116</t>
  </si>
  <si>
    <t>Jádrové vrty diamantovými korunkami do stavebních materiálů (železobetonu, betonu, cihel, obkladů, dlažeb, kamene) průměru přes 70 do 80 mm</t>
  </si>
  <si>
    <t>-207949039</t>
  </si>
  <si>
    <t>https://podminky.urs.cz/item/CS_URS_2025_01/977151116</t>
  </si>
  <si>
    <t>"do profilu 80 mm</t>
  </si>
  <si>
    <t>"1NP"              9*0,15</t>
  </si>
  <si>
    <t>"svisle"          6*0,6</t>
  </si>
  <si>
    <t>24</t>
  </si>
  <si>
    <t>977151125</t>
  </si>
  <si>
    <t>Jádrové vrty diamantovými korunkami do stavebních materiálů (železobetonu, betonu, cihel, obkladů, dlažeb, kamene) průměru přes 180 do 200 mm</t>
  </si>
  <si>
    <t>-688454965</t>
  </si>
  <si>
    <t>https://podminky.urs.cz/item/CS_URS_2025_01/977151125</t>
  </si>
  <si>
    <t>"profil 160 - 200 mm</t>
  </si>
  <si>
    <t>"1PP"              3*0,6</t>
  </si>
  <si>
    <t xml:space="preserve">                         1*0,15</t>
  </si>
  <si>
    <t>25</t>
  </si>
  <si>
    <t>977151127</t>
  </si>
  <si>
    <t>Jádrové vrty diamantovými korunkami do stavebních materiálů (železobetonu, betonu, cihel, obkladů, dlažeb, kamene) průměru přes 225 do 250 mm</t>
  </si>
  <si>
    <t>179542060</t>
  </si>
  <si>
    <t>https://podminky.urs.cz/item/CS_URS_2025_01/977151127</t>
  </si>
  <si>
    <t>"1PP"              1*0,6+1*0,6</t>
  </si>
  <si>
    <t>"1NP"             1*0,6</t>
  </si>
  <si>
    <t>"2NP"             1*0,6</t>
  </si>
  <si>
    <t>"podkr."         1*0,6</t>
  </si>
  <si>
    <t>26</t>
  </si>
  <si>
    <t>977151129</t>
  </si>
  <si>
    <t>Jádrové vrty diamantovými korunkami do stavebních materiálů (železobetonu, betonu, cihel, obkladů, dlažeb, kamene) průměru přes 300 do 350 mm</t>
  </si>
  <si>
    <t>1364842677</t>
  </si>
  <si>
    <t>https://podminky.urs.cz/item/CS_URS_2025_01/977151129</t>
  </si>
  <si>
    <t xml:space="preserve">"prostupy VZT mezi osami B-C  7-8"   </t>
  </si>
  <si>
    <t>"přízemí"             0,39</t>
  </si>
  <si>
    <t>"1. patro"            0,39</t>
  </si>
  <si>
    <t>27</t>
  </si>
  <si>
    <t>977211121</t>
  </si>
  <si>
    <t>Řezání konstrukcí stěnovou pilou z cihel nebo tvárnic hloubka řezu do 200 mm</t>
  </si>
  <si>
    <t>1254364655</t>
  </si>
  <si>
    <t>https://podminky.urs.cz/item/CS_URS_2025_01/977211121</t>
  </si>
  <si>
    <t>"1PP"              (0,45+0,4)*2*6</t>
  </si>
  <si>
    <t>"1NP"             (0,56+0,63)*5</t>
  </si>
  <si>
    <t xml:space="preserve">                          (0,9+0,75)*2</t>
  </si>
  <si>
    <t xml:space="preserve">                          (1,2+0,75)*2</t>
  </si>
  <si>
    <t>"2NP"             1,0*4</t>
  </si>
  <si>
    <t>40</t>
  </si>
  <si>
    <t>28</t>
  </si>
  <si>
    <t>977312113</t>
  </si>
  <si>
    <t>Řezání stávajících betonových mazanin s vyztužením hloubky přes 100 do 150 mm</t>
  </si>
  <si>
    <t>619446585</t>
  </si>
  <si>
    <t>https://podminky.urs.cz/item/CS_URS_2025_01/977312113</t>
  </si>
  <si>
    <t>"základ sušiče TD 28 č.1"      0,3*4*3</t>
  </si>
  <si>
    <t>"úprava kanálu pro UPE 140" (0,85+0,15)*2</t>
  </si>
  <si>
    <t>"základ sušiče TD 28 č.3"      0,3*4*2</t>
  </si>
  <si>
    <t>"základ třídílný mandl úprava kanálu"       (0,25*2+0,36)*2</t>
  </si>
  <si>
    <t>"základ třídílný mandl"       (1,08+0,82)*2*2</t>
  </si>
  <si>
    <t>"základ třídílný mandl patky"      0,6*4*4</t>
  </si>
  <si>
    <t>"pračky"                                               (0,1*2+0,3)*2</t>
  </si>
  <si>
    <t>29</t>
  </si>
  <si>
    <t>978021291.r</t>
  </si>
  <si>
    <t>Otlučení - obnažení výstuže sondy stropů v místech prostupů VZT mezi os B-C 7-8</t>
  </si>
  <si>
    <t>2017309326</t>
  </si>
  <si>
    <t>30</t>
  </si>
  <si>
    <t>978071.r</t>
  </si>
  <si>
    <t>Odsekání stávajícího dozdění</t>
  </si>
  <si>
    <t>1785817814</t>
  </si>
  <si>
    <t>PSV</t>
  </si>
  <si>
    <t>Práce a dodávky PSV</t>
  </si>
  <si>
    <t>766</t>
  </si>
  <si>
    <t>Konstrukce truhlářské</t>
  </si>
  <si>
    <t>31</t>
  </si>
  <si>
    <t>766641161.1</t>
  </si>
  <si>
    <t>Spětná montáž franc. okna</t>
  </si>
  <si>
    <t>543130449</t>
  </si>
  <si>
    <t>32</t>
  </si>
  <si>
    <t>76664181.r</t>
  </si>
  <si>
    <t>Demontáž francouského okna k spětné montáži 2250*3000</t>
  </si>
  <si>
    <t>-1892656650</t>
  </si>
  <si>
    <t>767</t>
  </si>
  <si>
    <t>Konstrukce zámečnické</t>
  </si>
  <si>
    <t>33</t>
  </si>
  <si>
    <t>767162811.r</t>
  </si>
  <si>
    <t>Demontáž zábradlí před francouským oknem k opětovnému použití</t>
  </si>
  <si>
    <t>-320195096</t>
  </si>
  <si>
    <t>34</t>
  </si>
  <si>
    <t>767163102.r</t>
  </si>
  <si>
    <t>Spětná montáž zábradlí</t>
  </si>
  <si>
    <t>546190780</t>
  </si>
  <si>
    <t>35</t>
  </si>
  <si>
    <t>767490102</t>
  </si>
  <si>
    <t>Montáž nosného roštu fasád, stěn a podhledů jednosměrného, kotveného do betonu</t>
  </si>
  <si>
    <t>-1570136969</t>
  </si>
  <si>
    <t>https://podminky.urs.cz/item/CS_URS_2025_01/767490102</t>
  </si>
  <si>
    <t>36</t>
  </si>
  <si>
    <t>767581801</t>
  </si>
  <si>
    <t>Demontáž podhledů kazet</t>
  </si>
  <si>
    <t>1432688045</t>
  </si>
  <si>
    <t>https://podminky.urs.cz/item/CS_URS_2025_01/767581801</t>
  </si>
  <si>
    <t>37</t>
  </si>
  <si>
    <t>767582800</t>
  </si>
  <si>
    <t>Demontáž podhledů roštů</t>
  </si>
  <si>
    <t>-312667090</t>
  </si>
  <si>
    <t>https://podminky.urs.cz/item/CS_URS_2025_01/767582800</t>
  </si>
  <si>
    <t>38</t>
  </si>
  <si>
    <t>767584153</t>
  </si>
  <si>
    <t>Montáž kovových podhledů kazetových z kazet velikosti 600 x 600 mm, plochy přes 20 m2</t>
  </si>
  <si>
    <t>-554727040</t>
  </si>
  <si>
    <t>https://podminky.urs.cz/item/CS_URS_2025_01/767584153</t>
  </si>
  <si>
    <t>39</t>
  </si>
  <si>
    <t>59030570</t>
  </si>
  <si>
    <t>podhled kazetový bez děrování viditelný rastr tl 10mm 600x600mm</t>
  </si>
  <si>
    <t>964203381</t>
  </si>
  <si>
    <t>7675848.r</t>
  </si>
  <si>
    <t>Demontáž podhledu a spětná montáž - podkroví</t>
  </si>
  <si>
    <t>-1742874710</t>
  </si>
  <si>
    <t>781</t>
  </si>
  <si>
    <t>Dokončovací práce - obklady</t>
  </si>
  <si>
    <t>41</t>
  </si>
  <si>
    <t>781475222</t>
  </si>
  <si>
    <t>Montáž keramických obkladů stěn lepených disperzním lepidlem hladkých přes 45 do 50 ks/m2</t>
  </si>
  <si>
    <t>1547806877</t>
  </si>
  <si>
    <t>https://podminky.urs.cz/item/CS_URS_2025_01/781475222</t>
  </si>
  <si>
    <t xml:space="preserve">"dozdění příčky mezi místn. F.P.52 a F.P.53"        </t>
  </si>
  <si>
    <t>"výška obkladu 2 m bude na dozdívce mont. otvoru"       0,6*2,0*2+ 2,0*0,15</t>
  </si>
  <si>
    <t>42</t>
  </si>
  <si>
    <t>59761716</t>
  </si>
  <si>
    <t>obklad keramický nemrazuvzdorný povrch hladký/matný tl do 10mm přes 35 do 45ks/m2</t>
  </si>
  <si>
    <t>-665912814</t>
  </si>
  <si>
    <t>2,7*1,1 'Přepočtené koeficientem množství</t>
  </si>
  <si>
    <t>784</t>
  </si>
  <si>
    <t>Dokončovací práce - malby a tapety</t>
  </si>
  <si>
    <t>45</t>
  </si>
  <si>
    <t>78429.r</t>
  </si>
  <si>
    <t>Oprava maleb po bourání a dozdívkách</t>
  </si>
  <si>
    <t>2121054562</t>
  </si>
  <si>
    <t>ASŘ A SKŘ - DODATEK 01_2026 - DEMONTÁŽE HLAVNÍ PRÁDELENSKÉ TECHNOLOGIE</t>
  </si>
  <si>
    <t>Součástí dodávky je kompletní demontáž technologie prádelny</t>
  </si>
  <si>
    <t>„Cena položek zahrnuje veškeré náklady spojené s demontáží, manipulací, ověřením rozpojením médií, transportem, tříděním materiálu, nakládkou, odvozem a likvidací odpadu, pokud není ve výkazu výměr uvedeno jinak.“</t>
  </si>
  <si>
    <t>Demontáž a ekologická likvidace hlavní stávající prádelenské technologie</t>
  </si>
  <si>
    <t>Kód ÚRS</t>
  </si>
  <si>
    <t>Demontáž technologického zařízení – průmyslová pračka cca 4,5 t / ks</t>
  </si>
  <si>
    <t>Odvoz a ekologická likvidace kovového i nekovového odpadu z demontovaných praček (cca 9 t) včetně doložení dokladů o likvidaci</t>
  </si>
  <si>
    <t>Demontáž technologického zařízení – průmyslový sušič prádla -0,9t/ks</t>
  </si>
  <si>
    <t>Odvoz a ekologická likvidace kovového i nekovového odpadu z demontovaných sušičů (cca 2,7 t) včetně doložení dokladů o likvidaci</t>
  </si>
  <si>
    <t>Demontáž technologického zařízení – lis na tvarové prádlo 0,6t/ks</t>
  </si>
  <si>
    <t>Odvoz a ekologická likvidace kovového i nekovového odpadu z lisů (cca 1,8 t) včetně doložení dokladů o likvidaci</t>
  </si>
  <si>
    <t>Demontáž technologického zařízení – žehlící linka dvouválcová včetně skladače</t>
  </si>
  <si>
    <t>Odvoz a ekologická likvidace kovového i nekovového odpadu z žehlící linky (cca 8 t) včetně doložení dokladů o likvidaci</t>
  </si>
  <si>
    <t>Manipulace technologického zařízení nad 3 t</t>
  </si>
  <si>
    <t>Koordinace provádění prací jednotlivých dodavatelů, řízení a organizace demontážních a montážních prací v prostoru staveniště</t>
  </si>
  <si>
    <t>pozn1</t>
  </si>
  <si>
    <t>„Součástí položek je kompletní demontáž zařízení, ověření rozpojení médií, manipulace, odvoz a ekologická likvidace odpadu v souladu se zákonem o odpadech včetně doložení vážních lístků a dokladů o předání oprávněné osobě.“</t>
  </si>
  <si>
    <t>pozn2</t>
  </si>
  <si>
    <r>
      <t xml:space="preserve">Položky demontáže hlavních technologických zařízení zahrnují výhradně </t>
    </r>
    <r>
      <rPr>
        <sz val="10"/>
        <color theme="1"/>
        <rFont val="Arial"/>
        <family val="2"/>
        <charset val="238"/>
      </rPr>
      <t>mechanickou demontáž zařízení, jejich rozebrání, manipulaci v prostoru staveniště a přípravu k odvozu.</t>
    </r>
  </si>
  <si>
    <t>pozn3</t>
  </si>
  <si>
    <r>
      <t xml:space="preserve">Tyto položky </t>
    </r>
    <r>
      <rPr>
        <sz val="10"/>
        <color theme="1"/>
        <rFont val="Arial"/>
        <family val="2"/>
        <charset val="238"/>
      </rPr>
      <t>nezahrnují odpojení zařízení od jakýchkoliv médií, napájení nebo řídicích systémů, zejména od rozvodů vody, páry, kondenzátu, elektrické energie, vzduchotechniky (VZT</t>
    </r>
    <r>
      <rPr>
        <sz val="10"/>
        <rFont val="Arial"/>
        <family val="2"/>
        <charset val="238"/>
      </rPr>
      <t>)</t>
    </r>
  </si>
  <si>
    <t>měření a regulace (MaR) a dalších technologických nebo provozních instalací.</t>
  </si>
  <si>
    <t>pozn4</t>
  </si>
  <si>
    <t>Odpojení, zabezpečení, zaslepení, odpojení kabeláže, vypuštění médií přípojek a uvedení jednotlivých rozvodů do bezpečného stavu je plně v rozsahu</t>
  </si>
  <si>
    <r>
      <t>příslušných profesí</t>
    </r>
    <r>
      <rPr>
        <sz val="10"/>
        <color theme="1"/>
        <rFont val="Arial"/>
        <family val="2"/>
        <charset val="238"/>
      </rPr>
      <t xml:space="preserve"> (ZTI, parní a kondenzátní hospodářství, elektro, VZT, MaR apod.) a rozvod tlakového vzduchu. Toto musí být zahrnuto v jejich dodávkách a rozpočtech.</t>
    </r>
  </si>
  <si>
    <t>pozn5</t>
  </si>
  <si>
    <r>
      <t xml:space="preserve">Zhotovitel je povinen před zahájením demontáže </t>
    </r>
    <r>
      <rPr>
        <sz val="10"/>
        <color theme="1"/>
        <rFont val="Arial"/>
        <family val="2"/>
        <charset val="238"/>
      </rPr>
      <t>ověřit skutečný stav napojení zařízení na jednotlivá média a instalace.</t>
    </r>
  </si>
  <si>
    <t xml:space="preserve">Případné práce související s jejich odpojením nejsou součástí položek demontáže technologických zařízení </t>
  </si>
  <si>
    <t>akce:</t>
  </si>
  <si>
    <t>datum:</t>
  </si>
  <si>
    <t>05/2025</t>
  </si>
  <si>
    <t>Prádelna nemocnice Jičín</t>
  </si>
  <si>
    <t>vypracoval:</t>
  </si>
  <si>
    <t>Ing.Petr Janeček</t>
  </si>
  <si>
    <t>poz.</t>
  </si>
  <si>
    <t>standard</t>
  </si>
  <si>
    <t>Název (popis)</t>
  </si>
  <si>
    <t>Poznámka</t>
  </si>
  <si>
    <r>
      <t xml:space="preserve">Dodávka  </t>
    </r>
    <r>
      <rPr>
        <sz val="10"/>
        <rFont val="Arial CE"/>
        <charset val="238"/>
      </rPr>
      <t>jedn.cena</t>
    </r>
  </si>
  <si>
    <r>
      <t xml:space="preserve">Montáž </t>
    </r>
    <r>
      <rPr>
        <sz val="10"/>
        <rFont val="Arial CE"/>
        <charset val="238"/>
      </rPr>
      <t>jedn.cena</t>
    </r>
  </si>
  <si>
    <t>Dodávka</t>
  </si>
  <si>
    <t xml:space="preserve">Montáž </t>
  </si>
  <si>
    <t>Zař.č. 11 - Prádelna nečistá část</t>
  </si>
  <si>
    <t>11.1</t>
  </si>
  <si>
    <t>Sestavná rekuperační jednotka, vnitřní provedení, konfigurace nad sebou, tloušťka panelu opláštění 40mm - provedení vnější/vnitřní - pozink./pozink, Qpř=6.200m3/h (pex=400Pa), Qod=6.800m3/h (pex=400Pa), složení: deskový rekuperátor (třída H1, účinnost EN308: 78%), EC ventilátory s volným oběžným kolem (přívodní 1x 2,4kW/400V, odvodní 1x 2,4kW/400V), vodní ohřívač 14,6kW; top. spád  80/60°C + samostatný vstup pro protimrazovou kapiláru, vodní chladič s eliminátorem kapek Qchl= 42,2kW; chl. voda 6/12°C; filtry vzduchu (přívod: ISO ePM10 60%, odvod: ISO ePM10 60%), tlumič hluku (ODA),uzavíratelné klapky a pružné manžety. Hmotnost 1313Kg. Návrh splňuje ErP 2018</t>
  </si>
  <si>
    <r>
      <rPr>
        <i/>
        <u/>
        <sz val="10"/>
        <rFont val="Arial CE"/>
        <charset val="238"/>
      </rPr>
      <t xml:space="preserve">Akustické výkony: </t>
    </r>
    <r>
      <rPr>
        <i/>
        <sz val="10"/>
        <rFont val="Arial CE"/>
        <charset val="238"/>
      </rPr>
      <t>Opláštění: 59dB(A) Sání ODA: 69dB(A) Přívod SUP: 74dB(A) Odtah ETA: 49dB(A) Výfuk EHA: 80dB(A)</t>
    </r>
  </si>
  <si>
    <t>11.2</t>
  </si>
  <si>
    <t>Požární klapka 650x500, odolnost EI60S, ovládání servopohonem 230V s pružinou (bez napětí zavřená)</t>
  </si>
  <si>
    <t>11.3</t>
  </si>
  <si>
    <t>Požární klapka 500x650, odolnost EI60S, ovládání servopohonem 230V s pružinou (bez napětí zavřená)</t>
  </si>
  <si>
    <t>11.4</t>
  </si>
  <si>
    <t>Požární klapka 500x560, odolnost EI60S, ovládání servopohonem 230V s pružinou (bez napětí zavřená)</t>
  </si>
  <si>
    <t>11.5</t>
  </si>
  <si>
    <t>Požární klapka 560x500, odolnost EI60S, ovládání servopohonem 230V s pružinou (bez napětí zavřená)</t>
  </si>
  <si>
    <t>11.6</t>
  </si>
  <si>
    <t>Požární klapka 315x315, odolnost EI60S, ovládání servopohonem 230V s pružinou (bez napětí zavřená)</t>
  </si>
  <si>
    <t>11.7</t>
  </si>
  <si>
    <t>Stěnová požární klapka 200x300, odolnost EI60S, ovládání servopohonem 230V s pružinou (bez napětí zavřená)</t>
  </si>
  <si>
    <t>11.8</t>
  </si>
  <si>
    <t>Regulační klapka pr.200, ruční ovládání</t>
  </si>
  <si>
    <t>11.9</t>
  </si>
  <si>
    <t>Regulační klapka pr.250, ruční ovládání</t>
  </si>
  <si>
    <t>11.10</t>
  </si>
  <si>
    <t>Regulační klapka pr.315, ruční ovládání</t>
  </si>
  <si>
    <t>11.11</t>
  </si>
  <si>
    <t>Čtvercový perforovaný difusor do rastru 600x600 - přívodní, 4-cestný, připojovací hrdlo pr.200, Q=275m3/h</t>
  </si>
  <si>
    <t>11.12</t>
  </si>
  <si>
    <t>Čtvercový perforovaný difusor do rastru 600x600 - odvodní, připojovací hrdlo pr.250, Q=500m3/h</t>
  </si>
  <si>
    <t>11.13</t>
  </si>
  <si>
    <t>Čtvercový perforovaný difusor do rastru 600x600 - odvodní, připojovací hrdlo pr.400, Q=1000-1100m3/h</t>
  </si>
  <si>
    <t>11.14</t>
  </si>
  <si>
    <t>Talířový ventil pr.200 - univerzální, vč. montážního rámečku</t>
  </si>
  <si>
    <t>11.15</t>
  </si>
  <si>
    <t>Textilní vyústka, půlkruhový tvar pr.800, L=8200/90°/5300, Q=3500m3/h (pmax=100Pa), hrdlo 800x500, uchycení na AL profily, antistatické provedení,  tvarové výztuže, světle šedá barva</t>
  </si>
  <si>
    <t>Ohebná zvukově izolující hadice pr.200</t>
  </si>
  <si>
    <t>Ohebná zvukově izolující hadice pr.250</t>
  </si>
  <si>
    <t>Ohebná zvukově izolující hadice pr.315</t>
  </si>
  <si>
    <r>
      <t xml:space="preserve">Kruhové potrubí sk.I SPIRO, pozink., vč.objímek a vnitřních spojek,  </t>
    </r>
    <r>
      <rPr>
        <b/>
        <sz val="10"/>
        <rFont val="Arial CE"/>
        <charset val="238"/>
      </rPr>
      <t>gumové těsnění - třída těsnosti C</t>
    </r>
  </si>
  <si>
    <t>Ø200/ 30% tvarovek</t>
  </si>
  <si>
    <t>Ø250/ 30% tvarovek</t>
  </si>
  <si>
    <t>Ø315/ 30% tvarovek</t>
  </si>
  <si>
    <r>
      <t xml:space="preserve">Čtyřhranné potrubí sk.I, pozink., spojování na příruby - </t>
    </r>
    <r>
      <rPr>
        <b/>
        <sz val="10"/>
        <rFont val="Arial CE"/>
        <charset val="238"/>
      </rPr>
      <t>celotmelené - třída těsnosti C</t>
    </r>
  </si>
  <si>
    <t>Rovné potrubí/30%tvarovek</t>
  </si>
  <si>
    <t>Tepelná izolace 40mm, minerální vata s AL polepem</t>
  </si>
  <si>
    <t>Tepelná izolace 20mm, kaučuk s AL polepem</t>
  </si>
  <si>
    <r>
      <t xml:space="preserve">Požární izolace typu A - odolnost 45 min z jedné strany (o </t>
    </r>
    <r>
      <rPr>
        <sz val="10"/>
        <rFont val="Arial"/>
        <family val="2"/>
        <charset val="238"/>
      </rPr>
      <t>→</t>
    </r>
    <r>
      <rPr>
        <sz val="11"/>
        <color theme="1"/>
        <rFont val="Aptos Narrow"/>
        <family val="2"/>
        <charset val="238"/>
        <scheme val="minor"/>
      </rPr>
      <t xml:space="preserve"> i)  </t>
    </r>
  </si>
  <si>
    <t xml:space="preserve">Požární izolace typu B - odolnost 45 min z obou stran (i ↔ o)  </t>
  </si>
  <si>
    <t>Požární ucpávka 45min na potrubí s izolací</t>
  </si>
  <si>
    <t>560x500</t>
  </si>
  <si>
    <t>630x500</t>
  </si>
  <si>
    <t>Zař.č. 12 - Prádelná čistá část</t>
  </si>
  <si>
    <t>12.1</t>
  </si>
  <si>
    <t>Sestavná rekuperační jednotka, vnitřní provedení, konfigurace nad sebou, tloušťka panelu opláštění 40mm - provedení vnější/vnitřní - pozink./pozink, Qpř=16.000m3/h (pex=400Pa), Qod=14.000m3/h (pex=400Pa), složení: rotační rekuperátor (třída H2, účinnost EN308: 73%), EC ventilátory s volným oběžným kolem (přívodní 2x 3,5kW/400V, odvodní 2x 2,5kW/400V), vodní ohřívač 83,5kW; top. spád  80/60°C + samostatný vstup pro protimrazovou kapiláru, vodní chladič s eliminátorem kapek Qchl=117kW; chl. voda 6/12°C; filtry vzduchu (přívod: ISO ePM1 70%, odvod: ISO ePM10 75%), ,uzavíratelné klapky a pružné manžety. Hmotnost 1684Kg. Návrh splňuje ErP 2018</t>
  </si>
  <si>
    <r>
      <rPr>
        <i/>
        <u/>
        <sz val="10"/>
        <rFont val="Arial CE"/>
        <charset val="238"/>
      </rPr>
      <t xml:space="preserve">Akustické výkony: </t>
    </r>
    <r>
      <rPr>
        <i/>
        <sz val="10"/>
        <rFont val="Arial CE"/>
        <charset val="238"/>
      </rPr>
      <t>Opláštění: 66dB(A) Sání ODA: 76dB(A) Přívod SUP: 85dB(A) Odtah ETA: 77dB(A) Výfuk EHA: 92dB(A)</t>
    </r>
  </si>
  <si>
    <t>12.2</t>
  </si>
  <si>
    <t>Požární klapka 1120x710, odolnost EI60S, ovládání servopohonem 230V s pružinou (bez napětí zavřená)</t>
  </si>
  <si>
    <t>12.3</t>
  </si>
  <si>
    <t>Požární klapka 900x800, odolnost EI60S, ovládání servopohonem 230V s pružinou (bez napětí zavřená)</t>
  </si>
  <si>
    <t>12.4</t>
  </si>
  <si>
    <t>Požární klapka 800x710, odolnost EI60S, ovládání servopohonem 230V s pružinou (bez napětí zavřená)</t>
  </si>
  <si>
    <t>12.5</t>
  </si>
  <si>
    <t>Požární klapka 1120x630, odolnost EI60S, ovládání servopohonem 230V s pružinou (bez napětí zavřená)</t>
  </si>
  <si>
    <t>12.6</t>
  </si>
  <si>
    <t>Požární klapka 800x630, odolnost EI60S, ovládání servopohonem 230V s pružinou (bez napětí zavřená)</t>
  </si>
  <si>
    <t>12.7</t>
  </si>
  <si>
    <t>Regulátor konstantního průtoku CAV pr.315, Q=1000/1300m3/h, ruční nastavení</t>
  </si>
  <si>
    <t>12.8</t>
  </si>
  <si>
    <t>Kruhový tlumič hluku pr.315/1000</t>
  </si>
  <si>
    <t>12.9</t>
  </si>
  <si>
    <t>Regulační klapka vícelistá 800x500, ruční ovládání</t>
  </si>
  <si>
    <t>12.10</t>
  </si>
  <si>
    <t>Regulační klapka pr.125, ruční ovládání</t>
  </si>
  <si>
    <t>12.11</t>
  </si>
  <si>
    <t>12.12</t>
  </si>
  <si>
    <t>12.13</t>
  </si>
  <si>
    <t>Čtyřhranná vyústka 600x250, Q=600m3/h, 1řadá, regulace R1</t>
  </si>
  <si>
    <t>12.14</t>
  </si>
  <si>
    <t>Čtvercový perforovaný difusor do rastru 600x600 - odvodní, připojovací hrdlo pr.315, Q=500-750m3/h</t>
  </si>
  <si>
    <t>12.15</t>
  </si>
  <si>
    <t>Čtvercový perforovaný difusor do rastru 600x600 - odvodní, připojovací hrdlo pr.400, Q=1000m3/h</t>
  </si>
  <si>
    <t>12.16</t>
  </si>
  <si>
    <t>Regulační klapka vícelistá 200x100, ruční ovládání</t>
  </si>
  <si>
    <t>12.17</t>
  </si>
  <si>
    <t>Textilní vyústka, půlkruhový tvar pr.500, L=4000, Q=1300m3/h (pmax=100Pa), hrdlo pr.315, uchycení na AL profily, antistatické provedení,  tvarové výztuže, světle šedá barva</t>
  </si>
  <si>
    <t>12.18</t>
  </si>
  <si>
    <t>Textilní vyústka, půlkruhový tvar pr.800, L=6400/90°/4800, Q=4800m3/h (pmax=100Pa), hrdlo 800x500, uchycení na AL profily, antistatické provedení,  tvarové výztuže, světle šedá barva</t>
  </si>
  <si>
    <t>12.19</t>
  </si>
  <si>
    <t>Textilní vyústka, půlkruhový tvar pr.800, L=5400/90°/3680, levé provedení, Q=4800m3/h (pmax=100Pa), hrdlo 800x500, uchycení na AL profily, antistatické provedení,  tvarové výztuže, světle šedá barva</t>
  </si>
  <si>
    <t>12.20</t>
  </si>
  <si>
    <t>Textilní vyústka, půlkruhový tvar pr.800, L=5400/90°/3680, pravé provedení, Q=4800m3/h (pmax=100Pa), hrdlo 800x500, uchycení na AL profily, antistatické provedení,  tvarové výztuže, světle šedá barva</t>
  </si>
  <si>
    <t>Ohebná Al pevná hadice pr.125</t>
  </si>
  <si>
    <t>dopojení žehlících lisů</t>
  </si>
  <si>
    <t>Ø125/ 30% tvarovek</t>
  </si>
  <si>
    <t>Ø400/ 30% tvarovek</t>
  </si>
  <si>
    <t>Rovné potrubí/40% tvarovek</t>
  </si>
  <si>
    <t>1120x710</t>
  </si>
  <si>
    <t>900x800</t>
  </si>
  <si>
    <t>800x710</t>
  </si>
  <si>
    <t>Úprava pozice stávajícího potrubí kuchyně</t>
  </si>
  <si>
    <t>nutné ověřit stávající typ izolace a popř. konzultovat s PBŘ</t>
  </si>
  <si>
    <t>1250x630</t>
  </si>
  <si>
    <t>Zař.č. 12a - Odtah sušiček</t>
  </si>
  <si>
    <t>12a.1</t>
  </si>
  <si>
    <t>Izolovaný potrubní ventilátor EC, teplotní odolnost pro vzdušinu max 120°C, Qmax=5400m3/h (pex 290Pa), rozměry 590x590x590mm, Pel=1,132kW/230V, m=74,5kg,</t>
  </si>
  <si>
    <t>Pružná manžeta 590x590-150</t>
  </si>
  <si>
    <t>12a.2</t>
  </si>
  <si>
    <t>Kulisový tlumič hluku 100x630-1500, hygienické provedení</t>
  </si>
  <si>
    <t>12a.3</t>
  </si>
  <si>
    <t>Kulisový tlumič hluku 100x630-1000, hygienické provedení</t>
  </si>
  <si>
    <t>12a.4</t>
  </si>
  <si>
    <t>Filtrační komora pr.200 - s pletivový filtr G3</t>
  </si>
  <si>
    <t>500x500</t>
  </si>
  <si>
    <t>Zař.č. 12b - Odtah žehlící linky</t>
  </si>
  <si>
    <t>12b.1</t>
  </si>
  <si>
    <r>
      <t xml:space="preserve">Střešní hlavice pr.315 s vertikálním výfukem vzduchu - provedení </t>
    </r>
    <r>
      <rPr>
        <b/>
        <sz val="10"/>
        <rFont val="Arial CE"/>
        <charset val="238"/>
      </rPr>
      <t>nerez A304</t>
    </r>
  </si>
  <si>
    <r>
      <t xml:space="preserve">Kruhové potrubí sk.I SPIRO, </t>
    </r>
    <r>
      <rPr>
        <b/>
        <sz val="10"/>
        <rFont val="Arial CE"/>
        <charset val="238"/>
      </rPr>
      <t>nerez A304</t>
    </r>
    <r>
      <rPr>
        <sz val="11"/>
        <color theme="1"/>
        <rFont val="Aptos Narrow"/>
        <family val="2"/>
        <charset val="238"/>
        <scheme val="minor"/>
      </rPr>
      <t xml:space="preserve">, vč.objímek a vnitřních spojek,  </t>
    </r>
    <r>
      <rPr>
        <b/>
        <sz val="10"/>
        <rFont val="Arial CE"/>
        <charset val="238"/>
      </rPr>
      <t>gumové těsnění - třída těsnosti C</t>
    </r>
  </si>
  <si>
    <t>Tepelná izolace 40mm, minerální vata s AL polepem vč. oplechování pozink.</t>
  </si>
  <si>
    <r>
      <t xml:space="preserve">Požární izolace typu A - odolnost 45 min z jedné strany (o </t>
    </r>
    <r>
      <rPr>
        <sz val="10"/>
        <rFont val="Arial"/>
        <family val="2"/>
        <charset val="238"/>
      </rPr>
      <t>→</t>
    </r>
    <r>
      <rPr>
        <sz val="11"/>
        <color theme="1"/>
        <rFont val="Aptos Narrow"/>
        <family val="2"/>
        <charset val="238"/>
        <scheme val="minor"/>
      </rPr>
      <t xml:space="preserve"> i)  vč. oplechování pozink.</t>
    </r>
  </si>
  <si>
    <t>pr.250</t>
  </si>
  <si>
    <t>Zař.č. 19 - Odvětrání kompresorovny</t>
  </si>
  <si>
    <t>19.1</t>
  </si>
  <si>
    <t xml:space="preserve">Středotlaký axiální ventilátor pr.400, Q=5000m3/h (pex=280Pa), Pel=1,1kW/400V </t>
  </si>
  <si>
    <t>Montážní patky</t>
  </si>
  <si>
    <t>Tlumič chvění pružinový - tah (4ks)</t>
  </si>
  <si>
    <t>Pružná manžeta</t>
  </si>
  <si>
    <t>Vtoková dýza</t>
  </si>
  <si>
    <t>Ochranná mřížka</t>
  </si>
  <si>
    <t>19.2</t>
  </si>
  <si>
    <t>19.3</t>
  </si>
  <si>
    <t>Regulační klapka 450x400, vč. servopohonu 230V s havarijní funkcí</t>
  </si>
  <si>
    <t>19.4</t>
  </si>
  <si>
    <t>Požární klapka 450x400, odolnost EI60S, ovládání servopohonem 230V s pružinou (bez napětí zavřená)</t>
  </si>
  <si>
    <t>19.5</t>
  </si>
  <si>
    <t>Průmyslové pletivo pr.400 - zakončení SPIRO potrubí</t>
  </si>
  <si>
    <r>
      <t xml:space="preserve">Čtyřhranné potrubí sk.I, pozink., spojování na příruby - </t>
    </r>
    <r>
      <rPr>
        <b/>
        <sz val="10"/>
        <rFont val="Arial CE"/>
        <charset val="238"/>
      </rPr>
      <t>celotmelené - třída těsnosti B</t>
    </r>
  </si>
  <si>
    <t>Rovné potrubí/30% tvarovek</t>
  </si>
  <si>
    <t>Ø400/ 0% tvarovek</t>
  </si>
  <si>
    <t>Společné položky</t>
  </si>
  <si>
    <t xml:space="preserve">Vyregulování potrubní soustavy  </t>
  </si>
  <si>
    <t>Kontrola celkových množství jednotek VZT</t>
  </si>
  <si>
    <t>Přeregulování vyústek dle hodnot na výkrese</t>
  </si>
  <si>
    <t>Vypracování protokolu</t>
  </si>
  <si>
    <t xml:space="preserve">Akustické měření </t>
  </si>
  <si>
    <t>Měření hluku VZT zařízení ve chráněném venkovním prostoru</t>
  </si>
  <si>
    <t xml:space="preserve">Demontáž stávajícího zařízení VZT </t>
  </si>
  <si>
    <t>VZT jednotky (2ks), ventilátor (1ks)</t>
  </si>
  <si>
    <t>rozsah dle výkresů demontáží</t>
  </si>
  <si>
    <t>Potrubí, izolace, výústky</t>
  </si>
  <si>
    <t>Ostatní položky</t>
  </si>
  <si>
    <t>Montážní materiál</t>
  </si>
  <si>
    <t>Spojovací a těsnící materiál, silikon</t>
  </si>
  <si>
    <t xml:space="preserve">Komplexní zkoušky </t>
  </si>
  <si>
    <t>Předávací dokumentace, PD skutečného stavu</t>
  </si>
  <si>
    <t xml:space="preserve">Pracovní kloubová plošina do 16m </t>
  </si>
  <si>
    <t>hlavice na střeše</t>
  </si>
  <si>
    <t>Doprava a manipulace</t>
  </si>
  <si>
    <t>DODÁVKA CELKEM:</t>
  </si>
  <si>
    <t>MONTÁŽ CELKEM:</t>
  </si>
  <si>
    <t>CENA CELKEM BEZ DPH:</t>
  </si>
  <si>
    <t>{1a59be87-02f0-4c68-b1e5-e4654883dfbb}</t>
  </si>
  <si>
    <t>Objekt:</t>
  </si>
  <si>
    <t xml:space="preserve">01 - ZTI </t>
  </si>
  <si>
    <t>Oblastní nemocnice Jičín</t>
  </si>
  <si>
    <t>Uchazeč:</t>
  </si>
  <si>
    <t>ATEPRO s.r.o</t>
  </si>
  <si>
    <t>Kubalová J.</t>
  </si>
  <si>
    <t>Projektant</t>
  </si>
  <si>
    <t>Zpracovatel</t>
  </si>
  <si>
    <t>Datum a podpis:</t>
  </si>
  <si>
    <t>Razítko</t>
  </si>
  <si>
    <t>Objednavatel</t>
  </si>
  <si>
    <t>Uchazeč</t>
  </si>
  <si>
    <t>Náklady ze soupisu prací</t>
  </si>
  <si>
    <t xml:space="preserve">    997 - Doprava suti a vybouraných hmot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</si>
  <si>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</si>
  <si>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</si>
  <si>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</si>
  <si>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751 - Vzduchotechnika</t>
  </si>
  <si>
    <t>HZS - Hodinové zúčtovací sazby</t>
  </si>
  <si>
    <t>VRN - Vedlejší rozpočtové náklady</t>
  </si>
  <si>
    <t xml:space="preserve">    VRN1 - Průzkumné, zeměměřičské a projektové práce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</si>
  <si>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</si>
  <si>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</si>
  <si>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</si>
  <si>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</si>
  <si>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2125943056</t>
  </si>
  <si>
    <t>997013501</t>
  </si>
  <si>
    <t>Odvoz suti a vybouraných hmot na skládku nebo meziskládku do 1 km se složením</t>
  </si>
  <si>
    <t>137344347</t>
  </si>
  <si>
    <t>997013509</t>
  </si>
  <si>
    <t>Příplatek k odvozu suti a vybouraných hmot na skládku ZKD 1 km přes 1 km</t>
  </si>
  <si>
    <t>-1765196218</t>
  </si>
  <si>
    <t>997013813</t>
  </si>
  <si>
    <t>Poplatek za uložení na skládce (skládkovné) stavebního odpadu z plastických hmot kód odpadu 17 02 03</t>
  </si>
  <si>
    <t>-38105582</t>
  </si>
  <si>
    <t>721</t>
  </si>
  <si>
    <t>Zdravotechnika - vnitřní kanalizace</t>
  </si>
  <si>
    <t>721171803</t>
  </si>
  <si>
    <t>Demontáž potrubí z PVC D do 75</t>
  </si>
  <si>
    <t>-2117858120</t>
  </si>
  <si>
    <t>721173403</t>
  </si>
  <si>
    <t>Potrubí kanalizační KG-Systém SN 4 svodné DN 160</t>
  </si>
  <si>
    <t>1727230906</t>
  </si>
  <si>
    <t>721 R0</t>
  </si>
  <si>
    <t>sifon s odvětráním KGSIF 160 mm</t>
  </si>
  <si>
    <t>335605256</t>
  </si>
  <si>
    <t>721174041</t>
  </si>
  <si>
    <t>Potrubí kanalizační připojovací  HT-Systém DN 32</t>
  </si>
  <si>
    <t>1812114694</t>
  </si>
  <si>
    <t>721290111</t>
  </si>
  <si>
    <t>Zkouška těsnosti potrubí kanalizace vodou DN do 125</t>
  </si>
  <si>
    <t>958521706</t>
  </si>
  <si>
    <t>721290112</t>
  </si>
  <si>
    <t>Zkouška těsnosti potrubí kanalizace vodou DN 150/DN 200</t>
  </si>
  <si>
    <t>1977343006</t>
  </si>
  <si>
    <t>998721312</t>
  </si>
  <si>
    <t>Přesun hmot procentní pro vnitřní kanalizaci ruční v objektech v přes 6 do 12 m</t>
  </si>
  <si>
    <t>%</t>
  </si>
  <si>
    <t>-1739278803</t>
  </si>
  <si>
    <t>722</t>
  </si>
  <si>
    <t>Zdravotechnika - vnitřní vodovod</t>
  </si>
  <si>
    <t>722130804</t>
  </si>
  <si>
    <t>Demontáž potrubí ocelové pozinkované závitové DN do 65</t>
  </si>
  <si>
    <t>505529013</t>
  </si>
  <si>
    <t>722131937</t>
  </si>
  <si>
    <t>Napojení vodovodního potrubí PPR na stáv. potrubí z ocelových trubek pozinkovaných závitových DN 65</t>
  </si>
  <si>
    <t>254613871</t>
  </si>
  <si>
    <t>722176116</t>
  </si>
  <si>
    <t>Montáž potrubí plastové spojované svary polyfuzně D přes 40 do 50 mm</t>
  </si>
  <si>
    <t>-1546104054</t>
  </si>
  <si>
    <t>28614445</t>
  </si>
  <si>
    <t>trubka pro vodovod jednovrstvá PP-RCT PN8-10 při 70°C S4 D 50mm</t>
  </si>
  <si>
    <t>1001638759</t>
  </si>
  <si>
    <t>722176138</t>
  </si>
  <si>
    <t>Montáž potrubí plastové spojované svary na tupo D přes 63 do 75 mm</t>
  </si>
  <si>
    <t>-1041003274</t>
  </si>
  <si>
    <t>28614447</t>
  </si>
  <si>
    <t>trubka pro vodovod jednovrstvá PP-RCT PN8-10 při 70°C S4 D 75mm</t>
  </si>
  <si>
    <t>-201662199</t>
  </si>
  <si>
    <t>722181222</t>
  </si>
  <si>
    <t>Ochrana vodovodního potrubí přilepenými termoizolačními trubicemi z PE tl přes 6 do 9 mm DN přes 22 do 45 mm</t>
  </si>
  <si>
    <t>2086662252</t>
  </si>
  <si>
    <t>722181224</t>
  </si>
  <si>
    <t>Ochrana vodovodního potrubí přilepenými termoizolačními trubicemi z PE tl přes 6 do 9 mm DN přes 63 mm</t>
  </si>
  <si>
    <t>1205075931</t>
  </si>
  <si>
    <t>722181853</t>
  </si>
  <si>
    <t>Demontáž termoizolačních trubic z trub D přes 89 do 110</t>
  </si>
  <si>
    <t>1694084097</t>
  </si>
  <si>
    <t>722190901</t>
  </si>
  <si>
    <t>Uzavření nebo otevření vodovodního potrubí při opravách</t>
  </si>
  <si>
    <t>251114254</t>
  </si>
  <si>
    <t>722239105</t>
  </si>
  <si>
    <t>Montáž armatur vodovodních se dvěma závity G 6/4"</t>
  </si>
  <si>
    <t>2092144817</t>
  </si>
  <si>
    <t>55111234</t>
  </si>
  <si>
    <t>ventil přímý průchozí mosazný 6/4"</t>
  </si>
  <si>
    <t>-2081893838</t>
  </si>
  <si>
    <t>722290234</t>
  </si>
  <si>
    <t>Proplach a dezinfekce vodovodního potrubí DN do 80</t>
  </si>
  <si>
    <t>-1109673565</t>
  </si>
  <si>
    <t>722290246</t>
  </si>
  <si>
    <t>Zkouška těsnosti vodovodního potrubí plastového DN do 40</t>
  </si>
  <si>
    <t>888538361</t>
  </si>
  <si>
    <t>722290249</t>
  </si>
  <si>
    <t>Zkouška těsnosti vodovodního potrubí plastového DN přes 40 do 90</t>
  </si>
  <si>
    <t>-599820747</t>
  </si>
  <si>
    <t>998722312</t>
  </si>
  <si>
    <t>Přesun hmot procentní pro vnitřní vodovod ruční v objektech v přes 6 do 12 m</t>
  </si>
  <si>
    <t>495868609</t>
  </si>
  <si>
    <t>724</t>
  </si>
  <si>
    <t>Zdravotechnika - strojní vybavení</t>
  </si>
  <si>
    <t>724249R0</t>
  </si>
  <si>
    <t xml:space="preserve">Doprava a montáž úpravny vody </t>
  </si>
  <si>
    <t>soubor</t>
  </si>
  <si>
    <t>467986987</t>
  </si>
  <si>
    <t>436330 R0</t>
  </si>
  <si>
    <t>úpravna vody - včetně zařízení a armatur (viz specifikace materiálu)</t>
  </si>
  <si>
    <t>-2041918119</t>
  </si>
  <si>
    <t>724249R1</t>
  </si>
  <si>
    <t>Konzultace a oživení úpravny vody</t>
  </si>
  <si>
    <t>612888591</t>
  </si>
  <si>
    <t>998724212</t>
  </si>
  <si>
    <t>Přesun hmot procentní pro strojní vybavení s omezením mechanizace v objektech v přes 6 do 12 m</t>
  </si>
  <si>
    <t>809430185</t>
  </si>
  <si>
    <t>751</t>
  </si>
  <si>
    <t>Vzduchotechnika</t>
  </si>
  <si>
    <t>751613840</t>
  </si>
  <si>
    <t>Demontáž sifonu pro odvod kondenzátu</t>
  </si>
  <si>
    <t>1775460981</t>
  </si>
  <si>
    <t>751792007</t>
  </si>
  <si>
    <t>Montáž sifonu pro odvod kondenzátu klimatizace</t>
  </si>
  <si>
    <t>-1144578564</t>
  </si>
  <si>
    <t>48481003</t>
  </si>
  <si>
    <t>sifon pro odvod kondenzátu</t>
  </si>
  <si>
    <t>-781134803</t>
  </si>
  <si>
    <t>998751311</t>
  </si>
  <si>
    <t>Přesun hmot procentní pro vzduchotechniku ruční v objektech v do 12 m</t>
  </si>
  <si>
    <t>1287050914</t>
  </si>
  <si>
    <t>HZS</t>
  </si>
  <si>
    <t>Hodinové zúčtovací sazby</t>
  </si>
  <si>
    <t>HZS2211</t>
  </si>
  <si>
    <t>Demontáž stávající úpravny vody vč odvozu a likvidace</t>
  </si>
  <si>
    <t>hod</t>
  </si>
  <si>
    <t>512</t>
  </si>
  <si>
    <t>-580041866</t>
  </si>
  <si>
    <t>HZS2211.1</t>
  </si>
  <si>
    <t>Ověření funkčnosti stávajícího přečerpávání kondenzátu</t>
  </si>
  <si>
    <t>-1731490338</t>
  </si>
  <si>
    <t>VRN</t>
  </si>
  <si>
    <t>VRN1</t>
  </si>
  <si>
    <t>Průzkumné, zeměměřičské a projektové práce</t>
  </si>
  <si>
    <t>013002000</t>
  </si>
  <si>
    <t>Projektové práce - zakreslení skutečného stavu</t>
  </si>
  <si>
    <t>1024</t>
  </si>
  <si>
    <t>-1716360984</t>
  </si>
  <si>
    <t>Rekonstrukce prádelny v Oblastní nemocnici Jičín</t>
  </si>
  <si>
    <t>REKAPITULACE OBJEKTŮ STAVBY A SOUPISŮ PRACÍ</t>
  </si>
  <si>
    <t>Cena bez DPH [CZK]</t>
  </si>
  <si>
    <t>Cena s DPH [CZK]</t>
  </si>
  <si>
    <t>Náklady z rozpočtů</t>
  </si>
  <si>
    <t xml:space="preserve">REKAPITULACE STAVBY </t>
  </si>
  <si>
    <t>01/2026</t>
  </si>
  <si>
    <t>ELE</t>
  </si>
  <si>
    <t>MaR</t>
  </si>
  <si>
    <t>Kompresorovna; stlačený vzduch</t>
  </si>
  <si>
    <t>Parokondenzátní okruh</t>
  </si>
  <si>
    <t>ZTI</t>
  </si>
  <si>
    <t>VZT</t>
  </si>
  <si>
    <t>VYT + CHLA - dopojení VZT jednotek</t>
  </si>
  <si>
    <t>Stavebně architektonická část</t>
  </si>
  <si>
    <t>Stavebně architektonická část - demontáže stávající 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</si>
</sst>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  <numFmt numFmtId="166" formatCode="0.0%"/>
    <numFmt numFmtId="167" formatCode="_-* #,##0.00\ _K_č_-;\-* #,##0.00\ _K_č_-;_-* &quot;-&quot;??\ _K_č_-;_-@_-"/>
    <numFmt numFmtId="168" formatCode="#,##0\ &quot;Kč&quot;"/>
    <numFmt numFmtId="169" formatCode="dd\.mm\.yyyy"/>
    <numFmt numFmtId="170" formatCode="#,##0.00%"/>
    <numFmt numFmtId="171" formatCode="#,##0.00000"/>
    <numFmt numFmtId="172" formatCode="#,##0.000"/>
  </numFmts>
  <fonts count="9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rial"/>
      <family val="2"/>
    </font>
    <font>
      <sz val="12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.5"/>
      <color indexed="8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sz val="10"/>
      <name val="Arial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color indexed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 CE"/>
      <charset val="238"/>
    </font>
    <font>
      <sz val="10"/>
      <color indexed="9"/>
      <name val="Arial CE"/>
      <charset val="238"/>
    </font>
    <font>
      <sz val="12"/>
      <color indexed="12"/>
      <name val="Times New Roman CE"/>
      <charset val="238"/>
    </font>
    <font>
      <sz val="12"/>
      <name val="Arial CE"/>
      <charset val="238"/>
    </font>
    <font>
      <sz val="1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sz val="10"/>
      <color theme="0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rial CE"/>
      <family val="2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79797"/>
      <name val="Arial CE"/>
    </font>
    <font>
      <i/>
      <u/>
      <sz val="7"/>
      <color rgb="FF979797"/>
      <name val="Aptos Narrow"/>
      <family val="2"/>
      <charset val="238"/>
      <scheme val="minor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A8"/>
      <name val="Arial CE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  <font>
      <i/>
      <u/>
      <sz val="10"/>
      <name val="Arial CE"/>
      <charset val="238"/>
    </font>
    <font>
      <b/>
      <i/>
      <sz val="10"/>
      <name val="Arial CE"/>
      <charset val="238"/>
    </font>
    <font>
      <b/>
      <sz val="11"/>
      <name val="Arial CE"/>
      <charset val="238"/>
    </font>
    <font>
      <b/>
      <sz val="10"/>
      <color rgb="FF464646"/>
      <name val="Arial CE"/>
    </font>
    <font>
      <b/>
      <sz val="10"/>
      <color rgb="FF969696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2D2D2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49" fontId="25" fillId="0" borderId="14">
      <alignment vertical="top" wrapText="1"/>
      <protection locked="0" hidden="1"/>
    </xf>
    <xf numFmtId="1" fontId="25" fillId="0" borderId="14">
      <alignment horizontal="center" vertical="top" wrapText="1"/>
      <protection locked="0"/>
    </xf>
    <xf numFmtId="0" fontId="28" fillId="0" borderId="33">
      <alignment horizontal="left" vertical="top" wrapText="1"/>
      <protection hidden="1"/>
    </xf>
    <xf numFmtId="3" fontId="25" fillId="0" borderId="14">
      <alignment horizontal="right" vertical="top" wrapText="1"/>
      <protection hidden="1"/>
    </xf>
    <xf numFmtId="0" fontId="50" fillId="0" borderId="0" applyNumberFormat="0" applyFill="0" applyBorder="0" applyAlignment="0" applyProtection="0"/>
    <xf numFmtId="0" fontId="51" fillId="0" borderId="0"/>
  </cellStyleXfs>
  <cellXfs count="639">
    <xf numFmtId="0" fontId="0" fillId="0" borderId="0" xfId="0"/>
    <xf numFmtId="49" fontId="1" fillId="0" borderId="1" xfId="0" applyNumberFormat="1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1" fillId="0" borderId="2" xfId="0" applyFont="1" applyBorder="1" applyProtection="1">
      <protection hidden="1"/>
    </xf>
    <xf numFmtId="14" fontId="1" fillId="0" borderId="2" xfId="0" applyNumberFormat="1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0" xfId="0" applyFont="1" applyProtection="1">
      <protection hidden="1"/>
    </xf>
    <xf numFmtId="49" fontId="1" fillId="0" borderId="4" xfId="0" applyNumberFormat="1" applyFont="1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49" fontId="2" fillId="0" borderId="7" xfId="0" applyNumberFormat="1" applyFont="1" applyBorder="1" applyAlignment="1" applyProtection="1">
      <alignment vertical="top" wrapText="1"/>
      <protection hidden="1"/>
    </xf>
    <xf numFmtId="0" fontId="2" fillId="0" borderId="8" xfId="0" applyFont="1" applyBorder="1" applyAlignment="1" applyProtection="1">
      <alignment vertical="top" wrapText="1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2" fillId="3" borderId="10" xfId="0" applyNumberFormat="1" applyFont="1" applyFill="1" applyBorder="1" applyAlignment="1" applyProtection="1">
      <alignment horizontal="right"/>
      <protection hidden="1"/>
    </xf>
    <xf numFmtId="0" fontId="2" fillId="3" borderId="11" xfId="0" applyFont="1" applyFill="1" applyBorder="1" applyAlignment="1" applyProtection="1">
      <alignment wrapText="1"/>
      <protection hidden="1"/>
    </xf>
    <xf numFmtId="0" fontId="1" fillId="3" borderId="11" xfId="0" applyFont="1" applyFill="1" applyBorder="1" applyAlignment="1" applyProtection="1">
      <alignment wrapText="1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Protection="1">
      <protection hidden="1"/>
    </xf>
    <xf numFmtId="0" fontId="1" fillId="3" borderId="12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49" fontId="1" fillId="0" borderId="13" xfId="0" applyNumberFormat="1" applyFont="1" applyBorder="1" applyAlignment="1" applyProtection="1">
      <alignment horizontal="right" vertical="top"/>
      <protection hidden="1"/>
    </xf>
    <xf numFmtId="0" fontId="1" fillId="0" borderId="14" xfId="0" quotePrefix="1" applyFont="1" applyBorder="1" applyAlignment="1" applyProtection="1">
      <alignment vertical="top" wrapText="1"/>
      <protection hidden="1"/>
    </xf>
    <xf numFmtId="0" fontId="1" fillId="0" borderId="14" xfId="0" applyFont="1" applyBorder="1" applyAlignment="1" applyProtection="1">
      <alignment horizontal="center" vertical="top"/>
      <protection hidden="1"/>
    </xf>
    <xf numFmtId="0" fontId="1" fillId="0" borderId="14" xfId="0" applyFont="1" applyBorder="1" applyAlignment="1" applyProtection="1">
      <alignment vertical="top"/>
      <protection locked="0" hidden="1"/>
    </xf>
    <xf numFmtId="164" fontId="1" fillId="0" borderId="14" xfId="0" applyNumberFormat="1" applyFont="1" applyBorder="1" applyAlignment="1" applyProtection="1">
      <alignment vertical="top"/>
      <protection hidden="1"/>
    </xf>
    <xf numFmtId="164" fontId="1" fillId="0" borderId="15" xfId="0" applyNumberFormat="1" applyFont="1" applyBorder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3" fillId="0" borderId="14" xfId="0" applyFont="1" applyBorder="1" applyAlignment="1" applyProtection="1">
      <alignment vertical="top" wrapText="1"/>
      <protection hidden="1"/>
    </xf>
    <xf numFmtId="0" fontId="3" fillId="0" borderId="14" xfId="0" applyFont="1" applyBorder="1" applyAlignment="1" applyProtection="1">
      <alignment horizontal="center" vertical="top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1" fillId="0" borderId="14" xfId="0" applyFont="1" applyBorder="1" applyAlignment="1" applyProtection="1">
      <alignment vertical="top" wrapText="1"/>
      <protection hidden="1"/>
    </xf>
    <xf numFmtId="0" fontId="1" fillId="0" borderId="14" xfId="0" applyFont="1" applyBorder="1" applyAlignment="1" applyProtection="1">
      <alignment horizontal="center" vertical="top" wrapText="1"/>
      <protection hidden="1"/>
    </xf>
    <xf numFmtId="49" fontId="2" fillId="3" borderId="13" xfId="0" applyNumberFormat="1" applyFont="1" applyFill="1" applyBorder="1" applyAlignment="1" applyProtection="1">
      <alignment horizontal="right" vertical="top"/>
      <protection hidden="1"/>
    </xf>
    <xf numFmtId="0" fontId="2" fillId="3" borderId="14" xfId="0" applyFont="1" applyFill="1" applyBorder="1" applyAlignment="1" applyProtection="1">
      <alignment vertical="top" wrapText="1"/>
      <protection hidden="1"/>
    </xf>
    <xf numFmtId="0" fontId="1" fillId="3" borderId="14" xfId="0" applyFont="1" applyFill="1" applyBorder="1" applyAlignment="1" applyProtection="1">
      <alignment vertical="top" wrapText="1"/>
      <protection hidden="1"/>
    </xf>
    <xf numFmtId="0" fontId="1" fillId="3" borderId="14" xfId="0" applyFont="1" applyFill="1" applyBorder="1" applyAlignment="1" applyProtection="1">
      <alignment horizontal="center" vertical="top"/>
      <protection hidden="1"/>
    </xf>
    <xf numFmtId="0" fontId="1" fillId="3" borderId="14" xfId="0" applyFont="1" applyFill="1" applyBorder="1" applyAlignment="1" applyProtection="1">
      <alignment vertical="top"/>
      <protection locked="0" hidden="1"/>
    </xf>
    <xf numFmtId="0" fontId="1" fillId="3" borderId="14" xfId="0" applyFont="1" applyFill="1" applyBorder="1" applyAlignment="1" applyProtection="1">
      <alignment vertical="top"/>
      <protection hidden="1"/>
    </xf>
    <xf numFmtId="0" fontId="1" fillId="3" borderId="15" xfId="0" applyFont="1" applyFill="1" applyBorder="1" applyAlignment="1" applyProtection="1">
      <alignment vertical="top"/>
      <protection hidden="1"/>
    </xf>
    <xf numFmtId="0" fontId="1" fillId="3" borderId="0" xfId="0" applyFont="1" applyFill="1" applyAlignment="1" applyProtection="1">
      <alignment vertical="top"/>
      <protection hidden="1"/>
    </xf>
    <xf numFmtId="0" fontId="1" fillId="0" borderId="14" xfId="0" applyFont="1" applyBorder="1" applyAlignment="1" applyProtection="1">
      <alignment vertical="top"/>
      <protection hidden="1"/>
    </xf>
    <xf numFmtId="0" fontId="4" fillId="0" borderId="14" xfId="0" applyFont="1" applyBorder="1" applyAlignment="1" applyProtection="1">
      <alignment vertical="top" wrapText="1"/>
      <protection hidden="1"/>
    </xf>
    <xf numFmtId="0" fontId="1" fillId="0" borderId="16" xfId="0" applyFont="1" applyBorder="1" applyAlignment="1" applyProtection="1">
      <alignment horizontal="center" vertical="top"/>
      <protection hidden="1"/>
    </xf>
    <xf numFmtId="0" fontId="1" fillId="0" borderId="16" xfId="0" applyFont="1" applyBorder="1" applyAlignment="1" applyProtection="1">
      <alignment vertical="top"/>
      <protection locked="0" hidden="1"/>
    </xf>
    <xf numFmtId="164" fontId="1" fillId="0" borderId="16" xfId="0" applyNumberFormat="1" applyFont="1" applyBorder="1" applyAlignment="1" applyProtection="1">
      <alignment vertical="top"/>
      <protection hidden="1"/>
    </xf>
    <xf numFmtId="164" fontId="1" fillId="0" borderId="17" xfId="0" applyNumberFormat="1" applyFont="1" applyBorder="1" applyAlignment="1" applyProtection="1">
      <alignment vertical="top"/>
      <protection hidden="1"/>
    </xf>
    <xf numFmtId="49" fontId="1" fillId="0" borderId="18" xfId="0" applyNumberFormat="1" applyFont="1" applyBorder="1" applyAlignment="1" applyProtection="1">
      <alignment vertical="top"/>
      <protection hidden="1"/>
    </xf>
    <xf numFmtId="0" fontId="2" fillId="0" borderId="19" xfId="0" applyFont="1" applyBorder="1" applyAlignment="1" applyProtection="1">
      <alignment vertical="top" wrapText="1"/>
      <protection hidden="1"/>
    </xf>
    <xf numFmtId="0" fontId="1" fillId="0" borderId="19" xfId="0" applyFont="1" applyBorder="1" applyAlignment="1" applyProtection="1">
      <alignment vertical="top" wrapText="1"/>
      <protection hidden="1"/>
    </xf>
    <xf numFmtId="0" fontId="1" fillId="0" borderId="19" xfId="0" applyFont="1" applyBorder="1" applyAlignment="1" applyProtection="1">
      <alignment horizontal="center" vertical="top"/>
      <protection hidden="1"/>
    </xf>
    <xf numFmtId="0" fontId="1" fillId="0" borderId="19" xfId="0" applyFont="1" applyBorder="1" applyAlignment="1" applyProtection="1">
      <alignment vertical="top"/>
      <protection hidden="1"/>
    </xf>
    <xf numFmtId="164" fontId="1" fillId="0" borderId="8" xfId="0" applyNumberFormat="1" applyFont="1" applyBorder="1" applyAlignment="1" applyProtection="1">
      <alignment vertical="top"/>
      <protection hidden="1"/>
    </xf>
    <xf numFmtId="164" fontId="1" fillId="0" borderId="9" xfId="0" applyNumberFormat="1" applyFont="1" applyBorder="1" applyAlignment="1" applyProtection="1">
      <alignment vertical="top"/>
      <protection hidden="1"/>
    </xf>
    <xf numFmtId="49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1" applyAlignment="1">
      <alignment horizontal="left"/>
    </xf>
    <xf numFmtId="0" fontId="5" fillId="0" borderId="0" xfId="1"/>
    <xf numFmtId="0" fontId="5" fillId="0" borderId="0" xfId="1" applyAlignment="1">
      <alignment horizontal="center"/>
    </xf>
    <xf numFmtId="4" fontId="5" fillId="0" borderId="0" xfId="1" applyNumberFormat="1" applyAlignment="1">
      <alignment horizontal="center"/>
    </xf>
    <xf numFmtId="3" fontId="5" fillId="0" borderId="0" xfId="1" applyNumberFormat="1" applyAlignment="1">
      <alignment horizontal="center"/>
    </xf>
    <xf numFmtId="0" fontId="6" fillId="0" borderId="0" xfId="2"/>
    <xf numFmtId="0" fontId="7" fillId="0" borderId="0" xfId="1" applyFont="1"/>
    <xf numFmtId="0" fontId="5" fillId="0" borderId="0" xfId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2" applyFont="1" applyAlignment="1">
      <alignment horizontal="justify" vertical="center"/>
    </xf>
    <xf numFmtId="0" fontId="6" fillId="0" borderId="0" xfId="2" applyAlignment="1">
      <alignment horizontal="justify" vertical="center"/>
    </xf>
    <xf numFmtId="0" fontId="10" fillId="0" borderId="0" xfId="2" applyFont="1" applyAlignment="1">
      <alignment horizontal="justify" vertical="center"/>
    </xf>
    <xf numFmtId="0" fontId="13" fillId="0" borderId="0" xfId="2" applyFont="1" applyAlignment="1">
      <alignment horizontal="justify" vertical="center"/>
    </xf>
    <xf numFmtId="0" fontId="14" fillId="0" borderId="0" xfId="2" applyFont="1"/>
    <xf numFmtId="0" fontId="15" fillId="0" borderId="0" xfId="1" applyFont="1"/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4" fontId="8" fillId="0" borderId="21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8" fillId="4" borderId="19" xfId="1" applyFont="1" applyFill="1" applyBorder="1"/>
    <xf numFmtId="0" fontId="8" fillId="4" borderId="24" xfId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4" fontId="8" fillId="4" borderId="25" xfId="1" applyNumberFormat="1" applyFont="1" applyFill="1" applyBorder="1" applyAlignment="1">
      <alignment horizontal="center" vertical="center"/>
    </xf>
    <xf numFmtId="165" fontId="8" fillId="4" borderId="24" xfId="1" applyNumberFormat="1" applyFont="1" applyFill="1" applyBorder="1" applyAlignment="1">
      <alignment horizontal="center" vertical="center"/>
    </xf>
    <xf numFmtId="165" fontId="8" fillId="4" borderId="25" xfId="1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/>
    </xf>
    <xf numFmtId="0" fontId="5" fillId="5" borderId="14" xfId="1" applyFill="1" applyBorder="1"/>
    <xf numFmtId="0" fontId="5" fillId="5" borderId="14" xfId="1" applyFill="1" applyBorder="1" applyAlignment="1">
      <alignment horizontal="center"/>
    </xf>
    <xf numFmtId="0" fontId="15" fillId="5" borderId="14" xfId="1" applyFont="1" applyFill="1" applyBorder="1" applyProtection="1">
      <protection locked="0" hidden="1"/>
    </xf>
    <xf numFmtId="0" fontId="15" fillId="5" borderId="15" xfId="1" applyFont="1" applyFill="1" applyBorder="1"/>
    <xf numFmtId="4" fontId="5" fillId="5" borderId="26" xfId="1" applyNumberFormat="1" applyFill="1" applyBorder="1" applyAlignment="1">
      <alignment horizontal="center"/>
    </xf>
    <xf numFmtId="0" fontId="15" fillId="5" borderId="14" xfId="1" applyFont="1" applyFill="1" applyBorder="1" applyAlignment="1">
      <alignment horizontal="left"/>
    </xf>
    <xf numFmtId="0" fontId="15" fillId="5" borderId="13" xfId="1" applyFont="1" applyFill="1" applyBorder="1"/>
    <xf numFmtId="0" fontId="5" fillId="5" borderId="14" xfId="1" applyFill="1" applyBorder="1" applyAlignment="1">
      <alignment horizontal="left"/>
    </xf>
    <xf numFmtId="0" fontId="15" fillId="5" borderId="14" xfId="1" applyFont="1" applyFill="1" applyBorder="1" applyAlignment="1">
      <alignment horizontal="center"/>
    </xf>
    <xf numFmtId="3" fontId="8" fillId="4" borderId="25" xfId="1" applyNumberFormat="1" applyFont="1" applyFill="1" applyBorder="1" applyAlignment="1">
      <alignment horizontal="center" vertical="center"/>
    </xf>
    <xf numFmtId="0" fontId="8" fillId="4" borderId="18" xfId="1" applyFont="1" applyFill="1" applyBorder="1"/>
    <xf numFmtId="0" fontId="8" fillId="4" borderId="27" xfId="1" applyFont="1" applyFill="1" applyBorder="1"/>
    <xf numFmtId="0" fontId="15" fillId="5" borderId="14" xfId="1" applyFont="1" applyFill="1" applyBorder="1"/>
    <xf numFmtId="0" fontId="15" fillId="5" borderId="28" xfId="1" applyFont="1" applyFill="1" applyBorder="1"/>
    <xf numFmtId="0" fontId="15" fillId="5" borderId="29" xfId="1" applyFont="1" applyFill="1" applyBorder="1"/>
    <xf numFmtId="0" fontId="15" fillId="5" borderId="29" xfId="1" applyFont="1" applyFill="1" applyBorder="1" applyAlignment="1">
      <alignment horizontal="center"/>
    </xf>
    <xf numFmtId="0" fontId="15" fillId="5" borderId="29" xfId="1" applyFont="1" applyFill="1" applyBorder="1" applyProtection="1">
      <protection locked="0" hidden="1"/>
    </xf>
    <xf numFmtId="0" fontId="15" fillId="5" borderId="30" xfId="1" applyFont="1" applyFill="1" applyBorder="1"/>
    <xf numFmtId="0" fontId="15" fillId="5" borderId="10" xfId="1" applyFont="1" applyFill="1" applyBorder="1"/>
    <xf numFmtId="0" fontId="15" fillId="5" borderId="11" xfId="1" applyFont="1" applyFill="1" applyBorder="1"/>
    <xf numFmtId="0" fontId="15" fillId="5" borderId="11" xfId="1" applyFont="1" applyFill="1" applyBorder="1" applyAlignment="1">
      <alignment horizontal="center"/>
    </xf>
    <xf numFmtId="0" fontId="15" fillId="5" borderId="11" xfId="1" applyFont="1" applyFill="1" applyBorder="1" applyProtection="1">
      <protection locked="0" hidden="1"/>
    </xf>
    <xf numFmtId="0" fontId="15" fillId="5" borderId="12" xfId="1" applyFont="1" applyFill="1" applyBorder="1"/>
    <xf numFmtId="4" fontId="5" fillId="5" borderId="15" xfId="1" applyNumberFormat="1" applyFill="1" applyBorder="1" applyAlignment="1">
      <alignment horizontal="center"/>
    </xf>
    <xf numFmtId="0" fontId="8" fillId="5" borderId="10" xfId="1" applyFont="1" applyFill="1" applyBorder="1" applyAlignment="1">
      <alignment horizontal="center" vertical="center"/>
    </xf>
    <xf numFmtId="0" fontId="8" fillId="5" borderId="11" xfId="1" applyFont="1" applyFill="1" applyBorder="1"/>
    <xf numFmtId="4" fontId="0" fillId="5" borderId="11" xfId="1" applyNumberFormat="1" applyFont="1" applyFill="1" applyBorder="1" applyAlignment="1" applyProtection="1">
      <alignment horizontal="center"/>
      <protection locked="0" hidden="1"/>
    </xf>
    <xf numFmtId="4" fontId="5" fillId="5" borderId="12" xfId="1" applyNumberFormat="1" applyFill="1" applyBorder="1" applyAlignment="1">
      <alignment horizontal="center"/>
    </xf>
    <xf numFmtId="0" fontId="8" fillId="5" borderId="14" xfId="1" applyFont="1" applyFill="1" applyBorder="1"/>
    <xf numFmtId="4" fontId="0" fillId="5" borderId="14" xfId="1" applyNumberFormat="1" applyFont="1" applyFill="1" applyBorder="1" applyAlignment="1" applyProtection="1">
      <alignment horizontal="center"/>
      <protection locked="0" hidden="1"/>
    </xf>
    <xf numFmtId="0" fontId="15" fillId="5" borderId="14" xfId="1" applyFont="1" applyFill="1" applyBorder="1" applyAlignment="1">
      <alignment wrapText="1"/>
    </xf>
    <xf numFmtId="0" fontId="8" fillId="5" borderId="13" xfId="1" applyFont="1" applyFill="1" applyBorder="1" applyAlignment="1">
      <alignment horizontal="center"/>
    </xf>
    <xf numFmtId="0" fontId="8" fillId="5" borderId="11" xfId="1" applyFont="1" applyFill="1" applyBorder="1" applyAlignment="1">
      <alignment horizontal="left"/>
    </xf>
    <xf numFmtId="0" fontId="8" fillId="5" borderId="28" xfId="1" applyFont="1" applyFill="1" applyBorder="1" applyAlignment="1">
      <alignment horizontal="center" vertical="center"/>
    </xf>
    <xf numFmtId="0" fontId="15" fillId="5" borderId="29" xfId="1" applyFont="1" applyFill="1" applyBorder="1" applyAlignment="1">
      <alignment wrapText="1"/>
    </xf>
    <xf numFmtId="0" fontId="5" fillId="5" borderId="29" xfId="1" applyFill="1" applyBorder="1" applyAlignment="1">
      <alignment horizontal="center"/>
    </xf>
    <xf numFmtId="4" fontId="5" fillId="5" borderId="31" xfId="1" applyNumberFormat="1" applyFill="1" applyBorder="1" applyAlignment="1">
      <alignment horizontal="center"/>
    </xf>
    <xf numFmtId="0" fontId="8" fillId="5" borderId="10" xfId="1" applyFont="1" applyFill="1" applyBorder="1" applyAlignment="1">
      <alignment horizontal="center"/>
    </xf>
    <xf numFmtId="0" fontId="5" fillId="5" borderId="11" xfId="1" applyFill="1" applyBorder="1" applyAlignment="1">
      <alignment horizontal="center"/>
    </xf>
    <xf numFmtId="4" fontId="5" fillId="5" borderId="32" xfId="1" applyNumberFormat="1" applyFill="1" applyBorder="1" applyAlignment="1">
      <alignment horizontal="center"/>
    </xf>
    <xf numFmtId="4" fontId="5" fillId="5" borderId="14" xfId="1" applyNumberFormat="1" applyFill="1" applyBorder="1" applyAlignment="1" applyProtection="1">
      <alignment horizontal="center"/>
      <protection locked="0" hidden="1"/>
    </xf>
    <xf numFmtId="0" fontId="18" fillId="5" borderId="14" xfId="1" applyFont="1" applyFill="1" applyBorder="1"/>
    <xf numFmtId="0" fontId="5" fillId="5" borderId="33" xfId="1" applyFill="1" applyBorder="1" applyAlignment="1">
      <alignment horizontal="center"/>
    </xf>
    <xf numFmtId="0" fontId="19" fillId="5" borderId="14" xfId="1" applyFont="1" applyFill="1" applyBorder="1"/>
    <xf numFmtId="0" fontId="18" fillId="5" borderId="14" xfId="1" applyFont="1" applyFill="1" applyBorder="1" applyAlignment="1">
      <alignment horizontal="center"/>
    </xf>
    <xf numFmtId="0" fontId="18" fillId="5" borderId="33" xfId="1" applyFont="1" applyFill="1" applyBorder="1" applyAlignment="1">
      <alignment horizontal="center"/>
    </xf>
    <xf numFmtId="0" fontId="18" fillId="5" borderId="11" xfId="1" applyFont="1" applyFill="1" applyBorder="1"/>
    <xf numFmtId="0" fontId="5" fillId="5" borderId="34" xfId="1" applyFill="1" applyBorder="1" applyAlignment="1">
      <alignment horizontal="center"/>
    </xf>
    <xf numFmtId="4" fontId="5" fillId="5" borderId="11" xfId="1" applyNumberFormat="1" applyFill="1" applyBorder="1" applyAlignment="1" applyProtection="1">
      <alignment horizontal="center"/>
      <protection locked="0" hidden="1"/>
    </xf>
    <xf numFmtId="0" fontId="8" fillId="5" borderId="28" xfId="1" applyFont="1" applyFill="1" applyBorder="1" applyAlignment="1">
      <alignment horizontal="center"/>
    </xf>
    <xf numFmtId="4" fontId="5" fillId="5" borderId="29" xfId="1" applyNumberFormat="1" applyFill="1" applyBorder="1" applyAlignment="1" applyProtection="1">
      <alignment horizontal="center"/>
      <protection locked="0" hidden="1"/>
    </xf>
    <xf numFmtId="0" fontId="15" fillId="5" borderId="14" xfId="1" applyFont="1" applyFill="1" applyBorder="1" applyAlignment="1" applyProtection="1">
      <alignment horizontal="center"/>
      <protection locked="0" hidden="1"/>
    </xf>
    <xf numFmtId="0" fontId="8" fillId="5" borderId="13" xfId="1" applyFont="1" applyFill="1" applyBorder="1"/>
    <xf numFmtId="4" fontId="5" fillId="5" borderId="16" xfId="1" applyNumberFormat="1" applyFill="1" applyBorder="1" applyAlignment="1" applyProtection="1">
      <alignment horizontal="center"/>
      <protection locked="0" hidden="1"/>
    </xf>
    <xf numFmtId="4" fontId="5" fillId="5" borderId="30" xfId="1" applyNumberFormat="1" applyFill="1" applyBorder="1" applyAlignment="1">
      <alignment horizontal="center"/>
    </xf>
    <xf numFmtId="0" fontId="20" fillId="4" borderId="35" xfId="1" applyFont="1" applyFill="1" applyBorder="1" applyAlignment="1">
      <alignment horizontal="left"/>
    </xf>
    <xf numFmtId="0" fontId="20" fillId="4" borderId="36" xfId="1" applyFont="1" applyFill="1" applyBorder="1" applyAlignment="1">
      <alignment horizontal="left"/>
    </xf>
    <xf numFmtId="0" fontId="5" fillId="4" borderId="36" xfId="1" applyFill="1" applyBorder="1" applyAlignment="1">
      <alignment horizontal="center"/>
    </xf>
    <xf numFmtId="0" fontId="5" fillId="4" borderId="37" xfId="1" applyFill="1" applyBorder="1" applyAlignment="1">
      <alignment horizontal="center"/>
    </xf>
    <xf numFmtId="44" fontId="20" fillId="4" borderId="38" xfId="3" applyFont="1" applyFill="1" applyBorder="1" applyAlignment="1">
      <alignment horizontal="left"/>
    </xf>
    <xf numFmtId="0" fontId="8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left" vertical="center" wrapText="1"/>
    </xf>
    <xf numFmtId="0" fontId="5" fillId="0" borderId="0" xfId="2" applyFont="1"/>
    <xf numFmtId="0" fontId="15" fillId="0" borderId="0" xfId="2" applyFont="1"/>
    <xf numFmtId="44" fontId="6" fillId="0" borderId="0" xfId="2" applyNumberFormat="1"/>
    <xf numFmtId="0" fontId="22" fillId="6" borderId="0" xfId="4" applyFont="1" applyFill="1" applyAlignment="1" applyProtection="1">
      <alignment horizontal="left"/>
      <protection hidden="1"/>
    </xf>
    <xf numFmtId="0" fontId="23" fillId="6" borderId="0" xfId="4" applyFont="1" applyFill="1" applyAlignment="1" applyProtection="1">
      <alignment horizontal="left"/>
      <protection hidden="1"/>
    </xf>
    <xf numFmtId="0" fontId="22" fillId="6" borderId="0" xfId="4" applyFont="1" applyFill="1" applyProtection="1">
      <protection hidden="1"/>
    </xf>
    <xf numFmtId="1" fontId="24" fillId="0" borderId="0" xfId="4" applyNumberFormat="1" applyFont="1"/>
    <xf numFmtId="0" fontId="24" fillId="0" borderId="0" xfId="4" applyFont="1"/>
    <xf numFmtId="0" fontId="25" fillId="6" borderId="0" xfId="4" applyFont="1" applyFill="1" applyProtection="1">
      <protection hidden="1"/>
    </xf>
    <xf numFmtId="5" fontId="25" fillId="6" borderId="0" xfId="4" applyNumberFormat="1" applyFont="1" applyFill="1" applyProtection="1">
      <protection hidden="1"/>
    </xf>
    <xf numFmtId="166" fontId="25" fillId="6" borderId="0" xfId="4" applyNumberFormat="1" applyFont="1" applyFill="1" applyProtection="1">
      <protection hidden="1"/>
    </xf>
    <xf numFmtId="1" fontId="25" fillId="6" borderId="0" xfId="4" applyNumberFormat="1" applyFont="1" applyFill="1" applyProtection="1">
      <protection hidden="1"/>
    </xf>
    <xf numFmtId="49" fontId="25" fillId="6" borderId="0" xfId="4" applyNumberFormat="1" applyFont="1" applyFill="1" applyProtection="1">
      <protection hidden="1"/>
    </xf>
    <xf numFmtId="0" fontId="25" fillId="6" borderId="0" xfId="4" applyFont="1" applyFill="1"/>
    <xf numFmtId="1" fontId="25" fillId="6" borderId="0" xfId="4" applyNumberFormat="1" applyFont="1" applyFill="1" applyAlignment="1" applyProtection="1">
      <alignment horizontal="right"/>
      <protection hidden="1"/>
    </xf>
    <xf numFmtId="0" fontId="24" fillId="6" borderId="0" xfId="4" applyFont="1" applyFill="1"/>
    <xf numFmtId="0" fontId="22" fillId="6" borderId="7" xfId="4" applyFont="1" applyFill="1" applyBorder="1" applyAlignment="1" applyProtection="1">
      <alignment horizontal="right" textRotation="90"/>
      <protection hidden="1"/>
    </xf>
    <xf numFmtId="0" fontId="22" fillId="6" borderId="8" xfId="4" applyFont="1" applyFill="1" applyBorder="1" applyAlignment="1" applyProtection="1">
      <alignment horizontal="center" vertical="center" wrapText="1"/>
      <protection hidden="1"/>
    </xf>
    <xf numFmtId="0" fontId="23" fillId="6" borderId="39" xfId="4" applyFont="1" applyFill="1" applyBorder="1" applyAlignment="1" applyProtection="1">
      <alignment horizontal="center" textRotation="90" wrapText="1"/>
      <protection hidden="1"/>
    </xf>
    <xf numFmtId="0" fontId="22" fillId="6" borderId="39" xfId="4" applyFont="1" applyFill="1" applyBorder="1" applyAlignment="1" applyProtection="1">
      <alignment horizontal="center" vertical="center" wrapText="1"/>
      <protection hidden="1"/>
    </xf>
    <xf numFmtId="0" fontId="22" fillId="6" borderId="19" xfId="4" applyFont="1" applyFill="1" applyBorder="1" applyAlignment="1" applyProtection="1">
      <alignment horizontal="center" vertical="center" wrapText="1"/>
      <protection hidden="1"/>
    </xf>
    <xf numFmtId="0" fontId="22" fillId="6" borderId="40" xfId="4" applyFont="1" applyFill="1" applyBorder="1" applyAlignment="1" applyProtection="1">
      <alignment horizontal="center" vertical="center" wrapText="1"/>
      <protection hidden="1"/>
    </xf>
    <xf numFmtId="0" fontId="22" fillId="6" borderId="8" xfId="4" applyFont="1" applyFill="1" applyBorder="1" applyAlignment="1" applyProtection="1">
      <alignment horizontal="center" wrapText="1"/>
      <protection hidden="1"/>
    </xf>
    <xf numFmtId="0" fontId="22" fillId="6" borderId="9" xfId="4" applyFont="1" applyFill="1" applyBorder="1" applyAlignment="1" applyProtection="1">
      <alignment horizontal="center" wrapText="1"/>
      <protection hidden="1"/>
    </xf>
    <xf numFmtId="0" fontId="26" fillId="0" borderId="41" xfId="4" applyFont="1" applyBorder="1" applyAlignment="1" applyProtection="1">
      <alignment vertical="center" wrapText="1"/>
      <protection hidden="1"/>
    </xf>
    <xf numFmtId="49" fontId="27" fillId="5" borderId="33" xfId="4" applyNumberFormat="1" applyFont="1" applyFill="1" applyBorder="1" applyProtection="1">
      <protection locked="0" hidden="1"/>
    </xf>
    <xf numFmtId="1" fontId="25" fillId="5" borderId="42" xfId="5" applyNumberFormat="1" applyFont="1" applyFill="1" applyBorder="1" applyAlignment="1" applyProtection="1">
      <alignment horizontal="center"/>
      <protection locked="0"/>
    </xf>
    <xf numFmtId="0" fontId="28" fillId="5" borderId="42" xfId="4" applyFont="1" applyFill="1" applyBorder="1" applyProtection="1">
      <protection hidden="1"/>
    </xf>
    <xf numFmtId="0" fontId="25" fillId="5" borderId="42" xfId="4" applyFont="1" applyFill="1" applyBorder="1" applyProtection="1">
      <protection hidden="1"/>
    </xf>
    <xf numFmtId="0" fontId="25" fillId="5" borderId="43" xfId="4" applyFont="1" applyFill="1" applyBorder="1" applyProtection="1">
      <protection hidden="1"/>
    </xf>
    <xf numFmtId="3" fontId="27" fillId="5" borderId="14" xfId="5" applyNumberFormat="1" applyFont="1" applyFill="1" applyBorder="1" applyAlignment="1" applyProtection="1">
      <alignment vertical="center"/>
      <protection hidden="1"/>
    </xf>
    <xf numFmtId="3" fontId="27" fillId="5" borderId="44" xfId="5" applyNumberFormat="1" applyFont="1" applyFill="1" applyBorder="1" applyProtection="1">
      <protection hidden="1"/>
    </xf>
    <xf numFmtId="0" fontId="21" fillId="0" borderId="0" xfId="4"/>
    <xf numFmtId="49" fontId="29" fillId="4" borderId="14" xfId="6" applyFont="1" applyFill="1" applyAlignment="1">
      <alignment vertical="center" wrapText="1"/>
      <protection locked="0" hidden="1"/>
    </xf>
    <xf numFmtId="1" fontId="29" fillId="4" borderId="33" xfId="7" applyFont="1" applyFill="1" applyBorder="1" applyAlignment="1">
      <alignment horizontal="center" vertical="center" wrapText="1"/>
      <protection locked="0"/>
    </xf>
    <xf numFmtId="0" fontId="30" fillId="4" borderId="33" xfId="8" applyFont="1" applyFill="1" applyAlignment="1">
      <alignment vertical="center"/>
      <protection hidden="1"/>
    </xf>
    <xf numFmtId="0" fontId="29" fillId="4" borderId="42" xfId="4" applyFont="1" applyFill="1" applyBorder="1" applyAlignment="1" applyProtection="1">
      <alignment vertical="center" wrapText="1"/>
      <protection hidden="1"/>
    </xf>
    <xf numFmtId="0" fontId="29" fillId="4" borderId="14" xfId="4" applyFont="1" applyFill="1" applyBorder="1" applyAlignment="1" applyProtection="1">
      <alignment vertical="center" wrapText="1"/>
      <protection hidden="1"/>
    </xf>
    <xf numFmtId="3" fontId="29" fillId="4" borderId="45" xfId="9" applyFont="1" applyFill="1" applyBorder="1" applyAlignment="1">
      <alignment horizontal="left" vertical="center"/>
      <protection hidden="1"/>
    </xf>
    <xf numFmtId="3" fontId="29" fillId="4" borderId="44" xfId="5" applyNumberFormat="1" applyFont="1" applyFill="1" applyBorder="1" applyAlignment="1" applyProtection="1">
      <alignment vertical="center"/>
      <protection hidden="1"/>
    </xf>
    <xf numFmtId="0" fontId="24" fillId="0" borderId="0" xfId="4" applyFont="1" applyAlignment="1">
      <alignment vertical="center" wrapText="1"/>
    </xf>
    <xf numFmtId="49" fontId="25" fillId="0" borderId="14" xfId="6">
      <alignment vertical="top" wrapText="1"/>
      <protection locked="0" hidden="1"/>
    </xf>
    <xf numFmtId="1" fontId="25" fillId="0" borderId="14" xfId="7">
      <alignment horizontal="center" vertical="top" wrapText="1"/>
      <protection locked="0"/>
    </xf>
    <xf numFmtId="0" fontId="28" fillId="0" borderId="33" xfId="4" applyFont="1" applyBorder="1" applyAlignment="1" applyProtection="1">
      <alignment horizontal="left" vertical="top" wrapText="1"/>
      <protection hidden="1"/>
    </xf>
    <xf numFmtId="0" fontId="21" fillId="0" borderId="43" xfId="4" applyBorder="1" applyAlignment="1">
      <alignment horizontal="left" vertical="top" wrapText="1"/>
    </xf>
    <xf numFmtId="49" fontId="24" fillId="0" borderId="14" xfId="4" applyNumberFormat="1" applyFont="1" applyBorder="1" applyAlignment="1" applyProtection="1">
      <alignment horizontal="left" vertical="top" wrapText="1"/>
      <protection hidden="1"/>
    </xf>
    <xf numFmtId="3" fontId="25" fillId="0" borderId="14" xfId="9" applyProtection="1">
      <alignment horizontal="right" vertical="top" wrapText="1"/>
      <protection locked="0" hidden="1"/>
    </xf>
    <xf numFmtId="3" fontId="25" fillId="0" borderId="15" xfId="5" applyNumberFormat="1" applyFont="1" applyFill="1" applyBorder="1" applyAlignment="1" applyProtection="1">
      <alignment vertical="top" wrapText="1"/>
      <protection hidden="1"/>
    </xf>
    <xf numFmtId="49" fontId="27" fillId="5" borderId="46" xfId="4" applyNumberFormat="1" applyFont="1" applyFill="1" applyBorder="1" applyProtection="1">
      <protection locked="0" hidden="1"/>
    </xf>
    <xf numFmtId="1" fontId="25" fillId="5" borderId="47" xfId="5" applyNumberFormat="1" applyFont="1" applyFill="1" applyBorder="1" applyAlignment="1" applyProtection="1">
      <alignment horizontal="center"/>
      <protection locked="0"/>
    </xf>
    <xf numFmtId="0" fontId="28" fillId="5" borderId="47" xfId="4" applyFont="1" applyFill="1" applyBorder="1" applyProtection="1">
      <protection hidden="1"/>
    </xf>
    <xf numFmtId="0" fontId="25" fillId="5" borderId="47" xfId="4" applyFont="1" applyFill="1" applyBorder="1" applyProtection="1">
      <protection hidden="1"/>
    </xf>
    <xf numFmtId="0" fontId="25" fillId="5" borderId="48" xfId="4" applyFont="1" applyFill="1" applyBorder="1" applyProtection="1">
      <protection hidden="1"/>
    </xf>
    <xf numFmtId="49" fontId="29" fillId="7" borderId="14" xfId="6" applyFont="1" applyFill="1">
      <alignment vertical="top" wrapText="1"/>
      <protection locked="0" hidden="1"/>
    </xf>
    <xf numFmtId="1" fontId="29" fillId="7" borderId="14" xfId="7" applyFont="1" applyFill="1">
      <alignment horizontal="center" vertical="top" wrapText="1"/>
      <protection locked="0"/>
    </xf>
    <xf numFmtId="0" fontId="30" fillId="7" borderId="33" xfId="8" applyFont="1" applyFill="1" applyAlignment="1">
      <alignment vertical="center"/>
      <protection hidden="1"/>
    </xf>
    <xf numFmtId="0" fontId="30" fillId="7" borderId="43" xfId="8" applyFont="1" applyFill="1" applyBorder="1" applyAlignment="1">
      <alignment vertical="center"/>
      <protection hidden="1"/>
    </xf>
    <xf numFmtId="49" fontId="30" fillId="7" borderId="14" xfId="4" applyNumberFormat="1" applyFont="1" applyFill="1" applyBorder="1" applyAlignment="1" applyProtection="1">
      <alignment horizontal="left" vertical="top" wrapText="1"/>
      <protection hidden="1"/>
    </xf>
    <xf numFmtId="3" fontId="29" fillId="7" borderId="15" xfId="5" applyNumberFormat="1" applyFont="1" applyFill="1" applyBorder="1" applyAlignment="1" applyProtection="1">
      <alignment vertical="top" wrapText="1"/>
      <protection hidden="1"/>
    </xf>
    <xf numFmtId="0" fontId="30" fillId="7" borderId="33" xfId="4" applyFont="1" applyFill="1" applyBorder="1" applyAlignment="1" applyProtection="1">
      <alignment horizontal="left" vertical="top" wrapText="1"/>
      <protection hidden="1"/>
    </xf>
    <xf numFmtId="0" fontId="30" fillId="7" borderId="43" xfId="4" applyFont="1" applyFill="1" applyBorder="1" applyAlignment="1" applyProtection="1">
      <alignment horizontal="left" vertical="top" wrapText="1"/>
      <protection hidden="1"/>
    </xf>
    <xf numFmtId="3" fontId="29" fillId="5" borderId="14" xfId="5" applyNumberFormat="1" applyFont="1" applyFill="1" applyBorder="1" applyAlignment="1" applyProtection="1">
      <alignment vertical="center"/>
      <protection hidden="1"/>
    </xf>
    <xf numFmtId="49" fontId="29" fillId="4" borderId="14" xfId="6" applyFont="1" applyFill="1">
      <alignment vertical="top" wrapText="1"/>
      <protection locked="0" hidden="1"/>
    </xf>
    <xf numFmtId="1" fontId="29" fillId="4" borderId="33" xfId="7" applyFont="1" applyFill="1" applyBorder="1">
      <alignment horizontal="center" vertical="top" wrapText="1"/>
      <protection locked="0"/>
    </xf>
    <xf numFmtId="0" fontId="30" fillId="4" borderId="33" xfId="8" applyFont="1" applyFill="1">
      <alignment horizontal="left" vertical="top" wrapText="1"/>
      <protection hidden="1"/>
    </xf>
    <xf numFmtId="0" fontId="29" fillId="4" borderId="42" xfId="4" applyFont="1" applyFill="1" applyBorder="1" applyProtection="1">
      <protection hidden="1"/>
    </xf>
    <xf numFmtId="3" fontId="29" fillId="4" borderId="14" xfId="9" applyFont="1" applyFill="1" applyAlignment="1">
      <alignment horizontal="left"/>
      <protection hidden="1"/>
    </xf>
    <xf numFmtId="49" fontId="24" fillId="6" borderId="14" xfId="4" applyNumberFormat="1" applyFont="1" applyFill="1" applyBorder="1" applyAlignment="1" applyProtection="1">
      <alignment horizontal="left" vertical="top" wrapText="1"/>
      <protection locked="0" hidden="1"/>
    </xf>
    <xf numFmtId="1" fontId="25" fillId="6" borderId="33" xfId="5" applyNumberFormat="1" applyFont="1" applyFill="1" applyBorder="1" applyAlignment="1" applyProtection="1">
      <alignment horizontal="center" vertical="top" wrapText="1"/>
      <protection locked="0"/>
    </xf>
    <xf numFmtId="0" fontId="24" fillId="6" borderId="33" xfId="4" applyFont="1" applyFill="1" applyBorder="1" applyAlignment="1" applyProtection="1">
      <alignment vertical="top" wrapText="1"/>
      <protection hidden="1"/>
    </xf>
    <xf numFmtId="0" fontId="24" fillId="6" borderId="42" xfId="4" applyFont="1" applyFill="1" applyBorder="1" applyAlignment="1" applyProtection="1">
      <alignment vertical="top" wrapText="1"/>
      <protection hidden="1"/>
    </xf>
    <xf numFmtId="0" fontId="24" fillId="6" borderId="43" xfId="4" applyFont="1" applyFill="1" applyBorder="1" applyAlignment="1" applyProtection="1">
      <alignment vertical="top" wrapText="1"/>
      <protection hidden="1"/>
    </xf>
    <xf numFmtId="3" fontId="25" fillId="6" borderId="14" xfId="5" applyNumberFormat="1" applyFont="1" applyFill="1" applyBorder="1" applyAlignment="1" applyProtection="1">
      <alignment horizontal="right" vertical="top"/>
      <protection locked="0" hidden="1"/>
    </xf>
    <xf numFmtId="3" fontId="32" fillId="0" borderId="26" xfId="4" applyNumberFormat="1" applyFont="1" applyBorder="1" applyAlignment="1">
      <alignment horizontal="right" vertical="top"/>
    </xf>
    <xf numFmtId="0" fontId="21" fillId="0" borderId="0" xfId="4" applyAlignment="1">
      <alignment horizontal="left" vertical="top" wrapText="1"/>
    </xf>
    <xf numFmtId="49" fontId="27" fillId="5" borderId="46" xfId="4" applyNumberFormat="1" applyFont="1" applyFill="1" applyBorder="1" applyAlignment="1" applyProtection="1">
      <alignment horizontal="left"/>
      <protection locked="0" hidden="1"/>
    </xf>
    <xf numFmtId="49" fontId="29" fillId="5" borderId="47" xfId="4" applyNumberFormat="1" applyFont="1" applyFill="1" applyBorder="1" applyAlignment="1" applyProtection="1">
      <alignment horizontal="left"/>
      <protection locked="0" hidden="1"/>
    </xf>
    <xf numFmtId="0" fontId="24" fillId="5" borderId="47" xfId="4" applyFont="1" applyFill="1" applyBorder="1" applyProtection="1">
      <protection hidden="1"/>
    </xf>
    <xf numFmtId="0" fontId="24" fillId="5" borderId="48" xfId="4" applyFont="1" applyFill="1" applyBorder="1" applyAlignment="1" applyProtection="1">
      <alignment horizontal="center"/>
      <protection hidden="1"/>
    </xf>
    <xf numFmtId="3" fontId="27" fillId="5" borderId="15" xfId="5" applyNumberFormat="1" applyFont="1" applyFill="1" applyBorder="1" applyAlignment="1" applyProtection="1">
      <alignment horizontal="right"/>
      <protection hidden="1"/>
    </xf>
    <xf numFmtId="3" fontId="21" fillId="0" borderId="0" xfId="4" applyNumberFormat="1"/>
    <xf numFmtId="1" fontId="29" fillId="4" borderId="33" xfId="7" applyFont="1" applyFill="1" applyBorder="1" applyAlignment="1" applyProtection="1">
      <alignment horizontal="center" vertical="center" wrapText="1"/>
    </xf>
    <xf numFmtId="0" fontId="30" fillId="4" borderId="33" xfId="8" applyFont="1" applyFill="1" applyAlignment="1" applyProtection="1">
      <alignment vertical="center"/>
    </xf>
    <xf numFmtId="3" fontId="33" fillId="4" borderId="14" xfId="9" applyFont="1" applyFill="1" applyAlignment="1" applyProtection="1">
      <alignment horizontal="left" vertical="center" wrapText="1"/>
    </xf>
    <xf numFmtId="3" fontId="33" fillId="4" borderId="15" xfId="5" applyNumberFormat="1" applyFont="1" applyFill="1" applyBorder="1" applyAlignment="1" applyProtection="1">
      <alignment vertical="center" wrapText="1"/>
      <protection hidden="1"/>
    </xf>
    <xf numFmtId="0" fontId="21" fillId="0" borderId="0" xfId="4" applyAlignment="1">
      <alignment vertical="center" wrapText="1"/>
    </xf>
    <xf numFmtId="3" fontId="21" fillId="0" borderId="0" xfId="4" applyNumberFormat="1" applyAlignment="1">
      <alignment vertical="center" wrapText="1"/>
    </xf>
    <xf numFmtId="49" fontId="25" fillId="0" borderId="14" xfId="6" applyAlignment="1">
      <protection locked="0" hidden="1"/>
    </xf>
    <xf numFmtId="0" fontId="32" fillId="0" borderId="14" xfId="4" applyFont="1" applyBorder="1" applyAlignment="1">
      <alignment horizontal="center"/>
    </xf>
    <xf numFmtId="0" fontId="32" fillId="6" borderId="33" xfId="4" applyFont="1" applyFill="1" applyBorder="1" applyAlignment="1" applyProtection="1">
      <alignment horizontal="left" vertical="center"/>
      <protection hidden="1"/>
    </xf>
    <xf numFmtId="0" fontId="34" fillId="6" borderId="42" xfId="4" applyFont="1" applyFill="1" applyBorder="1" applyAlignment="1" applyProtection="1">
      <alignment horizontal="left" vertical="center"/>
      <protection hidden="1"/>
    </xf>
    <xf numFmtId="0" fontId="32" fillId="0" borderId="14" xfId="4" applyFont="1" applyBorder="1" applyAlignment="1" applyProtection="1">
      <alignment horizontal="right"/>
      <protection locked="0"/>
    </xf>
    <xf numFmtId="4" fontId="32" fillId="0" borderId="15" xfId="4" applyNumberFormat="1" applyFont="1" applyBorder="1" applyAlignment="1">
      <alignment horizontal="right" vertical="top"/>
    </xf>
    <xf numFmtId="49" fontId="25" fillId="6" borderId="14" xfId="4" applyNumberFormat="1" applyFont="1" applyFill="1" applyBorder="1" applyProtection="1">
      <protection locked="0" hidden="1"/>
    </xf>
    <xf numFmtId="1" fontId="25" fillId="6" borderId="14" xfId="5" applyNumberFormat="1" applyFont="1" applyFill="1" applyBorder="1" applyAlignment="1" applyProtection="1">
      <alignment horizontal="center"/>
      <protection locked="0"/>
    </xf>
    <xf numFmtId="49" fontId="25" fillId="6" borderId="33" xfId="4" applyNumberFormat="1" applyFont="1" applyFill="1" applyBorder="1" applyProtection="1">
      <protection locked="0" hidden="1"/>
    </xf>
    <xf numFmtId="3" fontId="32" fillId="0" borderId="14" xfId="4" applyNumberFormat="1" applyFont="1" applyBorder="1" applyAlignment="1" applyProtection="1">
      <alignment horizontal="right"/>
      <protection locked="0"/>
    </xf>
    <xf numFmtId="3" fontId="32" fillId="0" borderId="15" xfId="4" applyNumberFormat="1" applyFont="1" applyBorder="1" applyAlignment="1">
      <alignment horizontal="right" vertical="top"/>
    </xf>
    <xf numFmtId="49" fontId="27" fillId="5" borderId="33" xfId="4" applyNumberFormat="1" applyFont="1" applyFill="1" applyBorder="1" applyAlignment="1" applyProtection="1">
      <alignment horizontal="left"/>
      <protection locked="0" hidden="1"/>
    </xf>
    <xf numFmtId="49" fontId="29" fillId="5" borderId="42" xfId="4" applyNumberFormat="1" applyFont="1" applyFill="1" applyBorder="1" applyAlignment="1" applyProtection="1">
      <alignment horizontal="left"/>
      <protection locked="0" hidden="1"/>
    </xf>
    <xf numFmtId="0" fontId="24" fillId="5" borderId="42" xfId="4" applyFont="1" applyFill="1" applyBorder="1" applyProtection="1">
      <protection hidden="1"/>
    </xf>
    <xf numFmtId="0" fontId="24" fillId="5" borderId="43" xfId="4" applyFont="1" applyFill="1" applyBorder="1" applyAlignment="1" applyProtection="1">
      <alignment horizontal="center"/>
      <protection hidden="1"/>
    </xf>
    <xf numFmtId="49" fontId="29" fillId="4" borderId="49" xfId="4" applyNumberFormat="1" applyFont="1" applyFill="1" applyBorder="1" applyAlignment="1" applyProtection="1">
      <alignment horizontal="left"/>
      <protection locked="0" hidden="1"/>
    </xf>
    <xf numFmtId="49" fontId="29" fillId="4" borderId="50" xfId="4" applyNumberFormat="1" applyFont="1" applyFill="1" applyBorder="1" applyAlignment="1" applyProtection="1">
      <alignment horizontal="left"/>
      <protection locked="0" hidden="1"/>
    </xf>
    <xf numFmtId="49" fontId="29" fillId="4" borderId="51" xfId="4" applyNumberFormat="1" applyFont="1" applyFill="1" applyBorder="1" applyAlignment="1" applyProtection="1">
      <alignment horizontal="left"/>
      <protection locked="0" hidden="1"/>
    </xf>
    <xf numFmtId="0" fontId="24" fillId="4" borderId="51" xfId="4" applyFont="1" applyFill="1" applyBorder="1" applyProtection="1">
      <protection hidden="1"/>
    </xf>
    <xf numFmtId="0" fontId="24" fillId="4" borderId="52" xfId="4" applyFont="1" applyFill="1" applyBorder="1" applyAlignment="1" applyProtection="1">
      <alignment horizontal="center"/>
      <protection hidden="1"/>
    </xf>
    <xf numFmtId="3" fontId="22" fillId="4" borderId="45" xfId="5" applyNumberFormat="1" applyFont="1" applyFill="1" applyBorder="1" applyProtection="1">
      <protection hidden="1"/>
    </xf>
    <xf numFmtId="3" fontId="29" fillId="4" borderId="44" xfId="5" applyNumberFormat="1" applyFont="1" applyFill="1" applyBorder="1" applyAlignment="1" applyProtection="1">
      <alignment horizontal="right"/>
      <protection hidden="1"/>
    </xf>
    <xf numFmtId="49" fontId="35" fillId="0" borderId="49" xfId="4" applyNumberFormat="1" applyFont="1" applyBorder="1" applyAlignment="1" applyProtection="1">
      <alignment horizontal="left"/>
      <protection locked="0" hidden="1"/>
    </xf>
    <xf numFmtId="1" fontId="24" fillId="6" borderId="14" xfId="5" applyNumberFormat="1" applyFont="1" applyFill="1" applyBorder="1" applyAlignment="1" applyProtection="1">
      <alignment horizontal="center"/>
      <protection locked="0"/>
    </xf>
    <xf numFmtId="0" fontId="21" fillId="6" borderId="42" xfId="4" applyFill="1" applyBorder="1"/>
    <xf numFmtId="0" fontId="36" fillId="6" borderId="43" xfId="4" applyFont="1" applyFill="1" applyBorder="1"/>
    <xf numFmtId="3" fontId="35" fillId="6" borderId="45" xfId="5" applyNumberFormat="1" applyFont="1" applyFill="1" applyBorder="1" applyProtection="1">
      <protection locked="0" hidden="1"/>
    </xf>
    <xf numFmtId="3" fontId="35" fillId="6" borderId="44" xfId="5" applyNumberFormat="1" applyFont="1" applyFill="1" applyBorder="1" applyAlignment="1" applyProtection="1">
      <alignment horizontal="right"/>
      <protection hidden="1"/>
    </xf>
    <xf numFmtId="49" fontId="25" fillId="6" borderId="53" xfId="4" applyNumberFormat="1" applyFont="1" applyFill="1" applyBorder="1" applyProtection="1">
      <protection locked="0" hidden="1"/>
    </xf>
    <xf numFmtId="49" fontId="29" fillId="4" borderId="14" xfId="4" applyNumberFormat="1" applyFont="1" applyFill="1" applyBorder="1" applyAlignment="1" applyProtection="1">
      <alignment horizontal="left"/>
      <protection locked="0" hidden="1"/>
    </xf>
    <xf numFmtId="0" fontId="21" fillId="4" borderId="42" xfId="4" applyFill="1" applyBorder="1"/>
    <xf numFmtId="0" fontId="21" fillId="4" borderId="43" xfId="4" applyFill="1" applyBorder="1"/>
    <xf numFmtId="49" fontId="25" fillId="6" borderId="45" xfId="4" applyNumberFormat="1" applyFont="1" applyFill="1" applyBorder="1" applyProtection="1">
      <protection locked="0" hidden="1"/>
    </xf>
    <xf numFmtId="0" fontId="21" fillId="6" borderId="43" xfId="4" applyFill="1" applyBorder="1"/>
    <xf numFmtId="0" fontId="25" fillId="6" borderId="51" xfId="4" applyFont="1" applyFill="1" applyBorder="1" applyProtection="1">
      <protection hidden="1"/>
    </xf>
    <xf numFmtId="3" fontId="29" fillId="4" borderId="15" xfId="5" applyNumberFormat="1" applyFont="1" applyFill="1" applyBorder="1" applyAlignment="1" applyProtection="1">
      <alignment horizontal="right"/>
      <protection hidden="1"/>
    </xf>
    <xf numFmtId="0" fontId="25" fillId="6" borderId="43" xfId="4" applyFont="1" applyFill="1" applyBorder="1" applyProtection="1">
      <protection hidden="1"/>
    </xf>
    <xf numFmtId="3" fontId="35" fillId="6" borderId="14" xfId="5" applyNumberFormat="1" applyFont="1" applyFill="1" applyBorder="1" applyProtection="1">
      <protection locked="0" hidden="1"/>
    </xf>
    <xf numFmtId="3" fontId="35" fillId="6" borderId="15" xfId="5" applyNumberFormat="1" applyFont="1" applyFill="1" applyBorder="1" applyAlignment="1" applyProtection="1">
      <alignment horizontal="right"/>
      <protection hidden="1"/>
    </xf>
    <xf numFmtId="3" fontId="35" fillId="6" borderId="15" xfId="5" applyNumberFormat="1" applyFont="1" applyFill="1" applyBorder="1" applyProtection="1">
      <protection hidden="1"/>
    </xf>
    <xf numFmtId="1" fontId="25" fillId="6" borderId="33" xfId="5" applyNumberFormat="1" applyFont="1" applyFill="1" applyBorder="1" applyAlignment="1" applyProtection="1">
      <alignment horizontal="left"/>
      <protection locked="0"/>
    </xf>
    <xf numFmtId="0" fontId="25" fillId="6" borderId="33" xfId="4" applyFont="1" applyFill="1" applyBorder="1" applyProtection="1">
      <protection hidden="1"/>
    </xf>
    <xf numFmtId="3" fontId="35" fillId="6" borderId="44" xfId="5" applyNumberFormat="1" applyFont="1" applyFill="1" applyBorder="1" applyProtection="1">
      <protection hidden="1"/>
    </xf>
    <xf numFmtId="49" fontId="25" fillId="6" borderId="54" xfId="4" applyNumberFormat="1" applyFont="1" applyFill="1" applyBorder="1" applyProtection="1">
      <protection locked="0" hidden="1"/>
    </xf>
    <xf numFmtId="1" fontId="24" fillId="6" borderId="16" xfId="5" applyNumberFormat="1" applyFont="1" applyFill="1" applyBorder="1" applyAlignment="1" applyProtection="1">
      <alignment horizontal="center"/>
      <protection locked="0"/>
    </xf>
    <xf numFmtId="49" fontId="25" fillId="6" borderId="55" xfId="4" applyNumberFormat="1" applyFont="1" applyFill="1" applyBorder="1" applyProtection="1">
      <protection locked="0" hidden="1"/>
    </xf>
    <xf numFmtId="0" fontId="21" fillId="6" borderId="47" xfId="4" applyFill="1" applyBorder="1"/>
    <xf numFmtId="0" fontId="21" fillId="6" borderId="48" xfId="4" applyFill="1" applyBorder="1"/>
    <xf numFmtId="49" fontId="27" fillId="5" borderId="33" xfId="4" applyNumberFormat="1" applyFont="1" applyFill="1" applyBorder="1" applyAlignment="1" applyProtection="1">
      <alignment horizontal="left" vertical="center" wrapText="1"/>
      <protection locked="0" hidden="1"/>
    </xf>
    <xf numFmtId="49" fontId="27" fillId="5" borderId="42" xfId="4" applyNumberFormat="1" applyFont="1" applyFill="1" applyBorder="1" applyAlignment="1" applyProtection="1">
      <alignment horizontal="center" vertical="center" wrapText="1"/>
      <protection locked="0" hidden="1"/>
    </xf>
    <xf numFmtId="49" fontId="27" fillId="5" borderId="42" xfId="4" applyNumberFormat="1" applyFont="1" applyFill="1" applyBorder="1" applyAlignment="1" applyProtection="1">
      <alignment horizontal="left" vertical="center"/>
      <protection locked="0" hidden="1"/>
    </xf>
    <xf numFmtId="0" fontId="37" fillId="5" borderId="42" xfId="4" applyFont="1" applyFill="1" applyBorder="1" applyAlignment="1" applyProtection="1">
      <alignment vertical="center"/>
      <protection hidden="1"/>
    </xf>
    <xf numFmtId="0" fontId="37" fillId="5" borderId="43" xfId="4" applyFont="1" applyFill="1" applyBorder="1" applyAlignment="1" applyProtection="1">
      <alignment vertical="center" wrapText="1"/>
      <protection hidden="1"/>
    </xf>
    <xf numFmtId="3" fontId="29" fillId="5" borderId="56" xfId="5" applyNumberFormat="1" applyFont="1" applyFill="1" applyBorder="1" applyAlignment="1" applyProtection="1">
      <alignment vertical="center" wrapText="1"/>
      <protection hidden="1"/>
    </xf>
    <xf numFmtId="49" fontId="29" fillId="4" borderId="49" xfId="4" applyNumberFormat="1" applyFont="1" applyFill="1" applyBorder="1" applyAlignment="1" applyProtection="1">
      <alignment horizontal="left" vertical="center" wrapText="1"/>
      <protection locked="0" hidden="1"/>
    </xf>
    <xf numFmtId="49" fontId="29" fillId="4" borderId="50" xfId="4" applyNumberFormat="1" applyFont="1" applyFill="1" applyBorder="1" applyAlignment="1" applyProtection="1">
      <alignment horizontal="center" vertical="center" wrapText="1"/>
      <protection locked="0" hidden="1"/>
    </xf>
    <xf numFmtId="49" fontId="29" fillId="4" borderId="51" xfId="4" applyNumberFormat="1" applyFont="1" applyFill="1" applyBorder="1" applyAlignment="1" applyProtection="1">
      <alignment horizontal="left" vertical="center"/>
      <protection locked="0" hidden="1"/>
    </xf>
    <xf numFmtId="0" fontId="21" fillId="4" borderId="51" xfId="4" applyFill="1" applyBorder="1" applyAlignment="1">
      <alignment vertical="center"/>
    </xf>
    <xf numFmtId="0" fontId="21" fillId="4" borderId="52" xfId="4" applyFill="1" applyBorder="1" applyAlignment="1">
      <alignment vertical="center" wrapText="1"/>
    </xf>
    <xf numFmtId="3" fontId="22" fillId="4" borderId="45" xfId="5" applyNumberFormat="1" applyFont="1" applyFill="1" applyBorder="1" applyAlignment="1" applyProtection="1">
      <alignment vertical="center" wrapText="1"/>
      <protection hidden="1"/>
    </xf>
    <xf numFmtId="3" fontId="35" fillId="6" borderId="54" xfId="5" applyNumberFormat="1" applyFont="1" applyFill="1" applyBorder="1" applyProtection="1">
      <protection locked="0" hidden="1"/>
    </xf>
    <xf numFmtId="3" fontId="35" fillId="6" borderId="57" xfId="5" applyNumberFormat="1" applyFont="1" applyFill="1" applyBorder="1" applyProtection="1">
      <protection hidden="1"/>
    </xf>
    <xf numFmtId="0" fontId="26" fillId="0" borderId="28" xfId="4" applyFont="1" applyBorder="1" applyAlignment="1" applyProtection="1">
      <alignment vertical="center" wrapText="1"/>
      <protection hidden="1"/>
    </xf>
    <xf numFmtId="1" fontId="25" fillId="6" borderId="58" xfId="5" applyNumberFormat="1" applyFont="1" applyFill="1" applyBorder="1" applyAlignment="1" applyProtection="1">
      <alignment horizontal="left"/>
      <protection locked="0"/>
    </xf>
    <xf numFmtId="1" fontId="24" fillId="6" borderId="29" xfId="5" applyNumberFormat="1" applyFont="1" applyFill="1" applyBorder="1" applyAlignment="1" applyProtection="1">
      <alignment horizontal="center"/>
      <protection locked="0"/>
    </xf>
    <xf numFmtId="0" fontId="25" fillId="6" borderId="58" xfId="4" applyFont="1" applyFill="1" applyBorder="1" applyProtection="1">
      <protection hidden="1"/>
    </xf>
    <xf numFmtId="0" fontId="21" fillId="6" borderId="59" xfId="4" applyFill="1" applyBorder="1"/>
    <xf numFmtId="0" fontId="21" fillId="6" borderId="60" xfId="4" applyFill="1" applyBorder="1"/>
    <xf numFmtId="3" fontId="35" fillId="6" borderId="29" xfId="5" applyNumberFormat="1" applyFont="1" applyFill="1" applyBorder="1" applyProtection="1">
      <protection locked="0" hidden="1"/>
    </xf>
    <xf numFmtId="3" fontId="35" fillId="6" borderId="30" xfId="5" applyNumberFormat="1" applyFont="1" applyFill="1" applyBorder="1" applyProtection="1">
      <protection hidden="1"/>
    </xf>
    <xf numFmtId="0" fontId="21" fillId="6" borderId="0" xfId="4" applyFill="1"/>
    <xf numFmtId="0" fontId="38" fillId="6" borderId="0" xfId="4" applyFont="1" applyFill="1"/>
    <xf numFmtId="1" fontId="21" fillId="0" borderId="0" xfId="4" applyNumberFormat="1"/>
    <xf numFmtId="0" fontId="21" fillId="6" borderId="0" xfId="4" applyFill="1" applyProtection="1">
      <protection hidden="1"/>
    </xf>
    <xf numFmtId="0" fontId="38" fillId="6" borderId="0" xfId="4" applyFont="1" applyFill="1" applyProtection="1">
      <protection hidden="1"/>
    </xf>
    <xf numFmtId="1" fontId="21" fillId="0" borderId="0" xfId="4" applyNumberFormat="1" applyProtection="1">
      <protection hidden="1"/>
    </xf>
    <xf numFmtId="0" fontId="39" fillId="8" borderId="61" xfId="4" applyFont="1" applyFill="1" applyBorder="1" applyProtection="1">
      <protection hidden="1"/>
    </xf>
    <xf numFmtId="0" fontId="40" fillId="8" borderId="62" xfId="4" applyFont="1" applyFill="1" applyBorder="1" applyProtection="1">
      <protection hidden="1"/>
    </xf>
    <xf numFmtId="0" fontId="41" fillId="8" borderId="63" xfId="4" applyFont="1" applyFill="1" applyBorder="1" applyProtection="1">
      <protection hidden="1"/>
    </xf>
    <xf numFmtId="0" fontId="39" fillId="8" borderId="63" xfId="4" applyFont="1" applyFill="1" applyBorder="1" applyProtection="1">
      <protection hidden="1"/>
    </xf>
    <xf numFmtId="1" fontId="41" fillId="8" borderId="64" xfId="4" applyNumberFormat="1" applyFont="1" applyFill="1" applyBorder="1" applyProtection="1">
      <protection hidden="1"/>
    </xf>
    <xf numFmtId="0" fontId="42" fillId="5" borderId="65" xfId="4" applyFont="1" applyFill="1" applyBorder="1" applyProtection="1">
      <protection hidden="1"/>
    </xf>
    <xf numFmtId="49" fontId="27" fillId="5" borderId="33" xfId="4" applyNumberFormat="1" applyFont="1" applyFill="1" applyBorder="1" applyProtection="1">
      <protection hidden="1"/>
    </xf>
    <xf numFmtId="0" fontId="43" fillId="5" borderId="42" xfId="4" applyFont="1" applyFill="1" applyBorder="1" applyProtection="1">
      <protection hidden="1"/>
    </xf>
    <xf numFmtId="0" fontId="42" fillId="5" borderId="42" xfId="4" applyFont="1" applyFill="1" applyBorder="1" applyProtection="1">
      <protection hidden="1"/>
    </xf>
    <xf numFmtId="3" fontId="43" fillId="5" borderId="42" xfId="4" applyNumberFormat="1" applyFont="1" applyFill="1" applyBorder="1" applyProtection="1">
      <protection hidden="1"/>
    </xf>
    <xf numFmtId="3" fontId="44" fillId="5" borderId="66" xfId="4" applyNumberFormat="1" applyFont="1" applyFill="1" applyBorder="1" applyProtection="1">
      <protection hidden="1"/>
    </xf>
    <xf numFmtId="49" fontId="27" fillId="5" borderId="53" xfId="4" applyNumberFormat="1" applyFont="1" applyFill="1" applyBorder="1" applyProtection="1">
      <protection hidden="1"/>
    </xf>
    <xf numFmtId="3" fontId="44" fillId="5" borderId="67" xfId="4" applyNumberFormat="1" applyFont="1" applyFill="1" applyBorder="1" applyProtection="1">
      <protection hidden="1"/>
    </xf>
    <xf numFmtId="49" fontId="27" fillId="5" borderId="33" xfId="4" applyNumberFormat="1" applyFont="1" applyFill="1" applyBorder="1" applyAlignment="1" applyProtection="1">
      <alignment horizontal="left"/>
      <protection hidden="1"/>
    </xf>
    <xf numFmtId="0" fontId="42" fillId="5" borderId="68" xfId="4" applyFont="1" applyFill="1" applyBorder="1" applyProtection="1">
      <protection hidden="1"/>
    </xf>
    <xf numFmtId="49" fontId="27" fillId="5" borderId="58" xfId="4" applyNumberFormat="1" applyFont="1" applyFill="1" applyBorder="1" applyAlignment="1" applyProtection="1">
      <alignment horizontal="left"/>
      <protection hidden="1"/>
    </xf>
    <xf numFmtId="0" fontId="43" fillId="5" borderId="59" xfId="4" applyFont="1" applyFill="1" applyBorder="1" applyProtection="1">
      <protection hidden="1"/>
    </xf>
    <xf numFmtId="0" fontId="42" fillId="5" borderId="59" xfId="4" applyFont="1" applyFill="1" applyBorder="1" applyProtection="1">
      <protection hidden="1"/>
    </xf>
    <xf numFmtId="3" fontId="43" fillId="5" borderId="59" xfId="4" applyNumberFormat="1" applyFont="1" applyFill="1" applyBorder="1" applyProtection="1">
      <protection hidden="1"/>
    </xf>
    <xf numFmtId="3" fontId="44" fillId="5" borderId="69" xfId="4" applyNumberFormat="1" applyFont="1" applyFill="1" applyBorder="1" applyProtection="1">
      <protection hidden="1"/>
    </xf>
    <xf numFmtId="10" fontId="21" fillId="0" borderId="0" xfId="4" applyNumberFormat="1"/>
    <xf numFmtId="0" fontId="45" fillId="8" borderId="70" xfId="4" applyFont="1" applyFill="1" applyBorder="1" applyProtection="1">
      <protection hidden="1"/>
    </xf>
    <xf numFmtId="0" fontId="40" fillId="8" borderId="71" xfId="4" applyFont="1" applyFill="1" applyBorder="1" applyProtection="1">
      <protection hidden="1"/>
    </xf>
    <xf numFmtId="0" fontId="45" fillId="8" borderId="72" xfId="4" applyFont="1" applyFill="1" applyBorder="1" applyProtection="1">
      <protection hidden="1"/>
    </xf>
    <xf numFmtId="3" fontId="45" fillId="8" borderId="72" xfId="4" applyNumberFormat="1" applyFont="1" applyFill="1" applyBorder="1" applyProtection="1">
      <protection hidden="1"/>
    </xf>
    <xf numFmtId="168" fontId="40" fillId="8" borderId="73" xfId="4" applyNumberFormat="1" applyFont="1" applyFill="1" applyBorder="1" applyProtection="1">
      <protection hidden="1"/>
    </xf>
    <xf numFmtId="164" fontId="21" fillId="0" borderId="0" xfId="4" applyNumberFormat="1"/>
    <xf numFmtId="1" fontId="46" fillId="0" borderId="0" xfId="4" applyNumberFormat="1" applyFont="1"/>
    <xf numFmtId="0" fontId="8" fillId="0" borderId="74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4" fontId="8" fillId="0" borderId="75" xfId="1" applyNumberFormat="1" applyFont="1" applyBorder="1" applyAlignment="1">
      <alignment horizontal="center" vertical="center"/>
    </xf>
    <xf numFmtId="3" fontId="8" fillId="0" borderId="76" xfId="1" applyNumberFormat="1" applyFont="1" applyBorder="1" applyAlignment="1">
      <alignment horizontal="center" vertical="center"/>
    </xf>
    <xf numFmtId="0" fontId="15" fillId="5" borderId="14" xfId="1" applyFont="1" applyFill="1" applyBorder="1" applyProtection="1">
      <protection locked="0"/>
    </xf>
    <xf numFmtId="44" fontId="15" fillId="5" borderId="15" xfId="1" applyNumberFormat="1" applyFont="1" applyFill="1" applyBorder="1"/>
    <xf numFmtId="0" fontId="8" fillId="5" borderId="77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left"/>
    </xf>
    <xf numFmtId="0" fontId="5" fillId="5" borderId="16" xfId="1" applyFill="1" applyBorder="1" applyAlignment="1">
      <alignment horizontal="center"/>
    </xf>
    <xf numFmtId="0" fontId="15" fillId="5" borderId="16" xfId="1" applyFont="1" applyFill="1" applyBorder="1" applyProtection="1">
      <protection locked="0"/>
    </xf>
    <xf numFmtId="44" fontId="15" fillId="5" borderId="17" xfId="1" applyNumberFormat="1" applyFont="1" applyFill="1" applyBorder="1"/>
    <xf numFmtId="0" fontId="15" fillId="5" borderId="11" xfId="1" applyFont="1" applyFill="1" applyBorder="1" applyAlignment="1">
      <alignment horizontal="left"/>
    </xf>
    <xf numFmtId="0" fontId="15" fillId="5" borderId="11" xfId="1" applyFont="1" applyFill="1" applyBorder="1" applyProtection="1">
      <protection locked="0"/>
    </xf>
    <xf numFmtId="44" fontId="15" fillId="5" borderId="12" xfId="1" applyNumberFormat="1" applyFont="1" applyFill="1" applyBorder="1"/>
    <xf numFmtId="0" fontId="15" fillId="5" borderId="14" xfId="1" applyFont="1" applyFill="1" applyBorder="1" applyAlignment="1" applyProtection="1">
      <alignment horizontal="left"/>
      <protection locked="0"/>
    </xf>
    <xf numFmtId="0" fontId="47" fillId="5" borderId="14" xfId="1" applyFont="1" applyFill="1" applyBorder="1" applyAlignment="1">
      <alignment horizontal="left"/>
    </xf>
    <xf numFmtId="0" fontId="15" fillId="5" borderId="29" xfId="1" applyFont="1" applyFill="1" applyBorder="1" applyAlignment="1">
      <alignment horizontal="left"/>
    </xf>
    <xf numFmtId="0" fontId="15" fillId="5" borderId="29" xfId="1" applyFont="1" applyFill="1" applyBorder="1" applyAlignment="1" applyProtection="1">
      <alignment horizontal="left"/>
      <protection locked="0"/>
    </xf>
    <xf numFmtId="44" fontId="15" fillId="5" borderId="30" xfId="1" applyNumberFormat="1" applyFont="1" applyFill="1" applyBorder="1"/>
    <xf numFmtId="0" fontId="19" fillId="5" borderId="14" xfId="1" applyFont="1" applyFill="1" applyBorder="1" applyAlignment="1">
      <alignment horizontal="left"/>
    </xf>
    <xf numFmtId="0" fontId="15" fillId="5" borderId="29" xfId="1" applyFont="1" applyFill="1" applyBorder="1" applyProtection="1">
      <protection locked="0"/>
    </xf>
    <xf numFmtId="0" fontId="8" fillId="4" borderId="18" xfId="1" applyFont="1" applyFill="1" applyBorder="1" applyAlignment="1">
      <alignment horizontal="center"/>
    </xf>
    <xf numFmtId="0" fontId="15" fillId="5" borderId="78" xfId="1" applyFont="1" applyFill="1" applyBorder="1"/>
    <xf numFmtId="0" fontId="15" fillId="5" borderId="50" xfId="1" applyFont="1" applyFill="1" applyBorder="1" applyAlignment="1">
      <alignment horizontal="left"/>
    </xf>
    <xf numFmtId="0" fontId="15" fillId="5" borderId="50" xfId="1" applyFont="1" applyFill="1" applyBorder="1" applyAlignment="1" applyProtection="1">
      <alignment horizontal="left"/>
      <protection locked="0"/>
    </xf>
    <xf numFmtId="44" fontId="15" fillId="5" borderId="79" xfId="1" applyNumberFormat="1" applyFont="1" applyFill="1" applyBorder="1"/>
    <xf numFmtId="4" fontId="0" fillId="5" borderId="14" xfId="1" applyNumberFormat="1" applyFont="1" applyFill="1" applyBorder="1" applyAlignment="1" applyProtection="1">
      <alignment horizontal="center"/>
      <protection locked="0"/>
    </xf>
    <xf numFmtId="0" fontId="5" fillId="5" borderId="29" xfId="1" applyFill="1" applyBorder="1"/>
    <xf numFmtId="4" fontId="0" fillId="5" borderId="29" xfId="1" applyNumberFormat="1" applyFont="1" applyFill="1" applyBorder="1" applyAlignment="1" applyProtection="1">
      <alignment horizontal="center"/>
      <protection locked="0"/>
    </xf>
    <xf numFmtId="4" fontId="5" fillId="5" borderId="14" xfId="1" applyNumberFormat="1" applyFill="1" applyBorder="1" applyAlignment="1" applyProtection="1">
      <alignment horizontal="center"/>
      <protection locked="0"/>
    </xf>
    <xf numFmtId="0" fontId="8" fillId="5" borderId="14" xfId="1" applyFont="1" applyFill="1" applyBorder="1" applyAlignment="1">
      <alignment horizontal="left" wrapText="1"/>
    </xf>
    <xf numFmtId="4" fontId="5" fillId="5" borderId="11" xfId="1" applyNumberFormat="1" applyFill="1" applyBorder="1" applyAlignment="1" applyProtection="1">
      <alignment horizontal="center"/>
      <protection locked="0"/>
    </xf>
    <xf numFmtId="0" fontId="8" fillId="5" borderId="29" xfId="1" applyFont="1" applyFill="1" applyBorder="1"/>
    <xf numFmtId="4" fontId="5" fillId="5" borderId="29" xfId="1" applyNumberFormat="1" applyFill="1" applyBorder="1" applyAlignment="1" applyProtection="1">
      <alignment horizontal="center"/>
      <protection locked="0"/>
    </xf>
    <xf numFmtId="49" fontId="15" fillId="0" borderId="0" xfId="2" applyNumberFormat="1" applyFont="1" applyAlignment="1">
      <alignment horizontal="left" vertical="center" wrapText="1"/>
    </xf>
    <xf numFmtId="0" fontId="0" fillId="0" borderId="0" xfId="1" applyFont="1"/>
    <xf numFmtId="49" fontId="48" fillId="0" borderId="0" xfId="2" applyNumberFormat="1" applyFont="1" applyAlignment="1">
      <alignment horizontal="left" vertical="center" wrapText="1"/>
    </xf>
    <xf numFmtId="0" fontId="51" fillId="0" borderId="0" xfId="11"/>
    <xf numFmtId="0" fontId="51" fillId="0" borderId="0" xfId="11"/>
    <xf numFmtId="0" fontId="51" fillId="0" borderId="0" xfId="11" applyAlignment="1">
      <alignment horizontal="left" vertical="center"/>
    </xf>
    <xf numFmtId="0" fontId="51" fillId="0" borderId="80" xfId="11" applyBorder="1"/>
    <xf numFmtId="0" fontId="51" fillId="0" borderId="81" xfId="11" applyBorder="1"/>
    <xf numFmtId="0" fontId="51" fillId="0" borderId="82" xfId="11" applyBorder="1"/>
    <xf numFmtId="0" fontId="52" fillId="0" borderId="0" xfId="11" applyFont="1" applyAlignment="1">
      <alignment horizontal="left" vertical="center"/>
    </xf>
    <xf numFmtId="0" fontId="53" fillId="0" borderId="0" xfId="11" applyFont="1" applyAlignment="1">
      <alignment horizontal="left" vertical="center"/>
    </xf>
    <xf numFmtId="0" fontId="51" fillId="0" borderId="82" xfId="11" applyBorder="1" applyAlignment="1">
      <alignment vertical="center"/>
    </xf>
    <xf numFmtId="0" fontId="51" fillId="0" borderId="0" xfId="11" applyAlignment="1">
      <alignment vertical="center"/>
    </xf>
    <xf numFmtId="0" fontId="54" fillId="0" borderId="0" xfId="11" applyFont="1" applyAlignment="1">
      <alignment horizontal="left" vertical="center"/>
    </xf>
    <xf numFmtId="0" fontId="55" fillId="0" borderId="0" xfId="11" applyFont="1" applyAlignment="1">
      <alignment horizontal="left" vertical="center" wrapText="1"/>
    </xf>
    <xf numFmtId="0" fontId="51" fillId="0" borderId="0" xfId="11" applyAlignment="1">
      <alignment vertical="center"/>
    </xf>
    <xf numFmtId="0" fontId="56" fillId="0" borderId="0" xfId="11" applyFont="1" applyAlignment="1">
      <alignment horizontal="left" vertical="center"/>
    </xf>
    <xf numFmtId="169" fontId="56" fillId="0" borderId="0" xfId="11" applyNumberFormat="1" applyFont="1" applyAlignment="1">
      <alignment horizontal="left" vertical="center"/>
    </xf>
    <xf numFmtId="0" fontId="56" fillId="2" borderId="0" xfId="11" applyFont="1" applyFill="1" applyAlignment="1" applyProtection="1">
      <alignment horizontal="left" vertical="center"/>
      <protection locked="0"/>
    </xf>
    <xf numFmtId="0" fontId="56" fillId="2" borderId="0" xfId="11" applyFont="1" applyFill="1" applyAlignment="1" applyProtection="1">
      <alignment horizontal="left" vertical="center"/>
      <protection locked="0"/>
    </xf>
    <xf numFmtId="0" fontId="56" fillId="0" borderId="0" xfId="11" applyFont="1" applyAlignment="1">
      <alignment horizontal="left" vertical="center"/>
    </xf>
    <xf numFmtId="0" fontId="51" fillId="0" borderId="82" xfId="11" applyBorder="1" applyAlignment="1">
      <alignment vertical="center" wrapText="1"/>
    </xf>
    <xf numFmtId="0" fontId="51" fillId="0" borderId="0" xfId="11" applyAlignment="1">
      <alignment vertical="center" wrapText="1"/>
    </xf>
    <xf numFmtId="0" fontId="56" fillId="0" borderId="0" xfId="11" applyFont="1" applyAlignment="1">
      <alignment horizontal="left" vertical="center" wrapText="1"/>
    </xf>
    <xf numFmtId="0" fontId="51" fillId="0" borderId="83" xfId="11" applyBorder="1" applyAlignment="1">
      <alignment vertical="center"/>
    </xf>
    <xf numFmtId="0" fontId="57" fillId="0" borderId="0" xfId="11" applyFont="1" applyAlignment="1">
      <alignment horizontal="left" vertical="center"/>
    </xf>
    <xf numFmtId="4" fontId="58" fillId="0" borderId="0" xfId="11" applyNumberFormat="1" applyFont="1" applyAlignment="1">
      <alignment vertical="center"/>
    </xf>
    <xf numFmtId="0" fontId="54" fillId="0" borderId="0" xfId="11" applyFont="1" applyAlignment="1">
      <alignment horizontal="right" vertical="center"/>
    </xf>
    <xf numFmtId="0" fontId="59" fillId="0" borderId="0" xfId="11" applyFont="1" applyAlignment="1">
      <alignment horizontal="left" vertical="center"/>
    </xf>
    <xf numFmtId="4" fontId="54" fillId="0" borderId="0" xfId="11" applyNumberFormat="1" applyFont="1" applyAlignment="1">
      <alignment vertical="center"/>
    </xf>
    <xf numFmtId="170" fontId="54" fillId="0" borderId="0" xfId="11" applyNumberFormat="1" applyFont="1" applyAlignment="1">
      <alignment horizontal="right" vertical="center"/>
    </xf>
    <xf numFmtId="0" fontId="51" fillId="9" borderId="0" xfId="11" applyFill="1" applyAlignment="1">
      <alignment vertical="center"/>
    </xf>
    <xf numFmtId="0" fontId="60" fillId="9" borderId="84" xfId="11" applyFont="1" applyFill="1" applyBorder="1" applyAlignment="1">
      <alignment horizontal="left" vertical="center"/>
    </xf>
    <xf numFmtId="0" fontId="51" fillId="9" borderId="85" xfId="11" applyFill="1" applyBorder="1" applyAlignment="1">
      <alignment vertical="center"/>
    </xf>
    <xf numFmtId="0" fontId="60" fillId="9" borderId="85" xfId="11" applyFont="1" applyFill="1" applyBorder="1" applyAlignment="1">
      <alignment horizontal="right" vertical="center"/>
    </xf>
    <xf numFmtId="0" fontId="60" fillId="9" borderId="85" xfId="11" applyFont="1" applyFill="1" applyBorder="1" applyAlignment="1">
      <alignment horizontal="center" vertical="center"/>
    </xf>
    <xf numFmtId="4" fontId="60" fillId="9" borderId="85" xfId="11" applyNumberFormat="1" applyFont="1" applyFill="1" applyBorder="1" applyAlignment="1">
      <alignment vertical="center"/>
    </xf>
    <xf numFmtId="0" fontId="51" fillId="9" borderId="86" xfId="11" applyFill="1" applyBorder="1" applyAlignment="1">
      <alignment vertical="center"/>
    </xf>
    <xf numFmtId="0" fontId="51" fillId="0" borderId="87" xfId="11" applyBorder="1" applyAlignment="1">
      <alignment vertical="center"/>
    </xf>
    <xf numFmtId="0" fontId="51" fillId="0" borderId="88" xfId="11" applyBorder="1" applyAlignment="1">
      <alignment vertical="center"/>
    </xf>
    <xf numFmtId="0" fontId="51" fillId="0" borderId="80" xfId="11" applyBorder="1" applyAlignment="1">
      <alignment vertical="center"/>
    </xf>
    <xf numFmtId="0" fontId="51" fillId="0" borderId="81" xfId="11" applyBorder="1" applyAlignment="1">
      <alignment vertical="center"/>
    </xf>
    <xf numFmtId="0" fontId="56" fillId="0" borderId="0" xfId="11" applyFont="1" applyAlignment="1">
      <alignment horizontal="left" vertical="center" wrapText="1"/>
    </xf>
    <xf numFmtId="0" fontId="61" fillId="9" borderId="0" xfId="11" applyFont="1" applyFill="1" applyAlignment="1">
      <alignment horizontal="left" vertical="center"/>
    </xf>
    <xf numFmtId="0" fontId="61" fillId="9" borderId="0" xfId="11" applyFont="1" applyFill="1" applyAlignment="1">
      <alignment horizontal="right" vertical="center"/>
    </xf>
    <xf numFmtId="0" fontId="62" fillId="0" borderId="0" xfId="11" applyFont="1" applyAlignment="1">
      <alignment horizontal="left" vertical="center"/>
    </xf>
    <xf numFmtId="0" fontId="63" fillId="0" borderId="82" xfId="11" applyFont="1" applyBorder="1" applyAlignment="1">
      <alignment vertical="center"/>
    </xf>
    <xf numFmtId="0" fontId="63" fillId="0" borderId="0" xfId="11" applyFont="1" applyAlignment="1">
      <alignment vertical="center"/>
    </xf>
    <xf numFmtId="0" fontId="63" fillId="0" borderId="89" xfId="11" applyFont="1" applyBorder="1" applyAlignment="1">
      <alignment horizontal="left" vertical="center"/>
    </xf>
    <xf numFmtId="0" fontId="63" fillId="0" borderId="89" xfId="11" applyFont="1" applyBorder="1" applyAlignment="1">
      <alignment vertical="center"/>
    </xf>
    <xf numFmtId="4" fontId="63" fillId="0" borderId="89" xfId="11" applyNumberFormat="1" applyFont="1" applyBorder="1" applyAlignment="1">
      <alignment vertical="center"/>
    </xf>
    <xf numFmtId="0" fontId="64" fillId="0" borderId="82" xfId="11" applyFont="1" applyBorder="1" applyAlignment="1">
      <alignment vertical="center"/>
    </xf>
    <xf numFmtId="0" fontId="64" fillId="0" borderId="0" xfId="11" applyFont="1" applyAlignment="1">
      <alignment vertical="center"/>
    </xf>
    <xf numFmtId="0" fontId="64" fillId="0" borderId="89" xfId="11" applyFont="1" applyBorder="1" applyAlignment="1">
      <alignment horizontal="left" vertical="center"/>
    </xf>
    <xf numFmtId="0" fontId="64" fillId="0" borderId="89" xfId="11" applyFont="1" applyBorder="1" applyAlignment="1">
      <alignment vertical="center"/>
    </xf>
    <xf numFmtId="4" fontId="64" fillId="0" borderId="89" xfId="11" applyNumberFormat="1" applyFont="1" applyBorder="1" applyAlignment="1">
      <alignment vertical="center"/>
    </xf>
    <xf numFmtId="0" fontId="51" fillId="0" borderId="82" xfId="11" applyBorder="1" applyAlignment="1">
      <alignment horizontal="center" vertical="center" wrapText="1"/>
    </xf>
    <xf numFmtId="0" fontId="61" fillId="9" borderId="90" xfId="11" applyFont="1" applyFill="1" applyBorder="1" applyAlignment="1">
      <alignment horizontal="center" vertical="center" wrapText="1"/>
    </xf>
    <xf numFmtId="0" fontId="61" fillId="9" borderId="91" xfId="11" applyFont="1" applyFill="1" applyBorder="1" applyAlignment="1">
      <alignment horizontal="center" vertical="center" wrapText="1"/>
    </xf>
    <xf numFmtId="0" fontId="61" fillId="9" borderId="92" xfId="11" applyFont="1" applyFill="1" applyBorder="1" applyAlignment="1">
      <alignment horizontal="center" vertical="center" wrapText="1"/>
    </xf>
    <xf numFmtId="0" fontId="61" fillId="9" borderId="0" xfId="11" applyFont="1" applyFill="1" applyAlignment="1">
      <alignment horizontal="center" vertical="center" wrapText="1"/>
    </xf>
    <xf numFmtId="0" fontId="65" fillId="0" borderId="90" xfId="11" applyFont="1" applyBorder="1" applyAlignment="1">
      <alignment horizontal="center" vertical="center" wrapText="1"/>
    </xf>
    <xf numFmtId="0" fontId="65" fillId="0" borderId="91" xfId="11" applyFont="1" applyBorder="1" applyAlignment="1">
      <alignment horizontal="center" vertical="center" wrapText="1"/>
    </xf>
    <xf numFmtId="0" fontId="65" fillId="0" borderId="92" xfId="11" applyFont="1" applyBorder="1" applyAlignment="1">
      <alignment horizontal="center" vertical="center" wrapText="1"/>
    </xf>
    <xf numFmtId="0" fontId="51" fillId="0" borderId="0" xfId="11" applyAlignment="1">
      <alignment horizontal="center" vertical="center" wrapText="1"/>
    </xf>
    <xf numFmtId="0" fontId="58" fillId="0" borderId="0" xfId="11" applyFont="1" applyAlignment="1">
      <alignment horizontal="left" vertical="center"/>
    </xf>
    <xf numFmtId="4" fontId="58" fillId="0" borderId="0" xfId="11" applyNumberFormat="1" applyFont="1"/>
    <xf numFmtId="0" fontId="51" fillId="0" borderId="93" xfId="11" applyBorder="1" applyAlignment="1">
      <alignment vertical="center"/>
    </xf>
    <xf numFmtId="171" fontId="66" fillId="0" borderId="83" xfId="11" applyNumberFormat="1" applyFont="1" applyBorder="1"/>
    <xf numFmtId="171" fontId="66" fillId="0" borderId="94" xfId="11" applyNumberFormat="1" applyFont="1" applyBorder="1"/>
    <xf numFmtId="4" fontId="67" fillId="0" borderId="0" xfId="11" applyNumberFormat="1" applyFont="1" applyAlignment="1">
      <alignment vertical="center"/>
    </xf>
    <xf numFmtId="0" fontId="68" fillId="0" borderId="82" xfId="11" applyFont="1" applyBorder="1"/>
    <xf numFmtId="0" fontId="68" fillId="0" borderId="0" xfId="11" applyFont="1"/>
    <xf numFmtId="0" fontId="68" fillId="0" borderId="0" xfId="11" applyFont="1" applyAlignment="1">
      <alignment horizontal="left"/>
    </xf>
    <xf numFmtId="0" fontId="63" fillId="0" borderId="0" xfId="11" applyFont="1" applyAlignment="1">
      <alignment horizontal="left"/>
    </xf>
    <xf numFmtId="0" fontId="68" fillId="0" borderId="0" xfId="11" applyFont="1" applyProtection="1">
      <protection locked="0"/>
    </xf>
    <xf numFmtId="4" fontId="63" fillId="0" borderId="0" xfId="11" applyNumberFormat="1" applyFont="1"/>
    <xf numFmtId="0" fontId="68" fillId="0" borderId="95" xfId="11" applyFont="1" applyBorder="1"/>
    <xf numFmtId="171" fontId="68" fillId="0" borderId="0" xfId="11" applyNumberFormat="1" applyFont="1"/>
    <xf numFmtId="171" fontId="68" fillId="0" borderId="96" xfId="11" applyNumberFormat="1" applyFont="1" applyBorder="1"/>
    <xf numFmtId="0" fontId="68" fillId="0" borderId="0" xfId="11" applyFont="1" applyAlignment="1">
      <alignment horizontal="center"/>
    </xf>
    <xf numFmtId="4" fontId="68" fillId="0" borderId="0" xfId="11" applyNumberFormat="1" applyFont="1" applyAlignment="1">
      <alignment vertical="center"/>
    </xf>
    <xf numFmtId="0" fontId="64" fillId="0" borderId="0" xfId="11" applyFont="1" applyAlignment="1">
      <alignment horizontal="left"/>
    </xf>
    <xf numFmtId="4" fontId="64" fillId="0" borderId="0" xfId="11" applyNumberFormat="1" applyFont="1"/>
    <xf numFmtId="0" fontId="61" fillId="0" borderId="97" xfId="11" applyFont="1" applyBorder="1" applyAlignment="1">
      <alignment horizontal="center" vertical="center"/>
    </xf>
    <xf numFmtId="49" fontId="61" fillId="0" borderId="97" xfId="11" applyNumberFormat="1" applyFont="1" applyBorder="1" applyAlignment="1">
      <alignment horizontal="left" vertical="center" wrapText="1"/>
    </xf>
    <xf numFmtId="0" fontId="61" fillId="0" borderId="97" xfId="11" applyFont="1" applyBorder="1" applyAlignment="1">
      <alignment horizontal="left" vertical="center" wrapText="1"/>
    </xf>
    <xf numFmtId="0" fontId="61" fillId="0" borderId="97" xfId="11" applyFont="1" applyBorder="1" applyAlignment="1">
      <alignment horizontal="center" vertical="center" wrapText="1"/>
    </xf>
    <xf numFmtId="172" fontId="61" fillId="0" borderId="97" xfId="11" applyNumberFormat="1" applyFont="1" applyBorder="1" applyAlignment="1">
      <alignment vertical="center"/>
    </xf>
    <xf numFmtId="4" fontId="61" fillId="2" borderId="97" xfId="11" applyNumberFormat="1" applyFont="1" applyFill="1" applyBorder="1" applyAlignment="1" applyProtection="1">
      <alignment vertical="center"/>
      <protection locked="0"/>
    </xf>
    <xf numFmtId="4" fontId="61" fillId="0" borderId="97" xfId="11" applyNumberFormat="1" applyFont="1" applyBorder="1" applyAlignment="1">
      <alignment vertical="center"/>
    </xf>
    <xf numFmtId="0" fontId="51" fillId="0" borderId="97" xfId="11" applyBorder="1" applyAlignment="1">
      <alignment vertical="center"/>
    </xf>
    <xf numFmtId="0" fontId="65" fillId="2" borderId="95" xfId="11" applyFont="1" applyFill="1" applyBorder="1" applyAlignment="1" applyProtection="1">
      <alignment horizontal="left" vertical="center"/>
      <protection locked="0"/>
    </xf>
    <xf numFmtId="0" fontId="65" fillId="0" borderId="0" xfId="11" applyFont="1" applyAlignment="1">
      <alignment horizontal="center" vertical="center"/>
    </xf>
    <xf numFmtId="171" fontId="65" fillId="0" borderId="0" xfId="11" applyNumberFormat="1" applyFont="1" applyAlignment="1">
      <alignment vertical="center"/>
    </xf>
    <xf numFmtId="171" fontId="65" fillId="0" borderId="96" xfId="11" applyNumberFormat="1" applyFont="1" applyBorder="1" applyAlignment="1">
      <alignment vertical="center"/>
    </xf>
    <xf numFmtId="0" fontId="61" fillId="0" borderId="0" xfId="11" applyFont="1" applyAlignment="1">
      <alignment horizontal="left" vertical="center"/>
    </xf>
    <xf numFmtId="4" fontId="51" fillId="0" borderId="0" xfId="11" applyNumberFormat="1" applyAlignment="1">
      <alignment vertical="center"/>
    </xf>
    <xf numFmtId="0" fontId="69" fillId="0" borderId="0" xfId="11" applyFont="1" applyAlignment="1">
      <alignment horizontal="left" vertical="center"/>
    </xf>
    <xf numFmtId="0" fontId="70" fillId="0" borderId="0" xfId="10" applyFont="1" applyAlignment="1" applyProtection="1">
      <alignment vertical="center" wrapText="1"/>
    </xf>
    <xf numFmtId="0" fontId="51" fillId="0" borderId="0" xfId="11" applyAlignment="1" applyProtection="1">
      <alignment vertical="center"/>
      <protection locked="0"/>
    </xf>
    <xf numFmtId="0" fontId="51" fillId="0" borderId="95" xfId="11" applyBorder="1" applyAlignment="1">
      <alignment vertical="center"/>
    </xf>
    <xf numFmtId="0" fontId="51" fillId="0" borderId="96" xfId="11" applyBorder="1" applyAlignment="1">
      <alignment vertical="center"/>
    </xf>
    <xf numFmtId="0" fontId="71" fillId="0" borderId="82" xfId="11" applyFont="1" applyBorder="1" applyAlignment="1">
      <alignment vertical="center"/>
    </xf>
    <xf numFmtId="0" fontId="71" fillId="0" borderId="0" xfId="11" applyFont="1" applyAlignment="1">
      <alignment vertical="center"/>
    </xf>
    <xf numFmtId="0" fontId="72" fillId="0" borderId="0" xfId="11" applyFont="1" applyAlignment="1">
      <alignment horizontal="left" vertical="center"/>
    </xf>
    <xf numFmtId="0" fontId="71" fillId="0" borderId="0" xfId="11" applyFont="1" applyAlignment="1">
      <alignment horizontal="left" vertical="center"/>
    </xf>
    <xf numFmtId="0" fontId="71" fillId="0" borderId="0" xfId="11" applyFont="1" applyAlignment="1">
      <alignment horizontal="left" vertical="center" wrapText="1"/>
    </xf>
    <xf numFmtId="172" fontId="71" fillId="0" borderId="0" xfId="11" applyNumberFormat="1" applyFont="1" applyAlignment="1">
      <alignment vertical="center"/>
    </xf>
    <xf numFmtId="0" fontId="71" fillId="0" borderId="0" xfId="11" applyFont="1" applyAlignment="1" applyProtection="1">
      <alignment vertical="center"/>
      <protection locked="0"/>
    </xf>
    <xf numFmtId="0" fontId="71" fillId="0" borderId="95" xfId="11" applyFont="1" applyBorder="1" applyAlignment="1">
      <alignment vertical="center"/>
    </xf>
    <xf numFmtId="0" fontId="71" fillId="0" borderId="96" xfId="11" applyFont="1" applyBorder="1" applyAlignment="1">
      <alignment vertical="center"/>
    </xf>
    <xf numFmtId="0" fontId="73" fillId="0" borderId="82" xfId="11" applyFont="1" applyBorder="1" applyAlignment="1">
      <alignment vertical="center"/>
    </xf>
    <xf numFmtId="0" fontId="73" fillId="0" borderId="0" xfId="11" applyFont="1" applyAlignment="1">
      <alignment vertical="center"/>
    </xf>
    <xf numFmtId="0" fontId="73" fillId="0" borderId="0" xfId="11" applyFont="1" applyAlignment="1">
      <alignment horizontal="left" vertical="center"/>
    </xf>
    <xf numFmtId="0" fontId="73" fillId="0" borderId="0" xfId="11" applyFont="1" applyAlignment="1">
      <alignment horizontal="left" vertical="center" wrapText="1"/>
    </xf>
    <xf numFmtId="172" fontId="73" fillId="0" borderId="0" xfId="11" applyNumberFormat="1" applyFont="1" applyAlignment="1">
      <alignment vertical="center"/>
    </xf>
    <xf numFmtId="0" fontId="73" fillId="0" borderId="0" xfId="11" applyFont="1" applyAlignment="1" applyProtection="1">
      <alignment vertical="center"/>
      <protection locked="0"/>
    </xf>
    <xf numFmtId="0" fontId="73" fillId="0" borderId="95" xfId="11" applyFont="1" applyBorder="1" applyAlignment="1">
      <alignment vertical="center"/>
    </xf>
    <xf numFmtId="0" fontId="73" fillId="0" borderId="96" xfId="11" applyFont="1" applyBorder="1" applyAlignment="1">
      <alignment vertical="center"/>
    </xf>
    <xf numFmtId="0" fontId="74" fillId="0" borderId="82" xfId="11" applyFont="1" applyBorder="1" applyAlignment="1">
      <alignment vertical="center"/>
    </xf>
    <xf numFmtId="0" fontId="74" fillId="0" borderId="0" xfId="11" applyFont="1" applyAlignment="1">
      <alignment vertical="center"/>
    </xf>
    <xf numFmtId="0" fontId="74" fillId="0" borderId="0" xfId="11" applyFont="1" applyAlignment="1">
      <alignment horizontal="left" vertical="center"/>
    </xf>
    <xf numFmtId="0" fontId="74" fillId="0" borderId="0" xfId="11" applyFont="1" applyAlignment="1">
      <alignment horizontal="left" vertical="center" wrapText="1"/>
    </xf>
    <xf numFmtId="0" fontId="74" fillId="0" borderId="0" xfId="11" applyFont="1" applyAlignment="1" applyProtection="1">
      <alignment vertical="center"/>
      <protection locked="0"/>
    </xf>
    <xf numFmtId="0" fontId="74" fillId="0" borderId="95" xfId="11" applyFont="1" applyBorder="1" applyAlignment="1">
      <alignment vertical="center"/>
    </xf>
    <xf numFmtId="0" fontId="74" fillId="0" borderId="96" xfId="11" applyFont="1" applyBorder="1" applyAlignment="1">
      <alignment vertical="center"/>
    </xf>
    <xf numFmtId="0" fontId="75" fillId="0" borderId="97" xfId="11" applyFont="1" applyBorder="1" applyAlignment="1">
      <alignment horizontal="center" vertical="center"/>
    </xf>
    <xf numFmtId="49" fontId="75" fillId="0" borderId="97" xfId="11" applyNumberFormat="1" applyFont="1" applyBorder="1" applyAlignment="1">
      <alignment horizontal="left" vertical="center" wrapText="1"/>
    </xf>
    <xf numFmtId="0" fontId="75" fillId="0" borderId="97" xfId="11" applyFont="1" applyBorder="1" applyAlignment="1">
      <alignment horizontal="left" vertical="center" wrapText="1"/>
    </xf>
    <xf numFmtId="0" fontId="75" fillId="0" borderId="97" xfId="11" applyFont="1" applyBorder="1" applyAlignment="1">
      <alignment horizontal="center" vertical="center" wrapText="1"/>
    </xf>
    <xf numFmtId="172" fontId="75" fillId="0" borderId="97" xfId="11" applyNumberFormat="1" applyFont="1" applyBorder="1" applyAlignment="1">
      <alignment vertical="center"/>
    </xf>
    <xf numFmtId="4" fontId="75" fillId="2" borderId="97" xfId="11" applyNumberFormat="1" applyFont="1" applyFill="1" applyBorder="1" applyAlignment="1" applyProtection="1">
      <alignment vertical="center"/>
      <protection locked="0"/>
    </xf>
    <xf numFmtId="4" fontId="75" fillId="0" borderId="97" xfId="11" applyNumberFormat="1" applyFont="1" applyBorder="1" applyAlignment="1">
      <alignment vertical="center"/>
    </xf>
    <xf numFmtId="0" fontId="76" fillId="0" borderId="97" xfId="11" applyFont="1" applyBorder="1" applyAlignment="1">
      <alignment vertical="center"/>
    </xf>
    <xf numFmtId="0" fontId="76" fillId="0" borderId="82" xfId="11" applyFont="1" applyBorder="1" applyAlignment="1">
      <alignment vertical="center"/>
    </xf>
    <xf numFmtId="0" fontId="75" fillId="2" borderId="95" xfId="11" applyFont="1" applyFill="1" applyBorder="1" applyAlignment="1" applyProtection="1">
      <alignment horizontal="left" vertical="center"/>
      <protection locked="0"/>
    </xf>
    <xf numFmtId="0" fontId="75" fillId="0" borderId="0" xfId="11" applyFont="1" applyAlignment="1">
      <alignment horizontal="center" vertical="center"/>
    </xf>
    <xf numFmtId="0" fontId="77" fillId="0" borderId="82" xfId="11" applyFont="1" applyBorder="1" applyAlignment="1">
      <alignment vertical="center"/>
    </xf>
    <xf numFmtId="0" fontId="77" fillId="0" borderId="0" xfId="11" applyFont="1" applyAlignment="1">
      <alignment vertical="center"/>
    </xf>
    <xf numFmtId="0" fontId="77" fillId="0" borderId="0" xfId="11" applyFont="1" applyAlignment="1">
      <alignment horizontal="left" vertical="center"/>
    </xf>
    <xf numFmtId="0" fontId="77" fillId="0" borderId="0" xfId="11" applyFont="1" applyAlignment="1">
      <alignment horizontal="left" vertical="center" wrapText="1"/>
    </xf>
    <xf numFmtId="172" fontId="77" fillId="0" borderId="0" xfId="11" applyNumberFormat="1" applyFont="1" applyAlignment="1">
      <alignment vertical="center"/>
    </xf>
    <xf numFmtId="0" fontId="77" fillId="0" borderId="0" xfId="11" applyFont="1" applyAlignment="1" applyProtection="1">
      <alignment vertical="center"/>
      <protection locked="0"/>
    </xf>
    <xf numFmtId="0" fontId="77" fillId="0" borderId="95" xfId="11" applyFont="1" applyBorder="1" applyAlignment="1">
      <alignment vertical="center"/>
    </xf>
    <xf numFmtId="0" fontId="77" fillId="0" borderId="96" xfId="11" applyFont="1" applyBorder="1" applyAlignment="1">
      <alignment vertical="center"/>
    </xf>
    <xf numFmtId="0" fontId="65" fillId="2" borderId="98" xfId="11" applyFont="1" applyFill="1" applyBorder="1" applyAlignment="1" applyProtection="1">
      <alignment horizontal="left" vertical="center"/>
      <protection locked="0"/>
    </xf>
    <xf numFmtId="0" fontId="65" fillId="0" borderId="89" xfId="11" applyFont="1" applyBorder="1" applyAlignment="1">
      <alignment horizontal="center" vertical="center"/>
    </xf>
    <xf numFmtId="0" fontId="51" fillId="0" borderId="89" xfId="11" applyBorder="1" applyAlignment="1">
      <alignment vertical="center"/>
    </xf>
    <xf numFmtId="171" fontId="65" fillId="0" borderId="89" xfId="11" applyNumberFormat="1" applyFont="1" applyBorder="1" applyAlignment="1">
      <alignment vertical="center"/>
    </xf>
    <xf numFmtId="171" fontId="65" fillId="0" borderId="99" xfId="11" applyNumberFormat="1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6" fillId="0" borderId="0" xfId="2" applyAlignment="1">
      <alignment vertical="center" wrapText="1"/>
    </xf>
    <xf numFmtId="0" fontId="8" fillId="5" borderId="14" xfId="1" applyFont="1" applyFill="1" applyBorder="1" applyAlignment="1">
      <alignment horizontal="center"/>
    </xf>
    <xf numFmtId="0" fontId="18" fillId="5" borderId="14" xfId="1" applyFont="1" applyFill="1" applyBorder="1" applyAlignment="1">
      <alignment horizontal="left"/>
    </xf>
    <xf numFmtId="0" fontId="18" fillId="0" borderId="0" xfId="1" applyFont="1"/>
    <xf numFmtId="0" fontId="78" fillId="0" borderId="0" xfId="1" applyFont="1"/>
    <xf numFmtId="0" fontId="21" fillId="0" borderId="0" xfId="4" applyProtection="1">
      <protection hidden="1"/>
    </xf>
    <xf numFmtId="0" fontId="79" fillId="0" borderId="100" xfId="4" applyFont="1" applyBorder="1" applyAlignment="1" applyProtection="1">
      <alignment horizontal="center" vertical="center"/>
      <protection hidden="1"/>
    </xf>
    <xf numFmtId="3" fontId="21" fillId="0" borderId="100" xfId="4" applyNumberFormat="1" applyBorder="1" applyAlignment="1" applyProtection="1">
      <alignment horizontal="left" vertical="center" wrapText="1"/>
      <protection hidden="1"/>
    </xf>
    <xf numFmtId="0" fontId="79" fillId="0" borderId="100" xfId="4" applyFont="1" applyBorder="1" applyAlignment="1" applyProtection="1">
      <alignment horizontal="right" vertical="center"/>
      <protection hidden="1"/>
    </xf>
    <xf numFmtId="49" fontId="21" fillId="0" borderId="100" xfId="4" applyNumberFormat="1" applyBorder="1" applyAlignment="1" applyProtection="1">
      <alignment horizontal="left" vertical="center" indent="1"/>
      <protection hidden="1"/>
    </xf>
    <xf numFmtId="0" fontId="21" fillId="0" borderId="0" xfId="4" applyAlignment="1" applyProtection="1">
      <alignment wrapText="1"/>
      <protection hidden="1"/>
    </xf>
    <xf numFmtId="0" fontId="21" fillId="0" borderId="100" xfId="4" applyBorder="1" applyAlignment="1" applyProtection="1">
      <alignment vertical="center" wrapText="1"/>
      <protection hidden="1"/>
    </xf>
    <xf numFmtId="0" fontId="79" fillId="0" borderId="100" xfId="4" applyFont="1" applyBorder="1" applyAlignment="1" applyProtection="1">
      <alignment horizontal="right" vertical="top"/>
      <protection hidden="1"/>
    </xf>
    <xf numFmtId="0" fontId="21" fillId="0" borderId="100" xfId="4" applyBorder="1" applyAlignment="1" applyProtection="1">
      <alignment horizontal="left" vertical="center" indent="1"/>
      <protection hidden="1"/>
    </xf>
    <xf numFmtId="0" fontId="21" fillId="0" borderId="0" xfId="4" applyAlignment="1" applyProtection="1">
      <alignment horizontal="right"/>
      <protection hidden="1"/>
    </xf>
    <xf numFmtId="0" fontId="21" fillId="0" borderId="0" xfId="4" applyAlignment="1" applyProtection="1">
      <alignment vertical="center"/>
      <protection hidden="1"/>
    </xf>
    <xf numFmtId="0" fontId="79" fillId="10" borderId="101" xfId="4" applyFont="1" applyFill="1" applyBorder="1" applyAlignment="1" applyProtection="1">
      <alignment horizontal="center" vertical="center" wrapText="1"/>
      <protection hidden="1"/>
    </xf>
    <xf numFmtId="0" fontId="79" fillId="10" borderId="102" xfId="4" applyFont="1" applyFill="1" applyBorder="1" applyAlignment="1" applyProtection="1">
      <alignment horizontal="center" vertical="center" wrapText="1"/>
      <protection hidden="1"/>
    </xf>
    <xf numFmtId="0" fontId="79" fillId="10" borderId="103" xfId="4" applyFont="1" applyFill="1" applyBorder="1" applyAlignment="1" applyProtection="1">
      <alignment horizontal="center" vertical="center" wrapText="1"/>
      <protection hidden="1"/>
    </xf>
    <xf numFmtId="49" fontId="21" fillId="0" borderId="100" xfId="4" applyNumberFormat="1" applyBorder="1" applyAlignment="1" applyProtection="1">
      <alignment horizontal="center" vertical="center"/>
      <protection hidden="1"/>
    </xf>
    <xf numFmtId="0" fontId="80" fillId="0" borderId="100" xfId="4" applyFont="1" applyBorder="1" applyAlignment="1" applyProtection="1">
      <alignment horizontal="center" vertical="center" wrapText="1"/>
      <protection hidden="1"/>
    </xf>
    <xf numFmtId="0" fontId="79" fillId="11" borderId="100" xfId="4" applyFont="1" applyFill="1" applyBorder="1" applyAlignment="1" applyProtection="1">
      <alignment horizontal="left" vertical="top" wrapText="1"/>
      <protection hidden="1"/>
    </xf>
    <xf numFmtId="0" fontId="81" fillId="0" borderId="100" xfId="4" applyFont="1" applyBorder="1" applyAlignment="1" applyProtection="1">
      <alignment horizontal="center" vertical="center" wrapText="1"/>
      <protection hidden="1"/>
    </xf>
    <xf numFmtId="1" fontId="21" fillId="12" borderId="100" xfId="4" applyNumberFormat="1" applyFill="1" applyBorder="1" applyAlignment="1" applyProtection="1">
      <alignment horizontal="right" vertical="center" wrapText="1"/>
      <protection locked="0" hidden="1"/>
    </xf>
    <xf numFmtId="1" fontId="21" fillId="0" borderId="100" xfId="4" applyNumberFormat="1" applyBorder="1" applyAlignment="1" applyProtection="1">
      <alignment horizontal="right" vertical="center" wrapText="1"/>
      <protection hidden="1"/>
    </xf>
    <xf numFmtId="0" fontId="21" fillId="0" borderId="100" xfId="4" applyBorder="1" applyAlignment="1" applyProtection="1">
      <alignment horizontal="center" vertical="center" wrapText="1"/>
      <protection hidden="1"/>
    </xf>
    <xf numFmtId="0" fontId="21" fillId="0" borderId="100" xfId="4" applyBorder="1" applyAlignment="1" applyProtection="1">
      <alignment horizontal="left" vertical="top" wrapText="1"/>
      <protection hidden="1"/>
    </xf>
    <xf numFmtId="0" fontId="82" fillId="0" borderId="100" xfId="4" applyFont="1" applyBorder="1" applyAlignment="1" applyProtection="1">
      <alignment horizontal="center" vertical="center" wrapText="1"/>
      <protection hidden="1"/>
    </xf>
    <xf numFmtId="49" fontId="21" fillId="0" borderId="100" xfId="4" applyNumberFormat="1" applyBorder="1" applyAlignment="1" applyProtection="1">
      <alignment horizontal="left" vertical="center" wrapText="1"/>
      <protection hidden="1"/>
    </xf>
    <xf numFmtId="0" fontId="81" fillId="0" borderId="100" xfId="4" applyFont="1" applyBorder="1" applyAlignment="1" applyProtection="1">
      <alignment horizontal="left" vertical="top" wrapText="1"/>
      <protection hidden="1"/>
    </xf>
    <xf numFmtId="0" fontId="21" fillId="0" borderId="104" xfId="4" applyBorder="1" applyAlignment="1" applyProtection="1">
      <alignment horizontal="left" vertical="top" wrapText="1"/>
      <protection hidden="1"/>
    </xf>
    <xf numFmtId="0" fontId="80" fillId="0" borderId="100" xfId="4" applyFont="1" applyBorder="1" applyAlignment="1" applyProtection="1">
      <alignment horizontal="left" vertical="top" wrapText="1"/>
      <protection hidden="1"/>
    </xf>
    <xf numFmtId="0" fontId="79" fillId="11" borderId="104" xfId="4" applyFont="1" applyFill="1" applyBorder="1" applyAlignment="1" applyProtection="1">
      <alignment horizontal="left" vertical="top" wrapText="1"/>
      <protection hidden="1"/>
    </xf>
    <xf numFmtId="49" fontId="21" fillId="0" borderId="105" xfId="4" applyNumberFormat="1" applyBorder="1" applyAlignment="1" applyProtection="1">
      <alignment horizontal="center" vertical="center"/>
      <protection hidden="1"/>
    </xf>
    <xf numFmtId="49" fontId="21" fillId="0" borderId="106" xfId="4" applyNumberFormat="1" applyBorder="1" applyAlignment="1" applyProtection="1">
      <alignment horizontal="center" vertical="center"/>
      <protection hidden="1"/>
    </xf>
    <xf numFmtId="49" fontId="21" fillId="0" borderId="104" xfId="4" applyNumberFormat="1" applyBorder="1" applyAlignment="1" applyProtection="1">
      <alignment horizontal="left" vertical="center" wrapText="1"/>
      <protection hidden="1"/>
    </xf>
    <xf numFmtId="49" fontId="21" fillId="0" borderId="107" xfId="4" applyNumberFormat="1" applyBorder="1" applyAlignment="1" applyProtection="1">
      <alignment horizontal="center" vertical="center"/>
      <protection hidden="1"/>
    </xf>
    <xf numFmtId="49" fontId="80" fillId="0" borderId="100" xfId="4" applyNumberFormat="1" applyFont="1" applyBorder="1" applyAlignment="1" applyProtection="1">
      <alignment horizontal="center" vertical="center" wrapText="1"/>
      <protection hidden="1"/>
    </xf>
    <xf numFmtId="0" fontId="84" fillId="0" borderId="100" xfId="4" applyFont="1" applyBorder="1" applyAlignment="1" applyProtection="1">
      <alignment horizontal="left" vertical="top" wrapText="1"/>
      <protection hidden="1"/>
    </xf>
    <xf numFmtId="0" fontId="82" fillId="0" borderId="105" xfId="4" applyFont="1" applyBorder="1" applyAlignment="1" applyProtection="1">
      <alignment horizontal="center" vertical="center" wrapText="1"/>
      <protection hidden="1"/>
    </xf>
    <xf numFmtId="0" fontId="82" fillId="0" borderId="106" xfId="4" applyFont="1" applyBorder="1" applyAlignment="1" applyProtection="1">
      <alignment horizontal="center" vertical="center" wrapText="1"/>
      <protection hidden="1"/>
    </xf>
    <xf numFmtId="0" fontId="82" fillId="0" borderId="106" xfId="4" applyFont="1" applyBorder="1" applyAlignment="1" applyProtection="1">
      <alignment horizontal="center" vertical="center" wrapText="1"/>
      <protection hidden="1"/>
    </xf>
    <xf numFmtId="1" fontId="21" fillId="0" borderId="100" xfId="4" applyNumberFormat="1" applyBorder="1" applyAlignment="1" applyProtection="1">
      <alignment horizontal="right" vertical="center" wrapText="1"/>
      <protection locked="0" hidden="1"/>
    </xf>
    <xf numFmtId="0" fontId="80" fillId="0" borderId="0" xfId="4" applyFont="1" applyAlignment="1" applyProtection="1">
      <alignment horizontal="left" vertical="top" wrapText="1"/>
      <protection hidden="1"/>
    </xf>
    <xf numFmtId="0" fontId="80" fillId="0" borderId="108" xfId="4" applyFont="1" applyBorder="1" applyAlignment="1" applyProtection="1">
      <alignment horizontal="left" vertical="top" wrapText="1"/>
      <protection hidden="1"/>
    </xf>
    <xf numFmtId="0" fontId="82" fillId="0" borderId="0" xfId="4" applyFont="1" applyAlignment="1" applyProtection="1">
      <alignment vertical="top"/>
      <protection hidden="1"/>
    </xf>
    <xf numFmtId="0" fontId="80" fillId="0" borderId="108" xfId="4" applyFont="1" applyBorder="1" applyAlignment="1" applyProtection="1">
      <alignment horizontal="left" vertical="center" wrapText="1"/>
      <protection hidden="1"/>
    </xf>
    <xf numFmtId="0" fontId="21" fillId="0" borderId="108" xfId="4" applyBorder="1" applyAlignment="1" applyProtection="1">
      <alignment horizontal="left" vertical="top" wrapText="1"/>
      <protection locked="0" hidden="1"/>
    </xf>
    <xf numFmtId="0" fontId="21" fillId="0" borderId="108" xfId="4" applyBorder="1" applyAlignment="1" applyProtection="1">
      <alignment horizontal="left" vertical="top" wrapText="1"/>
      <protection hidden="1"/>
    </xf>
    <xf numFmtId="0" fontId="84" fillId="0" borderId="0" xfId="4" applyFont="1" applyAlignment="1" applyProtection="1">
      <alignment vertical="top"/>
      <protection hidden="1"/>
    </xf>
    <xf numFmtId="0" fontId="82" fillId="0" borderId="0" xfId="4" applyFont="1" applyAlignment="1" applyProtection="1">
      <alignment horizontal="left" vertical="top" wrapText="1"/>
      <protection hidden="1"/>
    </xf>
    <xf numFmtId="0" fontId="79" fillId="0" borderId="0" xfId="4" applyFont="1" applyAlignment="1" applyProtection="1">
      <alignment horizontal="right"/>
      <protection hidden="1"/>
    </xf>
    <xf numFmtId="0" fontId="79" fillId="0" borderId="109" xfId="4" applyFont="1" applyBorder="1" applyAlignment="1" applyProtection="1">
      <alignment horizontal="right"/>
      <protection hidden="1"/>
    </xf>
    <xf numFmtId="168" fontId="21" fillId="13" borderId="33" xfId="4" applyNumberFormat="1" applyFill="1" applyBorder="1" applyAlignment="1" applyProtection="1">
      <alignment horizontal="center" vertical="center"/>
      <protection hidden="1"/>
    </xf>
    <xf numFmtId="168" fontId="21" fillId="13" borderId="43" xfId="4" applyNumberFormat="1" applyFill="1" applyBorder="1" applyAlignment="1" applyProtection="1">
      <alignment horizontal="center" vertical="center"/>
      <protection hidden="1"/>
    </xf>
    <xf numFmtId="168" fontId="21" fillId="5" borderId="33" xfId="4" applyNumberFormat="1" applyFill="1" applyBorder="1" applyAlignment="1" applyProtection="1">
      <alignment horizontal="center" vertical="center"/>
      <protection hidden="1"/>
    </xf>
    <xf numFmtId="168" fontId="21" fillId="5" borderId="43" xfId="4" applyNumberFormat="1" applyFill="1" applyBorder="1" applyAlignment="1" applyProtection="1">
      <alignment horizontal="center" vertical="center"/>
      <protection hidden="1"/>
    </xf>
    <xf numFmtId="0" fontId="21" fillId="0" borderId="0" xfId="4" applyAlignment="1" applyProtection="1">
      <alignment horizontal="left" vertical="top"/>
      <protection hidden="1"/>
    </xf>
    <xf numFmtId="0" fontId="85" fillId="0" borderId="0" xfId="4" applyFont="1" applyAlignment="1" applyProtection="1">
      <alignment horizontal="left" vertical="top"/>
      <protection hidden="1"/>
    </xf>
    <xf numFmtId="0" fontId="82" fillId="0" borderId="0" xfId="4" applyFont="1" applyAlignment="1" applyProtection="1">
      <alignment horizontal="left" vertical="top" wrapText="1"/>
      <protection hidden="1"/>
    </xf>
    <xf numFmtId="0" fontId="82" fillId="0" borderId="0" xfId="4" applyFont="1" applyAlignment="1" applyProtection="1">
      <alignment horizontal="left" vertical="center" wrapText="1"/>
      <protection hidden="1"/>
    </xf>
    <xf numFmtId="0" fontId="54" fillId="0" borderId="0" xfId="11" applyFont="1" applyAlignment="1">
      <alignment horizontal="left" vertical="center" wrapText="1"/>
    </xf>
    <xf numFmtId="0" fontId="54" fillId="0" borderId="0" xfId="11" applyFont="1" applyAlignment="1">
      <alignment horizontal="left" vertical="center"/>
    </xf>
    <xf numFmtId="0" fontId="86" fillId="0" borderId="110" xfId="11" applyFont="1" applyBorder="1" applyAlignment="1">
      <alignment horizontal="left" vertical="center"/>
    </xf>
    <xf numFmtId="0" fontId="51" fillId="0" borderId="110" xfId="11" applyBorder="1" applyAlignment="1">
      <alignment vertical="center"/>
    </xf>
    <xf numFmtId="0" fontId="54" fillId="0" borderId="111" xfId="11" applyFont="1" applyBorder="1" applyAlignment="1">
      <alignment horizontal="left" vertical="center"/>
    </xf>
    <xf numFmtId="0" fontId="51" fillId="0" borderId="111" xfId="11" applyBorder="1" applyAlignment="1">
      <alignment vertical="center"/>
    </xf>
    <xf numFmtId="0" fontId="54" fillId="0" borderId="111" xfId="11" applyFont="1" applyBorder="1" applyAlignment="1">
      <alignment horizontal="center" vertical="center"/>
    </xf>
    <xf numFmtId="0" fontId="54" fillId="0" borderId="111" xfId="11" applyFont="1" applyBorder="1" applyAlignment="1">
      <alignment horizontal="right" vertical="center"/>
    </xf>
    <xf numFmtId="172" fontId="61" fillId="2" borderId="97" xfId="11" applyNumberFormat="1" applyFont="1" applyFill="1" applyBorder="1" applyAlignment="1" applyProtection="1">
      <alignment vertical="center"/>
      <protection locked="0"/>
    </xf>
    <xf numFmtId="0" fontId="0" fillId="14" borderId="46" xfId="0" applyFill="1" applyBorder="1" applyProtection="1">
      <protection hidden="1"/>
    </xf>
    <xf numFmtId="0" fontId="0" fillId="14" borderId="47" xfId="0" applyFill="1" applyBorder="1" applyProtection="1">
      <protection hidden="1"/>
    </xf>
    <xf numFmtId="0" fontId="0" fillId="14" borderId="48" xfId="0" applyFill="1" applyBorder="1" applyProtection="1">
      <protection hidden="1"/>
    </xf>
    <xf numFmtId="0" fontId="0" fillId="14" borderId="0" xfId="0" applyFill="1" applyProtection="1">
      <protection hidden="1"/>
    </xf>
    <xf numFmtId="0" fontId="0" fillId="14" borderId="112" xfId="0" applyFill="1" applyBorder="1" applyProtection="1">
      <protection hidden="1"/>
    </xf>
    <xf numFmtId="0" fontId="91" fillId="14" borderId="0" xfId="0" applyFont="1" applyFill="1" applyBorder="1" applyProtection="1">
      <protection hidden="1"/>
    </xf>
    <xf numFmtId="0" fontId="0" fillId="14" borderId="0" xfId="0" applyFill="1" applyBorder="1" applyProtection="1">
      <protection hidden="1"/>
    </xf>
    <xf numFmtId="0" fontId="0" fillId="14" borderId="109" xfId="0" applyFill="1" applyBorder="1" applyProtection="1">
      <protection hidden="1"/>
    </xf>
    <xf numFmtId="0" fontId="90" fillId="14" borderId="0" xfId="0" applyFont="1" applyFill="1" applyBorder="1" applyProtection="1">
      <protection hidden="1"/>
    </xf>
    <xf numFmtId="0" fontId="92" fillId="14" borderId="0" xfId="0" applyFont="1" applyFill="1" applyBorder="1" applyProtection="1">
      <protection hidden="1"/>
    </xf>
    <xf numFmtId="49" fontId="92" fillId="14" borderId="0" xfId="0" applyNumberFormat="1" applyFont="1" applyFill="1" applyBorder="1" applyProtection="1">
      <protection hidden="1"/>
    </xf>
    <xf numFmtId="0" fontId="57" fillId="14" borderId="85" xfId="0" applyFont="1" applyFill="1" applyBorder="1" applyAlignment="1" applyProtection="1">
      <alignment horizontal="left" vertical="center"/>
      <protection hidden="1"/>
    </xf>
    <xf numFmtId="4" fontId="57" fillId="14" borderId="85" xfId="0" applyNumberFormat="1" applyFont="1" applyFill="1" applyBorder="1" applyAlignment="1" applyProtection="1">
      <alignment horizontal="right" vertical="center"/>
      <protection hidden="1"/>
    </xf>
    <xf numFmtId="0" fontId="0" fillId="14" borderId="0" xfId="0" applyFill="1" applyBorder="1" applyAlignment="1" applyProtection="1">
      <alignment vertical="center"/>
      <protection hidden="1"/>
    </xf>
    <xf numFmtId="0" fontId="54" fillId="14" borderId="0" xfId="0" applyFont="1" applyFill="1" applyBorder="1" applyAlignment="1" applyProtection="1">
      <alignment vertical="center"/>
      <protection hidden="1"/>
    </xf>
    <xf numFmtId="0" fontId="54" fillId="14" borderId="109" xfId="0" applyFont="1" applyFill="1" applyBorder="1" applyAlignment="1" applyProtection="1">
      <alignment vertical="center"/>
      <protection hidden="1"/>
    </xf>
    <xf numFmtId="0" fontId="54" fillId="14" borderId="0" xfId="0" applyFont="1" applyFill="1" applyAlignment="1" applyProtection="1">
      <alignment vertical="center"/>
      <protection hidden="1"/>
    </xf>
    <xf numFmtId="0" fontId="54" fillId="14" borderId="0" xfId="0" applyFont="1" applyFill="1" applyBorder="1" applyAlignment="1" applyProtection="1">
      <alignment horizontal="left" vertical="center"/>
      <protection hidden="1"/>
    </xf>
    <xf numFmtId="170" fontId="54" fillId="14" borderId="0" xfId="0" applyNumberFormat="1" applyFont="1" applyFill="1" applyBorder="1" applyAlignment="1" applyProtection="1">
      <alignment horizontal="left" vertical="center"/>
      <protection hidden="1"/>
    </xf>
    <xf numFmtId="4" fontId="87" fillId="14" borderId="0" xfId="0" applyNumberFormat="1" applyFont="1" applyFill="1" applyBorder="1" applyAlignment="1" applyProtection="1">
      <alignment vertical="center"/>
      <protection hidden="1"/>
    </xf>
    <xf numFmtId="4" fontId="54" fillId="14" borderId="0" xfId="0" applyNumberFormat="1" applyFont="1" applyFill="1" applyBorder="1" applyAlignment="1" applyProtection="1">
      <alignment vertical="center"/>
      <protection hidden="1"/>
    </xf>
    <xf numFmtId="0" fontId="60" fillId="14" borderId="85" xfId="0" applyFont="1" applyFill="1" applyBorder="1" applyAlignment="1" applyProtection="1">
      <alignment horizontal="left" vertical="center"/>
      <protection hidden="1"/>
    </xf>
    <xf numFmtId="0" fontId="0" fillId="14" borderId="85" xfId="0" applyFill="1" applyBorder="1" applyAlignment="1" applyProtection="1">
      <alignment vertical="center"/>
      <protection hidden="1"/>
    </xf>
    <xf numFmtId="0" fontId="60" fillId="14" borderId="85" xfId="0" applyFont="1" applyFill="1" applyBorder="1" applyAlignment="1" applyProtection="1">
      <alignment horizontal="center" vertical="center"/>
      <protection hidden="1"/>
    </xf>
    <xf numFmtId="0" fontId="60" fillId="14" borderId="85" xfId="0" applyFont="1" applyFill="1" applyBorder="1" applyAlignment="1" applyProtection="1">
      <alignment vertical="center"/>
      <protection hidden="1"/>
    </xf>
    <xf numFmtId="4" fontId="60" fillId="14" borderId="85" xfId="0" applyNumberFormat="1" applyFont="1" applyFill="1" applyBorder="1" applyAlignment="1" applyProtection="1">
      <alignment vertical="center"/>
      <protection hidden="1"/>
    </xf>
    <xf numFmtId="0" fontId="0" fillId="14" borderId="49" xfId="0" applyFill="1" applyBorder="1" applyProtection="1">
      <protection hidden="1"/>
    </xf>
    <xf numFmtId="0" fontId="0" fillId="14" borderId="51" xfId="0" applyFill="1" applyBorder="1" applyProtection="1">
      <protection hidden="1"/>
    </xf>
    <xf numFmtId="0" fontId="0" fillId="14" borderId="52" xfId="0" applyFill="1" applyBorder="1" applyProtection="1">
      <protection hidden="1"/>
    </xf>
    <xf numFmtId="0" fontId="61" fillId="14" borderId="0" xfId="0" applyFont="1" applyFill="1" applyBorder="1" applyAlignment="1" applyProtection="1">
      <alignment vertical="center"/>
      <protection hidden="1"/>
    </xf>
    <xf numFmtId="0" fontId="61" fillId="14" borderId="0" xfId="0" applyFont="1" applyFill="1" applyBorder="1" applyAlignment="1" applyProtection="1">
      <alignment horizontal="center" vertical="center"/>
      <protection hidden="1"/>
    </xf>
    <xf numFmtId="0" fontId="58" fillId="14" borderId="0" xfId="0" applyFont="1" applyFill="1" applyBorder="1" applyAlignment="1" applyProtection="1">
      <alignment horizontal="left" vertical="center"/>
      <protection hidden="1"/>
    </xf>
    <xf numFmtId="4" fontId="58" fillId="14" borderId="0" xfId="0" applyNumberFormat="1" applyFont="1" applyFill="1" applyBorder="1" applyAlignment="1" applyProtection="1">
      <alignment horizontal="left" vertical="center"/>
      <protection hidden="1"/>
    </xf>
    <xf numFmtId="0" fontId="88" fillId="14" borderId="0" xfId="0" applyFont="1" applyFill="1" applyBorder="1" applyAlignment="1" applyProtection="1">
      <alignment horizontal="left" vertical="center" wrapText="1"/>
      <protection hidden="1"/>
    </xf>
    <xf numFmtId="0" fontId="88" fillId="14" borderId="0" xfId="0" applyFont="1" applyFill="1" applyBorder="1" applyAlignment="1" applyProtection="1">
      <alignment vertical="center" wrapText="1"/>
      <protection hidden="1"/>
    </xf>
    <xf numFmtId="4" fontId="89" fillId="14" borderId="0" xfId="0" applyNumberFormat="1" applyFont="1" applyFill="1" applyBorder="1" applyAlignment="1" applyProtection="1">
      <alignment vertical="center"/>
      <protection hidden="1"/>
    </xf>
    <xf numFmtId="0" fontId="89" fillId="14" borderId="0" xfId="0" applyFont="1" applyFill="1" applyBorder="1" applyAlignment="1" applyProtection="1">
      <alignment vertical="center"/>
      <protection hidden="1"/>
    </xf>
    <xf numFmtId="0" fontId="89" fillId="14" borderId="109" xfId="0" applyFont="1" applyFill="1" applyBorder="1" applyAlignment="1" applyProtection="1">
      <alignment vertical="center"/>
      <protection hidden="1"/>
    </xf>
    <xf numFmtId="0" fontId="89" fillId="14" borderId="0" xfId="0" applyFont="1" applyFill="1" applyAlignment="1" applyProtection="1">
      <alignment vertical="center"/>
      <protection hidden="1"/>
    </xf>
    <xf numFmtId="0" fontId="88" fillId="14" borderId="0" xfId="0" applyFont="1" applyFill="1" applyAlignment="1" applyProtection="1">
      <alignment vertical="center" wrapText="1"/>
      <protection hidden="1"/>
    </xf>
  </cellXfs>
  <cellStyles count="12">
    <cellStyle name="ColStyle1" xfId="6" xr:uid="{A7928522-E7D8-47D3-A4B9-0A3EEE992096}"/>
    <cellStyle name="ColStyle2" xfId="7" xr:uid="{62AB12F2-C417-40EE-BA56-6A7B15A31A24}"/>
    <cellStyle name="ColStyle3" xfId="8" xr:uid="{BA92D2D9-8CE5-4F70-9040-A71F181CAF55}"/>
    <cellStyle name="ColStyle4" xfId="9" xr:uid="{195D7F77-2C11-4F68-99B5-5FA664234F04}"/>
    <cellStyle name="Čárka 2" xfId="5" xr:uid="{8EF518C1-4AE6-4FD6-96EF-3D835F1CDA39}"/>
    <cellStyle name="Hypertextový odkaz" xfId="10" builtinId="8"/>
    <cellStyle name="Měna 2" xfId="3" xr:uid="{98CC3400-8467-41DF-B8E1-8770D19A80C3}"/>
    <cellStyle name="Normální" xfId="0" builtinId="0"/>
    <cellStyle name="Normální 2" xfId="2" xr:uid="{0E42A738-3897-4B1D-BC4B-2332ACC32104}"/>
    <cellStyle name="Normální 3" xfId="4" xr:uid="{57F9764D-C12A-4A79-9881-5A43428D9443}"/>
    <cellStyle name="Normální 4" xfId="11" xr:uid="{F1063FD6-915A-4976-B82C-E9ECEC349038}"/>
    <cellStyle name="normální_TA4-I-027" xfId="1" xr:uid="{141A0339-1B73-4CAE-8D65-9480C2FC5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</xdr:colOff>
      <xdr:row>0</xdr:row>
      <xdr:rowOff>26669</xdr:rowOff>
    </xdr:from>
    <xdr:to>
      <xdr:col>1</xdr:col>
      <xdr:colOff>1057788</xdr:colOff>
      <xdr:row>1</xdr:row>
      <xdr:rowOff>140969</xdr:rowOff>
    </xdr:to>
    <xdr:pic>
      <xdr:nvPicPr>
        <xdr:cNvPr id="2" name="Obrázek 1" descr="resalta">
          <a:extLst>
            <a:ext uri="{FF2B5EF4-FFF2-40B4-BE49-F238E27FC236}">
              <a16:creationId xmlns:a16="http://schemas.microsoft.com/office/drawing/2014/main" id="{F40BF754-8191-4A88-BC8C-E1A78D9F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" y="26669"/>
          <a:ext cx="1394973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190E2E-9DF3-48B5-8C95-9C283D70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7375" y="673100"/>
          <a:ext cx="818515" cy="749300"/>
        </a:xfrm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76B413-2874-4A8E-A853-CFEDCBDC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7375" y="12166600"/>
          <a:ext cx="818515" cy="749300"/>
        </a:xfrm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83AD80-8733-4826-93D7-037E24182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7375" y="18472150"/>
          <a:ext cx="818515" cy="749300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tooltip="https://app.urs.cz/products/kros4"/>
          <a:extLst>
            <a:ext uri="{FF2B5EF4-FFF2-40B4-BE49-F238E27FC236}">
              <a16:creationId xmlns:a16="http://schemas.microsoft.com/office/drawing/2014/main" id="{F32F6183-D9CC-471B-98CC-2F8080693F6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0</xdr:row>
      <xdr:rowOff>0</xdr:rowOff>
    </xdr:from>
    <xdr:to>
      <xdr:col>9</xdr:col>
      <xdr:colOff>571500</xdr:colOff>
      <xdr:row>1</xdr:row>
      <xdr:rowOff>304800</xdr:rowOff>
    </xdr:to>
    <xdr:pic>
      <xdr:nvPicPr>
        <xdr:cNvPr id="2" name="Picture 3" descr="Jahla-logo-2">
          <a:extLst>
            <a:ext uri="{FF2B5EF4-FFF2-40B4-BE49-F238E27FC236}">
              <a16:creationId xmlns:a16="http://schemas.microsoft.com/office/drawing/2014/main" id="{7DAA0207-C207-48EC-A994-92BC4466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0"/>
          <a:ext cx="1701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tooltip="https://app.urs.cz/products/kros4"/>
          <a:extLst>
            <a:ext uri="{FF2B5EF4-FFF2-40B4-BE49-F238E27FC236}">
              <a16:creationId xmlns:a16="http://schemas.microsoft.com/office/drawing/2014/main" id="{B7CD6F3E-B450-4B2C-91FB-D736C62B360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gedoo.sharepoint.com/development/Development/Heating%20&amp;%20Cooling/04_Projects%20-%20CZE/14_Nemocnice%20Ji&#269;&#237;n/02_tender%20realizace/01_PD%20do%20tenderu/00_v&#253;kazy%20v&#253;m&#283;r/VV_Nemocnice%20Ji&#269;&#237;n_MaR.xlsx" TargetMode="External"/><Relationship Id="rId1" Type="http://schemas.openxmlformats.org/officeDocument/2006/relationships/externalLinkPath" Target="VV_Nemocnice%20Ji&#269;&#237;n_Ma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gedoo.sharepoint.com/development/Development/Heating%20&amp;%20Cooling/04_Projects%20-%20CZE/14_Nemocnice%20Ji&#269;&#237;n/02_tender%20realizace/01_PD%20do%20tenderu/00_v&#253;kazy%20v&#253;m&#283;r/VV_Nemocnice%20Ji&#269;&#237;n_STAV.xlsx" TargetMode="External"/><Relationship Id="rId1" Type="http://schemas.openxmlformats.org/officeDocument/2006/relationships/externalLinkPath" Target="VV_Nemocnice%20Ji&#269;&#237;n_STA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gedoo.sharepoint.com/development/Development/Heating%20&amp;%20Cooling/04_Projects%20-%20CZE/14_Nemocnice%20Ji&#269;&#237;n/02_tender%20realizace/01_PD%20do%20tenderu/00_v&#253;kazy%20v&#253;m&#283;r/VV_Nemocnice%20Ji&#269;&#237;n_ZTI.xlsx" TargetMode="External"/><Relationship Id="rId1" Type="http://schemas.openxmlformats.org/officeDocument/2006/relationships/externalLinkPath" Target="VV_Nemocnice%20Ji&#269;&#237;n_Z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V_Ma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MAN0085-2025 - MODERNIZAC..."/>
      <sheetName val="Pokyny pro vyplnění"/>
    </sheetNames>
    <sheetDataSet>
      <sheetData sheetId="0">
        <row r="8">
          <cell r="AN8" t="str">
            <v>31. 5. 2025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01 - ZTI "/>
    </sheetNames>
    <sheetDataSet>
      <sheetData sheetId="0">
        <row r="6">
          <cell r="K6" t="str">
            <v>Rekonstrukce prádelny v Oblastní nemocnici Jičín</v>
          </cell>
        </row>
        <row r="8">
          <cell r="AN8" t="str">
            <v>24. 5. 2025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317941123" TargetMode="External"/><Relationship Id="rId13" Type="http://schemas.openxmlformats.org/officeDocument/2006/relationships/hyperlink" Target="https://podminky.urs.cz/item/CS_URS_2025_01/965043421" TargetMode="External"/><Relationship Id="rId18" Type="http://schemas.openxmlformats.org/officeDocument/2006/relationships/hyperlink" Target="https://podminky.urs.cz/item/CS_URS_2025_01/973042241" TargetMode="External"/><Relationship Id="rId26" Type="http://schemas.openxmlformats.org/officeDocument/2006/relationships/hyperlink" Target="https://podminky.urs.cz/item/CS_URS_2025_01/767490102" TargetMode="External"/><Relationship Id="rId3" Type="http://schemas.openxmlformats.org/officeDocument/2006/relationships/hyperlink" Target="https://podminky.urs.cz/item/CS_URS_2025_01/278381124" TargetMode="External"/><Relationship Id="rId21" Type="http://schemas.openxmlformats.org/officeDocument/2006/relationships/hyperlink" Target="https://podminky.urs.cz/item/CS_URS_2025_01/977151125" TargetMode="External"/><Relationship Id="rId7" Type="http://schemas.openxmlformats.org/officeDocument/2006/relationships/hyperlink" Target="https://podminky.urs.cz/item/CS_URS_2025_01/317941121" TargetMode="External"/><Relationship Id="rId12" Type="http://schemas.openxmlformats.org/officeDocument/2006/relationships/hyperlink" Target="https://podminky.urs.cz/item/CS_URS_2025_01/964073211" TargetMode="External"/><Relationship Id="rId17" Type="http://schemas.openxmlformats.org/officeDocument/2006/relationships/hyperlink" Target="https://podminky.urs.cz/item/CS_URS_2025_01/971052341" TargetMode="External"/><Relationship Id="rId25" Type="http://schemas.openxmlformats.org/officeDocument/2006/relationships/hyperlink" Target="https://podminky.urs.cz/item/CS_URS_2025_01/977312113" TargetMode="External"/><Relationship Id="rId2" Type="http://schemas.openxmlformats.org/officeDocument/2006/relationships/hyperlink" Target="https://podminky.urs.cz/item/CS_URS_2025_01/278361111" TargetMode="External"/><Relationship Id="rId16" Type="http://schemas.openxmlformats.org/officeDocument/2006/relationships/hyperlink" Target="https://podminky.urs.cz/item/CS_URS_2025_01/971052331" TargetMode="External"/><Relationship Id="rId20" Type="http://schemas.openxmlformats.org/officeDocument/2006/relationships/hyperlink" Target="https://podminky.urs.cz/item/CS_URS_2025_01/977151116" TargetMode="External"/><Relationship Id="rId29" Type="http://schemas.openxmlformats.org/officeDocument/2006/relationships/hyperlink" Target="https://podminky.urs.cz/item/CS_URS_2025_01/767584153" TargetMode="External"/><Relationship Id="rId1" Type="http://schemas.openxmlformats.org/officeDocument/2006/relationships/hyperlink" Target="https://podminky.urs.cz/item/CS_URS_2025_01/272313511" TargetMode="External"/><Relationship Id="rId6" Type="http://schemas.openxmlformats.org/officeDocument/2006/relationships/hyperlink" Target="https://podminky.urs.cz/item/CS_URS_2025_01/310237241" TargetMode="External"/><Relationship Id="rId11" Type="http://schemas.openxmlformats.org/officeDocument/2006/relationships/hyperlink" Target="https://podminky.urs.cz/item/CS_URS_2025_01/962032231" TargetMode="External"/><Relationship Id="rId24" Type="http://schemas.openxmlformats.org/officeDocument/2006/relationships/hyperlink" Target="https://podminky.urs.cz/item/CS_URS_2025_01/977211121" TargetMode="External"/><Relationship Id="rId5" Type="http://schemas.openxmlformats.org/officeDocument/2006/relationships/hyperlink" Target="https://podminky.urs.cz/item/CS_URS_2025_01/278381156" TargetMode="External"/><Relationship Id="rId15" Type="http://schemas.openxmlformats.org/officeDocument/2006/relationships/hyperlink" Target="https://podminky.urs.cz/item/CS_URS_2025_01/971033531" TargetMode="External"/><Relationship Id="rId23" Type="http://schemas.openxmlformats.org/officeDocument/2006/relationships/hyperlink" Target="https://podminky.urs.cz/item/CS_URS_2025_01/977151129" TargetMode="External"/><Relationship Id="rId28" Type="http://schemas.openxmlformats.org/officeDocument/2006/relationships/hyperlink" Target="https://podminky.urs.cz/item/CS_URS_2025_01/767582800" TargetMode="External"/><Relationship Id="rId10" Type="http://schemas.openxmlformats.org/officeDocument/2006/relationships/hyperlink" Target="https://podminky.urs.cz/item/CS_URS_2025_01/612321141" TargetMode="External"/><Relationship Id="rId19" Type="http://schemas.openxmlformats.org/officeDocument/2006/relationships/hyperlink" Target="https://podminky.urs.cz/item/CS_URS_2025_01/974042554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278381144" TargetMode="External"/><Relationship Id="rId9" Type="http://schemas.openxmlformats.org/officeDocument/2006/relationships/hyperlink" Target="https://podminky.urs.cz/item/CS_URS_2025_01/342241162" TargetMode="External"/><Relationship Id="rId14" Type="http://schemas.openxmlformats.org/officeDocument/2006/relationships/hyperlink" Target="https://podminky.urs.cz/item/CS_URS_2025_01/971033431" TargetMode="External"/><Relationship Id="rId22" Type="http://schemas.openxmlformats.org/officeDocument/2006/relationships/hyperlink" Target="https://podminky.urs.cz/item/CS_URS_2025_01/977151127" TargetMode="External"/><Relationship Id="rId27" Type="http://schemas.openxmlformats.org/officeDocument/2006/relationships/hyperlink" Target="https://podminky.urs.cz/item/CS_URS_2025_01/767581801" TargetMode="External"/><Relationship Id="rId30" Type="http://schemas.openxmlformats.org/officeDocument/2006/relationships/hyperlink" Target="https://podminky.urs.cz/item/CS_URS_2025_01/781475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F4D2-6240-41A7-8CA2-B09DBED826CD}">
  <dimension ref="B2:Z38"/>
  <sheetViews>
    <sheetView tabSelected="1" zoomScaleNormal="100" workbookViewId="0">
      <selection activeCell="R15" sqref="R15"/>
    </sheetView>
  </sheetViews>
  <sheetFormatPr defaultRowHeight="14.4" x14ac:dyDescent="0.3"/>
  <cols>
    <col min="1" max="1" width="8.88671875" style="602"/>
    <col min="2" max="2" width="4.33203125" style="602" customWidth="1"/>
    <col min="3" max="5" width="8.88671875" style="602"/>
    <col min="6" max="6" width="10.6640625" style="602" bestFit="1" customWidth="1"/>
    <col min="7" max="7" width="8.88671875" style="602"/>
    <col min="8" max="8" width="27.88671875" style="602" customWidth="1"/>
    <col min="9" max="9" width="8.88671875" style="602"/>
    <col min="10" max="10" width="19" style="602" customWidth="1"/>
    <col min="11" max="11" width="9.5546875" style="602" customWidth="1"/>
    <col min="12" max="12" width="22" style="602" customWidth="1"/>
    <col min="13" max="13" width="3.88671875" style="602" customWidth="1"/>
    <col min="14" max="16384" width="8.88671875" style="602"/>
  </cols>
  <sheetData>
    <row r="2" spans="2:16" s="602" customFormat="1" x14ac:dyDescent="0.3">
      <c r="B2" s="599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1"/>
    </row>
    <row r="3" spans="2:16" s="602" customFormat="1" ht="21" x14ac:dyDescent="0.4">
      <c r="B3" s="603"/>
      <c r="C3" s="604" t="s">
        <v>1282</v>
      </c>
      <c r="D3" s="605"/>
      <c r="E3" s="605"/>
      <c r="F3" s="605"/>
      <c r="G3" s="605"/>
      <c r="H3" s="605"/>
      <c r="I3" s="605"/>
      <c r="J3" s="605"/>
      <c r="K3" s="605"/>
      <c r="L3" s="605"/>
      <c r="M3" s="606"/>
    </row>
    <row r="4" spans="2:16" s="602" customFormat="1" x14ac:dyDescent="0.3">
      <c r="B4" s="603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6"/>
    </row>
    <row r="5" spans="2:16" s="602" customFormat="1" x14ac:dyDescent="0.3">
      <c r="B5" s="603"/>
      <c r="C5" s="607" t="s">
        <v>569</v>
      </c>
      <c r="D5" s="607" t="s">
        <v>1277</v>
      </c>
      <c r="E5" s="605"/>
      <c r="F5" s="605"/>
      <c r="G5" s="605"/>
      <c r="H5" s="605"/>
      <c r="I5" s="605"/>
      <c r="J5" s="605"/>
      <c r="K5" s="608" t="s">
        <v>575</v>
      </c>
      <c r="L5" s="609" t="s">
        <v>1283</v>
      </c>
      <c r="M5" s="606"/>
    </row>
    <row r="6" spans="2:16" s="602" customFormat="1" x14ac:dyDescent="0.3">
      <c r="B6" s="603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6"/>
    </row>
    <row r="7" spans="2:16" s="602" customFormat="1" x14ac:dyDescent="0.3">
      <c r="B7" s="603"/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6"/>
    </row>
    <row r="8" spans="2:16" s="602" customFormat="1" ht="28.8" customHeight="1" x14ac:dyDescent="0.3">
      <c r="B8" s="603"/>
      <c r="C8" s="610" t="s">
        <v>587</v>
      </c>
      <c r="D8" s="610"/>
      <c r="E8" s="610"/>
      <c r="F8" s="610"/>
      <c r="G8" s="610"/>
      <c r="H8" s="610"/>
      <c r="I8" s="610"/>
      <c r="J8" s="610"/>
      <c r="K8" s="610"/>
      <c r="L8" s="611">
        <f>$J$27</f>
        <v>0</v>
      </c>
      <c r="M8" s="606"/>
    </row>
    <row r="9" spans="2:16" s="602" customFormat="1" x14ac:dyDescent="0.3">
      <c r="B9" s="603"/>
      <c r="C9" s="605"/>
      <c r="D9" s="605"/>
      <c r="E9" s="605"/>
      <c r="F9" s="605"/>
      <c r="G9" s="605"/>
      <c r="H9" s="605"/>
      <c r="I9" s="605"/>
      <c r="J9" s="605"/>
      <c r="K9" s="605"/>
      <c r="L9" s="605"/>
      <c r="M9" s="606"/>
    </row>
    <row r="10" spans="2:16" s="602" customFormat="1" x14ac:dyDescent="0.3">
      <c r="B10" s="603"/>
      <c r="C10" s="612"/>
      <c r="D10" s="612"/>
      <c r="E10" s="612"/>
      <c r="F10" s="613" t="s">
        <v>589</v>
      </c>
      <c r="G10" s="612"/>
      <c r="H10" s="613" t="s">
        <v>588</v>
      </c>
      <c r="I10" s="613"/>
      <c r="J10" s="613"/>
      <c r="K10" s="613"/>
      <c r="L10" s="613" t="s">
        <v>590</v>
      </c>
      <c r="M10" s="614"/>
      <c r="N10" s="615"/>
      <c r="O10" s="615"/>
      <c r="P10" s="615"/>
    </row>
    <row r="11" spans="2:16" s="602" customFormat="1" x14ac:dyDescent="0.3">
      <c r="B11" s="603"/>
      <c r="C11" s="616" t="s">
        <v>591</v>
      </c>
      <c r="D11" s="616" t="s">
        <v>592</v>
      </c>
      <c r="E11" s="605"/>
      <c r="F11" s="617">
        <v>0.21</v>
      </c>
      <c r="G11" s="613"/>
      <c r="H11" s="618">
        <f>$L$8</f>
        <v>0</v>
      </c>
      <c r="I11" s="613"/>
      <c r="J11" s="613"/>
      <c r="K11" s="613"/>
      <c r="L11" s="619">
        <f>($L$27-$J$27)</f>
        <v>0</v>
      </c>
      <c r="M11" s="606"/>
      <c r="P11" s="615"/>
    </row>
    <row r="12" spans="2:16" s="602" customFormat="1" x14ac:dyDescent="0.3">
      <c r="B12" s="603"/>
      <c r="C12" s="613"/>
      <c r="D12" s="616" t="s">
        <v>593</v>
      </c>
      <c r="E12" s="605"/>
      <c r="F12" s="617">
        <v>0.12</v>
      </c>
      <c r="G12" s="613"/>
      <c r="H12" s="618">
        <v>0</v>
      </c>
      <c r="I12" s="613"/>
      <c r="J12" s="613"/>
      <c r="K12" s="613"/>
      <c r="L12" s="619">
        <v>0</v>
      </c>
      <c r="M12" s="606"/>
      <c r="P12" s="615"/>
    </row>
    <row r="13" spans="2:16" s="602" customFormat="1" x14ac:dyDescent="0.3">
      <c r="B13" s="603"/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6"/>
    </row>
    <row r="14" spans="2:16" s="602" customFormat="1" ht="29.4" customHeight="1" x14ac:dyDescent="0.3">
      <c r="B14" s="603"/>
      <c r="C14" s="620" t="s">
        <v>597</v>
      </c>
      <c r="D14" s="621"/>
      <c r="E14" s="621"/>
      <c r="F14" s="622" t="s">
        <v>598</v>
      </c>
      <c r="G14" s="621"/>
      <c r="H14" s="623" t="s">
        <v>599</v>
      </c>
      <c r="I14" s="621"/>
      <c r="J14" s="621"/>
      <c r="K14" s="621"/>
      <c r="L14" s="624">
        <f>$L$27</f>
        <v>0</v>
      </c>
      <c r="M14" s="606"/>
    </row>
    <row r="15" spans="2:16" s="602" customFormat="1" x14ac:dyDescent="0.3">
      <c r="B15" s="625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7"/>
    </row>
    <row r="18" spans="2:26" s="602" customFormat="1" x14ac:dyDescent="0.3">
      <c r="B18" s="599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1"/>
    </row>
    <row r="19" spans="2:26" s="602" customFormat="1" ht="21" x14ac:dyDescent="0.4">
      <c r="B19" s="603"/>
      <c r="C19" s="604" t="s">
        <v>1278</v>
      </c>
      <c r="D19" s="605"/>
      <c r="E19" s="605"/>
      <c r="F19" s="605"/>
      <c r="G19" s="605"/>
      <c r="H19" s="605"/>
      <c r="I19" s="605"/>
      <c r="J19" s="605"/>
      <c r="K19" s="605"/>
      <c r="L19" s="605"/>
      <c r="M19" s="606"/>
    </row>
    <row r="20" spans="2:26" s="602" customFormat="1" x14ac:dyDescent="0.3">
      <c r="B20" s="603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6"/>
    </row>
    <row r="21" spans="2:26" s="602" customFormat="1" x14ac:dyDescent="0.3">
      <c r="B21" s="603"/>
      <c r="C21" s="607" t="s">
        <v>569</v>
      </c>
      <c r="D21" s="607" t="s">
        <v>1277</v>
      </c>
      <c r="E21" s="605"/>
      <c r="F21" s="605"/>
      <c r="G21" s="605"/>
      <c r="H21" s="605"/>
      <c r="I21" s="605"/>
      <c r="J21" s="605"/>
      <c r="K21" s="608" t="s">
        <v>575</v>
      </c>
      <c r="L21" s="609" t="s">
        <v>1283</v>
      </c>
      <c r="M21" s="606"/>
    </row>
    <row r="22" spans="2:26" s="602" customFormat="1" x14ac:dyDescent="0.3">
      <c r="B22" s="603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6"/>
    </row>
    <row r="23" spans="2:26" s="602" customFormat="1" x14ac:dyDescent="0.3">
      <c r="B23" s="603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6"/>
    </row>
    <row r="24" spans="2:26" s="602" customFormat="1" x14ac:dyDescent="0.3">
      <c r="B24" s="603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6"/>
    </row>
    <row r="25" spans="2:26" s="602" customFormat="1" ht="30" customHeight="1" x14ac:dyDescent="0.3">
      <c r="B25" s="603"/>
      <c r="C25" s="628" t="s">
        <v>617</v>
      </c>
      <c r="D25" s="629" t="s">
        <v>618</v>
      </c>
      <c r="E25" s="629"/>
      <c r="F25" s="629"/>
      <c r="G25" s="629"/>
      <c r="H25" s="629"/>
      <c r="I25" s="628"/>
      <c r="J25" s="628" t="s">
        <v>1279</v>
      </c>
      <c r="K25" s="628"/>
      <c r="L25" s="628" t="s">
        <v>1280</v>
      </c>
      <c r="M25" s="606"/>
    </row>
    <row r="26" spans="2:26" s="602" customFormat="1" x14ac:dyDescent="0.3">
      <c r="B26" s="603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6"/>
    </row>
    <row r="27" spans="2:26" s="602" customFormat="1" ht="15.6" x14ac:dyDescent="0.3">
      <c r="B27" s="603"/>
      <c r="C27" s="630" t="s">
        <v>1281</v>
      </c>
      <c r="D27" s="605"/>
      <c r="E27" s="605"/>
      <c r="F27" s="605"/>
      <c r="G27" s="605"/>
      <c r="H27" s="605"/>
      <c r="I27" s="605"/>
      <c r="J27" s="631">
        <f>SUM(J29:J37)</f>
        <v>0</v>
      </c>
      <c r="K27" s="605"/>
      <c r="L27" s="631">
        <f>SUM(L29:L37)</f>
        <v>0</v>
      </c>
      <c r="M27" s="606"/>
    </row>
    <row r="28" spans="2:26" s="602" customFormat="1" x14ac:dyDescent="0.3">
      <c r="B28" s="603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6"/>
    </row>
    <row r="29" spans="2:26" s="602" customFormat="1" ht="22.2" customHeight="1" x14ac:dyDescent="0.3">
      <c r="B29" s="603"/>
      <c r="C29" s="605"/>
      <c r="D29" s="632" t="s">
        <v>1284</v>
      </c>
      <c r="E29" s="632"/>
      <c r="F29" s="632"/>
      <c r="G29" s="632"/>
      <c r="H29" s="632"/>
      <c r="I29" s="633"/>
      <c r="J29" s="634">
        <f>VV_ELE!$K$40</f>
        <v>0</v>
      </c>
      <c r="K29" s="635"/>
      <c r="L29" s="634">
        <f>J29*(1+$F$11)</f>
        <v>0</v>
      </c>
      <c r="M29" s="636"/>
      <c r="N29" s="637"/>
      <c r="O29" s="637"/>
      <c r="P29" s="637"/>
      <c r="Q29" s="638"/>
      <c r="R29" s="638"/>
      <c r="S29" s="638"/>
      <c r="T29" s="638"/>
      <c r="U29" s="638"/>
      <c r="V29" s="638"/>
      <c r="W29" s="638"/>
      <c r="X29" s="638"/>
      <c r="Y29" s="638"/>
      <c r="Z29" s="638"/>
    </row>
    <row r="30" spans="2:26" s="602" customFormat="1" ht="22.2" customHeight="1" x14ac:dyDescent="0.3">
      <c r="B30" s="603"/>
      <c r="C30" s="605"/>
      <c r="D30" s="632" t="s">
        <v>1285</v>
      </c>
      <c r="E30" s="632"/>
      <c r="F30" s="632"/>
      <c r="G30" s="632"/>
      <c r="H30" s="632"/>
      <c r="I30" s="605"/>
      <c r="J30" s="634">
        <f>VV_MaR!$H$112</f>
        <v>0</v>
      </c>
      <c r="K30" s="605"/>
      <c r="L30" s="634">
        <f t="shared" ref="L30:L37" si="0">J30*(1+$F$11)</f>
        <v>0</v>
      </c>
      <c r="M30" s="606"/>
    </row>
    <row r="31" spans="2:26" s="602" customFormat="1" ht="22.2" customHeight="1" x14ac:dyDescent="0.3">
      <c r="B31" s="603"/>
      <c r="C31" s="605"/>
      <c r="D31" s="632" t="s">
        <v>1286</v>
      </c>
      <c r="E31" s="632"/>
      <c r="F31" s="632"/>
      <c r="G31" s="632"/>
      <c r="H31" s="632"/>
      <c r="I31" s="605"/>
      <c r="J31" s="634">
        <f>'VV_Kompresorovna;tlakový vzduch'!$F$228</f>
        <v>0</v>
      </c>
      <c r="K31" s="605"/>
      <c r="L31" s="634">
        <f t="shared" si="0"/>
        <v>0</v>
      </c>
      <c r="M31" s="606"/>
    </row>
    <row r="32" spans="2:26" s="602" customFormat="1" ht="22.2" customHeight="1" x14ac:dyDescent="0.3">
      <c r="B32" s="603"/>
      <c r="C32" s="605"/>
      <c r="D32" s="632" t="s">
        <v>1287</v>
      </c>
      <c r="E32" s="632"/>
      <c r="F32" s="632"/>
      <c r="G32" s="632"/>
      <c r="H32" s="632"/>
      <c r="I32" s="605"/>
      <c r="J32" s="634">
        <f>'VV_Parokondenzátní okruh'!$F$290</f>
        <v>0</v>
      </c>
      <c r="K32" s="605"/>
      <c r="L32" s="634">
        <f t="shared" si="0"/>
        <v>0</v>
      </c>
      <c r="M32" s="606"/>
    </row>
    <row r="33" spans="2:13" s="602" customFormat="1" ht="22.2" customHeight="1" x14ac:dyDescent="0.3">
      <c r="B33" s="603"/>
      <c r="C33" s="605"/>
      <c r="D33" s="632" t="s">
        <v>1288</v>
      </c>
      <c r="E33" s="632"/>
      <c r="F33" s="632"/>
      <c r="G33" s="632"/>
      <c r="H33" s="632"/>
      <c r="I33" s="605"/>
      <c r="J33" s="634">
        <f>'VV_ZTI '!$J$126</f>
        <v>0</v>
      </c>
      <c r="K33" s="605"/>
      <c r="L33" s="634">
        <f t="shared" si="0"/>
        <v>0</v>
      </c>
      <c r="M33" s="606"/>
    </row>
    <row r="34" spans="2:13" s="602" customFormat="1" ht="22.2" customHeight="1" x14ac:dyDescent="0.3">
      <c r="B34" s="603"/>
      <c r="C34" s="605"/>
      <c r="D34" s="632" t="s">
        <v>1289</v>
      </c>
      <c r="E34" s="632"/>
      <c r="F34" s="632"/>
      <c r="G34" s="632"/>
      <c r="H34" s="632"/>
      <c r="I34" s="605"/>
      <c r="J34" s="634">
        <f>VV_VZT!$I$184</f>
        <v>0</v>
      </c>
      <c r="K34" s="605"/>
      <c r="L34" s="634">
        <f t="shared" si="0"/>
        <v>0</v>
      </c>
      <c r="M34" s="606"/>
    </row>
    <row r="35" spans="2:13" s="602" customFormat="1" ht="22.2" customHeight="1" x14ac:dyDescent="0.3">
      <c r="B35" s="603"/>
      <c r="C35" s="605"/>
      <c r="D35" s="632" t="s">
        <v>1290</v>
      </c>
      <c r="E35" s="632"/>
      <c r="F35" s="632"/>
      <c r="G35" s="632"/>
      <c r="H35" s="632"/>
      <c r="I35" s="605"/>
      <c r="J35" s="634">
        <f>'VV_VYT+CHLA_dopojení VZT j.'!$F$64</f>
        <v>0</v>
      </c>
      <c r="K35" s="605"/>
      <c r="L35" s="634">
        <f t="shared" si="0"/>
        <v>0</v>
      </c>
      <c r="M35" s="606"/>
    </row>
    <row r="36" spans="2:13" s="602" customFormat="1" ht="22.2" customHeight="1" x14ac:dyDescent="0.3">
      <c r="B36" s="603"/>
      <c r="C36" s="605"/>
      <c r="D36" s="632" t="s">
        <v>1291</v>
      </c>
      <c r="E36" s="632"/>
      <c r="F36" s="632"/>
      <c r="G36" s="632"/>
      <c r="H36" s="632"/>
      <c r="I36" s="605"/>
      <c r="J36" s="634">
        <f>VV_STAV!$J$55</f>
        <v>0</v>
      </c>
      <c r="K36" s="605"/>
      <c r="L36" s="634">
        <f t="shared" si="0"/>
        <v>0</v>
      </c>
      <c r="M36" s="606"/>
    </row>
    <row r="37" spans="2:13" s="602" customFormat="1" ht="22.2" customHeight="1" x14ac:dyDescent="0.3">
      <c r="B37" s="603"/>
      <c r="C37" s="605"/>
      <c r="D37" s="632" t="s">
        <v>1292</v>
      </c>
      <c r="E37" s="632"/>
      <c r="F37" s="632"/>
      <c r="G37" s="632"/>
      <c r="H37" s="632"/>
      <c r="I37" s="605"/>
      <c r="J37" s="634">
        <f>'VV_STAV_demontáže technologie'!$G$44</f>
        <v>0</v>
      </c>
      <c r="K37" s="605"/>
      <c r="L37" s="634">
        <f t="shared" si="0"/>
        <v>0</v>
      </c>
      <c r="M37" s="606"/>
    </row>
    <row r="38" spans="2:13" s="602" customFormat="1" x14ac:dyDescent="0.3">
      <c r="B38" s="625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7"/>
    </row>
  </sheetData>
  <sheetProtection algorithmName="SHA-512" hashValue="H0TQ9wV5ga10/dRH8V0lvKVCrYXW5mKRi+TM1zkX1GAnOm9G0Nu+PYmx4hlvFHO5NvNhs6klXuV1/qrYLWNH8Q==" saltValue="iXKdc5UP74kbL8hLOuX91Q==" spinCount="100000" sheet="1" objects="1" scenarios="1"/>
  <mergeCells count="10">
    <mergeCell ref="D36:H36"/>
    <mergeCell ref="D37:H37"/>
    <mergeCell ref="D30:H30"/>
    <mergeCell ref="D31:H31"/>
    <mergeCell ref="D32:H32"/>
    <mergeCell ref="D33:H33"/>
    <mergeCell ref="D34:H34"/>
    <mergeCell ref="D35:H35"/>
    <mergeCell ref="D25:H25"/>
    <mergeCell ref="D29:H29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2529-BB38-4FA9-8558-D2FBEE04F71C}">
  <dimension ref="A1:O58"/>
  <sheetViews>
    <sheetView topLeftCell="A34" zoomScaleNormal="100" workbookViewId="0">
      <selection activeCell="F42" sqref="F42"/>
    </sheetView>
  </sheetViews>
  <sheetFormatPr defaultColWidth="12.44140625" defaultRowHeight="15.6" x14ac:dyDescent="0.3"/>
  <cols>
    <col min="1" max="1" width="14.6640625" style="67" customWidth="1"/>
    <col min="2" max="2" width="112.109375" style="67" customWidth="1"/>
    <col min="3" max="3" width="21.33203125" style="67" customWidth="1"/>
    <col min="4" max="4" width="11.109375" style="67" customWidth="1"/>
    <col min="5" max="5" width="7.33203125" style="67" customWidth="1"/>
    <col min="6" max="6" width="20.5546875" style="67" customWidth="1"/>
    <col min="7" max="7" width="25.77734375" style="67" customWidth="1"/>
    <col min="8" max="11" width="9.6640625" style="67" customWidth="1"/>
    <col min="12" max="12" width="20.44140625" style="67" customWidth="1"/>
    <col min="13" max="13" width="33.44140625" style="67" customWidth="1"/>
    <col min="14" max="147" width="9.6640625" style="67" customWidth="1"/>
    <col min="148" max="148" width="15" style="67" customWidth="1"/>
    <col min="149" max="149" width="110.21875" style="67" customWidth="1"/>
    <col min="150" max="151" width="11.109375" style="67" customWidth="1"/>
    <col min="152" max="152" width="20.5546875" style="67" customWidth="1"/>
    <col min="153" max="153" width="25.77734375" style="67" customWidth="1"/>
    <col min="154" max="403" width="9.6640625" style="67" customWidth="1"/>
    <col min="404" max="404" width="15" style="67" customWidth="1"/>
    <col min="405" max="405" width="110.21875" style="67" customWidth="1"/>
    <col min="406" max="407" width="11.109375" style="67" customWidth="1"/>
    <col min="408" max="408" width="20.5546875" style="67" customWidth="1"/>
    <col min="409" max="409" width="25.77734375" style="67" customWidth="1"/>
    <col min="410" max="659" width="9.6640625" style="67" customWidth="1"/>
    <col min="660" max="660" width="15" style="67" customWidth="1"/>
    <col min="661" max="661" width="110.21875" style="67" customWidth="1"/>
    <col min="662" max="663" width="11.109375" style="67" customWidth="1"/>
    <col min="664" max="664" width="20.5546875" style="67" customWidth="1"/>
    <col min="665" max="665" width="25.77734375" style="67" customWidth="1"/>
    <col min="666" max="915" width="9.6640625" style="67" customWidth="1"/>
    <col min="916" max="916" width="15" style="67" customWidth="1"/>
    <col min="917" max="917" width="110.21875" style="67" customWidth="1"/>
    <col min="918" max="919" width="11.109375" style="67" customWidth="1"/>
    <col min="920" max="920" width="20.5546875" style="67" customWidth="1"/>
    <col min="921" max="921" width="25.77734375" style="67" customWidth="1"/>
    <col min="922" max="1171" width="9.6640625" style="67" customWidth="1"/>
    <col min="1172" max="1172" width="15" style="67" customWidth="1"/>
    <col min="1173" max="1173" width="110.21875" style="67" customWidth="1"/>
    <col min="1174" max="1175" width="11.109375" style="67" customWidth="1"/>
    <col min="1176" max="1176" width="20.5546875" style="67" customWidth="1"/>
    <col min="1177" max="1177" width="25.77734375" style="67" customWidth="1"/>
    <col min="1178" max="1427" width="9.6640625" style="67" customWidth="1"/>
    <col min="1428" max="1428" width="15" style="67" customWidth="1"/>
    <col min="1429" max="1429" width="110.21875" style="67" customWidth="1"/>
    <col min="1430" max="1431" width="11.109375" style="67" customWidth="1"/>
    <col min="1432" max="1432" width="20.5546875" style="67" customWidth="1"/>
    <col min="1433" max="1433" width="25.77734375" style="67" customWidth="1"/>
    <col min="1434" max="1683" width="9.6640625" style="67" customWidth="1"/>
    <col min="1684" max="1684" width="15" style="67" customWidth="1"/>
    <col min="1685" max="1685" width="110.21875" style="67" customWidth="1"/>
    <col min="1686" max="1687" width="11.109375" style="67" customWidth="1"/>
    <col min="1688" max="1688" width="20.5546875" style="67" customWidth="1"/>
    <col min="1689" max="1689" width="25.77734375" style="67" customWidth="1"/>
    <col min="1690" max="1939" width="9.6640625" style="67" customWidth="1"/>
    <col min="1940" max="1940" width="15" style="67" customWidth="1"/>
    <col min="1941" max="1941" width="110.21875" style="67" customWidth="1"/>
    <col min="1942" max="1943" width="11.109375" style="67" customWidth="1"/>
    <col min="1944" max="1944" width="20.5546875" style="67" customWidth="1"/>
    <col min="1945" max="1945" width="25.77734375" style="67" customWidth="1"/>
    <col min="1946" max="2195" width="9.6640625" style="67" customWidth="1"/>
    <col min="2196" max="2196" width="15" style="67" customWidth="1"/>
    <col min="2197" max="2197" width="110.21875" style="67" customWidth="1"/>
    <col min="2198" max="2199" width="11.109375" style="67" customWidth="1"/>
    <col min="2200" max="2200" width="20.5546875" style="67" customWidth="1"/>
    <col min="2201" max="2201" width="25.77734375" style="67" customWidth="1"/>
    <col min="2202" max="2451" width="9.6640625" style="67" customWidth="1"/>
    <col min="2452" max="2452" width="15" style="67" customWidth="1"/>
    <col min="2453" max="2453" width="110.21875" style="67" customWidth="1"/>
    <col min="2454" max="2455" width="11.109375" style="67" customWidth="1"/>
    <col min="2456" max="2456" width="20.5546875" style="67" customWidth="1"/>
    <col min="2457" max="2457" width="25.77734375" style="67" customWidth="1"/>
    <col min="2458" max="2707" width="9.6640625" style="67" customWidth="1"/>
    <col min="2708" max="2708" width="15" style="67" customWidth="1"/>
    <col min="2709" max="2709" width="110.21875" style="67" customWidth="1"/>
    <col min="2710" max="2711" width="11.109375" style="67" customWidth="1"/>
    <col min="2712" max="2712" width="20.5546875" style="67" customWidth="1"/>
    <col min="2713" max="2713" width="25.77734375" style="67" customWidth="1"/>
    <col min="2714" max="2963" width="9.6640625" style="67" customWidth="1"/>
    <col min="2964" max="2964" width="15" style="67" customWidth="1"/>
    <col min="2965" max="2965" width="110.21875" style="67" customWidth="1"/>
    <col min="2966" max="2967" width="11.109375" style="67" customWidth="1"/>
    <col min="2968" max="2968" width="20.5546875" style="67" customWidth="1"/>
    <col min="2969" max="2969" width="25.77734375" style="67" customWidth="1"/>
    <col min="2970" max="3219" width="9.6640625" style="67" customWidth="1"/>
    <col min="3220" max="3220" width="15" style="67" customWidth="1"/>
    <col min="3221" max="3221" width="110.21875" style="67" customWidth="1"/>
    <col min="3222" max="3223" width="11.109375" style="67" customWidth="1"/>
    <col min="3224" max="3224" width="20.5546875" style="67" customWidth="1"/>
    <col min="3225" max="3225" width="25.77734375" style="67" customWidth="1"/>
    <col min="3226" max="3475" width="9.6640625" style="67" customWidth="1"/>
    <col min="3476" max="3476" width="15" style="67" customWidth="1"/>
    <col min="3477" max="3477" width="110.21875" style="67" customWidth="1"/>
    <col min="3478" max="3479" width="11.109375" style="67" customWidth="1"/>
    <col min="3480" max="3480" width="20.5546875" style="67" customWidth="1"/>
    <col min="3481" max="3481" width="25.77734375" style="67" customWidth="1"/>
    <col min="3482" max="3731" width="9.6640625" style="67" customWidth="1"/>
    <col min="3732" max="3732" width="15" style="67" customWidth="1"/>
    <col min="3733" max="3733" width="110.21875" style="67" customWidth="1"/>
    <col min="3734" max="3735" width="11.109375" style="67" customWidth="1"/>
    <col min="3736" max="3736" width="20.5546875" style="67" customWidth="1"/>
    <col min="3737" max="3737" width="25.77734375" style="67" customWidth="1"/>
    <col min="3738" max="3987" width="9.6640625" style="67" customWidth="1"/>
    <col min="3988" max="3988" width="15" style="67" customWidth="1"/>
    <col min="3989" max="3989" width="110.21875" style="67" customWidth="1"/>
    <col min="3990" max="3991" width="11.109375" style="67" customWidth="1"/>
    <col min="3992" max="3992" width="20.5546875" style="67" customWidth="1"/>
    <col min="3993" max="3993" width="25.77734375" style="67" customWidth="1"/>
    <col min="3994" max="4243" width="9.6640625" style="67" customWidth="1"/>
    <col min="4244" max="4244" width="15" style="67" customWidth="1"/>
    <col min="4245" max="4245" width="110.21875" style="67" customWidth="1"/>
    <col min="4246" max="4247" width="11.109375" style="67" customWidth="1"/>
    <col min="4248" max="4248" width="20.5546875" style="67" customWidth="1"/>
    <col min="4249" max="4249" width="25.77734375" style="67" customWidth="1"/>
    <col min="4250" max="4499" width="9.6640625" style="67" customWidth="1"/>
    <col min="4500" max="4500" width="15" style="67" customWidth="1"/>
    <col min="4501" max="4501" width="110.21875" style="67" customWidth="1"/>
    <col min="4502" max="4503" width="11.109375" style="67" customWidth="1"/>
    <col min="4504" max="4504" width="20.5546875" style="67" customWidth="1"/>
    <col min="4505" max="4505" width="25.77734375" style="67" customWidth="1"/>
    <col min="4506" max="4755" width="9.6640625" style="67" customWidth="1"/>
    <col min="4756" max="4756" width="15" style="67" customWidth="1"/>
    <col min="4757" max="4757" width="110.21875" style="67" customWidth="1"/>
    <col min="4758" max="4759" width="11.109375" style="67" customWidth="1"/>
    <col min="4760" max="4760" width="20.5546875" style="67" customWidth="1"/>
    <col min="4761" max="4761" width="25.77734375" style="67" customWidth="1"/>
    <col min="4762" max="5011" width="9.6640625" style="67" customWidth="1"/>
    <col min="5012" max="5012" width="15" style="67" customWidth="1"/>
    <col min="5013" max="5013" width="110.21875" style="67" customWidth="1"/>
    <col min="5014" max="5015" width="11.109375" style="67" customWidth="1"/>
    <col min="5016" max="5016" width="20.5546875" style="67" customWidth="1"/>
    <col min="5017" max="5017" width="25.77734375" style="67" customWidth="1"/>
    <col min="5018" max="5267" width="9.6640625" style="67" customWidth="1"/>
    <col min="5268" max="5268" width="15" style="67" customWidth="1"/>
    <col min="5269" max="5269" width="110.21875" style="67" customWidth="1"/>
    <col min="5270" max="5271" width="11.109375" style="67" customWidth="1"/>
    <col min="5272" max="5272" width="20.5546875" style="67" customWidth="1"/>
    <col min="5273" max="5273" width="25.77734375" style="67" customWidth="1"/>
    <col min="5274" max="5523" width="9.6640625" style="67" customWidth="1"/>
    <col min="5524" max="5524" width="15" style="67" customWidth="1"/>
    <col min="5525" max="5525" width="110.21875" style="67" customWidth="1"/>
    <col min="5526" max="5527" width="11.109375" style="67" customWidth="1"/>
    <col min="5528" max="5528" width="20.5546875" style="67" customWidth="1"/>
    <col min="5529" max="5529" width="25.77734375" style="67" customWidth="1"/>
    <col min="5530" max="5779" width="9.6640625" style="67" customWidth="1"/>
    <col min="5780" max="5780" width="15" style="67" customWidth="1"/>
    <col min="5781" max="5781" width="110.21875" style="67" customWidth="1"/>
    <col min="5782" max="5783" width="11.109375" style="67" customWidth="1"/>
    <col min="5784" max="5784" width="20.5546875" style="67" customWidth="1"/>
    <col min="5785" max="5785" width="25.77734375" style="67" customWidth="1"/>
    <col min="5786" max="6035" width="9.6640625" style="67" customWidth="1"/>
    <col min="6036" max="6036" width="15" style="67" customWidth="1"/>
    <col min="6037" max="6037" width="110.21875" style="67" customWidth="1"/>
    <col min="6038" max="6039" width="11.109375" style="67" customWidth="1"/>
    <col min="6040" max="6040" width="20.5546875" style="67" customWidth="1"/>
    <col min="6041" max="6041" width="25.77734375" style="67" customWidth="1"/>
    <col min="6042" max="6291" width="9.6640625" style="67" customWidth="1"/>
    <col min="6292" max="6292" width="15" style="67" customWidth="1"/>
    <col min="6293" max="6293" width="110.21875" style="67" customWidth="1"/>
    <col min="6294" max="6295" width="11.109375" style="67" customWidth="1"/>
    <col min="6296" max="6296" width="20.5546875" style="67" customWidth="1"/>
    <col min="6297" max="6297" width="25.77734375" style="67" customWidth="1"/>
    <col min="6298" max="6547" width="9.6640625" style="67" customWidth="1"/>
    <col min="6548" max="6548" width="15" style="67" customWidth="1"/>
    <col min="6549" max="6549" width="110.21875" style="67" customWidth="1"/>
    <col min="6550" max="6551" width="11.109375" style="67" customWidth="1"/>
    <col min="6552" max="6552" width="20.5546875" style="67" customWidth="1"/>
    <col min="6553" max="6553" width="25.77734375" style="67" customWidth="1"/>
    <col min="6554" max="6803" width="9.6640625" style="67" customWidth="1"/>
    <col min="6804" max="6804" width="15" style="67" customWidth="1"/>
    <col min="6805" max="6805" width="110.21875" style="67" customWidth="1"/>
    <col min="6806" max="6807" width="11.109375" style="67" customWidth="1"/>
    <col min="6808" max="6808" width="20.5546875" style="67" customWidth="1"/>
    <col min="6809" max="6809" width="25.77734375" style="67" customWidth="1"/>
    <col min="6810" max="7059" width="9.6640625" style="67" customWidth="1"/>
    <col min="7060" max="7060" width="15" style="67" customWidth="1"/>
    <col min="7061" max="7061" width="110.21875" style="67" customWidth="1"/>
    <col min="7062" max="7063" width="11.109375" style="67" customWidth="1"/>
    <col min="7064" max="7064" width="20.5546875" style="67" customWidth="1"/>
    <col min="7065" max="7065" width="25.77734375" style="67" customWidth="1"/>
    <col min="7066" max="7315" width="9.6640625" style="67" customWidth="1"/>
    <col min="7316" max="7316" width="15" style="67" customWidth="1"/>
    <col min="7317" max="7317" width="110.21875" style="67" customWidth="1"/>
    <col min="7318" max="7319" width="11.109375" style="67" customWidth="1"/>
    <col min="7320" max="7320" width="20.5546875" style="67" customWidth="1"/>
    <col min="7321" max="7321" width="25.77734375" style="67" customWidth="1"/>
    <col min="7322" max="7571" width="9.6640625" style="67" customWidth="1"/>
    <col min="7572" max="7572" width="15" style="67" customWidth="1"/>
    <col min="7573" max="7573" width="110.21875" style="67" customWidth="1"/>
    <col min="7574" max="7575" width="11.109375" style="67" customWidth="1"/>
    <col min="7576" max="7576" width="20.5546875" style="67" customWidth="1"/>
    <col min="7577" max="7577" width="25.77734375" style="67" customWidth="1"/>
    <col min="7578" max="7827" width="9.6640625" style="67" customWidth="1"/>
    <col min="7828" max="7828" width="15" style="67" customWidth="1"/>
    <col min="7829" max="7829" width="110.21875" style="67" customWidth="1"/>
    <col min="7830" max="7831" width="11.109375" style="67" customWidth="1"/>
    <col min="7832" max="7832" width="20.5546875" style="67" customWidth="1"/>
    <col min="7833" max="7833" width="25.77734375" style="67" customWidth="1"/>
    <col min="7834" max="8083" width="9.6640625" style="67" customWidth="1"/>
    <col min="8084" max="8084" width="15" style="67" customWidth="1"/>
    <col min="8085" max="8085" width="110.21875" style="67" customWidth="1"/>
    <col min="8086" max="8087" width="11.109375" style="67" customWidth="1"/>
    <col min="8088" max="8088" width="20.5546875" style="67" customWidth="1"/>
    <col min="8089" max="8089" width="25.77734375" style="67" customWidth="1"/>
    <col min="8090" max="8339" width="9.6640625" style="67" customWidth="1"/>
    <col min="8340" max="8340" width="15" style="67" customWidth="1"/>
    <col min="8341" max="8341" width="110.21875" style="67" customWidth="1"/>
    <col min="8342" max="8343" width="11.109375" style="67" customWidth="1"/>
    <col min="8344" max="8344" width="20.5546875" style="67" customWidth="1"/>
    <col min="8345" max="8345" width="25.77734375" style="67" customWidth="1"/>
    <col min="8346" max="8595" width="9.6640625" style="67" customWidth="1"/>
    <col min="8596" max="8596" width="15" style="67" customWidth="1"/>
    <col min="8597" max="8597" width="110.21875" style="67" customWidth="1"/>
    <col min="8598" max="8599" width="11.109375" style="67" customWidth="1"/>
    <col min="8600" max="8600" width="20.5546875" style="67" customWidth="1"/>
    <col min="8601" max="8601" width="25.77734375" style="67" customWidth="1"/>
    <col min="8602" max="8851" width="9.6640625" style="67" customWidth="1"/>
    <col min="8852" max="8852" width="15" style="67" customWidth="1"/>
    <col min="8853" max="8853" width="110.21875" style="67" customWidth="1"/>
    <col min="8854" max="8855" width="11.109375" style="67" customWidth="1"/>
    <col min="8856" max="8856" width="20.5546875" style="67" customWidth="1"/>
    <col min="8857" max="8857" width="25.77734375" style="67" customWidth="1"/>
    <col min="8858" max="9107" width="9.6640625" style="67" customWidth="1"/>
    <col min="9108" max="9108" width="15" style="67" customWidth="1"/>
    <col min="9109" max="9109" width="110.21875" style="67" customWidth="1"/>
    <col min="9110" max="9111" width="11.109375" style="67" customWidth="1"/>
    <col min="9112" max="9112" width="20.5546875" style="67" customWidth="1"/>
    <col min="9113" max="9113" width="25.77734375" style="67" customWidth="1"/>
    <col min="9114" max="9363" width="9.6640625" style="67" customWidth="1"/>
    <col min="9364" max="9364" width="15" style="67" customWidth="1"/>
    <col min="9365" max="9365" width="110.21875" style="67" customWidth="1"/>
    <col min="9366" max="9367" width="11.109375" style="67" customWidth="1"/>
    <col min="9368" max="9368" width="20.5546875" style="67" customWidth="1"/>
    <col min="9369" max="9369" width="25.77734375" style="67" customWidth="1"/>
    <col min="9370" max="9619" width="9.6640625" style="67" customWidth="1"/>
    <col min="9620" max="9620" width="15" style="67" customWidth="1"/>
    <col min="9621" max="9621" width="110.21875" style="67" customWidth="1"/>
    <col min="9622" max="9623" width="11.109375" style="67" customWidth="1"/>
    <col min="9624" max="9624" width="20.5546875" style="67" customWidth="1"/>
    <col min="9625" max="9625" width="25.77734375" style="67" customWidth="1"/>
    <col min="9626" max="9875" width="9.6640625" style="67" customWidth="1"/>
    <col min="9876" max="9876" width="15" style="67" customWidth="1"/>
    <col min="9877" max="9877" width="110.21875" style="67" customWidth="1"/>
    <col min="9878" max="9879" width="11.109375" style="67" customWidth="1"/>
    <col min="9880" max="9880" width="20.5546875" style="67" customWidth="1"/>
    <col min="9881" max="9881" width="25.77734375" style="67" customWidth="1"/>
    <col min="9882" max="10131" width="9.6640625" style="67" customWidth="1"/>
    <col min="10132" max="10132" width="15" style="67" customWidth="1"/>
    <col min="10133" max="10133" width="110.21875" style="67" customWidth="1"/>
    <col min="10134" max="10135" width="11.109375" style="67" customWidth="1"/>
    <col min="10136" max="10136" width="20.5546875" style="67" customWidth="1"/>
    <col min="10137" max="10137" width="25.77734375" style="67" customWidth="1"/>
    <col min="10138" max="10387" width="9.6640625" style="67" customWidth="1"/>
    <col min="10388" max="10388" width="15" style="67" customWidth="1"/>
    <col min="10389" max="10389" width="110.21875" style="67" customWidth="1"/>
    <col min="10390" max="10391" width="11.109375" style="67" customWidth="1"/>
    <col min="10392" max="10392" width="20.5546875" style="67" customWidth="1"/>
    <col min="10393" max="10393" width="25.77734375" style="67" customWidth="1"/>
    <col min="10394" max="10643" width="9.6640625" style="67" customWidth="1"/>
    <col min="10644" max="10644" width="15" style="67" customWidth="1"/>
    <col min="10645" max="10645" width="110.21875" style="67" customWidth="1"/>
    <col min="10646" max="10647" width="11.109375" style="67" customWidth="1"/>
    <col min="10648" max="10648" width="20.5546875" style="67" customWidth="1"/>
    <col min="10649" max="10649" width="25.77734375" style="67" customWidth="1"/>
    <col min="10650" max="10899" width="9.6640625" style="67" customWidth="1"/>
    <col min="10900" max="10900" width="15" style="67" customWidth="1"/>
    <col min="10901" max="10901" width="110.21875" style="67" customWidth="1"/>
    <col min="10902" max="10903" width="11.109375" style="67" customWidth="1"/>
    <col min="10904" max="10904" width="20.5546875" style="67" customWidth="1"/>
    <col min="10905" max="10905" width="25.77734375" style="67" customWidth="1"/>
    <col min="10906" max="11155" width="9.6640625" style="67" customWidth="1"/>
    <col min="11156" max="11156" width="15" style="67" customWidth="1"/>
    <col min="11157" max="11157" width="110.21875" style="67" customWidth="1"/>
    <col min="11158" max="11159" width="11.109375" style="67" customWidth="1"/>
    <col min="11160" max="11160" width="20.5546875" style="67" customWidth="1"/>
    <col min="11161" max="11161" width="25.77734375" style="67" customWidth="1"/>
    <col min="11162" max="11411" width="9.6640625" style="67" customWidth="1"/>
    <col min="11412" max="11412" width="15" style="67" customWidth="1"/>
    <col min="11413" max="11413" width="110.21875" style="67" customWidth="1"/>
    <col min="11414" max="11415" width="11.109375" style="67" customWidth="1"/>
    <col min="11416" max="11416" width="20.5546875" style="67" customWidth="1"/>
    <col min="11417" max="11417" width="25.77734375" style="67" customWidth="1"/>
    <col min="11418" max="11667" width="9.6640625" style="67" customWidth="1"/>
    <col min="11668" max="11668" width="15" style="67" customWidth="1"/>
    <col min="11669" max="11669" width="110.21875" style="67" customWidth="1"/>
    <col min="11670" max="11671" width="11.109375" style="67" customWidth="1"/>
    <col min="11672" max="11672" width="20.5546875" style="67" customWidth="1"/>
    <col min="11673" max="11673" width="25.77734375" style="67" customWidth="1"/>
    <col min="11674" max="11923" width="9.6640625" style="67" customWidth="1"/>
    <col min="11924" max="11924" width="15" style="67" customWidth="1"/>
    <col min="11925" max="11925" width="110.21875" style="67" customWidth="1"/>
    <col min="11926" max="11927" width="11.109375" style="67" customWidth="1"/>
    <col min="11928" max="11928" width="20.5546875" style="67" customWidth="1"/>
    <col min="11929" max="11929" width="25.77734375" style="67" customWidth="1"/>
    <col min="11930" max="12179" width="9.6640625" style="67" customWidth="1"/>
    <col min="12180" max="12180" width="15" style="67" customWidth="1"/>
    <col min="12181" max="12181" width="110.21875" style="67" customWidth="1"/>
    <col min="12182" max="12183" width="11.109375" style="67" customWidth="1"/>
    <col min="12184" max="12184" width="20.5546875" style="67" customWidth="1"/>
    <col min="12185" max="12185" width="25.77734375" style="67" customWidth="1"/>
    <col min="12186" max="12435" width="9.6640625" style="67" customWidth="1"/>
    <col min="12436" max="12436" width="15" style="67" customWidth="1"/>
    <col min="12437" max="12437" width="110.21875" style="67" customWidth="1"/>
    <col min="12438" max="12439" width="11.109375" style="67" customWidth="1"/>
    <col min="12440" max="12440" width="20.5546875" style="67" customWidth="1"/>
    <col min="12441" max="12441" width="25.77734375" style="67" customWidth="1"/>
    <col min="12442" max="12691" width="9.6640625" style="67" customWidth="1"/>
    <col min="12692" max="12692" width="15" style="67" customWidth="1"/>
    <col min="12693" max="12693" width="110.21875" style="67" customWidth="1"/>
    <col min="12694" max="12695" width="11.109375" style="67" customWidth="1"/>
    <col min="12696" max="12696" width="20.5546875" style="67" customWidth="1"/>
    <col min="12697" max="12697" width="25.77734375" style="67" customWidth="1"/>
    <col min="12698" max="12947" width="9.6640625" style="67" customWidth="1"/>
    <col min="12948" max="12948" width="15" style="67" customWidth="1"/>
    <col min="12949" max="12949" width="110.21875" style="67" customWidth="1"/>
    <col min="12950" max="12951" width="11.109375" style="67" customWidth="1"/>
    <col min="12952" max="12952" width="20.5546875" style="67" customWidth="1"/>
    <col min="12953" max="12953" width="25.77734375" style="67" customWidth="1"/>
    <col min="12954" max="13203" width="9.6640625" style="67" customWidth="1"/>
    <col min="13204" max="13204" width="15" style="67" customWidth="1"/>
    <col min="13205" max="13205" width="110.21875" style="67" customWidth="1"/>
    <col min="13206" max="13207" width="11.109375" style="67" customWidth="1"/>
    <col min="13208" max="13208" width="20.5546875" style="67" customWidth="1"/>
    <col min="13209" max="13209" width="25.77734375" style="67" customWidth="1"/>
    <col min="13210" max="13459" width="9.6640625" style="67" customWidth="1"/>
    <col min="13460" max="13460" width="15" style="67" customWidth="1"/>
    <col min="13461" max="13461" width="110.21875" style="67" customWidth="1"/>
    <col min="13462" max="13463" width="11.109375" style="67" customWidth="1"/>
    <col min="13464" max="13464" width="20.5546875" style="67" customWidth="1"/>
    <col min="13465" max="13465" width="25.77734375" style="67" customWidth="1"/>
    <col min="13466" max="13715" width="9.6640625" style="67" customWidth="1"/>
    <col min="13716" max="13716" width="15" style="67" customWidth="1"/>
    <col min="13717" max="13717" width="110.21875" style="67" customWidth="1"/>
    <col min="13718" max="13719" width="11.109375" style="67" customWidth="1"/>
    <col min="13720" max="13720" width="20.5546875" style="67" customWidth="1"/>
    <col min="13721" max="13721" width="25.77734375" style="67" customWidth="1"/>
    <col min="13722" max="13971" width="9.6640625" style="67" customWidth="1"/>
    <col min="13972" max="13972" width="15" style="67" customWidth="1"/>
    <col min="13973" max="13973" width="110.21875" style="67" customWidth="1"/>
    <col min="13974" max="13975" width="11.109375" style="67" customWidth="1"/>
    <col min="13976" max="13976" width="20.5546875" style="67" customWidth="1"/>
    <col min="13977" max="13977" width="25.77734375" style="67" customWidth="1"/>
    <col min="13978" max="14227" width="9.6640625" style="67" customWidth="1"/>
    <col min="14228" max="14228" width="15" style="67" customWidth="1"/>
    <col min="14229" max="14229" width="110.21875" style="67" customWidth="1"/>
    <col min="14230" max="14231" width="11.109375" style="67" customWidth="1"/>
    <col min="14232" max="14232" width="20.5546875" style="67" customWidth="1"/>
    <col min="14233" max="14233" width="25.77734375" style="67" customWidth="1"/>
    <col min="14234" max="14483" width="9.6640625" style="67" customWidth="1"/>
    <col min="14484" max="14484" width="15" style="67" customWidth="1"/>
    <col min="14485" max="14485" width="110.21875" style="67" customWidth="1"/>
    <col min="14486" max="14487" width="11.109375" style="67" customWidth="1"/>
    <col min="14488" max="14488" width="20.5546875" style="67" customWidth="1"/>
    <col min="14489" max="14489" width="25.77734375" style="67" customWidth="1"/>
    <col min="14490" max="14739" width="9.6640625" style="67" customWidth="1"/>
    <col min="14740" max="14740" width="15" style="67" customWidth="1"/>
    <col min="14741" max="14741" width="110.21875" style="67" customWidth="1"/>
    <col min="14742" max="14743" width="11.109375" style="67" customWidth="1"/>
    <col min="14744" max="14744" width="20.5546875" style="67" customWidth="1"/>
    <col min="14745" max="14745" width="25.77734375" style="67" customWidth="1"/>
    <col min="14746" max="14995" width="9.6640625" style="67" customWidth="1"/>
    <col min="14996" max="14996" width="15" style="67" customWidth="1"/>
    <col min="14997" max="14997" width="110.21875" style="67" customWidth="1"/>
    <col min="14998" max="14999" width="11.109375" style="67" customWidth="1"/>
    <col min="15000" max="15000" width="20.5546875" style="67" customWidth="1"/>
    <col min="15001" max="15001" width="25.77734375" style="67" customWidth="1"/>
    <col min="15002" max="15251" width="9.6640625" style="67" customWidth="1"/>
    <col min="15252" max="15252" width="15" style="67" customWidth="1"/>
    <col min="15253" max="15253" width="110.21875" style="67" customWidth="1"/>
    <col min="15254" max="15255" width="11.109375" style="67" customWidth="1"/>
    <col min="15256" max="15256" width="20.5546875" style="67" customWidth="1"/>
    <col min="15257" max="15257" width="25.77734375" style="67" customWidth="1"/>
    <col min="15258" max="15507" width="9.6640625" style="67" customWidth="1"/>
    <col min="15508" max="15508" width="15" style="67" customWidth="1"/>
    <col min="15509" max="15509" width="110.21875" style="67" customWidth="1"/>
    <col min="15510" max="15511" width="11.109375" style="67" customWidth="1"/>
    <col min="15512" max="15512" width="20.5546875" style="67" customWidth="1"/>
    <col min="15513" max="15513" width="25.77734375" style="67" customWidth="1"/>
    <col min="15514" max="15763" width="9.6640625" style="67" customWidth="1"/>
    <col min="15764" max="15764" width="15" style="67" customWidth="1"/>
    <col min="15765" max="15765" width="110.21875" style="67" customWidth="1"/>
    <col min="15766" max="15767" width="11.109375" style="67" customWidth="1"/>
    <col min="15768" max="15768" width="20.5546875" style="67" customWidth="1"/>
    <col min="15769" max="15769" width="25.77734375" style="67" customWidth="1"/>
    <col min="15770" max="16019" width="9.6640625" style="67" customWidth="1"/>
    <col min="16020" max="16020" width="15" style="67" customWidth="1"/>
    <col min="16021" max="16021" width="110.21875" style="67" customWidth="1"/>
    <col min="16022" max="16023" width="11.109375" style="67" customWidth="1"/>
    <col min="16024" max="16024" width="20.5546875" style="67" customWidth="1"/>
    <col min="16025" max="16025" width="25.77734375" style="67" customWidth="1"/>
    <col min="16026" max="16384" width="9.6640625" style="67" customWidth="1"/>
  </cols>
  <sheetData>
    <row r="1" spans="1:7" x14ac:dyDescent="0.3">
      <c r="A1" s="62"/>
      <c r="B1" s="63"/>
      <c r="C1" s="63"/>
      <c r="D1" s="64"/>
      <c r="E1" s="64"/>
      <c r="F1" s="65"/>
      <c r="G1" s="66"/>
    </row>
    <row r="2" spans="1:7" ht="17.399999999999999" x14ac:dyDescent="0.3">
      <c r="A2" s="62"/>
      <c r="B2" s="68" t="s">
        <v>85</v>
      </c>
      <c r="C2" s="68"/>
      <c r="D2" s="64"/>
      <c r="E2" s="64"/>
      <c r="F2" s="65"/>
      <c r="G2" s="66"/>
    </row>
    <row r="3" spans="1:7" ht="20.399999999999999" customHeight="1" x14ac:dyDescent="0.3">
      <c r="A3" s="69" t="s">
        <v>86</v>
      </c>
      <c r="B3" s="70" t="s">
        <v>87</v>
      </c>
      <c r="C3" s="70"/>
      <c r="D3" s="64"/>
      <c r="E3" s="64"/>
      <c r="F3" s="65"/>
      <c r="G3" s="66"/>
    </row>
    <row r="4" spans="1:7" ht="20.399999999999999" customHeight="1" x14ac:dyDescent="0.3">
      <c r="A4" s="69" t="s">
        <v>88</v>
      </c>
      <c r="B4" s="70" t="s">
        <v>922</v>
      </c>
      <c r="C4" s="70"/>
      <c r="D4" s="64"/>
      <c r="E4" s="64"/>
      <c r="F4" s="65"/>
      <c r="G4" s="66"/>
    </row>
    <row r="5" spans="1:7" ht="20.399999999999999" customHeight="1" x14ac:dyDescent="0.3">
      <c r="A5" s="69"/>
      <c r="B5" s="63"/>
      <c r="C5" s="63"/>
      <c r="D5" s="64"/>
      <c r="E5" s="64"/>
      <c r="F5" s="65"/>
      <c r="G5" s="66"/>
    </row>
    <row r="6" spans="1:7" ht="24.6" customHeight="1" x14ac:dyDescent="0.3">
      <c r="A6" s="69" t="s">
        <v>90</v>
      </c>
      <c r="B6" s="71" t="s">
        <v>91</v>
      </c>
      <c r="C6" s="71"/>
      <c r="D6" s="64"/>
      <c r="E6" s="64"/>
      <c r="F6" s="65"/>
      <c r="G6" s="66"/>
    </row>
    <row r="7" spans="1:7" ht="19.2" customHeight="1" x14ac:dyDescent="0.3">
      <c r="A7" s="69"/>
      <c r="B7" s="63" t="s">
        <v>92</v>
      </c>
      <c r="C7" s="63"/>
      <c r="D7" s="64"/>
      <c r="E7" s="64"/>
      <c r="F7" s="65"/>
      <c r="G7" s="66"/>
    </row>
    <row r="8" spans="1:7" x14ac:dyDescent="0.3">
      <c r="A8" s="62"/>
      <c r="B8" s="63" t="s">
        <v>93</v>
      </c>
      <c r="C8" s="63"/>
      <c r="D8" s="64"/>
      <c r="E8" s="64"/>
      <c r="F8" s="65"/>
      <c r="G8" s="66"/>
    </row>
    <row r="9" spans="1:7" x14ac:dyDescent="0.3">
      <c r="A9" s="62"/>
      <c r="B9" s="72"/>
      <c r="C9" s="72"/>
      <c r="D9" s="64"/>
      <c r="E9" s="64"/>
      <c r="F9" s="65"/>
      <c r="G9" s="66"/>
    </row>
    <row r="10" spans="1:7" x14ac:dyDescent="0.3">
      <c r="A10" s="69" t="s">
        <v>94</v>
      </c>
      <c r="B10" s="73" t="s">
        <v>95</v>
      </c>
      <c r="C10" s="73"/>
      <c r="D10" s="64"/>
      <c r="E10" s="64"/>
      <c r="F10" s="65"/>
      <c r="G10" s="66"/>
    </row>
    <row r="11" spans="1:7" x14ac:dyDescent="0.3">
      <c r="A11" s="69"/>
      <c r="B11" s="63" t="s">
        <v>96</v>
      </c>
      <c r="C11" s="63"/>
      <c r="D11" s="64"/>
      <c r="E11" s="64"/>
      <c r="F11" s="65"/>
      <c r="G11" s="66"/>
    </row>
    <row r="12" spans="1:7" x14ac:dyDescent="0.3">
      <c r="A12" s="75"/>
      <c r="B12" s="63" t="s">
        <v>97</v>
      </c>
      <c r="C12" s="63"/>
      <c r="D12" s="64"/>
      <c r="E12" s="64"/>
      <c r="F12" s="65"/>
      <c r="G12" s="66"/>
    </row>
    <row r="13" spans="1:7" x14ac:dyDescent="0.3">
      <c r="A13" s="75"/>
      <c r="B13" s="74"/>
      <c r="C13" s="74"/>
      <c r="D13" s="64"/>
      <c r="E13" s="64"/>
      <c r="F13" s="65"/>
      <c r="G13" s="66"/>
    </row>
    <row r="14" spans="1:7" x14ac:dyDescent="0.3">
      <c r="A14" s="75"/>
      <c r="B14" s="70" t="s">
        <v>98</v>
      </c>
      <c r="C14" s="70"/>
      <c r="D14" s="64"/>
      <c r="E14" s="64"/>
      <c r="F14" s="65"/>
      <c r="G14" s="66"/>
    </row>
    <row r="15" spans="1:7" x14ac:dyDescent="0.3">
      <c r="A15" s="76"/>
      <c r="B15" s="63"/>
      <c r="C15" s="63"/>
      <c r="D15" s="64"/>
      <c r="E15" s="64"/>
      <c r="F15" s="65"/>
      <c r="G15" s="66"/>
    </row>
    <row r="16" spans="1:7" x14ac:dyDescent="0.3">
      <c r="A16" s="63" t="s">
        <v>923</v>
      </c>
      <c r="B16" s="63"/>
      <c r="C16" s="63"/>
      <c r="D16" s="64"/>
      <c r="E16" s="64"/>
      <c r="F16" s="65"/>
      <c r="G16" s="66"/>
    </row>
    <row r="17" spans="1:15" x14ac:dyDescent="0.3">
      <c r="A17" s="63" t="s">
        <v>924</v>
      </c>
      <c r="B17" s="63"/>
      <c r="C17" s="63"/>
      <c r="D17" s="64"/>
      <c r="E17" s="64"/>
      <c r="F17" s="65"/>
      <c r="G17" s="66"/>
    </row>
    <row r="18" spans="1:15" x14ac:dyDescent="0.3">
      <c r="A18" s="63"/>
      <c r="B18" s="63"/>
      <c r="C18" s="63"/>
      <c r="D18" s="64"/>
      <c r="E18" s="64"/>
      <c r="F18" s="65"/>
      <c r="G18" s="66"/>
    </row>
    <row r="19" spans="1:15" ht="16.2" thickBot="1" x14ac:dyDescent="0.35">
      <c r="A19" s="62"/>
      <c r="B19" s="63"/>
      <c r="C19" s="63"/>
      <c r="D19" s="64"/>
      <c r="E19" s="64"/>
      <c r="F19" s="65"/>
      <c r="G19" s="66"/>
    </row>
    <row r="20" spans="1:15" ht="16.8" thickTop="1" thickBot="1" x14ac:dyDescent="0.35">
      <c r="A20" s="343" t="s">
        <v>104</v>
      </c>
      <c r="B20" s="344" t="s">
        <v>105</v>
      </c>
      <c r="C20" s="344"/>
      <c r="D20" s="344" t="s">
        <v>106</v>
      </c>
      <c r="E20" s="344" t="s">
        <v>107</v>
      </c>
      <c r="F20" s="345" t="s">
        <v>108</v>
      </c>
      <c r="G20" s="346" t="s">
        <v>109</v>
      </c>
    </row>
    <row r="21" spans="1:15" ht="16.8" thickTop="1" thickBot="1" x14ac:dyDescent="0.35">
      <c r="A21" s="81" t="s">
        <v>110</v>
      </c>
      <c r="B21" s="82" t="s">
        <v>925</v>
      </c>
      <c r="C21" s="82"/>
      <c r="D21" s="83"/>
      <c r="E21" s="83"/>
      <c r="F21" s="84" t="s">
        <v>112</v>
      </c>
      <c r="G21" s="84" t="s">
        <v>112</v>
      </c>
    </row>
    <row r="22" spans="1:15" ht="16.2" thickBot="1" x14ac:dyDescent="0.35">
      <c r="A22" s="81"/>
      <c r="B22" s="82"/>
      <c r="C22" s="82" t="s">
        <v>926</v>
      </c>
      <c r="D22" s="83"/>
      <c r="E22" s="83"/>
      <c r="F22" s="86" t="s">
        <v>114</v>
      </c>
      <c r="G22" s="87" t="s">
        <v>114</v>
      </c>
      <c r="K22" s="528"/>
      <c r="L22" s="528"/>
      <c r="M22" s="528"/>
      <c r="N22" s="528"/>
      <c r="O22" s="528"/>
    </row>
    <row r="23" spans="1:15" ht="16.5" customHeight="1" x14ac:dyDescent="0.3">
      <c r="A23" s="88"/>
      <c r="B23" s="89"/>
      <c r="C23" s="89"/>
      <c r="D23" s="102"/>
      <c r="E23" s="98"/>
      <c r="F23" s="347"/>
      <c r="G23" s="93"/>
      <c r="K23" s="529"/>
      <c r="L23" s="529"/>
      <c r="M23" s="529"/>
      <c r="N23" s="529"/>
      <c r="O23" s="529"/>
    </row>
    <row r="24" spans="1:15" ht="16.5" customHeight="1" x14ac:dyDescent="0.3">
      <c r="A24" s="530">
        <v>1</v>
      </c>
      <c r="B24" s="531" t="s">
        <v>927</v>
      </c>
      <c r="C24" s="531">
        <v>998900101</v>
      </c>
      <c r="D24" s="531">
        <v>2</v>
      </c>
      <c r="E24" s="531" t="s">
        <v>23</v>
      </c>
      <c r="F24" s="347"/>
      <c r="G24" s="93">
        <f t="shared" ref="G24:G42" si="0">D24*F24</f>
        <v>0</v>
      </c>
      <c r="K24" s="529"/>
      <c r="L24" s="529"/>
      <c r="M24" s="529"/>
      <c r="N24" s="529"/>
      <c r="O24" s="529"/>
    </row>
    <row r="25" spans="1:15" ht="16.5" customHeight="1" x14ac:dyDescent="0.3">
      <c r="A25" s="530"/>
      <c r="B25" s="531"/>
      <c r="C25" s="531"/>
      <c r="D25" s="531"/>
      <c r="E25" s="531"/>
      <c r="F25" s="347"/>
      <c r="G25" s="93"/>
      <c r="K25" s="529"/>
      <c r="L25" s="529"/>
      <c r="M25" s="529"/>
      <c r="N25" s="529"/>
      <c r="O25" s="529"/>
    </row>
    <row r="26" spans="1:15" ht="16.5" customHeight="1" x14ac:dyDescent="0.3">
      <c r="A26" s="530">
        <v>2</v>
      </c>
      <c r="B26" s="531" t="s">
        <v>928</v>
      </c>
      <c r="C26" s="531">
        <v>997013214</v>
      </c>
      <c r="D26" s="531">
        <v>9</v>
      </c>
      <c r="E26" s="531" t="s">
        <v>646</v>
      </c>
      <c r="F26" s="347"/>
      <c r="G26" s="93">
        <f t="shared" si="0"/>
        <v>0</v>
      </c>
      <c r="K26" s="529"/>
      <c r="L26" s="529"/>
      <c r="M26" s="529"/>
      <c r="N26" s="529"/>
      <c r="O26" s="529"/>
    </row>
    <row r="27" spans="1:15" ht="16.5" customHeight="1" x14ac:dyDescent="0.3">
      <c r="A27" s="530"/>
      <c r="B27" s="531"/>
      <c r="C27" s="531"/>
      <c r="D27" s="531"/>
      <c r="E27" s="531"/>
      <c r="F27" s="347"/>
      <c r="G27" s="93"/>
      <c r="K27" s="529"/>
      <c r="L27" s="529"/>
      <c r="M27" s="529"/>
      <c r="N27" s="529"/>
      <c r="O27" s="529"/>
    </row>
    <row r="28" spans="1:15" ht="16.5" customHeight="1" x14ac:dyDescent="0.3">
      <c r="A28" s="530">
        <v>3</v>
      </c>
      <c r="B28" s="531" t="s">
        <v>929</v>
      </c>
      <c r="C28" s="531">
        <v>998900101</v>
      </c>
      <c r="D28" s="531">
        <v>3</v>
      </c>
      <c r="E28" s="531" t="s">
        <v>23</v>
      </c>
      <c r="F28" s="347"/>
      <c r="G28" s="93">
        <f t="shared" si="0"/>
        <v>0</v>
      </c>
      <c r="K28" s="529"/>
      <c r="L28" s="529"/>
      <c r="M28" s="529"/>
      <c r="N28" s="529"/>
      <c r="O28" s="529"/>
    </row>
    <row r="29" spans="1:15" ht="16.5" customHeight="1" x14ac:dyDescent="0.3">
      <c r="A29" s="530"/>
      <c r="B29" s="531"/>
      <c r="C29" s="531"/>
      <c r="D29" s="531"/>
      <c r="E29" s="531"/>
      <c r="F29" s="347"/>
      <c r="G29" s="93"/>
      <c r="K29" s="529"/>
      <c r="L29" s="529"/>
      <c r="M29" s="529"/>
      <c r="N29" s="529"/>
      <c r="O29" s="529"/>
    </row>
    <row r="30" spans="1:15" ht="16.5" customHeight="1" x14ac:dyDescent="0.3">
      <c r="A30" s="530">
        <v>4</v>
      </c>
      <c r="B30" s="531" t="s">
        <v>930</v>
      </c>
      <c r="C30" s="531">
        <v>997013214</v>
      </c>
      <c r="D30" s="531">
        <v>2.7</v>
      </c>
      <c r="E30" s="531" t="s">
        <v>646</v>
      </c>
      <c r="F30" s="347"/>
      <c r="G30" s="93">
        <f t="shared" si="0"/>
        <v>0</v>
      </c>
      <c r="K30" s="529"/>
      <c r="L30" s="529"/>
      <c r="M30" s="529"/>
      <c r="N30" s="529"/>
      <c r="O30" s="529"/>
    </row>
    <row r="31" spans="1:15" ht="16.5" customHeight="1" x14ac:dyDescent="0.3">
      <c r="A31" s="530"/>
      <c r="B31" s="531"/>
      <c r="C31" s="531"/>
      <c r="D31" s="531"/>
      <c r="E31" s="531"/>
      <c r="F31" s="347"/>
      <c r="G31" s="93"/>
      <c r="K31" s="529"/>
      <c r="L31" s="529"/>
      <c r="M31" s="529"/>
      <c r="N31" s="529"/>
      <c r="O31" s="529"/>
    </row>
    <row r="32" spans="1:15" ht="16.5" customHeight="1" x14ac:dyDescent="0.3">
      <c r="A32" s="530">
        <v>5</v>
      </c>
      <c r="B32" s="531" t="s">
        <v>931</v>
      </c>
      <c r="C32" s="531">
        <v>998900101</v>
      </c>
      <c r="D32" s="531">
        <v>3</v>
      </c>
      <c r="E32" s="531" t="s">
        <v>23</v>
      </c>
      <c r="F32" s="347"/>
      <c r="G32" s="93">
        <f t="shared" si="0"/>
        <v>0</v>
      </c>
      <c r="K32" s="529"/>
      <c r="L32" s="529"/>
      <c r="M32" s="529"/>
      <c r="N32" s="529"/>
      <c r="O32" s="529"/>
    </row>
    <row r="33" spans="1:15" ht="16.5" customHeight="1" x14ac:dyDescent="0.3">
      <c r="A33" s="530"/>
      <c r="B33" s="531"/>
      <c r="C33" s="531"/>
      <c r="D33" s="531"/>
      <c r="E33" s="531"/>
      <c r="F33" s="347"/>
      <c r="G33" s="93"/>
      <c r="K33" s="529"/>
      <c r="L33" s="529"/>
      <c r="M33" s="529"/>
      <c r="N33" s="529"/>
      <c r="O33" s="529"/>
    </row>
    <row r="34" spans="1:15" ht="16.5" customHeight="1" x14ac:dyDescent="0.3">
      <c r="A34" s="530">
        <v>6</v>
      </c>
      <c r="B34" s="531" t="s">
        <v>932</v>
      </c>
      <c r="C34" s="531">
        <v>997013214</v>
      </c>
      <c r="D34" s="531">
        <v>1.8</v>
      </c>
      <c r="E34" s="531" t="s">
        <v>646</v>
      </c>
      <c r="F34" s="347"/>
      <c r="G34" s="93">
        <f t="shared" si="0"/>
        <v>0</v>
      </c>
      <c r="K34" s="529"/>
      <c r="L34" s="529"/>
      <c r="M34" s="529"/>
      <c r="N34" s="529"/>
      <c r="O34" s="529"/>
    </row>
    <row r="35" spans="1:15" ht="16.5" customHeight="1" x14ac:dyDescent="0.3">
      <c r="A35" s="530"/>
      <c r="B35" s="531"/>
      <c r="C35" s="531"/>
      <c r="D35" s="531"/>
      <c r="E35" s="531"/>
      <c r="F35" s="347"/>
      <c r="G35" s="93"/>
      <c r="K35" s="529"/>
      <c r="L35" s="529"/>
      <c r="M35" s="529"/>
      <c r="N35" s="529"/>
      <c r="O35" s="529"/>
    </row>
    <row r="36" spans="1:15" x14ac:dyDescent="0.3">
      <c r="A36" s="530">
        <v>7</v>
      </c>
      <c r="B36" s="531" t="s">
        <v>933</v>
      </c>
      <c r="C36" s="531">
        <v>998900101</v>
      </c>
      <c r="D36" s="531">
        <v>1</v>
      </c>
      <c r="E36" s="531" t="s">
        <v>23</v>
      </c>
      <c r="F36" s="347"/>
      <c r="G36" s="93">
        <f t="shared" si="0"/>
        <v>0</v>
      </c>
    </row>
    <row r="37" spans="1:15" x14ac:dyDescent="0.3">
      <c r="A37" s="530"/>
      <c r="B37" s="531"/>
      <c r="C37" s="531"/>
      <c r="D37" s="531"/>
      <c r="E37" s="531"/>
      <c r="F37" s="347"/>
      <c r="G37" s="93"/>
    </row>
    <row r="38" spans="1:15" x14ac:dyDescent="0.3">
      <c r="A38" s="530">
        <v>8</v>
      </c>
      <c r="B38" s="531" t="s">
        <v>934</v>
      </c>
      <c r="C38" s="531">
        <v>997013214</v>
      </c>
      <c r="D38" s="531">
        <v>8</v>
      </c>
      <c r="E38" s="531" t="s">
        <v>646</v>
      </c>
      <c r="F38" s="347"/>
      <c r="G38" s="93">
        <f t="shared" si="0"/>
        <v>0</v>
      </c>
    </row>
    <row r="39" spans="1:15" x14ac:dyDescent="0.3">
      <c r="A39" s="530"/>
      <c r="B39" s="531"/>
      <c r="C39" s="531"/>
      <c r="D39" s="531"/>
      <c r="E39" s="531"/>
      <c r="F39" s="347"/>
      <c r="G39" s="93"/>
    </row>
    <row r="40" spans="1:15" x14ac:dyDescent="0.3">
      <c r="A40" s="530">
        <v>9</v>
      </c>
      <c r="B40" s="531" t="s">
        <v>935</v>
      </c>
      <c r="C40" s="531">
        <v>998900201</v>
      </c>
      <c r="D40" s="531">
        <v>1</v>
      </c>
      <c r="E40" s="531" t="s">
        <v>152</v>
      </c>
      <c r="F40" s="347"/>
      <c r="G40" s="93">
        <f t="shared" si="0"/>
        <v>0</v>
      </c>
    </row>
    <row r="41" spans="1:15" x14ac:dyDescent="0.3">
      <c r="A41" s="530"/>
      <c r="B41" s="89"/>
      <c r="C41" s="89"/>
      <c r="D41" s="89"/>
      <c r="E41" s="89"/>
      <c r="F41" s="347"/>
      <c r="G41" s="93"/>
    </row>
    <row r="42" spans="1:15" x14ac:dyDescent="0.3">
      <c r="A42" s="530">
        <v>10</v>
      </c>
      <c r="B42" s="531" t="s">
        <v>936</v>
      </c>
      <c r="C42" s="531">
        <v>91003000</v>
      </c>
      <c r="D42" s="531">
        <v>1</v>
      </c>
      <c r="E42" s="531" t="s">
        <v>152</v>
      </c>
      <c r="F42" s="357"/>
      <c r="G42" s="93">
        <f t="shared" si="0"/>
        <v>0</v>
      </c>
    </row>
    <row r="43" spans="1:15" ht="15" customHeight="1" thickBot="1" x14ac:dyDescent="0.35">
      <c r="A43" s="139"/>
      <c r="B43" s="375"/>
      <c r="C43" s="375"/>
      <c r="D43" s="105"/>
      <c r="E43" s="105"/>
      <c r="F43" s="376"/>
      <c r="G43" s="93"/>
    </row>
    <row r="44" spans="1:15" ht="21.75" customHeight="1" thickBot="1" x14ac:dyDescent="0.35">
      <c r="A44" s="145" t="s">
        <v>253</v>
      </c>
      <c r="B44" s="146"/>
      <c r="C44" s="146"/>
      <c r="D44" s="147"/>
      <c r="E44" s="147"/>
      <c r="F44" s="148"/>
      <c r="G44" s="149">
        <f>SUM(G23:G43)</f>
        <v>0</v>
      </c>
    </row>
    <row r="45" spans="1:15" ht="13.5" customHeight="1" x14ac:dyDescent="0.3"/>
    <row r="47" spans="1:15" ht="15.75" customHeight="1" x14ac:dyDescent="0.3">
      <c r="A47" s="67" t="s">
        <v>937</v>
      </c>
      <c r="B47" s="532" t="s">
        <v>938</v>
      </c>
      <c r="C47" s="63"/>
      <c r="D47" s="63"/>
      <c r="E47" s="63"/>
      <c r="F47" s="63"/>
    </row>
    <row r="48" spans="1:15" ht="15.75" customHeight="1" x14ac:dyDescent="0.3">
      <c r="B48" s="532"/>
      <c r="C48" s="63"/>
      <c r="D48" s="63"/>
      <c r="E48" s="63"/>
      <c r="F48" s="63"/>
    </row>
    <row r="49" spans="1:2" x14ac:dyDescent="0.3">
      <c r="A49" s="67" t="s">
        <v>939</v>
      </c>
      <c r="B49" s="532" t="s">
        <v>940</v>
      </c>
    </row>
    <row r="50" spans="1:2" x14ac:dyDescent="0.3">
      <c r="B50" s="532"/>
    </row>
    <row r="51" spans="1:2" x14ac:dyDescent="0.3">
      <c r="A51" s="67" t="s">
        <v>941</v>
      </c>
      <c r="B51" s="532" t="s">
        <v>942</v>
      </c>
    </row>
    <row r="52" spans="1:2" x14ac:dyDescent="0.3">
      <c r="B52" s="533" t="s">
        <v>943</v>
      </c>
    </row>
    <row r="53" spans="1:2" x14ac:dyDescent="0.3">
      <c r="B53" s="533"/>
    </row>
    <row r="54" spans="1:2" x14ac:dyDescent="0.3">
      <c r="A54" s="67" t="s">
        <v>944</v>
      </c>
      <c r="B54" s="532" t="s">
        <v>945</v>
      </c>
    </row>
    <row r="55" spans="1:2" x14ac:dyDescent="0.3">
      <c r="B55" s="532" t="s">
        <v>946</v>
      </c>
    </row>
    <row r="56" spans="1:2" x14ac:dyDescent="0.3">
      <c r="B56" s="532"/>
    </row>
    <row r="57" spans="1:2" x14ac:dyDescent="0.3">
      <c r="A57" s="67" t="s">
        <v>947</v>
      </c>
      <c r="B57" s="532" t="s">
        <v>948</v>
      </c>
    </row>
    <row r="58" spans="1:2" x14ac:dyDescent="0.3">
      <c r="B58" s="533" t="s">
        <v>949</v>
      </c>
    </row>
  </sheetData>
  <sheetProtection algorithmName="SHA-512" hashValue="jZcdWuurvMa9BctNGfrWB965mAsnUlkbKwA/rI5nZmddIpggO3n9+IOB4Bd2B+KRDUybiFsTnAangrPGb8FDMg==" saltValue="BbzM89oON6ma5+5w5ZC6s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&amp;LModernizace prádelny Oblastní nemocnice Jičín, a.s.&amp;C&amp;P&amp;RD.2.1 Pára a kondezát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3038-763A-4112-9265-425812BDF289}">
  <sheetPr>
    <pageSetUpPr fitToPage="1"/>
  </sheetPr>
  <dimension ref="A1:K40"/>
  <sheetViews>
    <sheetView zoomScaleNormal="100" workbookViewId="0">
      <selection activeCell="J20" sqref="J20"/>
    </sheetView>
  </sheetViews>
  <sheetFormatPr defaultColWidth="8.88671875" defaultRowHeight="13.8" x14ac:dyDescent="0.3"/>
  <cols>
    <col min="1" max="1" width="7.44140625" style="59" customWidth="1"/>
    <col min="2" max="2" width="59.44140625" style="60" customWidth="1"/>
    <col min="3" max="3" width="18.88671875" style="60" customWidth="1"/>
    <col min="4" max="4" width="20.44140625" style="60" customWidth="1"/>
    <col min="5" max="5" width="8.88671875" style="61"/>
    <col min="6" max="6" width="8.88671875" style="7"/>
    <col min="7" max="7" width="11.44140625" style="7" customWidth="1"/>
    <col min="8" max="8" width="11" style="7" customWidth="1"/>
    <col min="9" max="9" width="12" style="7" customWidth="1"/>
    <col min="10" max="10" width="8.88671875" style="7"/>
    <col min="11" max="11" width="10.109375" style="7" bestFit="1" customWidth="1"/>
    <col min="12" max="16384" width="8.88671875" style="7"/>
  </cols>
  <sheetData>
    <row r="1" spans="1:11" x14ac:dyDescent="0.3">
      <c r="A1" s="1"/>
      <c r="B1" s="2"/>
      <c r="C1" s="2" t="s">
        <v>0</v>
      </c>
      <c r="D1" s="3" t="s">
        <v>1</v>
      </c>
      <c r="E1" s="3"/>
      <c r="F1" s="4" t="s">
        <v>2</v>
      </c>
      <c r="G1" s="4"/>
      <c r="H1" s="5">
        <v>45753</v>
      </c>
      <c r="I1" s="4" t="s">
        <v>3</v>
      </c>
      <c r="J1" s="4" t="s">
        <v>4</v>
      </c>
      <c r="K1" s="6"/>
    </row>
    <row r="2" spans="1:11" ht="14.4" thickBot="1" x14ac:dyDescent="0.35">
      <c r="A2" s="8"/>
      <c r="B2" s="9"/>
      <c r="C2" s="9" t="s">
        <v>5</v>
      </c>
      <c r="D2" s="9" t="s">
        <v>6</v>
      </c>
      <c r="E2" s="10"/>
      <c r="F2" s="11" t="s">
        <v>7</v>
      </c>
      <c r="G2" s="11"/>
      <c r="H2" s="12">
        <v>0</v>
      </c>
      <c r="I2" s="11"/>
      <c r="J2" s="11"/>
      <c r="K2" s="13"/>
    </row>
    <row r="3" spans="1:11" s="18" customFormat="1" ht="42" thickBot="1" x14ac:dyDescent="0.35">
      <c r="A3" s="14" t="s">
        <v>8</v>
      </c>
      <c r="B3" s="15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6" t="s">
        <v>17</v>
      </c>
      <c r="K3" s="17" t="s">
        <v>18</v>
      </c>
    </row>
    <row r="4" spans="1:11" s="25" customFormat="1" x14ac:dyDescent="0.3">
      <c r="A4" s="19" t="s">
        <v>19</v>
      </c>
      <c r="B4" s="20" t="s">
        <v>20</v>
      </c>
      <c r="C4" s="21"/>
      <c r="D4" s="21"/>
      <c r="E4" s="22"/>
      <c r="F4" s="23"/>
      <c r="G4" s="23"/>
      <c r="H4" s="23"/>
      <c r="I4" s="23"/>
      <c r="J4" s="23"/>
      <c r="K4" s="24"/>
    </row>
    <row r="5" spans="1:11" s="32" customFormat="1" x14ac:dyDescent="0.3">
      <c r="A5" s="26" t="s">
        <v>21</v>
      </c>
      <c r="B5" s="27" t="s">
        <v>22</v>
      </c>
      <c r="C5" s="27"/>
      <c r="D5" s="27"/>
      <c r="E5" s="28">
        <v>2</v>
      </c>
      <c r="F5" s="28" t="s">
        <v>23</v>
      </c>
      <c r="G5" s="29"/>
      <c r="H5" s="29"/>
      <c r="I5" s="30">
        <f>E5*G5</f>
        <v>0</v>
      </c>
      <c r="J5" s="30">
        <f>E5*H5</f>
        <v>0</v>
      </c>
      <c r="K5" s="31">
        <f>I5+J5</f>
        <v>0</v>
      </c>
    </row>
    <row r="6" spans="1:11" s="32" customFormat="1" x14ac:dyDescent="0.3">
      <c r="A6" s="26" t="s">
        <v>24</v>
      </c>
      <c r="B6" s="27" t="s">
        <v>25</v>
      </c>
      <c r="C6" s="33"/>
      <c r="D6" s="33"/>
      <c r="E6" s="34">
        <v>6</v>
      </c>
      <c r="F6" s="35" t="s">
        <v>23</v>
      </c>
      <c r="G6" s="29"/>
      <c r="H6" s="29"/>
      <c r="I6" s="30">
        <f t="shared" ref="I6:I15" si="0">E6*G6</f>
        <v>0</v>
      </c>
      <c r="J6" s="30">
        <f t="shared" ref="J6:J15" si="1">E6*H6</f>
        <v>0</v>
      </c>
      <c r="K6" s="31">
        <f t="shared" ref="K6:K15" si="2">I6+J6</f>
        <v>0</v>
      </c>
    </row>
    <row r="7" spans="1:11" s="32" customFormat="1" x14ac:dyDescent="0.3">
      <c r="A7" s="26" t="s">
        <v>26</v>
      </c>
      <c r="B7" s="27" t="s">
        <v>27</v>
      </c>
      <c r="C7" s="27"/>
      <c r="D7" s="27"/>
      <c r="E7" s="28">
        <v>1</v>
      </c>
      <c r="F7" s="28" t="s">
        <v>23</v>
      </c>
      <c r="G7" s="29"/>
      <c r="H7" s="29"/>
      <c r="I7" s="30">
        <f t="shared" si="0"/>
        <v>0</v>
      </c>
      <c r="J7" s="30">
        <f t="shared" si="1"/>
        <v>0</v>
      </c>
      <c r="K7" s="31">
        <f t="shared" si="2"/>
        <v>0</v>
      </c>
    </row>
    <row r="8" spans="1:11" x14ac:dyDescent="0.3">
      <c r="A8" s="26" t="s">
        <v>28</v>
      </c>
      <c r="B8" s="27" t="s">
        <v>29</v>
      </c>
      <c r="C8" s="33"/>
      <c r="D8" s="33"/>
      <c r="E8" s="34">
        <v>1</v>
      </c>
      <c r="F8" s="28" t="s">
        <v>23</v>
      </c>
      <c r="G8" s="29"/>
      <c r="H8" s="29"/>
      <c r="I8" s="30">
        <f t="shared" si="0"/>
        <v>0</v>
      </c>
      <c r="J8" s="30">
        <f t="shared" si="1"/>
        <v>0</v>
      </c>
      <c r="K8" s="31">
        <f t="shared" si="2"/>
        <v>0</v>
      </c>
    </row>
    <row r="9" spans="1:11" x14ac:dyDescent="0.3">
      <c r="A9" s="26" t="s">
        <v>30</v>
      </c>
      <c r="B9" s="27" t="s">
        <v>31</v>
      </c>
      <c r="C9" s="33"/>
      <c r="D9" s="33"/>
      <c r="E9" s="34">
        <v>2</v>
      </c>
      <c r="F9" s="28" t="s">
        <v>23</v>
      </c>
      <c r="G9" s="29"/>
      <c r="H9" s="29"/>
      <c r="I9" s="30">
        <f t="shared" si="0"/>
        <v>0</v>
      </c>
      <c r="J9" s="30">
        <f t="shared" si="1"/>
        <v>0</v>
      </c>
      <c r="K9" s="31">
        <f t="shared" si="2"/>
        <v>0</v>
      </c>
    </row>
    <row r="10" spans="1:11" x14ac:dyDescent="0.3">
      <c r="A10" s="26" t="s">
        <v>32</v>
      </c>
      <c r="B10" s="27" t="s">
        <v>33</v>
      </c>
      <c r="C10" s="33"/>
      <c r="D10" s="33"/>
      <c r="E10" s="34">
        <v>1</v>
      </c>
      <c r="F10" s="28" t="s">
        <v>23</v>
      </c>
      <c r="G10" s="29"/>
      <c r="H10" s="29"/>
      <c r="I10" s="30">
        <f t="shared" si="0"/>
        <v>0</v>
      </c>
      <c r="J10" s="30">
        <f t="shared" si="1"/>
        <v>0</v>
      </c>
      <c r="K10" s="31">
        <f t="shared" si="2"/>
        <v>0</v>
      </c>
    </row>
    <row r="11" spans="1:11" x14ac:dyDescent="0.3">
      <c r="A11" s="26" t="s">
        <v>34</v>
      </c>
      <c r="B11" s="27" t="s">
        <v>35</v>
      </c>
      <c r="C11" s="33"/>
      <c r="D11" s="33"/>
      <c r="E11" s="34">
        <v>1</v>
      </c>
      <c r="F11" s="28" t="s">
        <v>23</v>
      </c>
      <c r="G11" s="29"/>
      <c r="H11" s="29"/>
      <c r="I11" s="30">
        <f t="shared" si="0"/>
        <v>0</v>
      </c>
      <c r="J11" s="30">
        <f t="shared" si="1"/>
        <v>0</v>
      </c>
      <c r="K11" s="31">
        <f t="shared" si="2"/>
        <v>0</v>
      </c>
    </row>
    <row r="12" spans="1:11" x14ac:dyDescent="0.3">
      <c r="A12" s="26" t="s">
        <v>36</v>
      </c>
      <c r="B12" s="27" t="s">
        <v>37</v>
      </c>
      <c r="C12" s="33"/>
      <c r="D12" s="33"/>
      <c r="E12" s="34">
        <v>1</v>
      </c>
      <c r="F12" s="28" t="s">
        <v>23</v>
      </c>
      <c r="G12" s="29"/>
      <c r="H12" s="29"/>
      <c r="I12" s="30">
        <f t="shared" si="0"/>
        <v>0</v>
      </c>
      <c r="J12" s="30">
        <f t="shared" si="1"/>
        <v>0</v>
      </c>
      <c r="K12" s="31">
        <f t="shared" si="2"/>
        <v>0</v>
      </c>
    </row>
    <row r="13" spans="1:11" x14ac:dyDescent="0.3">
      <c r="A13" s="26" t="s">
        <v>38</v>
      </c>
      <c r="B13" s="27" t="s">
        <v>39</v>
      </c>
      <c r="C13" s="33"/>
      <c r="D13" s="33"/>
      <c r="E13" s="34">
        <v>1</v>
      </c>
      <c r="F13" s="28" t="s">
        <v>23</v>
      </c>
      <c r="G13" s="29"/>
      <c r="H13" s="29"/>
      <c r="I13" s="30">
        <f t="shared" si="0"/>
        <v>0</v>
      </c>
      <c r="J13" s="30">
        <f t="shared" si="1"/>
        <v>0</v>
      </c>
      <c r="K13" s="31">
        <f t="shared" si="2"/>
        <v>0</v>
      </c>
    </row>
    <row r="14" spans="1:11" x14ac:dyDescent="0.3">
      <c r="A14" s="26" t="s">
        <v>40</v>
      </c>
      <c r="B14" s="27" t="s">
        <v>41</v>
      </c>
      <c r="C14" s="33"/>
      <c r="D14" s="33"/>
      <c r="E14" s="34">
        <v>2</v>
      </c>
      <c r="F14" s="28" t="s">
        <v>23</v>
      </c>
      <c r="G14" s="29"/>
      <c r="H14" s="29"/>
      <c r="I14" s="30">
        <f t="shared" si="0"/>
        <v>0</v>
      </c>
      <c r="J14" s="30">
        <f t="shared" si="1"/>
        <v>0</v>
      </c>
      <c r="K14" s="31">
        <f t="shared" si="2"/>
        <v>0</v>
      </c>
    </row>
    <row r="15" spans="1:11" x14ac:dyDescent="0.3">
      <c r="A15" s="26" t="s">
        <v>42</v>
      </c>
      <c r="B15" s="27" t="s">
        <v>43</v>
      </c>
      <c r="C15" s="33"/>
      <c r="D15" s="33"/>
      <c r="E15" s="34">
        <v>1</v>
      </c>
      <c r="F15" s="28" t="s">
        <v>23</v>
      </c>
      <c r="G15" s="29"/>
      <c r="H15" s="29"/>
      <c r="I15" s="30">
        <f t="shared" si="0"/>
        <v>0</v>
      </c>
      <c r="J15" s="30">
        <f t="shared" si="1"/>
        <v>0</v>
      </c>
      <c r="K15" s="31">
        <f t="shared" si="2"/>
        <v>0</v>
      </c>
    </row>
    <row r="16" spans="1:11" s="32" customFormat="1" x14ac:dyDescent="0.3">
      <c r="A16" s="26"/>
      <c r="B16" s="27"/>
      <c r="C16" s="36"/>
      <c r="D16" s="36"/>
      <c r="E16" s="28"/>
      <c r="F16" s="37"/>
      <c r="G16" s="29"/>
      <c r="H16" s="29"/>
      <c r="I16" s="30"/>
      <c r="J16" s="30"/>
      <c r="K16" s="31"/>
    </row>
    <row r="17" spans="1:11" s="45" customFormat="1" x14ac:dyDescent="0.3">
      <c r="A17" s="38">
        <v>2</v>
      </c>
      <c r="B17" s="39" t="s">
        <v>44</v>
      </c>
      <c r="C17" s="40"/>
      <c r="D17" s="40"/>
      <c r="E17" s="41"/>
      <c r="F17" s="41"/>
      <c r="G17" s="42"/>
      <c r="H17" s="42"/>
      <c r="I17" s="43"/>
      <c r="J17" s="43"/>
      <c r="K17" s="44"/>
    </row>
    <row r="18" spans="1:11" s="32" customFormat="1" x14ac:dyDescent="0.3">
      <c r="A18" s="26" t="s">
        <v>45</v>
      </c>
      <c r="B18" s="36" t="s">
        <v>46</v>
      </c>
      <c r="C18" s="36"/>
      <c r="D18" s="36"/>
      <c r="E18" s="28">
        <v>400</v>
      </c>
      <c r="F18" s="28" t="s">
        <v>23</v>
      </c>
      <c r="G18" s="29"/>
      <c r="H18" s="29"/>
      <c r="I18" s="30">
        <f>E18*G18</f>
        <v>0</v>
      </c>
      <c r="J18" s="30">
        <f>E18*H18</f>
        <v>0</v>
      </c>
      <c r="K18" s="31">
        <f>I18+J18</f>
        <v>0</v>
      </c>
    </row>
    <row r="19" spans="1:11" s="32" customFormat="1" x14ac:dyDescent="0.3">
      <c r="A19" s="26" t="s">
        <v>47</v>
      </c>
      <c r="B19" s="36" t="s">
        <v>48</v>
      </c>
      <c r="C19" s="36"/>
      <c r="D19" s="46"/>
      <c r="E19" s="28">
        <v>5</v>
      </c>
      <c r="F19" s="28" t="s">
        <v>49</v>
      </c>
      <c r="G19" s="29"/>
      <c r="H19" s="29"/>
      <c r="I19" s="30">
        <f t="shared" ref="I19:I21" si="3">E19*G19</f>
        <v>0</v>
      </c>
      <c r="J19" s="30">
        <f t="shared" ref="J19:J21" si="4">E19*H19</f>
        <v>0</v>
      </c>
      <c r="K19" s="31">
        <f t="shared" ref="K19:K21" si="5">I19+J19</f>
        <v>0</v>
      </c>
    </row>
    <row r="20" spans="1:11" s="32" customFormat="1" x14ac:dyDescent="0.3">
      <c r="A20" s="26" t="s">
        <v>50</v>
      </c>
      <c r="B20" s="36" t="s">
        <v>51</v>
      </c>
      <c r="C20" s="36"/>
      <c r="D20" s="46"/>
      <c r="E20" s="28">
        <v>30</v>
      </c>
      <c r="F20" s="28" t="s">
        <v>52</v>
      </c>
      <c r="G20" s="29"/>
      <c r="H20" s="29"/>
      <c r="I20" s="30">
        <f t="shared" si="3"/>
        <v>0</v>
      </c>
      <c r="J20" s="30">
        <f t="shared" si="4"/>
        <v>0</v>
      </c>
      <c r="K20" s="31">
        <f t="shared" si="5"/>
        <v>0</v>
      </c>
    </row>
    <row r="21" spans="1:11" s="32" customFormat="1" x14ac:dyDescent="0.3">
      <c r="A21" s="26" t="s">
        <v>53</v>
      </c>
      <c r="B21" s="36" t="s">
        <v>54</v>
      </c>
      <c r="C21" s="36"/>
      <c r="D21" s="46"/>
      <c r="E21" s="28">
        <v>1</v>
      </c>
      <c r="F21" s="37" t="s">
        <v>49</v>
      </c>
      <c r="G21" s="29"/>
      <c r="H21" s="29"/>
      <c r="I21" s="30">
        <f t="shared" si="3"/>
        <v>0</v>
      </c>
      <c r="J21" s="30">
        <f t="shared" si="4"/>
        <v>0</v>
      </c>
      <c r="K21" s="31">
        <f t="shared" si="5"/>
        <v>0</v>
      </c>
    </row>
    <row r="22" spans="1:11" s="32" customFormat="1" x14ac:dyDescent="0.3">
      <c r="A22" s="26"/>
      <c r="B22" s="47"/>
      <c r="C22" s="36"/>
      <c r="D22" s="46"/>
      <c r="E22" s="28"/>
      <c r="F22" s="37"/>
      <c r="G22" s="29"/>
      <c r="H22" s="29"/>
      <c r="I22" s="30"/>
      <c r="J22" s="30"/>
      <c r="K22" s="31"/>
    </row>
    <row r="23" spans="1:11" s="45" customFormat="1" x14ac:dyDescent="0.3">
      <c r="A23" s="38">
        <v>3</v>
      </c>
      <c r="B23" s="39" t="s">
        <v>55</v>
      </c>
      <c r="C23" s="40"/>
      <c r="D23" s="40"/>
      <c r="E23" s="41"/>
      <c r="F23" s="41"/>
      <c r="G23" s="42"/>
      <c r="H23" s="42"/>
      <c r="I23" s="43"/>
      <c r="J23" s="43"/>
      <c r="K23" s="44"/>
    </row>
    <row r="24" spans="1:11" s="32" customFormat="1" x14ac:dyDescent="0.3">
      <c r="A24" s="26" t="s">
        <v>56</v>
      </c>
      <c r="B24" s="33" t="s">
        <v>57</v>
      </c>
      <c r="E24" s="34">
        <v>60</v>
      </c>
      <c r="F24" s="34" t="s">
        <v>52</v>
      </c>
      <c r="G24" s="29"/>
      <c r="H24" s="29"/>
      <c r="I24" s="30">
        <f t="shared" ref="I24:I33" si="6">E24*G24</f>
        <v>0</v>
      </c>
      <c r="J24" s="30">
        <f t="shared" ref="J24:J33" si="7">E24*H24</f>
        <v>0</v>
      </c>
      <c r="K24" s="31">
        <f t="shared" ref="K24:K33" si="8">I24+J24</f>
        <v>0</v>
      </c>
    </row>
    <row r="25" spans="1:11" s="32" customFormat="1" x14ac:dyDescent="0.3">
      <c r="A25" s="26" t="s">
        <v>58</v>
      </c>
      <c r="B25" s="33" t="s">
        <v>59</v>
      </c>
      <c r="C25" s="33"/>
      <c r="D25" s="33"/>
      <c r="E25" s="34">
        <v>155</v>
      </c>
      <c r="F25" s="34" t="s">
        <v>52</v>
      </c>
      <c r="G25" s="29"/>
      <c r="H25" s="29"/>
      <c r="I25" s="30">
        <f t="shared" si="6"/>
        <v>0</v>
      </c>
      <c r="J25" s="30">
        <f t="shared" si="7"/>
        <v>0</v>
      </c>
      <c r="K25" s="31">
        <f t="shared" si="8"/>
        <v>0</v>
      </c>
    </row>
    <row r="26" spans="1:11" s="32" customFormat="1" x14ac:dyDescent="0.3">
      <c r="A26" s="26" t="s">
        <v>60</v>
      </c>
      <c r="B26" s="33" t="s">
        <v>61</v>
      </c>
      <c r="C26" s="33"/>
      <c r="D26" s="33"/>
      <c r="E26" s="34">
        <v>25</v>
      </c>
      <c r="F26" s="34" t="s">
        <v>52</v>
      </c>
      <c r="G26" s="29"/>
      <c r="H26" s="29"/>
      <c r="I26" s="30">
        <f t="shared" si="6"/>
        <v>0</v>
      </c>
      <c r="J26" s="30">
        <f t="shared" si="7"/>
        <v>0</v>
      </c>
      <c r="K26" s="31">
        <f t="shared" si="8"/>
        <v>0</v>
      </c>
    </row>
    <row r="27" spans="1:11" s="32" customFormat="1" x14ac:dyDescent="0.3">
      <c r="A27" s="26" t="s">
        <v>62</v>
      </c>
      <c r="B27" s="33" t="s">
        <v>63</v>
      </c>
      <c r="C27" s="33"/>
      <c r="D27" s="33"/>
      <c r="E27" s="34">
        <v>25</v>
      </c>
      <c r="F27" s="34" t="s">
        <v>52</v>
      </c>
      <c r="G27" s="29"/>
      <c r="H27" s="29"/>
      <c r="I27" s="30">
        <f t="shared" si="6"/>
        <v>0</v>
      </c>
      <c r="J27" s="30">
        <f t="shared" si="7"/>
        <v>0</v>
      </c>
      <c r="K27" s="31">
        <f t="shared" si="8"/>
        <v>0</v>
      </c>
    </row>
    <row r="28" spans="1:11" s="32" customFormat="1" x14ac:dyDescent="0.3">
      <c r="A28" s="26" t="s">
        <v>64</v>
      </c>
      <c r="B28" s="33" t="s">
        <v>65</v>
      </c>
      <c r="C28" s="33"/>
      <c r="D28" s="33"/>
      <c r="E28" s="34">
        <f>25+20+20</f>
        <v>65</v>
      </c>
      <c r="F28" s="34" t="s">
        <v>52</v>
      </c>
      <c r="G28" s="29"/>
      <c r="H28" s="29"/>
      <c r="I28" s="30">
        <f t="shared" si="6"/>
        <v>0</v>
      </c>
      <c r="J28" s="30">
        <f t="shared" si="7"/>
        <v>0</v>
      </c>
      <c r="K28" s="31">
        <f t="shared" si="8"/>
        <v>0</v>
      </c>
    </row>
    <row r="29" spans="1:11" s="32" customFormat="1" x14ac:dyDescent="0.3">
      <c r="A29" s="26" t="s">
        <v>66</v>
      </c>
      <c r="B29" s="33" t="s">
        <v>67</v>
      </c>
      <c r="C29" s="33"/>
      <c r="D29" s="33"/>
      <c r="E29" s="34">
        <v>20</v>
      </c>
      <c r="F29" s="34" t="s">
        <v>52</v>
      </c>
      <c r="G29" s="29"/>
      <c r="H29" s="29"/>
      <c r="I29" s="30">
        <f t="shared" si="6"/>
        <v>0</v>
      </c>
      <c r="J29" s="30">
        <f t="shared" si="7"/>
        <v>0</v>
      </c>
      <c r="K29" s="31">
        <f t="shared" si="8"/>
        <v>0</v>
      </c>
    </row>
    <row r="30" spans="1:11" s="32" customFormat="1" x14ac:dyDescent="0.3">
      <c r="A30" s="26" t="s">
        <v>68</v>
      </c>
      <c r="B30" s="33" t="s">
        <v>69</v>
      </c>
      <c r="C30" s="33"/>
      <c r="D30" s="33"/>
      <c r="E30" s="34">
        <v>70</v>
      </c>
      <c r="F30" s="34" t="s">
        <v>52</v>
      </c>
      <c r="G30" s="29"/>
      <c r="H30" s="29"/>
      <c r="I30" s="30">
        <f t="shared" si="6"/>
        <v>0</v>
      </c>
      <c r="J30" s="30">
        <f t="shared" si="7"/>
        <v>0</v>
      </c>
      <c r="K30" s="31">
        <f t="shared" si="8"/>
        <v>0</v>
      </c>
    </row>
    <row r="31" spans="1:11" s="32" customFormat="1" x14ac:dyDescent="0.3">
      <c r="A31" s="26" t="s">
        <v>70</v>
      </c>
      <c r="B31" s="33" t="s">
        <v>71</v>
      </c>
      <c r="C31" s="33"/>
      <c r="D31" s="33"/>
      <c r="E31" s="34">
        <v>70</v>
      </c>
      <c r="F31" s="34" t="s">
        <v>52</v>
      </c>
      <c r="G31" s="29"/>
      <c r="H31" s="29"/>
      <c r="I31" s="30">
        <f t="shared" si="6"/>
        <v>0</v>
      </c>
      <c r="J31" s="30">
        <f t="shared" si="7"/>
        <v>0</v>
      </c>
      <c r="K31" s="31">
        <f t="shared" si="8"/>
        <v>0</v>
      </c>
    </row>
    <row r="32" spans="1:11" s="32" customFormat="1" x14ac:dyDescent="0.3">
      <c r="A32" s="26" t="s">
        <v>72</v>
      </c>
      <c r="B32" s="33" t="s">
        <v>73</v>
      </c>
      <c r="C32" s="33"/>
      <c r="D32" s="33"/>
      <c r="E32" s="34">
        <v>35</v>
      </c>
      <c r="F32" s="34" t="s">
        <v>52</v>
      </c>
      <c r="G32" s="29"/>
      <c r="H32" s="29"/>
      <c r="I32" s="30">
        <f t="shared" si="6"/>
        <v>0</v>
      </c>
      <c r="J32" s="30">
        <f t="shared" si="7"/>
        <v>0</v>
      </c>
      <c r="K32" s="31">
        <f t="shared" si="8"/>
        <v>0</v>
      </c>
    </row>
    <row r="33" spans="1:11" s="32" customFormat="1" x14ac:dyDescent="0.3">
      <c r="A33" s="26" t="s">
        <v>74</v>
      </c>
      <c r="B33" s="33" t="s">
        <v>75</v>
      </c>
      <c r="C33" s="33"/>
      <c r="D33" s="33"/>
      <c r="E33" s="34">
        <v>420</v>
      </c>
      <c r="F33" s="34" t="s">
        <v>52</v>
      </c>
      <c r="G33" s="29"/>
      <c r="H33" s="29"/>
      <c r="I33" s="30">
        <f t="shared" si="6"/>
        <v>0</v>
      </c>
      <c r="J33" s="30">
        <f t="shared" si="7"/>
        <v>0</v>
      </c>
      <c r="K33" s="31">
        <f t="shared" si="8"/>
        <v>0</v>
      </c>
    </row>
    <row r="34" spans="1:11" s="32" customFormat="1" x14ac:dyDescent="0.3">
      <c r="A34" s="26"/>
      <c r="B34" s="33"/>
      <c r="C34" s="33"/>
      <c r="D34" s="33"/>
      <c r="E34" s="34"/>
      <c r="F34" s="34"/>
      <c r="G34" s="29"/>
      <c r="H34" s="29"/>
      <c r="I34" s="30"/>
      <c r="J34" s="30"/>
      <c r="K34" s="31"/>
    </row>
    <row r="35" spans="1:11" s="45" customFormat="1" x14ac:dyDescent="0.3">
      <c r="A35" s="38" t="s">
        <v>76</v>
      </c>
      <c r="B35" s="39" t="s">
        <v>77</v>
      </c>
      <c r="C35" s="40"/>
      <c r="D35" s="40"/>
      <c r="E35" s="41"/>
      <c r="F35" s="41"/>
      <c r="G35" s="42"/>
      <c r="H35" s="42"/>
      <c r="I35" s="43"/>
      <c r="J35" s="43"/>
      <c r="K35" s="44"/>
    </row>
    <row r="36" spans="1:11" s="32" customFormat="1" x14ac:dyDescent="0.3">
      <c r="A36" s="26" t="s">
        <v>78</v>
      </c>
      <c r="B36" s="36" t="s">
        <v>79</v>
      </c>
      <c r="C36" s="36"/>
      <c r="D36" s="36"/>
      <c r="E36" s="28">
        <v>1</v>
      </c>
      <c r="F36" s="28" t="s">
        <v>23</v>
      </c>
      <c r="G36" s="29"/>
      <c r="H36" s="29"/>
      <c r="I36" s="30">
        <f t="shared" ref="I36:I38" si="9">E36*G36</f>
        <v>0</v>
      </c>
      <c r="J36" s="30">
        <f t="shared" ref="J36:J38" si="10">E36*H36</f>
        <v>0</v>
      </c>
      <c r="K36" s="31">
        <f t="shared" ref="K36:K38" si="11">I36+J36</f>
        <v>0</v>
      </c>
    </row>
    <row r="37" spans="1:11" s="32" customFormat="1" x14ac:dyDescent="0.3">
      <c r="A37" s="26" t="s">
        <v>80</v>
      </c>
      <c r="B37" s="36" t="s">
        <v>81</v>
      </c>
      <c r="C37" s="36"/>
      <c r="D37" s="36"/>
      <c r="E37" s="28">
        <v>1</v>
      </c>
      <c r="F37" s="28" t="s">
        <v>49</v>
      </c>
      <c r="G37" s="29"/>
      <c r="H37" s="29"/>
      <c r="I37" s="30">
        <f t="shared" si="9"/>
        <v>0</v>
      </c>
      <c r="J37" s="30">
        <f t="shared" si="10"/>
        <v>0</v>
      </c>
      <c r="K37" s="31">
        <f t="shared" si="11"/>
        <v>0</v>
      </c>
    </row>
    <row r="38" spans="1:11" s="32" customFormat="1" x14ac:dyDescent="0.3">
      <c r="A38" s="26" t="s">
        <v>82</v>
      </c>
      <c r="B38" s="36" t="s">
        <v>83</v>
      </c>
      <c r="C38" s="36"/>
      <c r="D38" s="36"/>
      <c r="E38" s="28">
        <v>1</v>
      </c>
      <c r="F38" s="28" t="s">
        <v>49</v>
      </c>
      <c r="G38" s="29"/>
      <c r="H38" s="29"/>
      <c r="I38" s="30">
        <f t="shared" si="9"/>
        <v>0</v>
      </c>
      <c r="J38" s="30">
        <f t="shared" si="10"/>
        <v>0</v>
      </c>
      <c r="K38" s="31">
        <f t="shared" si="11"/>
        <v>0</v>
      </c>
    </row>
    <row r="39" spans="1:11" s="32" customFormat="1" ht="14.4" thickBot="1" x14ac:dyDescent="0.35">
      <c r="A39" s="26"/>
      <c r="B39" s="36"/>
      <c r="C39" s="36"/>
      <c r="D39" s="36"/>
      <c r="E39" s="48"/>
      <c r="F39" s="48"/>
      <c r="G39" s="49"/>
      <c r="H39" s="49"/>
      <c r="I39" s="50"/>
      <c r="J39" s="50"/>
      <c r="K39" s="51"/>
    </row>
    <row r="40" spans="1:11" s="32" customFormat="1" ht="14.4" thickBot="1" x14ac:dyDescent="0.35">
      <c r="A40" s="52"/>
      <c r="B40" s="53" t="s">
        <v>84</v>
      </c>
      <c r="C40" s="54"/>
      <c r="D40" s="54"/>
      <c r="E40" s="55"/>
      <c r="F40" s="56"/>
      <c r="G40" s="56"/>
      <c r="H40" s="56"/>
      <c r="I40" s="57">
        <f>SUM(I4:I38)</f>
        <v>0</v>
      </c>
      <c r="J40" s="57">
        <f>SUM(J4:J38)</f>
        <v>0</v>
      </c>
      <c r="K40" s="58">
        <f>SUM(K4:K38)</f>
        <v>0</v>
      </c>
    </row>
  </sheetData>
  <sheetProtection algorithmName="SHA-512" hashValue="ke+ef+oogb7b9Yv92qjS1S7iE1xVGulau5oNY9AnwQmj3iCCLonq4DHbfFu2zpqN4jdiCkzd7vLL+uwqkvNlAA==" saltValue="wmbIteEmVWm8/PtfS+8oDw==" spinCount="100000" sheet="1" objects="1" scenarios="1"/>
  <mergeCells count="1">
    <mergeCell ref="D1:E1"/>
  </mergeCells>
  <pageMargins left="0.70866141732283472" right="0.70866141732283472" top="0.78740157480314965" bottom="0.78740157480314965" header="0.31496062992125984" footer="0.31496062992125984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799A-F2FE-41F3-89C0-2173EDD98A3E}">
  <sheetPr>
    <pageSetUpPr fitToPage="1"/>
  </sheetPr>
  <dimension ref="A1:L114"/>
  <sheetViews>
    <sheetView topLeftCell="A77" zoomScale="110" zoomScaleNormal="145" workbookViewId="0">
      <selection activeCell="G102" sqref="G102"/>
    </sheetView>
  </sheetViews>
  <sheetFormatPr defaultColWidth="11.44140625" defaultRowHeight="15" x14ac:dyDescent="0.25"/>
  <cols>
    <col min="1" max="1" width="4.88671875" style="309" customWidth="1"/>
    <col min="2" max="2" width="40" style="309" customWidth="1"/>
    <col min="3" max="3" width="6.44140625" style="309" customWidth="1"/>
    <col min="4" max="4" width="27.33203125" style="309" customWidth="1"/>
    <col min="5" max="5" width="35.109375" style="309" customWidth="1"/>
    <col min="6" max="6" width="12.44140625" style="309" customWidth="1"/>
    <col min="7" max="7" width="15.6640625" style="310" customWidth="1"/>
    <col min="8" max="8" width="26.33203125" style="311" customWidth="1"/>
    <col min="9" max="11" width="8.88671875" style="184" customWidth="1"/>
    <col min="12" max="12" width="13.33203125" style="184" customWidth="1"/>
    <col min="13" max="256" width="8.88671875" style="184" customWidth="1"/>
    <col min="257" max="16384" width="11.44140625" style="184"/>
  </cols>
  <sheetData>
    <row r="1" spans="1:8" s="159" customFormat="1" ht="15.75" hidden="1" customHeight="1" x14ac:dyDescent="0.3">
      <c r="A1" s="155"/>
      <c r="B1" s="155"/>
      <c r="C1" s="155"/>
      <c r="D1" s="156"/>
      <c r="E1" s="156"/>
      <c r="F1" s="156"/>
      <c r="G1" s="157"/>
      <c r="H1" s="158"/>
    </row>
    <row r="2" spans="1:8" s="159" customFormat="1" ht="15.75" customHeight="1" thickBot="1" x14ac:dyDescent="0.35">
      <c r="A2" s="160"/>
      <c r="B2" s="160"/>
      <c r="C2" s="160"/>
      <c r="D2" s="160"/>
      <c r="E2" s="160"/>
      <c r="F2" s="160"/>
      <c r="G2" s="155"/>
      <c r="H2" s="158"/>
    </row>
    <row r="3" spans="1:8" s="159" customFormat="1" ht="15" hidden="1" customHeight="1" thickTop="1" thickBot="1" x14ac:dyDescent="0.35">
      <c r="A3" s="160"/>
      <c r="B3" s="160"/>
      <c r="C3" s="160"/>
      <c r="D3" s="161"/>
      <c r="E3" s="162"/>
      <c r="F3" s="160"/>
      <c r="G3" s="160"/>
      <c r="H3" s="158"/>
    </row>
    <row r="4" spans="1:8" s="159" customFormat="1" ht="15.75" hidden="1" customHeight="1" thickBot="1" x14ac:dyDescent="0.35">
      <c r="A4" s="160"/>
      <c r="B4" s="160"/>
      <c r="C4" s="160"/>
      <c r="D4" s="163"/>
      <c r="E4" s="162"/>
      <c r="F4" s="160"/>
      <c r="G4" s="160"/>
      <c r="H4" s="158"/>
    </row>
    <row r="5" spans="1:8" s="159" customFormat="1" ht="15.75" hidden="1" customHeight="1" thickBot="1" x14ac:dyDescent="0.35">
      <c r="A5" s="160"/>
      <c r="B5" s="164"/>
      <c r="C5" s="160"/>
      <c r="D5" s="165"/>
      <c r="E5" s="166"/>
      <c r="F5" s="160"/>
      <c r="G5" s="160"/>
      <c r="H5" s="158"/>
    </row>
    <row r="6" spans="1:8" s="159" customFormat="1" ht="16.2" hidden="1" thickBot="1" x14ac:dyDescent="0.35">
      <c r="A6" s="160"/>
      <c r="B6" s="164"/>
      <c r="C6" s="160"/>
      <c r="D6" s="161"/>
      <c r="E6" s="167"/>
      <c r="F6" s="160"/>
      <c r="G6" s="160"/>
      <c r="H6" s="158"/>
    </row>
    <row r="7" spans="1:8" s="159" customFormat="1" ht="16.2" hidden="1" thickBot="1" x14ac:dyDescent="0.35">
      <c r="A7" s="160"/>
      <c r="B7" s="164"/>
      <c r="C7" s="160"/>
      <c r="D7" s="161"/>
      <c r="E7" s="160"/>
      <c r="F7" s="160"/>
      <c r="G7" s="160"/>
      <c r="H7" s="158"/>
    </row>
    <row r="8" spans="1:8" s="159" customFormat="1" ht="16.2" hidden="1" thickBot="1" x14ac:dyDescent="0.35">
      <c r="A8" s="160"/>
      <c r="B8" s="164"/>
      <c r="C8" s="165"/>
      <c r="D8" s="167"/>
      <c r="E8" s="160"/>
      <c r="F8" s="160"/>
      <c r="G8" s="160"/>
      <c r="H8" s="158"/>
    </row>
    <row r="9" spans="1:8" s="159" customFormat="1" ht="51.75" customHeight="1" thickBot="1" x14ac:dyDescent="0.35">
      <c r="A9" s="168" t="s">
        <v>268</v>
      </c>
      <c r="B9" s="169" t="s">
        <v>11</v>
      </c>
      <c r="C9" s="170" t="s">
        <v>269</v>
      </c>
      <c r="D9" s="171" t="s">
        <v>270</v>
      </c>
      <c r="E9" s="172"/>
      <c r="F9" s="173"/>
      <c r="G9" s="174" t="s">
        <v>271</v>
      </c>
      <c r="H9" s="175" t="s">
        <v>272</v>
      </c>
    </row>
    <row r="10" spans="1:8" ht="15.6" x14ac:dyDescent="0.3">
      <c r="A10" s="176">
        <v>1</v>
      </c>
      <c r="B10" s="177" t="s">
        <v>273</v>
      </c>
      <c r="C10" s="178"/>
      <c r="D10" s="179"/>
      <c r="E10" s="180"/>
      <c r="F10" s="181"/>
      <c r="G10" s="182" t="s">
        <v>274</v>
      </c>
      <c r="H10" s="183">
        <f>SUBTOTAL(9,H11:H28)</f>
        <v>0</v>
      </c>
    </row>
    <row r="11" spans="1:8" s="192" customFormat="1" ht="15" customHeight="1" x14ac:dyDescent="0.3">
      <c r="A11" s="176">
        <v>2</v>
      </c>
      <c r="B11" s="185" t="s">
        <v>275</v>
      </c>
      <c r="C11" s="186" t="s">
        <v>276</v>
      </c>
      <c r="D11" s="187"/>
      <c r="E11" s="188"/>
      <c r="F11" s="189" t="s">
        <v>277</v>
      </c>
      <c r="G11" s="190" t="s">
        <v>278</v>
      </c>
      <c r="H11" s="191">
        <f>SUBTOTAL(9,H12:H20)</f>
        <v>0</v>
      </c>
    </row>
    <row r="12" spans="1:8" s="159" customFormat="1" ht="15" customHeight="1" x14ac:dyDescent="0.25">
      <c r="A12" s="176">
        <v>3</v>
      </c>
      <c r="B12" s="193"/>
      <c r="C12" s="194">
        <v>1</v>
      </c>
      <c r="D12" s="195" t="s">
        <v>279</v>
      </c>
      <c r="E12" s="196"/>
      <c r="F12" s="197"/>
      <c r="G12" s="198"/>
      <c r="H12" s="199" t="str">
        <f>IF(G12="","",G12*C12)</f>
        <v/>
      </c>
    </row>
    <row r="13" spans="1:8" s="159" customFormat="1" ht="15" customHeight="1" x14ac:dyDescent="0.25">
      <c r="A13" s="176">
        <v>4</v>
      </c>
      <c r="B13" s="193"/>
      <c r="C13" s="194">
        <v>1</v>
      </c>
      <c r="D13" s="195" t="s">
        <v>280</v>
      </c>
      <c r="E13" s="196"/>
      <c r="F13" s="197"/>
      <c r="G13" s="198"/>
      <c r="H13" s="199" t="str">
        <f t="shared" ref="H13:H20" si="0">IF(G13="","",G13*C13)</f>
        <v/>
      </c>
    </row>
    <row r="14" spans="1:8" s="159" customFormat="1" ht="15" customHeight="1" x14ac:dyDescent="0.25">
      <c r="A14" s="176">
        <v>5</v>
      </c>
      <c r="B14" s="193"/>
      <c r="C14" s="194">
        <v>4</v>
      </c>
      <c r="D14" s="195" t="s">
        <v>281</v>
      </c>
      <c r="E14" s="196"/>
      <c r="F14" s="197"/>
      <c r="G14" s="198"/>
      <c r="H14" s="199" t="str">
        <f t="shared" si="0"/>
        <v/>
      </c>
    </row>
    <row r="15" spans="1:8" s="159" customFormat="1" ht="15" customHeight="1" x14ac:dyDescent="0.25">
      <c r="A15" s="176">
        <v>6</v>
      </c>
      <c r="B15" s="193"/>
      <c r="C15" s="194">
        <v>1</v>
      </c>
      <c r="D15" s="195" t="s">
        <v>282</v>
      </c>
      <c r="E15" s="196"/>
      <c r="F15" s="197"/>
      <c r="G15" s="198"/>
      <c r="H15" s="199" t="str">
        <f t="shared" si="0"/>
        <v/>
      </c>
    </row>
    <row r="16" spans="1:8" s="159" customFormat="1" ht="15" customHeight="1" x14ac:dyDescent="0.25">
      <c r="A16" s="176">
        <v>7</v>
      </c>
      <c r="B16" s="193"/>
      <c r="C16" s="194">
        <v>2</v>
      </c>
      <c r="D16" s="195" t="s">
        <v>283</v>
      </c>
      <c r="E16" s="196"/>
      <c r="F16" s="197"/>
      <c r="G16" s="198"/>
      <c r="H16" s="199" t="str">
        <f t="shared" si="0"/>
        <v/>
      </c>
    </row>
    <row r="17" spans="1:8" s="159" customFormat="1" ht="15" customHeight="1" x14ac:dyDescent="0.25">
      <c r="A17" s="176">
        <v>8</v>
      </c>
      <c r="B17" s="193"/>
      <c r="C17" s="194">
        <v>5</v>
      </c>
      <c r="D17" s="195" t="s">
        <v>284</v>
      </c>
      <c r="E17" s="196"/>
      <c r="F17" s="197"/>
      <c r="G17" s="198"/>
      <c r="H17" s="199" t="str">
        <f t="shared" si="0"/>
        <v/>
      </c>
    </row>
    <row r="18" spans="1:8" s="159" customFormat="1" ht="15" customHeight="1" x14ac:dyDescent="0.25">
      <c r="A18" s="176">
        <v>9</v>
      </c>
      <c r="B18" s="193"/>
      <c r="C18" s="194">
        <v>1</v>
      </c>
      <c r="D18" s="195" t="s">
        <v>285</v>
      </c>
      <c r="E18" s="196"/>
      <c r="F18" s="197"/>
      <c r="G18" s="198"/>
      <c r="H18" s="199" t="str">
        <f t="shared" si="0"/>
        <v/>
      </c>
    </row>
    <row r="19" spans="1:8" s="159" customFormat="1" ht="15" customHeight="1" x14ac:dyDescent="0.25">
      <c r="A19" s="176">
        <v>10</v>
      </c>
      <c r="B19" s="193"/>
      <c r="C19" s="194">
        <v>1</v>
      </c>
      <c r="D19" s="195" t="s">
        <v>286</v>
      </c>
      <c r="E19" s="196"/>
      <c r="F19" s="197"/>
      <c r="G19" s="198"/>
      <c r="H19" s="199" t="str">
        <f t="shared" si="0"/>
        <v/>
      </c>
    </row>
    <row r="20" spans="1:8" s="159" customFormat="1" ht="15" customHeight="1" x14ac:dyDescent="0.25">
      <c r="A20" s="176">
        <v>11</v>
      </c>
      <c r="B20" s="193"/>
      <c r="C20" s="194">
        <v>2</v>
      </c>
      <c r="D20" s="195" t="s">
        <v>287</v>
      </c>
      <c r="E20" s="196"/>
      <c r="F20" s="197"/>
      <c r="G20" s="198"/>
      <c r="H20" s="199" t="str">
        <f t="shared" si="0"/>
        <v/>
      </c>
    </row>
    <row r="21" spans="1:8" s="192" customFormat="1" ht="15" customHeight="1" x14ac:dyDescent="0.3">
      <c r="A21" s="176">
        <v>12</v>
      </c>
      <c r="B21" s="185" t="s">
        <v>288</v>
      </c>
      <c r="C21" s="186" t="s">
        <v>276</v>
      </c>
      <c r="D21" s="187"/>
      <c r="E21" s="188"/>
      <c r="F21" s="189" t="s">
        <v>277</v>
      </c>
      <c r="G21" s="190" t="s">
        <v>278</v>
      </c>
      <c r="H21" s="191">
        <f>SUBTOTAL(9,H22:H27)</f>
        <v>0</v>
      </c>
    </row>
    <row r="22" spans="1:8" s="159" customFormat="1" ht="15" customHeight="1" x14ac:dyDescent="0.25">
      <c r="A22" s="176">
        <v>13</v>
      </c>
      <c r="B22" s="193"/>
      <c r="C22" s="194">
        <v>1</v>
      </c>
      <c r="D22" s="195" t="s">
        <v>286</v>
      </c>
      <c r="E22" s="196"/>
      <c r="F22" s="197"/>
      <c r="G22" s="198"/>
      <c r="H22" s="199" t="str">
        <f t="shared" ref="H22:H27" si="1">IF(G22="","",G22*C22)</f>
        <v/>
      </c>
    </row>
    <row r="23" spans="1:8" s="159" customFormat="1" ht="15" customHeight="1" x14ac:dyDescent="0.25">
      <c r="A23" s="176">
        <v>14</v>
      </c>
      <c r="B23" s="193"/>
      <c r="C23" s="194">
        <v>2</v>
      </c>
      <c r="D23" s="195" t="s">
        <v>287</v>
      </c>
      <c r="E23" s="196"/>
      <c r="F23" s="197"/>
      <c r="G23" s="198"/>
      <c r="H23" s="199" t="str">
        <f t="shared" si="1"/>
        <v/>
      </c>
    </row>
    <row r="24" spans="1:8" s="159" customFormat="1" ht="15" customHeight="1" x14ac:dyDescent="0.25">
      <c r="A24" s="176">
        <v>15</v>
      </c>
      <c r="B24" s="193"/>
      <c r="C24" s="194">
        <v>5</v>
      </c>
      <c r="D24" s="195" t="s">
        <v>281</v>
      </c>
      <c r="E24" s="196"/>
      <c r="F24" s="197"/>
      <c r="G24" s="198"/>
      <c r="H24" s="199" t="str">
        <f t="shared" si="1"/>
        <v/>
      </c>
    </row>
    <row r="25" spans="1:8" s="159" customFormat="1" ht="15" customHeight="1" x14ac:dyDescent="0.25">
      <c r="A25" s="176">
        <v>16</v>
      </c>
      <c r="B25" s="193"/>
      <c r="C25" s="194">
        <v>4</v>
      </c>
      <c r="D25" s="195" t="s">
        <v>283</v>
      </c>
      <c r="E25" s="196"/>
      <c r="F25" s="197"/>
      <c r="G25" s="198"/>
      <c r="H25" s="199" t="str">
        <f t="shared" si="1"/>
        <v/>
      </c>
    </row>
    <row r="26" spans="1:8" s="159" customFormat="1" ht="15" customHeight="1" x14ac:dyDescent="0.25">
      <c r="A26" s="176">
        <v>17</v>
      </c>
      <c r="B26" s="193"/>
      <c r="C26" s="194">
        <v>1</v>
      </c>
      <c r="D26" s="195" t="s">
        <v>289</v>
      </c>
      <c r="E26" s="196"/>
      <c r="F26" s="197"/>
      <c r="G26" s="198"/>
      <c r="H26" s="199" t="str">
        <f t="shared" si="1"/>
        <v/>
      </c>
    </row>
    <row r="27" spans="1:8" s="159" customFormat="1" ht="15" customHeight="1" x14ac:dyDescent="0.25">
      <c r="A27" s="176">
        <v>18</v>
      </c>
      <c r="B27" s="193"/>
      <c r="C27" s="194">
        <v>5</v>
      </c>
      <c r="D27" s="195" t="s">
        <v>284</v>
      </c>
      <c r="E27" s="196"/>
      <c r="F27" s="197"/>
      <c r="G27" s="198"/>
      <c r="H27" s="199" t="str">
        <f t="shared" si="1"/>
        <v/>
      </c>
    </row>
    <row r="28" spans="1:8" ht="15.6" x14ac:dyDescent="0.3">
      <c r="A28" s="176">
        <v>19</v>
      </c>
      <c r="B28" s="200" t="s">
        <v>290</v>
      </c>
      <c r="C28" s="201"/>
      <c r="D28" s="202"/>
      <c r="E28" s="203"/>
      <c r="F28" s="204"/>
      <c r="G28" s="182" t="s">
        <v>274</v>
      </c>
      <c r="H28" s="183">
        <f>SUBTOTAL(9,H29:H56)</f>
        <v>0</v>
      </c>
    </row>
    <row r="29" spans="1:8" s="159" customFormat="1" ht="15" customHeight="1" x14ac:dyDescent="0.25">
      <c r="A29" s="176">
        <v>20</v>
      </c>
      <c r="B29" s="205" t="s">
        <v>291</v>
      </c>
      <c r="C29" s="206"/>
      <c r="D29" s="207"/>
      <c r="E29" s="208"/>
      <c r="F29" s="209"/>
      <c r="G29" s="190" t="s">
        <v>278</v>
      </c>
      <c r="H29" s="210">
        <f>SUBTOTAL(9,H30:H32)</f>
        <v>0</v>
      </c>
    </row>
    <row r="30" spans="1:8" s="159" customFormat="1" ht="15" customHeight="1" x14ac:dyDescent="0.25">
      <c r="A30" s="176">
        <v>21</v>
      </c>
      <c r="B30" s="193"/>
      <c r="C30" s="194">
        <v>2</v>
      </c>
      <c r="D30" s="195" t="s">
        <v>292</v>
      </c>
      <c r="E30" s="196"/>
      <c r="F30" s="197"/>
      <c r="G30" s="198"/>
      <c r="H30" s="199" t="str">
        <f t="shared" ref="H30:H32" si="2">IF(G30="","",G30*C30)</f>
        <v/>
      </c>
    </row>
    <row r="31" spans="1:8" s="159" customFormat="1" ht="15" customHeight="1" x14ac:dyDescent="0.25">
      <c r="A31" s="176">
        <v>22</v>
      </c>
      <c r="B31" s="193"/>
      <c r="C31" s="194">
        <v>2</v>
      </c>
      <c r="D31" s="195" t="s">
        <v>293</v>
      </c>
      <c r="E31" s="196"/>
      <c r="F31" s="197"/>
      <c r="G31" s="198"/>
      <c r="H31" s="199" t="str">
        <f t="shared" si="2"/>
        <v/>
      </c>
    </row>
    <row r="32" spans="1:8" s="159" customFormat="1" ht="15" customHeight="1" x14ac:dyDescent="0.25">
      <c r="A32" s="176">
        <v>23</v>
      </c>
      <c r="B32" s="193"/>
      <c r="C32" s="194">
        <v>5</v>
      </c>
      <c r="D32" s="195" t="s">
        <v>294</v>
      </c>
      <c r="E32" s="196"/>
      <c r="F32" s="197"/>
      <c r="G32" s="198"/>
      <c r="H32" s="199" t="str">
        <f t="shared" si="2"/>
        <v/>
      </c>
    </row>
    <row r="33" spans="1:8" s="159" customFormat="1" ht="15" customHeight="1" x14ac:dyDescent="0.25">
      <c r="A33" s="176">
        <v>24</v>
      </c>
      <c r="B33" s="205" t="s">
        <v>295</v>
      </c>
      <c r="C33" s="206"/>
      <c r="D33" s="211"/>
      <c r="E33" s="212"/>
      <c r="F33" s="209"/>
      <c r="G33" s="190" t="s">
        <v>278</v>
      </c>
      <c r="H33" s="210">
        <f>SUBTOTAL(9,H34:H45)</f>
        <v>0</v>
      </c>
    </row>
    <row r="34" spans="1:8" s="159" customFormat="1" ht="15" customHeight="1" x14ac:dyDescent="0.25">
      <c r="A34" s="176">
        <v>25</v>
      </c>
      <c r="B34" s="193"/>
      <c r="C34" s="194">
        <v>2</v>
      </c>
      <c r="D34" s="195" t="s">
        <v>296</v>
      </c>
      <c r="E34" s="196"/>
      <c r="F34" s="197"/>
      <c r="G34" s="198"/>
      <c r="H34" s="199" t="str">
        <f t="shared" ref="H34:H45" si="3">IF(G34="","",G34*C34)</f>
        <v/>
      </c>
    </row>
    <row r="35" spans="1:8" s="159" customFormat="1" ht="15" customHeight="1" x14ac:dyDescent="0.25">
      <c r="A35" s="176">
        <v>26</v>
      </c>
      <c r="B35" s="193"/>
      <c r="C35" s="194">
        <v>1</v>
      </c>
      <c r="D35" s="195" t="s">
        <v>297</v>
      </c>
      <c r="E35" s="196"/>
      <c r="F35" s="197"/>
      <c r="G35" s="198"/>
      <c r="H35" s="199" t="str">
        <f t="shared" si="3"/>
        <v/>
      </c>
    </row>
    <row r="36" spans="1:8" s="159" customFormat="1" ht="15" customHeight="1" x14ac:dyDescent="0.25">
      <c r="A36" s="176">
        <v>27</v>
      </c>
      <c r="B36" s="193"/>
      <c r="C36" s="194">
        <v>4</v>
      </c>
      <c r="D36" s="195" t="s">
        <v>298</v>
      </c>
      <c r="E36" s="196"/>
      <c r="F36" s="197"/>
      <c r="G36" s="198"/>
      <c r="H36" s="199" t="str">
        <f t="shared" si="3"/>
        <v/>
      </c>
    </row>
    <row r="37" spans="1:8" s="159" customFormat="1" ht="15" customHeight="1" x14ac:dyDescent="0.25">
      <c r="A37" s="176">
        <v>28</v>
      </c>
      <c r="B37" s="193"/>
      <c r="C37" s="194">
        <v>1</v>
      </c>
      <c r="D37" s="195" t="s">
        <v>299</v>
      </c>
      <c r="E37" s="196"/>
      <c r="F37" s="197"/>
      <c r="G37" s="198"/>
      <c r="H37" s="199" t="str">
        <f t="shared" si="3"/>
        <v/>
      </c>
    </row>
    <row r="38" spans="1:8" s="159" customFormat="1" ht="15" customHeight="1" x14ac:dyDescent="0.25">
      <c r="A38" s="176">
        <v>29</v>
      </c>
      <c r="B38" s="193"/>
      <c r="C38" s="194">
        <v>2</v>
      </c>
      <c r="D38" s="195" t="s">
        <v>300</v>
      </c>
      <c r="E38" s="196"/>
      <c r="F38" s="197"/>
      <c r="G38" s="198"/>
      <c r="H38" s="199" t="str">
        <f t="shared" si="3"/>
        <v/>
      </c>
    </row>
    <row r="39" spans="1:8" s="159" customFormat="1" ht="15" customHeight="1" x14ac:dyDescent="0.25">
      <c r="A39" s="176">
        <v>30</v>
      </c>
      <c r="B39" s="193"/>
      <c r="C39" s="194">
        <v>2</v>
      </c>
      <c r="D39" s="195" t="s">
        <v>301</v>
      </c>
      <c r="E39" s="196"/>
      <c r="F39" s="197"/>
      <c r="G39" s="198"/>
      <c r="H39" s="199" t="str">
        <f t="shared" si="3"/>
        <v/>
      </c>
    </row>
    <row r="40" spans="1:8" s="159" customFormat="1" ht="15" customHeight="1" x14ac:dyDescent="0.25">
      <c r="A40" s="176">
        <v>31</v>
      </c>
      <c r="B40" s="193"/>
      <c r="C40" s="194">
        <v>4</v>
      </c>
      <c r="D40" s="195" t="s">
        <v>302</v>
      </c>
      <c r="E40" s="196"/>
      <c r="F40" s="197"/>
      <c r="G40" s="198"/>
      <c r="H40" s="199" t="str">
        <f t="shared" si="3"/>
        <v/>
      </c>
    </row>
    <row r="41" spans="1:8" s="159" customFormat="1" ht="15" customHeight="1" x14ac:dyDescent="0.25">
      <c r="A41" s="176">
        <v>32</v>
      </c>
      <c r="B41" s="193"/>
      <c r="C41" s="194">
        <v>1</v>
      </c>
      <c r="D41" s="195" t="s">
        <v>303</v>
      </c>
      <c r="E41" s="196"/>
      <c r="F41" s="197"/>
      <c r="G41" s="198"/>
      <c r="H41" s="199" t="str">
        <f t="shared" si="3"/>
        <v/>
      </c>
    </row>
    <row r="42" spans="1:8" s="159" customFormat="1" ht="15" customHeight="1" x14ac:dyDescent="0.25">
      <c r="A42" s="176">
        <v>33</v>
      </c>
      <c r="B42" s="193"/>
      <c r="C42" s="194">
        <v>1</v>
      </c>
      <c r="D42" s="195" t="s">
        <v>304</v>
      </c>
      <c r="E42" s="196"/>
      <c r="F42" s="197"/>
      <c r="G42" s="198"/>
      <c r="H42" s="199" t="str">
        <f t="shared" si="3"/>
        <v/>
      </c>
    </row>
    <row r="43" spans="1:8" s="159" customFormat="1" ht="15" customHeight="1" x14ac:dyDescent="0.25">
      <c r="A43" s="176">
        <v>34</v>
      </c>
      <c r="B43" s="193"/>
      <c r="C43" s="194">
        <v>1</v>
      </c>
      <c r="D43" s="195" t="s">
        <v>305</v>
      </c>
      <c r="E43" s="196"/>
      <c r="F43" s="197"/>
      <c r="G43" s="198"/>
      <c r="H43" s="199" t="str">
        <f t="shared" si="3"/>
        <v/>
      </c>
    </row>
    <row r="44" spans="1:8" s="159" customFormat="1" ht="15" customHeight="1" x14ac:dyDescent="0.25">
      <c r="A44" s="176">
        <v>35</v>
      </c>
      <c r="B44" s="193"/>
      <c r="C44" s="194">
        <v>1</v>
      </c>
      <c r="D44" s="195" t="s">
        <v>306</v>
      </c>
      <c r="E44" s="196"/>
      <c r="F44" s="197"/>
      <c r="G44" s="198"/>
      <c r="H44" s="199" t="str">
        <f t="shared" si="3"/>
        <v/>
      </c>
    </row>
    <row r="45" spans="1:8" s="159" customFormat="1" ht="15" customHeight="1" x14ac:dyDescent="0.25">
      <c r="A45" s="176">
        <v>36</v>
      </c>
      <c r="B45" s="193"/>
      <c r="C45" s="194">
        <v>2</v>
      </c>
      <c r="D45" s="195" t="s">
        <v>307</v>
      </c>
      <c r="E45" s="196"/>
      <c r="F45" s="197"/>
      <c r="G45" s="198"/>
      <c r="H45" s="199" t="str">
        <f t="shared" si="3"/>
        <v/>
      </c>
    </row>
    <row r="46" spans="1:8" s="159" customFormat="1" ht="15" customHeight="1" x14ac:dyDescent="0.25">
      <c r="A46" s="176">
        <v>37</v>
      </c>
      <c r="B46" s="205" t="s">
        <v>308</v>
      </c>
      <c r="C46" s="206"/>
      <c r="D46" s="211"/>
      <c r="E46" s="212"/>
      <c r="F46" s="209"/>
      <c r="G46" s="190" t="s">
        <v>278</v>
      </c>
      <c r="H46" s="210">
        <f>SUBTOTAL(9,H47:H57)</f>
        <v>0</v>
      </c>
    </row>
    <row r="47" spans="1:8" s="159" customFormat="1" ht="15" customHeight="1" x14ac:dyDescent="0.25">
      <c r="A47" s="176">
        <v>38</v>
      </c>
      <c r="B47" s="193"/>
      <c r="C47" s="194">
        <v>2</v>
      </c>
      <c r="D47" s="195" t="s">
        <v>296</v>
      </c>
      <c r="E47" s="196"/>
      <c r="F47" s="197"/>
      <c r="G47" s="198"/>
      <c r="H47" s="199" t="str">
        <f t="shared" ref="H47:H57" si="4">IF(G47="","",G47*C47)</f>
        <v/>
      </c>
    </row>
    <row r="48" spans="1:8" s="159" customFormat="1" ht="15" customHeight="1" x14ac:dyDescent="0.25">
      <c r="A48" s="176">
        <v>39</v>
      </c>
      <c r="B48" s="193"/>
      <c r="C48" s="194">
        <v>4</v>
      </c>
      <c r="D48" s="195" t="s">
        <v>298</v>
      </c>
      <c r="E48" s="196"/>
      <c r="F48" s="197"/>
      <c r="G48" s="198"/>
      <c r="H48" s="199" t="str">
        <f t="shared" si="4"/>
        <v/>
      </c>
    </row>
    <row r="49" spans="1:8" s="159" customFormat="1" ht="15" customHeight="1" x14ac:dyDescent="0.25">
      <c r="A49" s="176">
        <v>40</v>
      </c>
      <c r="B49" s="193"/>
      <c r="C49" s="194">
        <v>1</v>
      </c>
      <c r="D49" s="195" t="s">
        <v>299</v>
      </c>
      <c r="E49" s="196"/>
      <c r="F49" s="197"/>
      <c r="G49" s="198"/>
      <c r="H49" s="199" t="str">
        <f t="shared" si="4"/>
        <v/>
      </c>
    </row>
    <row r="50" spans="1:8" s="159" customFormat="1" ht="15" customHeight="1" x14ac:dyDescent="0.25">
      <c r="A50" s="176">
        <v>41</v>
      </c>
      <c r="B50" s="193"/>
      <c r="C50" s="194">
        <v>4</v>
      </c>
      <c r="D50" s="195" t="s">
        <v>302</v>
      </c>
      <c r="E50" s="196"/>
      <c r="F50" s="197"/>
      <c r="G50" s="198"/>
      <c r="H50" s="199" t="str">
        <f t="shared" si="4"/>
        <v/>
      </c>
    </row>
    <row r="51" spans="1:8" s="159" customFormat="1" ht="15" customHeight="1" x14ac:dyDescent="0.25">
      <c r="A51" s="176">
        <v>42</v>
      </c>
      <c r="B51" s="193"/>
      <c r="C51" s="194">
        <v>2</v>
      </c>
      <c r="D51" s="195" t="s">
        <v>300</v>
      </c>
      <c r="E51" s="196"/>
      <c r="F51" s="197"/>
      <c r="G51" s="198"/>
      <c r="H51" s="199" t="str">
        <f t="shared" si="4"/>
        <v/>
      </c>
    </row>
    <row r="52" spans="1:8" s="159" customFormat="1" ht="15" customHeight="1" x14ac:dyDescent="0.25">
      <c r="A52" s="176">
        <v>43</v>
      </c>
      <c r="B52" s="193"/>
      <c r="C52" s="194">
        <v>3</v>
      </c>
      <c r="D52" s="195" t="s">
        <v>301</v>
      </c>
      <c r="E52" s="196"/>
      <c r="F52" s="197"/>
      <c r="G52" s="198"/>
      <c r="H52" s="199" t="str">
        <f t="shared" si="4"/>
        <v/>
      </c>
    </row>
    <row r="53" spans="1:8" s="159" customFormat="1" ht="15" customHeight="1" x14ac:dyDescent="0.25">
      <c r="A53" s="176">
        <v>44</v>
      </c>
      <c r="B53" s="193"/>
      <c r="C53" s="194">
        <v>1</v>
      </c>
      <c r="D53" s="195" t="s">
        <v>309</v>
      </c>
      <c r="E53" s="196"/>
      <c r="F53" s="197"/>
      <c r="G53" s="198"/>
      <c r="H53" s="199" t="str">
        <f t="shared" si="4"/>
        <v/>
      </c>
    </row>
    <row r="54" spans="1:8" s="159" customFormat="1" ht="15" customHeight="1" x14ac:dyDescent="0.25">
      <c r="A54" s="176">
        <v>45</v>
      </c>
      <c r="B54" s="193"/>
      <c r="C54" s="194">
        <v>1</v>
      </c>
      <c r="D54" s="195" t="s">
        <v>310</v>
      </c>
      <c r="E54" s="196"/>
      <c r="F54" s="197"/>
      <c r="G54" s="198"/>
      <c r="H54" s="199" t="str">
        <f t="shared" si="4"/>
        <v/>
      </c>
    </row>
    <row r="55" spans="1:8" s="159" customFormat="1" ht="15" customHeight="1" x14ac:dyDescent="0.25">
      <c r="A55" s="176">
        <v>46</v>
      </c>
      <c r="B55" s="193"/>
      <c r="C55" s="194">
        <v>1</v>
      </c>
      <c r="D55" s="195" t="s">
        <v>311</v>
      </c>
      <c r="E55" s="196"/>
      <c r="F55" s="197"/>
      <c r="G55" s="198"/>
      <c r="H55" s="199" t="str">
        <f t="shared" si="4"/>
        <v/>
      </c>
    </row>
    <row r="56" spans="1:8" s="159" customFormat="1" ht="15" customHeight="1" x14ac:dyDescent="0.25">
      <c r="A56" s="176">
        <v>47</v>
      </c>
      <c r="B56" s="193"/>
      <c r="C56" s="194">
        <v>1</v>
      </c>
      <c r="D56" s="195" t="s">
        <v>312</v>
      </c>
      <c r="E56" s="196"/>
      <c r="F56" s="197"/>
      <c r="G56" s="198"/>
      <c r="H56" s="199" t="str">
        <f t="shared" si="4"/>
        <v/>
      </c>
    </row>
    <row r="57" spans="1:8" s="159" customFormat="1" ht="15" customHeight="1" x14ac:dyDescent="0.25">
      <c r="A57" s="176">
        <v>48</v>
      </c>
      <c r="B57" s="193"/>
      <c r="C57" s="194">
        <v>3</v>
      </c>
      <c r="D57" s="195" t="s">
        <v>307</v>
      </c>
      <c r="E57" s="196"/>
      <c r="F57" s="197"/>
      <c r="G57" s="198"/>
      <c r="H57" s="199" t="str">
        <f t="shared" si="4"/>
        <v/>
      </c>
    </row>
    <row r="58" spans="1:8" ht="15.6" x14ac:dyDescent="0.3">
      <c r="A58" s="176">
        <v>49</v>
      </c>
      <c r="B58" s="177" t="s">
        <v>313</v>
      </c>
      <c r="C58" s="178"/>
      <c r="D58" s="179"/>
      <c r="E58" s="180"/>
      <c r="F58" s="181"/>
      <c r="G58" s="213" t="s">
        <v>274</v>
      </c>
      <c r="H58" s="183">
        <f>SUBTOTAL(9,H59:H65)</f>
        <v>0</v>
      </c>
    </row>
    <row r="59" spans="1:8" s="159" customFormat="1" ht="15" customHeight="1" x14ac:dyDescent="0.3">
      <c r="A59" s="176">
        <v>50</v>
      </c>
      <c r="B59" s="214" t="s">
        <v>314</v>
      </c>
      <c r="C59" s="215" t="s">
        <v>315</v>
      </c>
      <c r="D59" s="216"/>
      <c r="E59" s="217"/>
      <c r="F59" s="217"/>
      <c r="G59" s="218" t="s">
        <v>278</v>
      </c>
      <c r="H59" s="191">
        <f>SUBTOTAL(9,H60:H61)</f>
        <v>0</v>
      </c>
    </row>
    <row r="60" spans="1:8" s="226" customFormat="1" ht="15.6" x14ac:dyDescent="0.3">
      <c r="A60" s="176">
        <v>51</v>
      </c>
      <c r="B60" s="219" t="s">
        <v>316</v>
      </c>
      <c r="C60" s="220">
        <v>1</v>
      </c>
      <c r="D60" s="221" t="s">
        <v>317</v>
      </c>
      <c r="E60" s="222"/>
      <c r="F60" s="223"/>
      <c r="G60" s="224"/>
      <c r="H60" s="225" t="str">
        <f t="shared" ref="H60:H61" si="5">IF(G60="","",G60*C60)</f>
        <v/>
      </c>
    </row>
    <row r="61" spans="1:8" s="226" customFormat="1" ht="15.6" x14ac:dyDescent="0.3">
      <c r="A61" s="176">
        <v>52</v>
      </c>
      <c r="B61" s="219" t="s">
        <v>316</v>
      </c>
      <c r="C61" s="220">
        <v>1</v>
      </c>
      <c r="D61" s="221" t="s">
        <v>318</v>
      </c>
      <c r="E61" s="222"/>
      <c r="F61" s="223"/>
      <c r="G61" s="224"/>
      <c r="H61" s="225" t="str">
        <f t="shared" si="5"/>
        <v/>
      </c>
    </row>
    <row r="62" spans="1:8" s="159" customFormat="1" ht="15" customHeight="1" x14ac:dyDescent="0.3">
      <c r="A62" s="176">
        <v>53</v>
      </c>
      <c r="B62" s="214" t="s">
        <v>319</v>
      </c>
      <c r="C62" s="215" t="s">
        <v>315</v>
      </c>
      <c r="D62" s="216"/>
      <c r="E62" s="217"/>
      <c r="F62" s="217"/>
      <c r="G62" s="218" t="s">
        <v>278</v>
      </c>
      <c r="H62" s="191">
        <f>SUBTOTAL(9,H63:H64)</f>
        <v>0</v>
      </c>
    </row>
    <row r="63" spans="1:8" s="226" customFormat="1" ht="15.6" x14ac:dyDescent="0.3">
      <c r="A63" s="176">
        <v>54</v>
      </c>
      <c r="B63" s="219" t="s">
        <v>316</v>
      </c>
      <c r="C63" s="220">
        <v>1</v>
      </c>
      <c r="D63" s="221" t="s">
        <v>317</v>
      </c>
      <c r="E63" s="222"/>
      <c r="F63" s="223"/>
      <c r="G63" s="224"/>
      <c r="H63" s="225" t="str">
        <f t="shared" ref="H63:H64" si="6">IF(G63="","",G63*C63)</f>
        <v/>
      </c>
    </row>
    <row r="64" spans="1:8" s="226" customFormat="1" ht="15.6" x14ac:dyDescent="0.3">
      <c r="A64" s="176">
        <v>55</v>
      </c>
      <c r="B64" s="219" t="s">
        <v>316</v>
      </c>
      <c r="C64" s="220">
        <v>1</v>
      </c>
      <c r="D64" s="221" t="s">
        <v>318</v>
      </c>
      <c r="E64" s="222"/>
      <c r="F64" s="223"/>
      <c r="G64" s="224"/>
      <c r="H64" s="225" t="str">
        <f t="shared" si="6"/>
        <v/>
      </c>
    </row>
    <row r="65" spans="1:11" ht="15.6" x14ac:dyDescent="0.3">
      <c r="A65" s="176">
        <v>56</v>
      </c>
      <c r="B65" s="227" t="s">
        <v>320</v>
      </c>
      <c r="C65" s="228"/>
      <c r="D65" s="228"/>
      <c r="E65" s="229"/>
      <c r="F65" s="230"/>
      <c r="G65" s="213" t="s">
        <v>274</v>
      </c>
      <c r="H65" s="231">
        <f>SUBTOTAL(9,H66:H77)</f>
        <v>0</v>
      </c>
      <c r="J65" s="232"/>
      <c r="K65" s="232"/>
    </row>
    <row r="66" spans="1:11" s="237" customFormat="1" ht="15" customHeight="1" x14ac:dyDescent="0.3">
      <c r="A66" s="176">
        <v>57</v>
      </c>
      <c r="B66" s="185" t="s">
        <v>321</v>
      </c>
      <c r="C66" s="233" t="s">
        <v>322</v>
      </c>
      <c r="D66" s="234"/>
      <c r="E66" s="188"/>
      <c r="F66" s="188"/>
      <c r="G66" s="235" t="s">
        <v>323</v>
      </c>
      <c r="H66" s="236">
        <f>SUBTOTAL(9,H67:H76)</f>
        <v>0</v>
      </c>
      <c r="J66" s="238"/>
    </row>
    <row r="67" spans="1:11" ht="15" customHeight="1" x14ac:dyDescent="0.3">
      <c r="A67" s="176">
        <v>58</v>
      </c>
      <c r="B67" s="239" t="s">
        <v>324</v>
      </c>
      <c r="C67" s="240">
        <v>875</v>
      </c>
      <c r="D67" s="241" t="s">
        <v>325</v>
      </c>
      <c r="E67" s="242"/>
      <c r="F67" s="242"/>
      <c r="G67" s="243"/>
      <c r="H67" s="244" t="str">
        <f t="shared" ref="H67:H75" si="7">IF(G67="","",G67*C67)</f>
        <v/>
      </c>
    </row>
    <row r="68" spans="1:11" ht="15" customHeight="1" x14ac:dyDescent="0.3">
      <c r="A68" s="176">
        <v>59</v>
      </c>
      <c r="B68" s="239" t="s">
        <v>326</v>
      </c>
      <c r="C68" s="240">
        <v>950</v>
      </c>
      <c r="D68" s="241" t="s">
        <v>327</v>
      </c>
      <c r="E68" s="242"/>
      <c r="F68" s="242"/>
      <c r="G68" s="243"/>
      <c r="H68" s="244" t="str">
        <f t="shared" si="7"/>
        <v/>
      </c>
    </row>
    <row r="69" spans="1:11" ht="15" customHeight="1" x14ac:dyDescent="0.3">
      <c r="A69" s="176">
        <v>60</v>
      </c>
      <c r="B69" s="239" t="s">
        <v>328</v>
      </c>
      <c r="C69" s="240">
        <v>45</v>
      </c>
      <c r="D69" s="241" t="s">
        <v>329</v>
      </c>
      <c r="E69" s="242"/>
      <c r="F69" s="242"/>
      <c r="G69" s="243"/>
      <c r="H69" s="244" t="str">
        <f t="shared" si="7"/>
        <v/>
      </c>
    </row>
    <row r="70" spans="1:11" ht="15" customHeight="1" x14ac:dyDescent="0.3">
      <c r="A70" s="176">
        <v>61</v>
      </c>
      <c r="B70" s="239" t="s">
        <v>330</v>
      </c>
      <c r="C70" s="240">
        <v>45</v>
      </c>
      <c r="D70" s="241" t="s">
        <v>331</v>
      </c>
      <c r="E70" s="242"/>
      <c r="F70" s="242"/>
      <c r="G70" s="243"/>
      <c r="H70" s="244" t="str">
        <f t="shared" si="7"/>
        <v/>
      </c>
    </row>
    <row r="71" spans="1:11" ht="15" customHeight="1" x14ac:dyDescent="0.3">
      <c r="A71" s="176">
        <v>62</v>
      </c>
      <c r="B71" s="239" t="s">
        <v>332</v>
      </c>
      <c r="C71" s="240">
        <v>75</v>
      </c>
      <c r="D71" s="241" t="s">
        <v>333</v>
      </c>
      <c r="E71" s="242"/>
      <c r="F71" s="242"/>
      <c r="G71" s="243"/>
      <c r="H71" s="244" t="str">
        <f t="shared" si="7"/>
        <v/>
      </c>
    </row>
    <row r="72" spans="1:11" ht="15" customHeight="1" x14ac:dyDescent="0.3">
      <c r="A72" s="176">
        <v>63</v>
      </c>
      <c r="B72" s="239" t="s">
        <v>334</v>
      </c>
      <c r="C72" s="240">
        <v>175</v>
      </c>
      <c r="D72" s="241" t="s">
        <v>335</v>
      </c>
      <c r="E72" s="242"/>
      <c r="F72" s="242"/>
      <c r="G72" s="243"/>
      <c r="H72" s="244" t="str">
        <f t="shared" si="7"/>
        <v/>
      </c>
    </row>
    <row r="73" spans="1:11" ht="15" customHeight="1" x14ac:dyDescent="0.3">
      <c r="A73" s="176">
        <v>64</v>
      </c>
      <c r="B73" s="239" t="s">
        <v>336</v>
      </c>
      <c r="C73" s="240">
        <v>45</v>
      </c>
      <c r="D73" s="241" t="s">
        <v>337</v>
      </c>
      <c r="E73" s="242"/>
      <c r="F73" s="242"/>
      <c r="G73" s="243"/>
      <c r="H73" s="244" t="str">
        <f t="shared" si="7"/>
        <v/>
      </c>
    </row>
    <row r="74" spans="1:11" ht="15" customHeight="1" x14ac:dyDescent="0.3">
      <c r="A74" s="176">
        <v>65</v>
      </c>
      <c r="B74" s="239" t="s">
        <v>338</v>
      </c>
      <c r="C74" s="240">
        <v>145</v>
      </c>
      <c r="D74" s="241" t="s">
        <v>339</v>
      </c>
      <c r="E74" s="242"/>
      <c r="F74" s="242"/>
      <c r="G74" s="243"/>
      <c r="H74" s="244" t="str">
        <f t="shared" si="7"/>
        <v/>
      </c>
    </row>
    <row r="75" spans="1:11" ht="15" customHeight="1" x14ac:dyDescent="0.3">
      <c r="A75" s="176">
        <v>66</v>
      </c>
      <c r="B75" s="239" t="s">
        <v>340</v>
      </c>
      <c r="C75" s="240">
        <v>138</v>
      </c>
      <c r="D75" s="241" t="s">
        <v>341</v>
      </c>
      <c r="E75" s="242"/>
      <c r="F75" s="242"/>
      <c r="G75" s="243"/>
      <c r="H75" s="244" t="str">
        <f t="shared" si="7"/>
        <v/>
      </c>
    </row>
    <row r="76" spans="1:11" ht="15" customHeight="1" x14ac:dyDescent="0.3">
      <c r="A76" s="176">
        <v>67</v>
      </c>
      <c r="B76" s="245" t="s">
        <v>342</v>
      </c>
      <c r="C76" s="246" t="s">
        <v>315</v>
      </c>
      <c r="D76" s="247" t="s">
        <v>343</v>
      </c>
      <c r="E76" s="242"/>
      <c r="F76" s="242"/>
      <c r="G76" s="248"/>
      <c r="H76" s="249" t="str">
        <f>IF(G76="","",G76)</f>
        <v/>
      </c>
    </row>
    <row r="77" spans="1:11" ht="15.6" x14ac:dyDescent="0.3">
      <c r="A77" s="176">
        <v>68</v>
      </c>
      <c r="B77" s="250" t="s">
        <v>344</v>
      </c>
      <c r="C77" s="251"/>
      <c r="D77" s="251"/>
      <c r="E77" s="252"/>
      <c r="F77" s="253"/>
      <c r="G77" s="213" t="s">
        <v>274</v>
      </c>
      <c r="H77" s="231">
        <f>SUBTOTAL(9,H78:H97)</f>
        <v>0</v>
      </c>
    </row>
    <row r="78" spans="1:11" ht="15.6" x14ac:dyDescent="0.3">
      <c r="A78" s="176">
        <v>69</v>
      </c>
      <c r="B78" s="254" t="s">
        <v>345</v>
      </c>
      <c r="C78" s="255" t="s">
        <v>315</v>
      </c>
      <c r="D78" s="256"/>
      <c r="E78" s="257"/>
      <c r="F78" s="258"/>
      <c r="G78" s="259" t="s">
        <v>278</v>
      </c>
      <c r="H78" s="260">
        <f>SUBTOTAL(9,H79:H80)</f>
        <v>0</v>
      </c>
    </row>
    <row r="79" spans="1:11" ht="15.6" x14ac:dyDescent="0.3">
      <c r="A79" s="176">
        <v>70</v>
      </c>
      <c r="B79" s="261" t="s">
        <v>346</v>
      </c>
      <c r="C79" s="262">
        <v>1</v>
      </c>
      <c r="D79" s="247" t="s">
        <v>347</v>
      </c>
      <c r="E79" s="263"/>
      <c r="F79" s="264">
        <v>250</v>
      </c>
      <c r="G79" s="265"/>
      <c r="H79" s="266" t="str">
        <f t="shared" ref="H79:H80" si="8">IF(G79="","",G79*C79)</f>
        <v/>
      </c>
      <c r="J79" s="232"/>
      <c r="K79" s="232"/>
    </row>
    <row r="80" spans="1:11" ht="15.6" x14ac:dyDescent="0.3">
      <c r="A80" s="176">
        <v>71</v>
      </c>
      <c r="B80" s="261" t="s">
        <v>348</v>
      </c>
      <c r="C80" s="262">
        <v>1</v>
      </c>
      <c r="D80" s="267" t="s">
        <v>349</v>
      </c>
      <c r="E80" s="263"/>
      <c r="F80" s="264">
        <v>250</v>
      </c>
      <c r="G80" s="265"/>
      <c r="H80" s="266" t="str">
        <f t="shared" si="8"/>
        <v/>
      </c>
    </row>
    <row r="81" spans="1:8" ht="15.6" x14ac:dyDescent="0.3">
      <c r="A81" s="176">
        <v>72</v>
      </c>
      <c r="B81" s="254" t="s">
        <v>350</v>
      </c>
      <c r="C81" s="268" t="s">
        <v>315</v>
      </c>
      <c r="D81" s="256"/>
      <c r="E81" s="269"/>
      <c r="F81" s="270"/>
      <c r="G81" s="259" t="s">
        <v>278</v>
      </c>
      <c r="H81" s="260">
        <f>SUBTOTAL(9,H82:H86)</f>
        <v>0</v>
      </c>
    </row>
    <row r="82" spans="1:8" ht="15.6" x14ac:dyDescent="0.3">
      <c r="A82" s="176">
        <v>73</v>
      </c>
      <c r="B82" s="271" t="s">
        <v>351</v>
      </c>
      <c r="C82" s="262">
        <v>1</v>
      </c>
      <c r="D82" s="247" t="s">
        <v>352</v>
      </c>
      <c r="E82" s="263"/>
      <c r="F82" s="272"/>
      <c r="G82" s="265"/>
      <c r="H82" s="266" t="str">
        <f t="shared" ref="H82:H86" si="9">IF(G82="","",G82*C82)</f>
        <v/>
      </c>
    </row>
    <row r="83" spans="1:8" ht="15.6" x14ac:dyDescent="0.3">
      <c r="A83" s="176">
        <v>74</v>
      </c>
      <c r="B83" s="271" t="s">
        <v>353</v>
      </c>
      <c r="C83" s="262">
        <v>1</v>
      </c>
      <c r="D83" s="247" t="s">
        <v>354</v>
      </c>
      <c r="E83" s="273"/>
      <c r="F83" s="273"/>
      <c r="G83" s="265"/>
      <c r="H83" s="266" t="str">
        <f t="shared" si="9"/>
        <v/>
      </c>
    </row>
    <row r="84" spans="1:8" ht="15.6" x14ac:dyDescent="0.3">
      <c r="A84" s="176">
        <v>75</v>
      </c>
      <c r="B84" s="271" t="s">
        <v>355</v>
      </c>
      <c r="C84" s="262">
        <v>1</v>
      </c>
      <c r="D84" s="267" t="s">
        <v>356</v>
      </c>
      <c r="E84" s="263"/>
      <c r="F84" s="272"/>
      <c r="G84" s="265"/>
      <c r="H84" s="266" t="str">
        <f t="shared" si="9"/>
        <v/>
      </c>
    </row>
    <row r="85" spans="1:8" ht="15.6" x14ac:dyDescent="0.3">
      <c r="A85" s="176">
        <v>76</v>
      </c>
      <c r="B85" s="271" t="s">
        <v>357</v>
      </c>
      <c r="C85" s="262">
        <v>1</v>
      </c>
      <c r="D85" s="267" t="s">
        <v>358</v>
      </c>
      <c r="E85" s="263"/>
      <c r="F85" s="272"/>
      <c r="G85" s="265"/>
      <c r="H85" s="266" t="str">
        <f t="shared" si="9"/>
        <v/>
      </c>
    </row>
    <row r="86" spans="1:8" ht="15.6" x14ac:dyDescent="0.3">
      <c r="A86" s="176">
        <v>77</v>
      </c>
      <c r="B86" s="271" t="s">
        <v>359</v>
      </c>
      <c r="C86" s="262">
        <v>1</v>
      </c>
      <c r="D86" s="267" t="s">
        <v>360</v>
      </c>
      <c r="E86" s="263"/>
      <c r="F86" s="272"/>
      <c r="G86" s="265"/>
      <c r="H86" s="266" t="str">
        <f t="shared" si="9"/>
        <v/>
      </c>
    </row>
    <row r="87" spans="1:8" ht="15.6" x14ac:dyDescent="0.3">
      <c r="A87" s="176">
        <v>78</v>
      </c>
      <c r="B87" s="254" t="s">
        <v>361</v>
      </c>
      <c r="C87" s="268" t="s">
        <v>315</v>
      </c>
      <c r="D87" s="256"/>
      <c r="E87" s="269"/>
      <c r="F87" s="270"/>
      <c r="G87" s="259" t="s">
        <v>278</v>
      </c>
      <c r="H87" s="274">
        <f>SUBTOTAL(9,H89:H93)</f>
        <v>0</v>
      </c>
    </row>
    <row r="88" spans="1:8" ht="15.6" x14ac:dyDescent="0.3">
      <c r="A88" s="176">
        <v>79</v>
      </c>
      <c r="B88" s="271" t="s">
        <v>362</v>
      </c>
      <c r="C88" s="262">
        <v>1</v>
      </c>
      <c r="D88" s="247" t="s">
        <v>363</v>
      </c>
      <c r="E88" s="273"/>
      <c r="F88" s="275"/>
      <c r="G88" s="276"/>
      <c r="H88" s="277" t="str">
        <f t="shared" ref="H88:H93" si="10">IF(G88="","",G88*C88)</f>
        <v/>
      </c>
    </row>
    <row r="89" spans="1:8" ht="15.6" x14ac:dyDescent="0.3">
      <c r="A89" s="176">
        <v>80</v>
      </c>
      <c r="B89" s="271" t="s">
        <v>364</v>
      </c>
      <c r="C89" s="262">
        <v>1</v>
      </c>
      <c r="D89" s="247" t="s">
        <v>365</v>
      </c>
      <c r="E89" s="273"/>
      <c r="F89" s="275"/>
      <c r="G89" s="276"/>
      <c r="H89" s="277" t="str">
        <f t="shared" si="10"/>
        <v/>
      </c>
    </row>
    <row r="90" spans="1:8" ht="15" customHeight="1" x14ac:dyDescent="0.3">
      <c r="A90" s="176">
        <v>81</v>
      </c>
      <c r="B90" s="245" t="s">
        <v>342</v>
      </c>
      <c r="C90" s="262">
        <v>1</v>
      </c>
      <c r="D90" s="247" t="s">
        <v>366</v>
      </c>
      <c r="E90" s="242"/>
      <c r="F90" s="242"/>
      <c r="G90" s="276"/>
      <c r="H90" s="249" t="str">
        <f t="shared" si="10"/>
        <v/>
      </c>
    </row>
    <row r="91" spans="1:8" ht="15" customHeight="1" x14ac:dyDescent="0.3">
      <c r="A91" s="176">
        <v>82</v>
      </c>
      <c r="B91" s="245" t="s">
        <v>367</v>
      </c>
      <c r="C91" s="262">
        <v>1</v>
      </c>
      <c r="D91" s="247" t="s">
        <v>368</v>
      </c>
      <c r="E91" s="242"/>
      <c r="F91" s="242"/>
      <c r="G91" s="276"/>
      <c r="H91" s="249" t="str">
        <f t="shared" si="10"/>
        <v/>
      </c>
    </row>
    <row r="92" spans="1:8" ht="15" customHeight="1" x14ac:dyDescent="0.3">
      <c r="A92" s="176">
        <v>83</v>
      </c>
      <c r="B92" s="245" t="s">
        <v>369</v>
      </c>
      <c r="C92" s="262">
        <v>1</v>
      </c>
      <c r="D92" s="247" t="s">
        <v>370</v>
      </c>
      <c r="E92" s="242"/>
      <c r="F92" s="242"/>
      <c r="G92" s="276"/>
      <c r="H92" s="249" t="str">
        <f t="shared" si="10"/>
        <v/>
      </c>
    </row>
    <row r="93" spans="1:8" ht="15.6" x14ac:dyDescent="0.3">
      <c r="A93" s="176">
        <v>84</v>
      </c>
      <c r="B93" s="271" t="s">
        <v>371</v>
      </c>
      <c r="C93" s="262">
        <v>1</v>
      </c>
      <c r="D93" s="267" t="s">
        <v>372</v>
      </c>
      <c r="E93" s="263"/>
      <c r="F93" s="272"/>
      <c r="G93" s="276"/>
      <c r="H93" s="278" t="str">
        <f t="shared" si="10"/>
        <v/>
      </c>
    </row>
    <row r="94" spans="1:8" ht="15.6" x14ac:dyDescent="0.3">
      <c r="A94" s="176">
        <v>85</v>
      </c>
      <c r="B94" s="254" t="s">
        <v>373</v>
      </c>
      <c r="C94" s="268" t="s">
        <v>315</v>
      </c>
      <c r="D94" s="256"/>
      <c r="E94" s="269"/>
      <c r="F94" s="270"/>
      <c r="G94" s="259" t="s">
        <v>278</v>
      </c>
      <c r="H94" s="274">
        <f>SUBTOTAL(9,H95:H97)</f>
        <v>0</v>
      </c>
    </row>
    <row r="95" spans="1:8" ht="15.6" x14ac:dyDescent="0.3">
      <c r="A95" s="176">
        <v>86</v>
      </c>
      <c r="B95" s="279" t="s">
        <v>374</v>
      </c>
      <c r="C95" s="262">
        <v>1</v>
      </c>
      <c r="D95" s="280" t="s">
        <v>375</v>
      </c>
      <c r="E95" s="263"/>
      <c r="F95" s="272"/>
      <c r="G95" s="265"/>
      <c r="H95" s="281" t="str">
        <f t="shared" ref="H95:H97" si="11">IF(G95="","",G95*C95)</f>
        <v/>
      </c>
    </row>
    <row r="96" spans="1:8" ht="15.6" x14ac:dyDescent="0.3">
      <c r="A96" s="176">
        <v>87</v>
      </c>
      <c r="B96" s="271" t="s">
        <v>376</v>
      </c>
      <c r="C96" s="262">
        <v>1</v>
      </c>
      <c r="D96" s="267" t="s">
        <v>377</v>
      </c>
      <c r="E96" s="263"/>
      <c r="F96" s="272"/>
      <c r="G96" s="265"/>
      <c r="H96" s="266" t="str">
        <f t="shared" si="11"/>
        <v/>
      </c>
    </row>
    <row r="97" spans="1:12" ht="15.6" x14ac:dyDescent="0.3">
      <c r="A97" s="176">
        <v>88</v>
      </c>
      <c r="B97" s="282" t="s">
        <v>378</v>
      </c>
      <c r="C97" s="283">
        <v>1</v>
      </c>
      <c r="D97" s="284" t="s">
        <v>379</v>
      </c>
      <c r="E97" s="285"/>
      <c r="F97" s="286"/>
      <c r="G97" s="265"/>
      <c r="H97" s="266" t="str">
        <f t="shared" si="11"/>
        <v/>
      </c>
    </row>
    <row r="98" spans="1:12" s="237" customFormat="1" ht="15.6" x14ac:dyDescent="0.3">
      <c r="A98" s="176">
        <v>89</v>
      </c>
      <c r="B98" s="287" t="s">
        <v>380</v>
      </c>
      <c r="C98" s="288"/>
      <c r="D98" s="289"/>
      <c r="E98" s="290"/>
      <c r="F98" s="291"/>
      <c r="G98" s="292" t="s">
        <v>274</v>
      </c>
      <c r="H98" s="183">
        <f>SUBTOTAL(9,H99:H102)</f>
        <v>0</v>
      </c>
    </row>
    <row r="99" spans="1:12" s="237" customFormat="1" ht="31.2" x14ac:dyDescent="0.3">
      <c r="A99" s="176">
        <v>90</v>
      </c>
      <c r="B99" s="293" t="s">
        <v>381</v>
      </c>
      <c r="C99" s="294" t="s">
        <v>315</v>
      </c>
      <c r="D99" s="295"/>
      <c r="E99" s="296"/>
      <c r="F99" s="297"/>
      <c r="G99" s="298" t="s">
        <v>278</v>
      </c>
      <c r="H99" s="191">
        <f>SUBTOTAL(9,H100:H102)</f>
        <v>0</v>
      </c>
    </row>
    <row r="100" spans="1:12" ht="15.6" x14ac:dyDescent="0.3">
      <c r="A100" s="176">
        <v>91</v>
      </c>
      <c r="B100" s="279" t="s">
        <v>382</v>
      </c>
      <c r="C100" s="262">
        <v>1</v>
      </c>
      <c r="D100" s="280" t="s">
        <v>383</v>
      </c>
      <c r="E100" s="263"/>
      <c r="F100" s="272"/>
      <c r="G100" s="265"/>
      <c r="H100" s="281" t="str">
        <f t="shared" ref="H100:H102" si="12">IF(G100="","",G100*C100)</f>
        <v/>
      </c>
    </row>
    <row r="101" spans="1:12" ht="15.6" x14ac:dyDescent="0.3">
      <c r="A101" s="176">
        <v>92</v>
      </c>
      <c r="B101" s="282" t="s">
        <v>384</v>
      </c>
      <c r="C101" s="283">
        <v>1</v>
      </c>
      <c r="D101" s="284" t="s">
        <v>385</v>
      </c>
      <c r="E101" s="285"/>
      <c r="F101" s="286"/>
      <c r="G101" s="299"/>
      <c r="H101" s="300" t="str">
        <f t="shared" si="12"/>
        <v/>
      </c>
    </row>
    <row r="102" spans="1:12" ht="16.2" thickBot="1" x14ac:dyDescent="0.35">
      <c r="A102" s="301">
        <v>93</v>
      </c>
      <c r="B102" s="302" t="s">
        <v>386</v>
      </c>
      <c r="C102" s="303">
        <v>1</v>
      </c>
      <c r="D102" s="304" t="s">
        <v>387</v>
      </c>
      <c r="E102" s="305"/>
      <c r="F102" s="306"/>
      <c r="G102" s="307"/>
      <c r="H102" s="308" t="str">
        <f t="shared" si="12"/>
        <v/>
      </c>
    </row>
    <row r="103" spans="1:12" ht="2.25" customHeight="1" x14ac:dyDescent="0.25"/>
    <row r="104" spans="1:12" ht="17.100000000000001" customHeight="1" thickBot="1" x14ac:dyDescent="0.3">
      <c r="A104" s="312"/>
      <c r="B104" s="312"/>
      <c r="C104" s="312"/>
      <c r="D104" s="312"/>
      <c r="E104" s="312"/>
      <c r="F104" s="312"/>
      <c r="G104" s="313"/>
      <c r="H104" s="314"/>
    </row>
    <row r="105" spans="1:12" ht="17.100000000000001" customHeight="1" thickTop="1" x14ac:dyDescent="0.35">
      <c r="A105" s="315"/>
      <c r="B105" s="316" t="s">
        <v>388</v>
      </c>
      <c r="C105" s="317"/>
      <c r="D105" s="317"/>
      <c r="E105" s="318"/>
      <c r="F105" s="318"/>
      <c r="G105" s="317"/>
      <c r="H105" s="319"/>
    </row>
    <row r="106" spans="1:12" ht="15.6" x14ac:dyDescent="0.3">
      <c r="A106" s="320">
        <v>1</v>
      </c>
      <c r="B106" s="321" t="s">
        <v>389</v>
      </c>
      <c r="C106" s="322"/>
      <c r="D106" s="322"/>
      <c r="E106" s="323"/>
      <c r="F106" s="323"/>
      <c r="G106" s="324"/>
      <c r="H106" s="325">
        <f>H10</f>
        <v>0</v>
      </c>
    </row>
    <row r="107" spans="1:12" ht="15.6" x14ac:dyDescent="0.3">
      <c r="A107" s="320">
        <v>2</v>
      </c>
      <c r="B107" s="326" t="s">
        <v>390</v>
      </c>
      <c r="C107" s="322"/>
      <c r="D107" s="322"/>
      <c r="E107" s="323"/>
      <c r="F107" s="323"/>
      <c r="G107" s="324"/>
      <c r="H107" s="327">
        <f>H28</f>
        <v>0</v>
      </c>
    </row>
    <row r="108" spans="1:12" ht="15.6" x14ac:dyDescent="0.3">
      <c r="A108" s="320">
        <v>3</v>
      </c>
      <c r="B108" s="321" t="s">
        <v>391</v>
      </c>
      <c r="C108" s="322"/>
      <c r="D108" s="322"/>
      <c r="E108" s="323"/>
      <c r="F108" s="323"/>
      <c r="G108" s="324"/>
      <c r="H108" s="327">
        <f>H58</f>
        <v>0</v>
      </c>
    </row>
    <row r="109" spans="1:12" ht="15.6" x14ac:dyDescent="0.3">
      <c r="A109" s="320">
        <v>4</v>
      </c>
      <c r="B109" s="328" t="s">
        <v>392</v>
      </c>
      <c r="C109" s="322"/>
      <c r="D109" s="322"/>
      <c r="E109" s="323"/>
      <c r="F109" s="323"/>
      <c r="G109" s="324"/>
      <c r="H109" s="327">
        <f>H65</f>
        <v>0</v>
      </c>
    </row>
    <row r="110" spans="1:12" ht="15.6" x14ac:dyDescent="0.3">
      <c r="A110" s="320">
        <v>5</v>
      </c>
      <c r="B110" s="328" t="s">
        <v>393</v>
      </c>
      <c r="C110" s="322"/>
      <c r="D110" s="322"/>
      <c r="E110" s="323"/>
      <c r="F110" s="323"/>
      <c r="G110" s="324"/>
      <c r="H110" s="327">
        <f>H77</f>
        <v>0</v>
      </c>
    </row>
    <row r="111" spans="1:12" ht="16.2" thickBot="1" x14ac:dyDescent="0.35">
      <c r="A111" s="329">
        <v>6</v>
      </c>
      <c r="B111" s="330" t="s">
        <v>394</v>
      </c>
      <c r="C111" s="331"/>
      <c r="D111" s="331"/>
      <c r="E111" s="332"/>
      <c r="F111" s="332"/>
      <c r="G111" s="333"/>
      <c r="H111" s="334">
        <f>H98</f>
        <v>0</v>
      </c>
      <c r="L111" s="335"/>
    </row>
    <row r="112" spans="1:12" ht="21.6" thickBot="1" x14ac:dyDescent="0.45">
      <c r="A112" s="336"/>
      <c r="B112" s="337" t="s">
        <v>395</v>
      </c>
      <c r="C112" s="338"/>
      <c r="D112" s="338"/>
      <c r="E112" s="338"/>
      <c r="F112" s="338"/>
      <c r="G112" s="339"/>
      <c r="H112" s="340">
        <f>SUM(H106:H111)</f>
        <v>0</v>
      </c>
      <c r="L112" s="341"/>
    </row>
    <row r="113" spans="8:8" ht="15.6" thickTop="1" x14ac:dyDescent="0.25"/>
    <row r="114" spans="8:8" x14ac:dyDescent="0.25">
      <c r="H114" s="342"/>
    </row>
  </sheetData>
  <sheetProtection algorithmName="SHA-512" hashValue="yNO3uLuHGa989a/Mdt4MUuKNhZ/4c1mwh0F9D785yMOFAJISMFmhLHg5gL0J9r6TlbMM+EDZIQhM6EsSlvxGaw==" saltValue="HuQtd81INKe6R2qG5muPmw==" spinCount="100000" sheet="1" objects="1" scenarios="1"/>
  <mergeCells count="47">
    <mergeCell ref="D57:E57"/>
    <mergeCell ref="D60:F60"/>
    <mergeCell ref="D61:F61"/>
    <mergeCell ref="D63:F63"/>
    <mergeCell ref="D64:F64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5:E25"/>
    <mergeCell ref="D26:E26"/>
    <mergeCell ref="D27:E27"/>
    <mergeCell ref="D30:E30"/>
    <mergeCell ref="D31:E31"/>
    <mergeCell ref="D32:E32"/>
    <mergeCell ref="D18:E18"/>
    <mergeCell ref="D19:E19"/>
    <mergeCell ref="D20:E20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</mergeCells>
  <printOptions horizontalCentered="1"/>
  <pageMargins left="0.511811023622047" right="0.196850393700787" top="0.59055118110236204" bottom="0.59055118110236204" header="0.15748031496063" footer="0"/>
  <pageSetup paperSize="9" scale="53" fitToHeight="5" orientation="portrait" horizontalDpi="4294967292" verticalDpi="300"/>
  <headerFooter alignWithMargins="0">
    <oddFooter>&amp;RStránka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B702-D44A-45FC-8248-8FBF9C0F16C6}">
  <dimension ref="A1:F244"/>
  <sheetViews>
    <sheetView topLeftCell="A202" zoomScaleNormal="100" workbookViewId="0">
      <selection activeCell="E226" sqref="E226"/>
    </sheetView>
  </sheetViews>
  <sheetFormatPr defaultColWidth="12.44140625" defaultRowHeight="15.6" x14ac:dyDescent="0.3"/>
  <cols>
    <col min="1" max="1" width="14.6640625" style="67" customWidth="1"/>
    <col min="2" max="2" width="110.21875" style="67" customWidth="1"/>
    <col min="3" max="3" width="8.88671875" style="67" customWidth="1"/>
    <col min="4" max="4" width="11.109375" style="67" customWidth="1"/>
    <col min="5" max="5" width="20.5546875" style="67" customWidth="1"/>
    <col min="6" max="6" width="25.77734375" style="67" customWidth="1"/>
    <col min="7" max="242" width="9.6640625" style="67" customWidth="1"/>
    <col min="243" max="243" width="15" style="67" customWidth="1"/>
    <col min="244" max="244" width="110.21875" style="67" customWidth="1"/>
    <col min="245" max="246" width="11.109375" style="67" customWidth="1"/>
    <col min="247" max="247" width="20.5546875" style="67" customWidth="1"/>
    <col min="248" max="248" width="25.77734375" style="67" customWidth="1"/>
    <col min="249" max="498" width="9.6640625" style="67" customWidth="1"/>
    <col min="499" max="499" width="15" style="67" customWidth="1"/>
    <col min="500" max="500" width="110.21875" style="67" customWidth="1"/>
    <col min="501" max="502" width="11.109375" style="67" customWidth="1"/>
    <col min="503" max="503" width="20.5546875" style="67" customWidth="1"/>
    <col min="504" max="504" width="25.77734375" style="67" customWidth="1"/>
    <col min="505" max="754" width="9.6640625" style="67" customWidth="1"/>
    <col min="755" max="755" width="15" style="67" customWidth="1"/>
    <col min="756" max="756" width="110.21875" style="67" customWidth="1"/>
    <col min="757" max="758" width="11.109375" style="67" customWidth="1"/>
    <col min="759" max="759" width="20.5546875" style="67" customWidth="1"/>
    <col min="760" max="760" width="25.77734375" style="67" customWidth="1"/>
    <col min="761" max="1010" width="9.6640625" style="67" customWidth="1"/>
    <col min="1011" max="1011" width="15" style="67" customWidth="1"/>
    <col min="1012" max="1012" width="110.21875" style="67" customWidth="1"/>
    <col min="1013" max="1014" width="11.109375" style="67" customWidth="1"/>
    <col min="1015" max="1015" width="20.5546875" style="67" customWidth="1"/>
    <col min="1016" max="1016" width="25.77734375" style="67" customWidth="1"/>
    <col min="1017" max="1266" width="9.6640625" style="67" customWidth="1"/>
    <col min="1267" max="1267" width="15" style="67" customWidth="1"/>
    <col min="1268" max="1268" width="110.21875" style="67" customWidth="1"/>
    <col min="1269" max="1270" width="11.109375" style="67" customWidth="1"/>
    <col min="1271" max="1271" width="20.5546875" style="67" customWidth="1"/>
    <col min="1272" max="1272" width="25.77734375" style="67" customWidth="1"/>
    <col min="1273" max="1522" width="9.6640625" style="67" customWidth="1"/>
    <col min="1523" max="1523" width="15" style="67" customWidth="1"/>
    <col min="1524" max="1524" width="110.21875" style="67" customWidth="1"/>
    <col min="1525" max="1526" width="11.109375" style="67" customWidth="1"/>
    <col min="1527" max="1527" width="20.5546875" style="67" customWidth="1"/>
    <col min="1528" max="1528" width="25.77734375" style="67" customWidth="1"/>
    <col min="1529" max="1778" width="9.6640625" style="67" customWidth="1"/>
    <col min="1779" max="1779" width="15" style="67" customWidth="1"/>
    <col min="1780" max="1780" width="110.21875" style="67" customWidth="1"/>
    <col min="1781" max="1782" width="11.109375" style="67" customWidth="1"/>
    <col min="1783" max="1783" width="20.5546875" style="67" customWidth="1"/>
    <col min="1784" max="1784" width="25.77734375" style="67" customWidth="1"/>
    <col min="1785" max="2034" width="9.6640625" style="67" customWidth="1"/>
    <col min="2035" max="2035" width="15" style="67" customWidth="1"/>
    <col min="2036" max="2036" width="110.21875" style="67" customWidth="1"/>
    <col min="2037" max="2038" width="11.109375" style="67" customWidth="1"/>
    <col min="2039" max="2039" width="20.5546875" style="67" customWidth="1"/>
    <col min="2040" max="2040" width="25.77734375" style="67" customWidth="1"/>
    <col min="2041" max="2290" width="9.6640625" style="67" customWidth="1"/>
    <col min="2291" max="2291" width="15" style="67" customWidth="1"/>
    <col min="2292" max="2292" width="110.21875" style="67" customWidth="1"/>
    <col min="2293" max="2294" width="11.109375" style="67" customWidth="1"/>
    <col min="2295" max="2295" width="20.5546875" style="67" customWidth="1"/>
    <col min="2296" max="2296" width="25.77734375" style="67" customWidth="1"/>
    <col min="2297" max="2546" width="9.6640625" style="67" customWidth="1"/>
    <col min="2547" max="2547" width="15" style="67" customWidth="1"/>
    <col min="2548" max="2548" width="110.21875" style="67" customWidth="1"/>
    <col min="2549" max="2550" width="11.109375" style="67" customWidth="1"/>
    <col min="2551" max="2551" width="20.5546875" style="67" customWidth="1"/>
    <col min="2552" max="2552" width="25.77734375" style="67" customWidth="1"/>
    <col min="2553" max="2802" width="9.6640625" style="67" customWidth="1"/>
    <col min="2803" max="2803" width="15" style="67" customWidth="1"/>
    <col min="2804" max="2804" width="110.21875" style="67" customWidth="1"/>
    <col min="2805" max="2806" width="11.109375" style="67" customWidth="1"/>
    <col min="2807" max="2807" width="20.5546875" style="67" customWidth="1"/>
    <col min="2808" max="2808" width="25.77734375" style="67" customWidth="1"/>
    <col min="2809" max="3058" width="9.6640625" style="67" customWidth="1"/>
    <col min="3059" max="3059" width="15" style="67" customWidth="1"/>
    <col min="3060" max="3060" width="110.21875" style="67" customWidth="1"/>
    <col min="3061" max="3062" width="11.109375" style="67" customWidth="1"/>
    <col min="3063" max="3063" width="20.5546875" style="67" customWidth="1"/>
    <col min="3064" max="3064" width="25.77734375" style="67" customWidth="1"/>
    <col min="3065" max="3314" width="9.6640625" style="67" customWidth="1"/>
    <col min="3315" max="3315" width="15" style="67" customWidth="1"/>
    <col min="3316" max="3316" width="110.21875" style="67" customWidth="1"/>
    <col min="3317" max="3318" width="11.109375" style="67" customWidth="1"/>
    <col min="3319" max="3319" width="20.5546875" style="67" customWidth="1"/>
    <col min="3320" max="3320" width="25.77734375" style="67" customWidth="1"/>
    <col min="3321" max="3570" width="9.6640625" style="67" customWidth="1"/>
    <col min="3571" max="3571" width="15" style="67" customWidth="1"/>
    <col min="3572" max="3572" width="110.21875" style="67" customWidth="1"/>
    <col min="3573" max="3574" width="11.109375" style="67" customWidth="1"/>
    <col min="3575" max="3575" width="20.5546875" style="67" customWidth="1"/>
    <col min="3576" max="3576" width="25.77734375" style="67" customWidth="1"/>
    <col min="3577" max="3826" width="9.6640625" style="67" customWidth="1"/>
    <col min="3827" max="3827" width="15" style="67" customWidth="1"/>
    <col min="3828" max="3828" width="110.21875" style="67" customWidth="1"/>
    <col min="3829" max="3830" width="11.109375" style="67" customWidth="1"/>
    <col min="3831" max="3831" width="20.5546875" style="67" customWidth="1"/>
    <col min="3832" max="3832" width="25.77734375" style="67" customWidth="1"/>
    <col min="3833" max="4082" width="9.6640625" style="67" customWidth="1"/>
    <col min="4083" max="4083" width="15" style="67" customWidth="1"/>
    <col min="4084" max="4084" width="110.21875" style="67" customWidth="1"/>
    <col min="4085" max="4086" width="11.109375" style="67" customWidth="1"/>
    <col min="4087" max="4087" width="20.5546875" style="67" customWidth="1"/>
    <col min="4088" max="4088" width="25.77734375" style="67" customWidth="1"/>
    <col min="4089" max="4338" width="9.6640625" style="67" customWidth="1"/>
    <col min="4339" max="4339" width="15" style="67" customWidth="1"/>
    <col min="4340" max="4340" width="110.21875" style="67" customWidth="1"/>
    <col min="4341" max="4342" width="11.109375" style="67" customWidth="1"/>
    <col min="4343" max="4343" width="20.5546875" style="67" customWidth="1"/>
    <col min="4344" max="4344" width="25.77734375" style="67" customWidth="1"/>
    <col min="4345" max="4594" width="9.6640625" style="67" customWidth="1"/>
    <col min="4595" max="4595" width="15" style="67" customWidth="1"/>
    <col min="4596" max="4596" width="110.21875" style="67" customWidth="1"/>
    <col min="4597" max="4598" width="11.109375" style="67" customWidth="1"/>
    <col min="4599" max="4599" width="20.5546875" style="67" customWidth="1"/>
    <col min="4600" max="4600" width="25.77734375" style="67" customWidth="1"/>
    <col min="4601" max="4850" width="9.6640625" style="67" customWidth="1"/>
    <col min="4851" max="4851" width="15" style="67" customWidth="1"/>
    <col min="4852" max="4852" width="110.21875" style="67" customWidth="1"/>
    <col min="4853" max="4854" width="11.109375" style="67" customWidth="1"/>
    <col min="4855" max="4855" width="20.5546875" style="67" customWidth="1"/>
    <col min="4856" max="4856" width="25.77734375" style="67" customWidth="1"/>
    <col min="4857" max="5106" width="9.6640625" style="67" customWidth="1"/>
    <col min="5107" max="5107" width="15" style="67" customWidth="1"/>
    <col min="5108" max="5108" width="110.21875" style="67" customWidth="1"/>
    <col min="5109" max="5110" width="11.109375" style="67" customWidth="1"/>
    <col min="5111" max="5111" width="20.5546875" style="67" customWidth="1"/>
    <col min="5112" max="5112" width="25.77734375" style="67" customWidth="1"/>
    <col min="5113" max="5362" width="9.6640625" style="67" customWidth="1"/>
    <col min="5363" max="5363" width="15" style="67" customWidth="1"/>
    <col min="5364" max="5364" width="110.21875" style="67" customWidth="1"/>
    <col min="5365" max="5366" width="11.109375" style="67" customWidth="1"/>
    <col min="5367" max="5367" width="20.5546875" style="67" customWidth="1"/>
    <col min="5368" max="5368" width="25.77734375" style="67" customWidth="1"/>
    <col min="5369" max="5618" width="9.6640625" style="67" customWidth="1"/>
    <col min="5619" max="5619" width="15" style="67" customWidth="1"/>
    <col min="5620" max="5620" width="110.21875" style="67" customWidth="1"/>
    <col min="5621" max="5622" width="11.109375" style="67" customWidth="1"/>
    <col min="5623" max="5623" width="20.5546875" style="67" customWidth="1"/>
    <col min="5624" max="5624" width="25.77734375" style="67" customWidth="1"/>
    <col min="5625" max="5874" width="9.6640625" style="67" customWidth="1"/>
    <col min="5875" max="5875" width="15" style="67" customWidth="1"/>
    <col min="5876" max="5876" width="110.21875" style="67" customWidth="1"/>
    <col min="5877" max="5878" width="11.109375" style="67" customWidth="1"/>
    <col min="5879" max="5879" width="20.5546875" style="67" customWidth="1"/>
    <col min="5880" max="5880" width="25.77734375" style="67" customWidth="1"/>
    <col min="5881" max="6130" width="9.6640625" style="67" customWidth="1"/>
    <col min="6131" max="6131" width="15" style="67" customWidth="1"/>
    <col min="6132" max="6132" width="110.21875" style="67" customWidth="1"/>
    <col min="6133" max="6134" width="11.109375" style="67" customWidth="1"/>
    <col min="6135" max="6135" width="20.5546875" style="67" customWidth="1"/>
    <col min="6136" max="6136" width="25.77734375" style="67" customWidth="1"/>
    <col min="6137" max="6386" width="9.6640625" style="67" customWidth="1"/>
    <col min="6387" max="6387" width="15" style="67" customWidth="1"/>
    <col min="6388" max="6388" width="110.21875" style="67" customWidth="1"/>
    <col min="6389" max="6390" width="11.109375" style="67" customWidth="1"/>
    <col min="6391" max="6391" width="20.5546875" style="67" customWidth="1"/>
    <col min="6392" max="6392" width="25.77734375" style="67" customWidth="1"/>
    <col min="6393" max="6642" width="9.6640625" style="67" customWidth="1"/>
    <col min="6643" max="6643" width="15" style="67" customWidth="1"/>
    <col min="6644" max="6644" width="110.21875" style="67" customWidth="1"/>
    <col min="6645" max="6646" width="11.109375" style="67" customWidth="1"/>
    <col min="6647" max="6647" width="20.5546875" style="67" customWidth="1"/>
    <col min="6648" max="6648" width="25.77734375" style="67" customWidth="1"/>
    <col min="6649" max="6898" width="9.6640625" style="67" customWidth="1"/>
    <col min="6899" max="6899" width="15" style="67" customWidth="1"/>
    <col min="6900" max="6900" width="110.21875" style="67" customWidth="1"/>
    <col min="6901" max="6902" width="11.109375" style="67" customWidth="1"/>
    <col min="6903" max="6903" width="20.5546875" style="67" customWidth="1"/>
    <col min="6904" max="6904" width="25.77734375" style="67" customWidth="1"/>
    <col min="6905" max="7154" width="9.6640625" style="67" customWidth="1"/>
    <col min="7155" max="7155" width="15" style="67" customWidth="1"/>
    <col min="7156" max="7156" width="110.21875" style="67" customWidth="1"/>
    <col min="7157" max="7158" width="11.109375" style="67" customWidth="1"/>
    <col min="7159" max="7159" width="20.5546875" style="67" customWidth="1"/>
    <col min="7160" max="7160" width="25.77734375" style="67" customWidth="1"/>
    <col min="7161" max="7410" width="9.6640625" style="67" customWidth="1"/>
    <col min="7411" max="7411" width="15" style="67" customWidth="1"/>
    <col min="7412" max="7412" width="110.21875" style="67" customWidth="1"/>
    <col min="7413" max="7414" width="11.109375" style="67" customWidth="1"/>
    <col min="7415" max="7415" width="20.5546875" style="67" customWidth="1"/>
    <col min="7416" max="7416" width="25.77734375" style="67" customWidth="1"/>
    <col min="7417" max="7666" width="9.6640625" style="67" customWidth="1"/>
    <col min="7667" max="7667" width="15" style="67" customWidth="1"/>
    <col min="7668" max="7668" width="110.21875" style="67" customWidth="1"/>
    <col min="7669" max="7670" width="11.109375" style="67" customWidth="1"/>
    <col min="7671" max="7671" width="20.5546875" style="67" customWidth="1"/>
    <col min="7672" max="7672" width="25.77734375" style="67" customWidth="1"/>
    <col min="7673" max="7922" width="9.6640625" style="67" customWidth="1"/>
    <col min="7923" max="7923" width="15" style="67" customWidth="1"/>
    <col min="7924" max="7924" width="110.21875" style="67" customWidth="1"/>
    <col min="7925" max="7926" width="11.109375" style="67" customWidth="1"/>
    <col min="7927" max="7927" width="20.5546875" style="67" customWidth="1"/>
    <col min="7928" max="7928" width="25.77734375" style="67" customWidth="1"/>
    <col min="7929" max="8178" width="9.6640625" style="67" customWidth="1"/>
    <col min="8179" max="8179" width="15" style="67" customWidth="1"/>
    <col min="8180" max="8180" width="110.21875" style="67" customWidth="1"/>
    <col min="8181" max="8182" width="11.109375" style="67" customWidth="1"/>
    <col min="8183" max="8183" width="20.5546875" style="67" customWidth="1"/>
    <col min="8184" max="8184" width="25.77734375" style="67" customWidth="1"/>
    <col min="8185" max="8434" width="9.6640625" style="67" customWidth="1"/>
    <col min="8435" max="8435" width="15" style="67" customWidth="1"/>
    <col min="8436" max="8436" width="110.21875" style="67" customWidth="1"/>
    <col min="8437" max="8438" width="11.109375" style="67" customWidth="1"/>
    <col min="8439" max="8439" width="20.5546875" style="67" customWidth="1"/>
    <col min="8440" max="8440" width="25.77734375" style="67" customWidth="1"/>
    <col min="8441" max="8690" width="9.6640625" style="67" customWidth="1"/>
    <col min="8691" max="8691" width="15" style="67" customWidth="1"/>
    <col min="8692" max="8692" width="110.21875" style="67" customWidth="1"/>
    <col min="8693" max="8694" width="11.109375" style="67" customWidth="1"/>
    <col min="8695" max="8695" width="20.5546875" style="67" customWidth="1"/>
    <col min="8696" max="8696" width="25.77734375" style="67" customWidth="1"/>
    <col min="8697" max="8946" width="9.6640625" style="67" customWidth="1"/>
    <col min="8947" max="8947" width="15" style="67" customWidth="1"/>
    <col min="8948" max="8948" width="110.21875" style="67" customWidth="1"/>
    <col min="8949" max="8950" width="11.109375" style="67" customWidth="1"/>
    <col min="8951" max="8951" width="20.5546875" style="67" customWidth="1"/>
    <col min="8952" max="8952" width="25.77734375" style="67" customWidth="1"/>
    <col min="8953" max="9202" width="9.6640625" style="67" customWidth="1"/>
    <col min="9203" max="9203" width="15" style="67" customWidth="1"/>
    <col min="9204" max="9204" width="110.21875" style="67" customWidth="1"/>
    <col min="9205" max="9206" width="11.109375" style="67" customWidth="1"/>
    <col min="9207" max="9207" width="20.5546875" style="67" customWidth="1"/>
    <col min="9208" max="9208" width="25.77734375" style="67" customWidth="1"/>
    <col min="9209" max="9458" width="9.6640625" style="67" customWidth="1"/>
    <col min="9459" max="9459" width="15" style="67" customWidth="1"/>
    <col min="9460" max="9460" width="110.21875" style="67" customWidth="1"/>
    <col min="9461" max="9462" width="11.109375" style="67" customWidth="1"/>
    <col min="9463" max="9463" width="20.5546875" style="67" customWidth="1"/>
    <col min="9464" max="9464" width="25.77734375" style="67" customWidth="1"/>
    <col min="9465" max="9714" width="9.6640625" style="67" customWidth="1"/>
    <col min="9715" max="9715" width="15" style="67" customWidth="1"/>
    <col min="9716" max="9716" width="110.21875" style="67" customWidth="1"/>
    <col min="9717" max="9718" width="11.109375" style="67" customWidth="1"/>
    <col min="9719" max="9719" width="20.5546875" style="67" customWidth="1"/>
    <col min="9720" max="9720" width="25.77734375" style="67" customWidth="1"/>
    <col min="9721" max="9970" width="9.6640625" style="67" customWidth="1"/>
    <col min="9971" max="9971" width="15" style="67" customWidth="1"/>
    <col min="9972" max="9972" width="110.21875" style="67" customWidth="1"/>
    <col min="9973" max="9974" width="11.109375" style="67" customWidth="1"/>
    <col min="9975" max="9975" width="20.5546875" style="67" customWidth="1"/>
    <col min="9976" max="9976" width="25.77734375" style="67" customWidth="1"/>
    <col min="9977" max="10226" width="9.6640625" style="67" customWidth="1"/>
    <col min="10227" max="10227" width="15" style="67" customWidth="1"/>
    <col min="10228" max="10228" width="110.21875" style="67" customWidth="1"/>
    <col min="10229" max="10230" width="11.109375" style="67" customWidth="1"/>
    <col min="10231" max="10231" width="20.5546875" style="67" customWidth="1"/>
    <col min="10232" max="10232" width="25.77734375" style="67" customWidth="1"/>
    <col min="10233" max="10482" width="9.6640625" style="67" customWidth="1"/>
    <col min="10483" max="10483" width="15" style="67" customWidth="1"/>
    <col min="10484" max="10484" width="110.21875" style="67" customWidth="1"/>
    <col min="10485" max="10486" width="11.109375" style="67" customWidth="1"/>
    <col min="10487" max="10487" width="20.5546875" style="67" customWidth="1"/>
    <col min="10488" max="10488" width="25.77734375" style="67" customWidth="1"/>
    <col min="10489" max="10738" width="9.6640625" style="67" customWidth="1"/>
    <col min="10739" max="10739" width="15" style="67" customWidth="1"/>
    <col min="10740" max="10740" width="110.21875" style="67" customWidth="1"/>
    <col min="10741" max="10742" width="11.109375" style="67" customWidth="1"/>
    <col min="10743" max="10743" width="20.5546875" style="67" customWidth="1"/>
    <col min="10744" max="10744" width="25.77734375" style="67" customWidth="1"/>
    <col min="10745" max="10994" width="9.6640625" style="67" customWidth="1"/>
    <col min="10995" max="10995" width="15" style="67" customWidth="1"/>
    <col min="10996" max="10996" width="110.21875" style="67" customWidth="1"/>
    <col min="10997" max="10998" width="11.109375" style="67" customWidth="1"/>
    <col min="10999" max="10999" width="20.5546875" style="67" customWidth="1"/>
    <col min="11000" max="11000" width="25.77734375" style="67" customWidth="1"/>
    <col min="11001" max="11250" width="9.6640625" style="67" customWidth="1"/>
    <col min="11251" max="11251" width="15" style="67" customWidth="1"/>
    <col min="11252" max="11252" width="110.21875" style="67" customWidth="1"/>
    <col min="11253" max="11254" width="11.109375" style="67" customWidth="1"/>
    <col min="11255" max="11255" width="20.5546875" style="67" customWidth="1"/>
    <col min="11256" max="11256" width="25.77734375" style="67" customWidth="1"/>
    <col min="11257" max="11506" width="9.6640625" style="67" customWidth="1"/>
    <col min="11507" max="11507" width="15" style="67" customWidth="1"/>
    <col min="11508" max="11508" width="110.21875" style="67" customWidth="1"/>
    <col min="11509" max="11510" width="11.109375" style="67" customWidth="1"/>
    <col min="11511" max="11511" width="20.5546875" style="67" customWidth="1"/>
    <col min="11512" max="11512" width="25.77734375" style="67" customWidth="1"/>
    <col min="11513" max="11762" width="9.6640625" style="67" customWidth="1"/>
    <col min="11763" max="11763" width="15" style="67" customWidth="1"/>
    <col min="11764" max="11764" width="110.21875" style="67" customWidth="1"/>
    <col min="11765" max="11766" width="11.109375" style="67" customWidth="1"/>
    <col min="11767" max="11767" width="20.5546875" style="67" customWidth="1"/>
    <col min="11768" max="11768" width="25.77734375" style="67" customWidth="1"/>
    <col min="11769" max="12018" width="9.6640625" style="67" customWidth="1"/>
    <col min="12019" max="12019" width="15" style="67" customWidth="1"/>
    <col min="12020" max="12020" width="110.21875" style="67" customWidth="1"/>
    <col min="12021" max="12022" width="11.109375" style="67" customWidth="1"/>
    <col min="12023" max="12023" width="20.5546875" style="67" customWidth="1"/>
    <col min="12024" max="12024" width="25.77734375" style="67" customWidth="1"/>
    <col min="12025" max="12274" width="9.6640625" style="67" customWidth="1"/>
    <col min="12275" max="12275" width="15" style="67" customWidth="1"/>
    <col min="12276" max="12276" width="110.21875" style="67" customWidth="1"/>
    <col min="12277" max="12278" width="11.109375" style="67" customWidth="1"/>
    <col min="12279" max="12279" width="20.5546875" style="67" customWidth="1"/>
    <col min="12280" max="12280" width="25.77734375" style="67" customWidth="1"/>
    <col min="12281" max="12530" width="9.6640625" style="67" customWidth="1"/>
    <col min="12531" max="12531" width="15" style="67" customWidth="1"/>
    <col min="12532" max="12532" width="110.21875" style="67" customWidth="1"/>
    <col min="12533" max="12534" width="11.109375" style="67" customWidth="1"/>
    <col min="12535" max="12535" width="20.5546875" style="67" customWidth="1"/>
    <col min="12536" max="12536" width="25.77734375" style="67" customWidth="1"/>
    <col min="12537" max="12786" width="9.6640625" style="67" customWidth="1"/>
    <col min="12787" max="12787" width="15" style="67" customWidth="1"/>
    <col min="12788" max="12788" width="110.21875" style="67" customWidth="1"/>
    <col min="12789" max="12790" width="11.109375" style="67" customWidth="1"/>
    <col min="12791" max="12791" width="20.5546875" style="67" customWidth="1"/>
    <col min="12792" max="12792" width="25.77734375" style="67" customWidth="1"/>
    <col min="12793" max="13042" width="9.6640625" style="67" customWidth="1"/>
    <col min="13043" max="13043" width="15" style="67" customWidth="1"/>
    <col min="13044" max="13044" width="110.21875" style="67" customWidth="1"/>
    <col min="13045" max="13046" width="11.109375" style="67" customWidth="1"/>
    <col min="13047" max="13047" width="20.5546875" style="67" customWidth="1"/>
    <col min="13048" max="13048" width="25.77734375" style="67" customWidth="1"/>
    <col min="13049" max="13298" width="9.6640625" style="67" customWidth="1"/>
    <col min="13299" max="13299" width="15" style="67" customWidth="1"/>
    <col min="13300" max="13300" width="110.21875" style="67" customWidth="1"/>
    <col min="13301" max="13302" width="11.109375" style="67" customWidth="1"/>
    <col min="13303" max="13303" width="20.5546875" style="67" customWidth="1"/>
    <col min="13304" max="13304" width="25.77734375" style="67" customWidth="1"/>
    <col min="13305" max="13554" width="9.6640625" style="67" customWidth="1"/>
    <col min="13555" max="13555" width="15" style="67" customWidth="1"/>
    <col min="13556" max="13556" width="110.21875" style="67" customWidth="1"/>
    <col min="13557" max="13558" width="11.109375" style="67" customWidth="1"/>
    <col min="13559" max="13559" width="20.5546875" style="67" customWidth="1"/>
    <col min="13560" max="13560" width="25.77734375" style="67" customWidth="1"/>
    <col min="13561" max="13810" width="9.6640625" style="67" customWidth="1"/>
    <col min="13811" max="13811" width="15" style="67" customWidth="1"/>
    <col min="13812" max="13812" width="110.21875" style="67" customWidth="1"/>
    <col min="13813" max="13814" width="11.109375" style="67" customWidth="1"/>
    <col min="13815" max="13815" width="20.5546875" style="67" customWidth="1"/>
    <col min="13816" max="13816" width="25.77734375" style="67" customWidth="1"/>
    <col min="13817" max="14066" width="9.6640625" style="67" customWidth="1"/>
    <col min="14067" max="14067" width="15" style="67" customWidth="1"/>
    <col min="14068" max="14068" width="110.21875" style="67" customWidth="1"/>
    <col min="14069" max="14070" width="11.109375" style="67" customWidth="1"/>
    <col min="14071" max="14071" width="20.5546875" style="67" customWidth="1"/>
    <col min="14072" max="14072" width="25.77734375" style="67" customWidth="1"/>
    <col min="14073" max="14322" width="9.6640625" style="67" customWidth="1"/>
    <col min="14323" max="14323" width="15" style="67" customWidth="1"/>
    <col min="14324" max="14324" width="110.21875" style="67" customWidth="1"/>
    <col min="14325" max="14326" width="11.109375" style="67" customWidth="1"/>
    <col min="14327" max="14327" width="20.5546875" style="67" customWidth="1"/>
    <col min="14328" max="14328" width="25.77734375" style="67" customWidth="1"/>
    <col min="14329" max="14578" width="9.6640625" style="67" customWidth="1"/>
    <col min="14579" max="14579" width="15" style="67" customWidth="1"/>
    <col min="14580" max="14580" width="110.21875" style="67" customWidth="1"/>
    <col min="14581" max="14582" width="11.109375" style="67" customWidth="1"/>
    <col min="14583" max="14583" width="20.5546875" style="67" customWidth="1"/>
    <col min="14584" max="14584" width="25.77734375" style="67" customWidth="1"/>
    <col min="14585" max="14834" width="9.6640625" style="67" customWidth="1"/>
    <col min="14835" max="14835" width="15" style="67" customWidth="1"/>
    <col min="14836" max="14836" width="110.21875" style="67" customWidth="1"/>
    <col min="14837" max="14838" width="11.109375" style="67" customWidth="1"/>
    <col min="14839" max="14839" width="20.5546875" style="67" customWidth="1"/>
    <col min="14840" max="14840" width="25.77734375" style="67" customWidth="1"/>
    <col min="14841" max="15090" width="9.6640625" style="67" customWidth="1"/>
    <col min="15091" max="15091" width="15" style="67" customWidth="1"/>
    <col min="15092" max="15092" width="110.21875" style="67" customWidth="1"/>
    <col min="15093" max="15094" width="11.109375" style="67" customWidth="1"/>
    <col min="15095" max="15095" width="20.5546875" style="67" customWidth="1"/>
    <col min="15096" max="15096" width="25.77734375" style="67" customWidth="1"/>
    <col min="15097" max="15346" width="9.6640625" style="67" customWidth="1"/>
    <col min="15347" max="15347" width="15" style="67" customWidth="1"/>
    <col min="15348" max="15348" width="110.21875" style="67" customWidth="1"/>
    <col min="15349" max="15350" width="11.109375" style="67" customWidth="1"/>
    <col min="15351" max="15351" width="20.5546875" style="67" customWidth="1"/>
    <col min="15352" max="15352" width="25.77734375" style="67" customWidth="1"/>
    <col min="15353" max="15602" width="9.6640625" style="67" customWidth="1"/>
    <col min="15603" max="15603" width="15" style="67" customWidth="1"/>
    <col min="15604" max="15604" width="110.21875" style="67" customWidth="1"/>
    <col min="15605" max="15606" width="11.109375" style="67" customWidth="1"/>
    <col min="15607" max="15607" width="20.5546875" style="67" customWidth="1"/>
    <col min="15608" max="15608" width="25.77734375" style="67" customWidth="1"/>
    <col min="15609" max="15858" width="9.6640625" style="67" customWidth="1"/>
    <col min="15859" max="15859" width="15" style="67" customWidth="1"/>
    <col min="15860" max="15860" width="110.21875" style="67" customWidth="1"/>
    <col min="15861" max="15862" width="11.109375" style="67" customWidth="1"/>
    <col min="15863" max="15863" width="20.5546875" style="67" customWidth="1"/>
    <col min="15864" max="15864" width="25.77734375" style="67" customWidth="1"/>
    <col min="15865" max="16114" width="9.6640625" style="67" customWidth="1"/>
    <col min="16115" max="16115" width="15" style="67" customWidth="1"/>
    <col min="16116" max="16116" width="110.21875" style="67" customWidth="1"/>
    <col min="16117" max="16118" width="11.109375" style="67" customWidth="1"/>
    <col min="16119" max="16119" width="20.5546875" style="67" customWidth="1"/>
    <col min="16120" max="16120" width="25.77734375" style="67" customWidth="1"/>
    <col min="16121" max="16384" width="9.6640625" style="67" customWidth="1"/>
  </cols>
  <sheetData>
    <row r="1" spans="1:6" x14ac:dyDescent="0.3">
      <c r="A1" s="62"/>
      <c r="B1" s="63"/>
      <c r="C1" s="64"/>
      <c r="D1" s="64"/>
      <c r="E1" s="65"/>
      <c r="F1" s="66"/>
    </row>
    <row r="2" spans="1:6" ht="17.399999999999999" x14ac:dyDescent="0.3">
      <c r="A2" s="62"/>
      <c r="B2" s="68" t="s">
        <v>85</v>
      </c>
      <c r="C2" s="64"/>
      <c r="D2" s="64"/>
      <c r="E2" s="65"/>
      <c r="F2" s="66"/>
    </row>
    <row r="3" spans="1:6" ht="20.399999999999999" customHeight="1" x14ac:dyDescent="0.3">
      <c r="A3" s="69" t="s">
        <v>86</v>
      </c>
      <c r="B3" s="70" t="s">
        <v>87</v>
      </c>
      <c r="C3" s="64"/>
      <c r="D3" s="64"/>
      <c r="E3" s="65"/>
      <c r="F3" s="66"/>
    </row>
    <row r="4" spans="1:6" ht="20.399999999999999" customHeight="1" x14ac:dyDescent="0.3">
      <c r="A4" s="69" t="s">
        <v>88</v>
      </c>
      <c r="B4" s="70" t="s">
        <v>89</v>
      </c>
      <c r="C4" s="64"/>
      <c r="D4" s="64"/>
      <c r="E4" s="65"/>
      <c r="F4" s="66"/>
    </row>
    <row r="5" spans="1:6" ht="24.6" customHeight="1" x14ac:dyDescent="0.3">
      <c r="A5" s="69" t="s">
        <v>90</v>
      </c>
      <c r="B5" s="71" t="s">
        <v>91</v>
      </c>
      <c r="C5" s="64"/>
      <c r="D5" s="64"/>
      <c r="E5" s="65"/>
      <c r="F5" s="66"/>
    </row>
    <row r="6" spans="1:6" ht="19.2" customHeight="1" x14ac:dyDescent="0.3">
      <c r="A6" s="69"/>
      <c r="B6" s="72" t="s">
        <v>92</v>
      </c>
      <c r="C6" s="64"/>
      <c r="D6" s="64"/>
      <c r="E6" s="65"/>
      <c r="F6" s="66"/>
    </row>
    <row r="7" spans="1:6" x14ac:dyDescent="0.3">
      <c r="A7" s="62"/>
      <c r="B7" s="72" t="s">
        <v>93</v>
      </c>
      <c r="C7" s="64"/>
      <c r="D7" s="64"/>
      <c r="E7" s="65"/>
      <c r="F7" s="66"/>
    </row>
    <row r="8" spans="1:6" x14ac:dyDescent="0.3">
      <c r="A8" s="62"/>
      <c r="B8" s="72"/>
      <c r="C8" s="64"/>
      <c r="D8" s="64"/>
      <c r="E8" s="65"/>
      <c r="F8" s="66"/>
    </row>
    <row r="9" spans="1:6" x14ac:dyDescent="0.3">
      <c r="A9" s="69" t="s">
        <v>94</v>
      </c>
      <c r="B9" s="73" t="s">
        <v>95</v>
      </c>
      <c r="C9" s="64"/>
      <c r="D9" s="64"/>
      <c r="E9" s="65"/>
      <c r="F9" s="66"/>
    </row>
    <row r="10" spans="1:6" x14ac:dyDescent="0.3">
      <c r="A10" s="69"/>
      <c r="B10" s="74" t="s">
        <v>96</v>
      </c>
      <c r="C10" s="64"/>
      <c r="D10" s="64"/>
      <c r="E10" s="65"/>
      <c r="F10" s="66"/>
    </row>
    <row r="11" spans="1:6" x14ac:dyDescent="0.3">
      <c r="A11" s="75"/>
      <c r="B11" s="74" t="s">
        <v>97</v>
      </c>
      <c r="C11" s="64"/>
      <c r="D11" s="64"/>
      <c r="E11" s="65"/>
      <c r="F11" s="66"/>
    </row>
    <row r="12" spans="1:6" x14ac:dyDescent="0.3">
      <c r="A12" s="75"/>
      <c r="B12" s="74"/>
      <c r="C12" s="64"/>
      <c r="D12" s="64"/>
      <c r="E12" s="65"/>
      <c r="F12" s="66"/>
    </row>
    <row r="13" spans="1:6" x14ac:dyDescent="0.3">
      <c r="A13" s="75"/>
      <c r="B13" s="70" t="s">
        <v>98</v>
      </c>
      <c r="C13" s="64"/>
      <c r="D13" s="64"/>
      <c r="E13" s="65"/>
      <c r="F13" s="66"/>
    </row>
    <row r="14" spans="1:6" x14ac:dyDescent="0.3">
      <c r="A14" s="76"/>
      <c r="B14" s="63"/>
      <c r="C14" s="64"/>
      <c r="D14" s="64"/>
      <c r="E14" s="65"/>
      <c r="F14" s="66"/>
    </row>
    <row r="15" spans="1:6" x14ac:dyDescent="0.3">
      <c r="A15" s="63" t="s">
        <v>99</v>
      </c>
      <c r="B15" s="63"/>
      <c r="C15" s="64"/>
      <c r="D15" s="64"/>
      <c r="E15" s="65"/>
      <c r="F15" s="66"/>
    </row>
    <row r="16" spans="1:6" x14ac:dyDescent="0.3">
      <c r="A16" s="63" t="s">
        <v>100</v>
      </c>
      <c r="B16" s="63"/>
      <c r="C16" s="64"/>
      <c r="D16" s="64"/>
      <c r="E16" s="65"/>
      <c r="F16" s="66"/>
    </row>
    <row r="17" spans="1:6" x14ac:dyDescent="0.3">
      <c r="A17" s="63" t="s">
        <v>101</v>
      </c>
      <c r="B17" s="63"/>
      <c r="C17" s="64"/>
      <c r="D17" s="64"/>
      <c r="E17" s="65"/>
      <c r="F17" s="66"/>
    </row>
    <row r="18" spans="1:6" x14ac:dyDescent="0.3">
      <c r="A18" s="63" t="s">
        <v>102</v>
      </c>
      <c r="B18" s="63"/>
      <c r="C18" s="64"/>
      <c r="D18" s="64"/>
      <c r="E18" s="65"/>
      <c r="F18" s="66"/>
    </row>
    <row r="19" spans="1:6" x14ac:dyDescent="0.3">
      <c r="A19" s="63" t="s">
        <v>103</v>
      </c>
      <c r="B19" s="63"/>
      <c r="C19" s="64"/>
      <c r="D19" s="64"/>
      <c r="E19" s="65"/>
      <c r="F19" s="66"/>
    </row>
    <row r="20" spans="1:6" x14ac:dyDescent="0.3">
      <c r="A20" s="62"/>
      <c r="B20" s="63"/>
      <c r="C20" s="64"/>
      <c r="D20" s="64"/>
      <c r="E20" s="65"/>
      <c r="F20" s="66"/>
    </row>
    <row r="21" spans="1:6" ht="16.2" thickBot="1" x14ac:dyDescent="0.35">
      <c r="A21" s="62"/>
      <c r="B21" s="63"/>
      <c r="C21" s="64"/>
      <c r="D21" s="64"/>
      <c r="E21" s="65"/>
      <c r="F21" s="66"/>
    </row>
    <row r="22" spans="1:6" ht="16.2" thickBot="1" x14ac:dyDescent="0.35">
      <c r="A22" s="77" t="s">
        <v>104</v>
      </c>
      <c r="B22" s="78" t="s">
        <v>105</v>
      </c>
      <c r="C22" s="78" t="s">
        <v>106</v>
      </c>
      <c r="D22" s="78" t="s">
        <v>107</v>
      </c>
      <c r="E22" s="79" t="s">
        <v>108</v>
      </c>
      <c r="F22" s="80" t="s">
        <v>109</v>
      </c>
    </row>
    <row r="23" spans="1:6" ht="16.8" thickTop="1" thickBot="1" x14ac:dyDescent="0.35">
      <c r="A23" s="81" t="s">
        <v>110</v>
      </c>
      <c r="B23" s="82" t="s">
        <v>111</v>
      </c>
      <c r="C23" s="83"/>
      <c r="D23" s="83"/>
      <c r="E23" s="84" t="s">
        <v>112</v>
      </c>
      <c r="F23" s="85" t="s">
        <v>112</v>
      </c>
    </row>
    <row r="24" spans="1:6" ht="16.2" thickBot="1" x14ac:dyDescent="0.35">
      <c r="A24" s="81"/>
      <c r="B24" s="82" t="s">
        <v>113</v>
      </c>
      <c r="C24" s="83"/>
      <c r="D24" s="83"/>
      <c r="E24" s="86" t="s">
        <v>114</v>
      </c>
      <c r="F24" s="87" t="s">
        <v>114</v>
      </c>
    </row>
    <row r="25" spans="1:6" ht="16.5" customHeight="1" x14ac:dyDescent="0.3">
      <c r="A25" s="88"/>
      <c r="B25" s="89" t="s">
        <v>115</v>
      </c>
      <c r="C25" s="90"/>
      <c r="D25" s="91"/>
      <c r="E25" s="92"/>
      <c r="F25" s="93"/>
    </row>
    <row r="26" spans="1:6" ht="16.5" customHeight="1" x14ac:dyDescent="0.3">
      <c r="A26" s="88">
        <v>1</v>
      </c>
      <c r="B26" s="89" t="s">
        <v>116</v>
      </c>
      <c r="C26" s="91" t="s">
        <v>117</v>
      </c>
      <c r="D26" s="91">
        <v>1</v>
      </c>
      <c r="E26" s="92"/>
      <c r="F26" s="94">
        <f>E26*D26</f>
        <v>0</v>
      </c>
    </row>
    <row r="27" spans="1:6" ht="16.5" customHeight="1" x14ac:dyDescent="0.3">
      <c r="A27" s="88"/>
      <c r="B27" s="95" t="s">
        <v>118</v>
      </c>
      <c r="C27" s="95"/>
      <c r="D27" s="91"/>
      <c r="E27" s="92"/>
      <c r="F27" s="94"/>
    </row>
    <row r="28" spans="1:6" ht="16.5" customHeight="1" x14ac:dyDescent="0.3">
      <c r="A28" s="88"/>
      <c r="B28" s="95" t="s">
        <v>119</v>
      </c>
      <c r="C28" s="91"/>
      <c r="D28" s="91"/>
      <c r="E28" s="92"/>
      <c r="F28" s="94"/>
    </row>
    <row r="29" spans="1:6" ht="16.5" customHeight="1" x14ac:dyDescent="0.3">
      <c r="A29" s="88"/>
      <c r="B29" s="95" t="s">
        <v>120</v>
      </c>
      <c r="C29" s="91"/>
      <c r="D29" s="91"/>
      <c r="E29" s="92"/>
      <c r="F29" s="94"/>
    </row>
    <row r="30" spans="1:6" ht="16.5" customHeight="1" x14ac:dyDescent="0.3">
      <c r="A30" s="88"/>
      <c r="B30" s="95" t="s">
        <v>121</v>
      </c>
      <c r="C30" s="91"/>
      <c r="D30" s="91"/>
      <c r="E30" s="92"/>
      <c r="F30" s="94"/>
    </row>
    <row r="31" spans="1:6" ht="16.5" customHeight="1" x14ac:dyDescent="0.3">
      <c r="A31" s="88"/>
      <c r="B31" s="95" t="s">
        <v>122</v>
      </c>
      <c r="C31" s="91"/>
      <c r="D31" s="91"/>
      <c r="E31" s="92"/>
      <c r="F31" s="94"/>
    </row>
    <row r="32" spans="1:6" ht="16.5" customHeight="1" x14ac:dyDescent="0.3">
      <c r="A32" s="88"/>
      <c r="B32" s="95" t="s">
        <v>123</v>
      </c>
      <c r="C32" s="91"/>
      <c r="D32" s="91"/>
      <c r="E32" s="92"/>
      <c r="F32" s="94"/>
    </row>
    <row r="33" spans="1:6" ht="16.5" customHeight="1" x14ac:dyDescent="0.3">
      <c r="A33" s="88"/>
      <c r="B33" s="95" t="s">
        <v>124</v>
      </c>
      <c r="C33" s="91"/>
      <c r="D33" s="91"/>
      <c r="E33" s="92"/>
      <c r="F33" s="94"/>
    </row>
    <row r="34" spans="1:6" x14ac:dyDescent="0.3">
      <c r="A34" s="96"/>
      <c r="B34" s="95" t="s">
        <v>125</v>
      </c>
      <c r="C34" s="91"/>
      <c r="D34" s="91"/>
      <c r="E34" s="92"/>
      <c r="F34" s="94"/>
    </row>
    <row r="35" spans="1:6" x14ac:dyDescent="0.3">
      <c r="A35" s="96"/>
      <c r="B35" s="95" t="s">
        <v>126</v>
      </c>
      <c r="C35" s="91"/>
      <c r="D35" s="91"/>
      <c r="E35" s="92"/>
      <c r="F35" s="94"/>
    </row>
    <row r="36" spans="1:6" x14ac:dyDescent="0.3">
      <c r="A36" s="96"/>
      <c r="B36" s="95" t="s">
        <v>127</v>
      </c>
      <c r="C36" s="91"/>
      <c r="D36" s="91"/>
      <c r="E36" s="92"/>
      <c r="F36" s="93"/>
    </row>
    <row r="37" spans="1:6" x14ac:dyDescent="0.3">
      <c r="A37" s="96"/>
      <c r="B37" s="95"/>
      <c r="C37" s="91"/>
      <c r="D37" s="91"/>
      <c r="E37" s="92"/>
      <c r="F37" s="93"/>
    </row>
    <row r="38" spans="1:6" x14ac:dyDescent="0.3">
      <c r="A38" s="88">
        <v>2</v>
      </c>
      <c r="B38" s="89" t="s">
        <v>128</v>
      </c>
      <c r="C38" s="91"/>
      <c r="D38" s="91"/>
      <c r="E38" s="92"/>
      <c r="F38" s="93"/>
    </row>
    <row r="39" spans="1:6" x14ac:dyDescent="0.3">
      <c r="A39" s="96"/>
      <c r="B39" s="95" t="s">
        <v>129</v>
      </c>
      <c r="C39" s="97"/>
      <c r="D39" s="97"/>
      <c r="E39" s="92"/>
      <c r="F39" s="93"/>
    </row>
    <row r="40" spans="1:6" x14ac:dyDescent="0.3">
      <c r="A40" s="96"/>
      <c r="B40" s="95" t="s">
        <v>130</v>
      </c>
      <c r="C40" s="91" t="s">
        <v>131</v>
      </c>
      <c r="D40" s="91">
        <v>63</v>
      </c>
      <c r="E40" s="92"/>
      <c r="F40" s="94">
        <f>E40*D40</f>
        <v>0</v>
      </c>
    </row>
    <row r="41" spans="1:6" ht="16.2" thickBot="1" x14ac:dyDescent="0.35">
      <c r="A41" s="96"/>
      <c r="B41" s="95" t="s">
        <v>127</v>
      </c>
      <c r="C41" s="98"/>
      <c r="D41" s="98"/>
      <c r="E41" s="92"/>
      <c r="F41" s="93"/>
    </row>
    <row r="42" spans="1:6" ht="16.2" thickBot="1" x14ac:dyDescent="0.35">
      <c r="A42" s="81" t="s">
        <v>132</v>
      </c>
      <c r="B42" s="82" t="s">
        <v>133</v>
      </c>
      <c r="C42" s="83"/>
      <c r="D42" s="83"/>
      <c r="E42" s="84" t="s">
        <v>112</v>
      </c>
      <c r="F42" s="99"/>
    </row>
    <row r="43" spans="1:6" ht="16.2" thickBot="1" x14ac:dyDescent="0.35">
      <c r="A43" s="100"/>
      <c r="B43" s="82" t="s">
        <v>115</v>
      </c>
      <c r="C43" s="82"/>
      <c r="D43" s="82"/>
      <c r="E43" s="82"/>
      <c r="F43" s="101"/>
    </row>
    <row r="44" spans="1:6" x14ac:dyDescent="0.3">
      <c r="A44" s="88">
        <v>3</v>
      </c>
      <c r="B44" s="89" t="s">
        <v>134</v>
      </c>
      <c r="C44" s="91" t="s">
        <v>117</v>
      </c>
      <c r="D44" s="91">
        <v>1</v>
      </c>
      <c r="E44" s="92"/>
      <c r="F44" s="94">
        <f>E44*D44</f>
        <v>0</v>
      </c>
    </row>
    <row r="45" spans="1:6" x14ac:dyDescent="0.3">
      <c r="A45" s="96"/>
      <c r="B45" s="95" t="s">
        <v>135</v>
      </c>
      <c r="C45" s="91"/>
      <c r="D45" s="91"/>
      <c r="E45" s="92"/>
      <c r="F45" s="93"/>
    </row>
    <row r="46" spans="1:6" x14ac:dyDescent="0.3">
      <c r="A46" s="96"/>
      <c r="B46" s="95" t="s">
        <v>136</v>
      </c>
      <c r="C46" s="91"/>
      <c r="D46" s="91"/>
      <c r="E46" s="92"/>
      <c r="F46" s="93"/>
    </row>
    <row r="47" spans="1:6" x14ac:dyDescent="0.3">
      <c r="A47" s="96"/>
      <c r="B47" s="95" t="s">
        <v>137</v>
      </c>
      <c r="C47" s="91"/>
      <c r="D47" s="91"/>
      <c r="E47" s="92"/>
      <c r="F47" s="93"/>
    </row>
    <row r="48" spans="1:6" x14ac:dyDescent="0.3">
      <c r="A48" s="96"/>
      <c r="B48" s="95" t="s">
        <v>138</v>
      </c>
      <c r="C48" s="91"/>
      <c r="D48" s="91"/>
      <c r="E48" s="92"/>
      <c r="F48" s="93"/>
    </row>
    <row r="49" spans="1:6" x14ac:dyDescent="0.3">
      <c r="A49" s="96"/>
      <c r="B49" s="95" t="s">
        <v>139</v>
      </c>
      <c r="C49" s="91"/>
      <c r="D49" s="91"/>
      <c r="E49" s="92"/>
      <c r="F49" s="93"/>
    </row>
    <row r="50" spans="1:6" x14ac:dyDescent="0.3">
      <c r="A50" s="96"/>
      <c r="B50" s="95" t="s">
        <v>140</v>
      </c>
      <c r="C50" s="91"/>
      <c r="D50" s="91"/>
      <c r="E50" s="92"/>
      <c r="F50" s="93"/>
    </row>
    <row r="51" spans="1:6" x14ac:dyDescent="0.3">
      <c r="A51" s="96"/>
      <c r="B51" s="95" t="s">
        <v>141</v>
      </c>
      <c r="C51" s="91"/>
      <c r="D51" s="91"/>
      <c r="E51" s="92"/>
      <c r="F51" s="93"/>
    </row>
    <row r="52" spans="1:6" x14ac:dyDescent="0.3">
      <c r="A52" s="96"/>
      <c r="B52" s="95" t="s">
        <v>142</v>
      </c>
      <c r="C52" s="91"/>
      <c r="D52" s="91"/>
      <c r="E52" s="92"/>
      <c r="F52" s="93"/>
    </row>
    <row r="53" spans="1:6" x14ac:dyDescent="0.3">
      <c r="A53" s="96"/>
      <c r="B53" s="95" t="s">
        <v>143</v>
      </c>
      <c r="C53" s="91"/>
      <c r="D53" s="91"/>
      <c r="E53" s="92"/>
      <c r="F53" s="93"/>
    </row>
    <row r="54" spans="1:6" x14ac:dyDescent="0.3">
      <c r="A54" s="96"/>
      <c r="B54" s="95" t="s">
        <v>144</v>
      </c>
      <c r="C54" s="91"/>
      <c r="D54" s="91"/>
      <c r="E54" s="92"/>
      <c r="F54" s="93"/>
    </row>
    <row r="55" spans="1:6" x14ac:dyDescent="0.3">
      <c r="A55" s="96"/>
      <c r="B55" s="95" t="s">
        <v>145</v>
      </c>
      <c r="C55" s="91"/>
      <c r="D55" s="91"/>
      <c r="E55" s="92"/>
      <c r="F55" s="93"/>
    </row>
    <row r="56" spans="1:6" x14ac:dyDescent="0.3">
      <c r="A56" s="96"/>
      <c r="B56" s="95" t="s">
        <v>146</v>
      </c>
      <c r="C56" s="91"/>
      <c r="D56" s="91"/>
      <c r="E56" s="92"/>
      <c r="F56" s="93"/>
    </row>
    <row r="57" spans="1:6" x14ac:dyDescent="0.3">
      <c r="A57" s="96"/>
      <c r="B57" s="95" t="s">
        <v>147</v>
      </c>
      <c r="C57" s="91"/>
      <c r="D57" s="91"/>
      <c r="E57" s="92"/>
      <c r="F57" s="93"/>
    </row>
    <row r="58" spans="1:6" x14ac:dyDescent="0.3">
      <c r="A58" s="96"/>
      <c r="B58" s="95" t="s">
        <v>148</v>
      </c>
      <c r="C58" s="91"/>
      <c r="D58" s="91"/>
      <c r="E58" s="92"/>
      <c r="F58" s="93"/>
    </row>
    <row r="59" spans="1:6" x14ac:dyDescent="0.3">
      <c r="A59" s="96"/>
      <c r="B59" s="95" t="s">
        <v>149</v>
      </c>
      <c r="C59" s="91"/>
      <c r="D59" s="91"/>
      <c r="E59" s="92"/>
      <c r="F59" s="93"/>
    </row>
    <row r="60" spans="1:6" x14ac:dyDescent="0.3">
      <c r="A60" s="96"/>
      <c r="B60" s="95" t="s">
        <v>150</v>
      </c>
      <c r="C60" s="91"/>
      <c r="D60" s="91"/>
      <c r="E60" s="92"/>
      <c r="F60" s="93"/>
    </row>
    <row r="61" spans="1:6" x14ac:dyDescent="0.3">
      <c r="A61" s="96"/>
      <c r="B61" s="102"/>
      <c r="C61" s="91"/>
      <c r="D61" s="91"/>
      <c r="E61" s="92"/>
      <c r="F61" s="93"/>
    </row>
    <row r="62" spans="1:6" x14ac:dyDescent="0.3">
      <c r="A62" s="96"/>
      <c r="B62" s="95"/>
      <c r="C62" s="91"/>
      <c r="D62" s="91"/>
      <c r="E62" s="92"/>
      <c r="F62" s="93"/>
    </row>
    <row r="63" spans="1:6" x14ac:dyDescent="0.3">
      <c r="A63" s="88">
        <v>4</v>
      </c>
      <c r="B63" s="89" t="s">
        <v>151</v>
      </c>
      <c r="C63" s="91" t="s">
        <v>152</v>
      </c>
      <c r="D63" s="91">
        <v>3</v>
      </c>
      <c r="E63" s="92"/>
      <c r="F63" s="94">
        <f>E63*D63</f>
        <v>0</v>
      </c>
    </row>
    <row r="64" spans="1:6" x14ac:dyDescent="0.3">
      <c r="A64" s="96"/>
      <c r="B64" s="102"/>
      <c r="C64" s="91"/>
      <c r="D64" s="91"/>
      <c r="E64" s="92"/>
      <c r="F64" s="93"/>
    </row>
    <row r="65" spans="1:6" x14ac:dyDescent="0.3">
      <c r="A65" s="96"/>
      <c r="B65" s="102"/>
      <c r="C65" s="91"/>
      <c r="D65" s="91"/>
      <c r="E65" s="92"/>
      <c r="F65" s="93"/>
    </row>
    <row r="66" spans="1:6" x14ac:dyDescent="0.3">
      <c r="A66" s="88">
        <v>5</v>
      </c>
      <c r="B66" s="89" t="s">
        <v>153</v>
      </c>
      <c r="C66" s="91" t="s">
        <v>152</v>
      </c>
      <c r="D66" s="91">
        <v>1</v>
      </c>
      <c r="E66" s="92"/>
      <c r="F66" s="94">
        <f>E66*D66</f>
        <v>0</v>
      </c>
    </row>
    <row r="67" spans="1:6" x14ac:dyDescent="0.3">
      <c r="A67" s="88"/>
      <c r="B67" s="89"/>
      <c r="C67" s="91"/>
      <c r="D67" s="91"/>
      <c r="E67" s="92"/>
      <c r="F67" s="93"/>
    </row>
    <row r="68" spans="1:6" x14ac:dyDescent="0.3">
      <c r="A68" s="88">
        <v>6</v>
      </c>
      <c r="B68" s="89" t="s">
        <v>154</v>
      </c>
      <c r="C68" s="91" t="s">
        <v>152</v>
      </c>
      <c r="D68" s="91">
        <v>1</v>
      </c>
      <c r="E68" s="92"/>
      <c r="F68" s="94">
        <f>E68*D68</f>
        <v>0</v>
      </c>
    </row>
    <row r="69" spans="1:6" x14ac:dyDescent="0.3">
      <c r="A69" s="96"/>
      <c r="B69" s="89" t="s">
        <v>155</v>
      </c>
      <c r="C69" s="91"/>
      <c r="D69" s="91"/>
      <c r="E69" s="92"/>
      <c r="F69" s="93"/>
    </row>
    <row r="70" spans="1:6" x14ac:dyDescent="0.3">
      <c r="A70" s="96"/>
      <c r="B70" s="102"/>
      <c r="C70" s="91"/>
      <c r="D70" s="91"/>
      <c r="E70" s="92"/>
      <c r="F70" s="93"/>
    </row>
    <row r="71" spans="1:6" x14ac:dyDescent="0.3">
      <c r="A71" s="96"/>
      <c r="B71" s="95"/>
      <c r="C71" s="91"/>
      <c r="D71" s="91"/>
      <c r="E71" s="92"/>
      <c r="F71" s="93"/>
    </row>
    <row r="72" spans="1:6" x14ac:dyDescent="0.3">
      <c r="A72" s="88">
        <v>7</v>
      </c>
      <c r="B72" s="89" t="s">
        <v>156</v>
      </c>
      <c r="C72" s="91" t="s">
        <v>152</v>
      </c>
      <c r="D72" s="91">
        <v>1</v>
      </c>
      <c r="E72" s="92"/>
      <c r="F72" s="94">
        <f>E72*D72</f>
        <v>0</v>
      </c>
    </row>
    <row r="73" spans="1:6" x14ac:dyDescent="0.3">
      <c r="A73" s="96"/>
      <c r="B73" s="95" t="s">
        <v>157</v>
      </c>
      <c r="C73" s="98"/>
      <c r="D73" s="98"/>
      <c r="E73" s="92"/>
      <c r="F73" s="93"/>
    </row>
    <row r="74" spans="1:6" x14ac:dyDescent="0.3">
      <c r="A74" s="96"/>
      <c r="B74" s="95" t="s">
        <v>158</v>
      </c>
      <c r="C74" s="98"/>
      <c r="D74" s="98"/>
      <c r="E74" s="92"/>
      <c r="F74" s="93"/>
    </row>
    <row r="75" spans="1:6" x14ac:dyDescent="0.3">
      <c r="A75" s="96"/>
      <c r="B75" s="95" t="s">
        <v>159</v>
      </c>
      <c r="C75" s="98"/>
      <c r="D75" s="98"/>
      <c r="E75" s="92"/>
      <c r="F75" s="93"/>
    </row>
    <row r="76" spans="1:6" x14ac:dyDescent="0.3">
      <c r="A76" s="96"/>
      <c r="B76" s="95" t="s">
        <v>160</v>
      </c>
      <c r="C76" s="98"/>
      <c r="D76" s="98"/>
      <c r="E76" s="92"/>
      <c r="F76" s="93"/>
    </row>
    <row r="77" spans="1:6" x14ac:dyDescent="0.3">
      <c r="A77" s="96"/>
      <c r="B77" s="95" t="s">
        <v>161</v>
      </c>
      <c r="C77" s="98"/>
      <c r="D77" s="98"/>
      <c r="E77" s="92"/>
      <c r="F77" s="93"/>
    </row>
    <row r="78" spans="1:6" x14ac:dyDescent="0.3">
      <c r="A78" s="96"/>
      <c r="B78" s="95" t="s">
        <v>162</v>
      </c>
      <c r="C78" s="98"/>
      <c r="D78" s="98"/>
      <c r="E78" s="92"/>
      <c r="F78" s="93"/>
    </row>
    <row r="79" spans="1:6" x14ac:dyDescent="0.3">
      <c r="A79" s="96"/>
      <c r="B79" s="95" t="s">
        <v>163</v>
      </c>
      <c r="C79" s="98"/>
      <c r="D79" s="98"/>
      <c r="E79" s="92"/>
      <c r="F79" s="93"/>
    </row>
    <row r="80" spans="1:6" x14ac:dyDescent="0.3">
      <c r="A80" s="96"/>
      <c r="B80" s="95" t="s">
        <v>164</v>
      </c>
      <c r="C80" s="98"/>
      <c r="D80" s="98"/>
      <c r="E80" s="92"/>
      <c r="F80" s="93"/>
    </row>
    <row r="81" spans="1:6" x14ac:dyDescent="0.3">
      <c r="A81" s="96"/>
      <c r="B81" s="95" t="s">
        <v>165</v>
      </c>
      <c r="C81" s="98"/>
      <c r="D81" s="98"/>
      <c r="E81" s="92"/>
      <c r="F81" s="93"/>
    </row>
    <row r="82" spans="1:6" x14ac:dyDescent="0.3">
      <c r="A82" s="96"/>
      <c r="B82" s="95" t="s">
        <v>166</v>
      </c>
      <c r="C82" s="98"/>
      <c r="D82" s="98"/>
      <c r="E82" s="92"/>
      <c r="F82" s="93"/>
    </row>
    <row r="83" spans="1:6" x14ac:dyDescent="0.3">
      <c r="A83" s="96"/>
      <c r="B83" s="95" t="s">
        <v>167</v>
      </c>
      <c r="C83" s="98"/>
      <c r="D83" s="98"/>
      <c r="E83" s="92"/>
      <c r="F83" s="93"/>
    </row>
    <row r="84" spans="1:6" ht="16.2" thickBot="1" x14ac:dyDescent="0.35">
      <c r="A84" s="103"/>
      <c r="B84" s="104"/>
      <c r="C84" s="105"/>
      <c r="D84" s="105"/>
      <c r="E84" s="106"/>
      <c r="F84" s="107"/>
    </row>
    <row r="85" spans="1:6" x14ac:dyDescent="0.3">
      <c r="A85" s="108"/>
      <c r="B85" s="109"/>
      <c r="C85" s="110"/>
      <c r="D85" s="110"/>
      <c r="E85" s="111"/>
      <c r="F85" s="112"/>
    </row>
    <row r="86" spans="1:6" x14ac:dyDescent="0.3">
      <c r="A86" s="88">
        <v>8</v>
      </c>
      <c r="B86" s="89" t="s">
        <v>168</v>
      </c>
      <c r="C86" s="91" t="s">
        <v>152</v>
      </c>
      <c r="D86" s="91">
        <v>1</v>
      </c>
      <c r="E86" s="92"/>
      <c r="F86" s="94">
        <f>E86*D86</f>
        <v>0</v>
      </c>
    </row>
    <row r="87" spans="1:6" x14ac:dyDescent="0.3">
      <c r="A87" s="96"/>
      <c r="B87" s="102" t="s">
        <v>169</v>
      </c>
      <c r="C87" s="91"/>
      <c r="D87" s="91"/>
      <c r="E87" s="92"/>
      <c r="F87" s="93"/>
    </row>
    <row r="88" spans="1:6" x14ac:dyDescent="0.3">
      <c r="A88" s="96"/>
      <c r="B88" s="102" t="s">
        <v>170</v>
      </c>
      <c r="C88" s="91"/>
      <c r="D88" s="91"/>
      <c r="E88" s="92"/>
      <c r="F88" s="93"/>
    </row>
    <row r="89" spans="1:6" x14ac:dyDescent="0.3">
      <c r="A89" s="96"/>
      <c r="B89" s="102" t="s">
        <v>171</v>
      </c>
      <c r="C89" s="91"/>
      <c r="D89" s="91"/>
      <c r="E89" s="92"/>
      <c r="F89" s="93"/>
    </row>
    <row r="90" spans="1:6" x14ac:dyDescent="0.3">
      <c r="A90" s="96"/>
      <c r="B90" s="102" t="s">
        <v>172</v>
      </c>
      <c r="C90" s="91"/>
      <c r="D90" s="91"/>
      <c r="E90" s="92"/>
      <c r="F90" s="93"/>
    </row>
    <row r="91" spans="1:6" x14ac:dyDescent="0.3">
      <c r="A91" s="96"/>
      <c r="B91" s="102" t="s">
        <v>173</v>
      </c>
      <c r="C91" s="91"/>
      <c r="D91" s="91"/>
      <c r="E91" s="92"/>
      <c r="F91" s="93"/>
    </row>
    <row r="92" spans="1:6" x14ac:dyDescent="0.3">
      <c r="A92" s="96"/>
      <c r="B92" s="102"/>
      <c r="C92" s="91"/>
      <c r="D92" s="91"/>
      <c r="E92" s="92"/>
      <c r="F92" s="93"/>
    </row>
    <row r="93" spans="1:6" x14ac:dyDescent="0.3">
      <c r="A93" s="96"/>
      <c r="B93" s="102"/>
      <c r="C93" s="91"/>
      <c r="D93" s="91"/>
      <c r="E93" s="92"/>
      <c r="F93" s="93"/>
    </row>
    <row r="94" spans="1:6" x14ac:dyDescent="0.3">
      <c r="A94" s="88">
        <v>9</v>
      </c>
      <c r="B94" s="89" t="s">
        <v>174</v>
      </c>
      <c r="C94" s="91" t="s">
        <v>152</v>
      </c>
      <c r="D94" s="91">
        <v>1</v>
      </c>
      <c r="E94" s="92"/>
      <c r="F94" s="94">
        <f>E94*D94</f>
        <v>0</v>
      </c>
    </row>
    <row r="95" spans="1:6" ht="19.5" customHeight="1" x14ac:dyDescent="0.3">
      <c r="A95" s="96"/>
      <c r="B95" s="102" t="s">
        <v>175</v>
      </c>
      <c r="C95" s="91"/>
      <c r="D95" s="91"/>
      <c r="E95" s="92"/>
      <c r="F95" s="93"/>
    </row>
    <row r="96" spans="1:6" x14ac:dyDescent="0.3">
      <c r="A96" s="96"/>
      <c r="B96" s="102" t="s">
        <v>176</v>
      </c>
      <c r="C96" s="91"/>
      <c r="D96" s="91"/>
      <c r="E96" s="92"/>
      <c r="F96" s="93"/>
    </row>
    <row r="97" spans="1:6" x14ac:dyDescent="0.3">
      <c r="A97" s="96"/>
      <c r="B97" s="102" t="s">
        <v>177</v>
      </c>
      <c r="C97" s="91"/>
      <c r="D97" s="91"/>
      <c r="E97" s="92"/>
      <c r="F97" s="93"/>
    </row>
    <row r="98" spans="1:6" x14ac:dyDescent="0.3">
      <c r="A98" s="96"/>
      <c r="B98" s="102" t="s">
        <v>178</v>
      </c>
      <c r="C98" s="91"/>
      <c r="D98" s="91"/>
      <c r="E98" s="92"/>
      <c r="F98" s="93"/>
    </row>
    <row r="99" spans="1:6" x14ac:dyDescent="0.3">
      <c r="A99" s="96"/>
      <c r="B99" s="95" t="s">
        <v>179</v>
      </c>
      <c r="C99" s="91"/>
      <c r="D99" s="91"/>
      <c r="E99" s="92"/>
      <c r="F99" s="93"/>
    </row>
    <row r="100" spans="1:6" x14ac:dyDescent="0.3">
      <c r="A100" s="96"/>
      <c r="B100" s="95" t="s">
        <v>180</v>
      </c>
      <c r="C100" s="91"/>
      <c r="D100" s="91"/>
      <c r="E100" s="92"/>
      <c r="F100" s="93"/>
    </row>
    <row r="101" spans="1:6" x14ac:dyDescent="0.3">
      <c r="A101" s="96"/>
      <c r="B101" s="102"/>
      <c r="C101" s="91"/>
      <c r="D101" s="91"/>
      <c r="E101" s="92"/>
      <c r="F101" s="93"/>
    </row>
    <row r="102" spans="1:6" x14ac:dyDescent="0.3">
      <c r="A102" s="96"/>
      <c r="B102" s="102"/>
      <c r="C102" s="91"/>
      <c r="D102" s="91"/>
      <c r="E102" s="92"/>
      <c r="F102" s="93"/>
    </row>
    <row r="103" spans="1:6" x14ac:dyDescent="0.3">
      <c r="A103" s="88">
        <v>10</v>
      </c>
      <c r="B103" s="89" t="s">
        <v>181</v>
      </c>
      <c r="C103" s="91" t="s">
        <v>152</v>
      </c>
      <c r="D103" s="91">
        <v>1</v>
      </c>
      <c r="E103" s="92"/>
      <c r="F103" s="94">
        <f>E103*D103</f>
        <v>0</v>
      </c>
    </row>
    <row r="104" spans="1:6" x14ac:dyDescent="0.3">
      <c r="A104" s="88"/>
      <c r="B104" s="89" t="s">
        <v>182</v>
      </c>
      <c r="C104" s="91"/>
      <c r="D104" s="91"/>
      <c r="E104" s="92"/>
      <c r="F104" s="93"/>
    </row>
    <row r="105" spans="1:6" x14ac:dyDescent="0.3">
      <c r="A105" s="96"/>
      <c r="B105" s="102" t="s">
        <v>183</v>
      </c>
      <c r="C105" s="91"/>
      <c r="D105" s="91"/>
      <c r="E105" s="92"/>
      <c r="F105" s="93"/>
    </row>
    <row r="106" spans="1:6" x14ac:dyDescent="0.3">
      <c r="A106" s="96"/>
      <c r="B106" s="102" t="s">
        <v>184</v>
      </c>
      <c r="C106" s="91"/>
      <c r="D106" s="91"/>
      <c r="E106" s="92"/>
      <c r="F106" s="93"/>
    </row>
    <row r="107" spans="1:6" x14ac:dyDescent="0.3">
      <c r="A107" s="96"/>
      <c r="B107" s="102" t="s">
        <v>185</v>
      </c>
      <c r="C107" s="91"/>
      <c r="D107" s="91"/>
      <c r="E107" s="92"/>
      <c r="F107" s="93"/>
    </row>
    <row r="108" spans="1:6" x14ac:dyDescent="0.3">
      <c r="A108" s="96"/>
      <c r="B108" s="102" t="s">
        <v>186</v>
      </c>
      <c r="C108" s="91"/>
      <c r="D108" s="91"/>
      <c r="E108" s="92"/>
      <c r="F108" s="93"/>
    </row>
    <row r="109" spans="1:6" x14ac:dyDescent="0.3">
      <c r="A109" s="96"/>
      <c r="B109" s="102"/>
      <c r="C109" s="91"/>
      <c r="D109" s="91"/>
      <c r="E109" s="92"/>
      <c r="F109" s="93"/>
    </row>
    <row r="110" spans="1:6" x14ac:dyDescent="0.3">
      <c r="A110" s="96"/>
      <c r="B110" s="102"/>
      <c r="C110" s="91"/>
      <c r="D110" s="91"/>
      <c r="E110" s="92"/>
      <c r="F110" s="93"/>
    </row>
    <row r="111" spans="1:6" x14ac:dyDescent="0.3">
      <c r="A111" s="88">
        <v>11</v>
      </c>
      <c r="B111" s="89" t="s">
        <v>187</v>
      </c>
      <c r="C111" s="91" t="s">
        <v>152</v>
      </c>
      <c r="D111" s="91">
        <v>1</v>
      </c>
      <c r="E111" s="92"/>
      <c r="F111" s="94">
        <f>E111*D111</f>
        <v>0</v>
      </c>
    </row>
    <row r="112" spans="1:6" x14ac:dyDescent="0.3">
      <c r="A112" s="96"/>
      <c r="B112" s="95"/>
      <c r="C112" s="91"/>
      <c r="D112" s="91"/>
      <c r="E112" s="92"/>
      <c r="F112" s="93"/>
    </row>
    <row r="113" spans="1:6" x14ac:dyDescent="0.3">
      <c r="A113" s="88">
        <v>12</v>
      </c>
      <c r="B113" s="89" t="s">
        <v>181</v>
      </c>
      <c r="C113" s="91" t="s">
        <v>152</v>
      </c>
      <c r="D113" s="91">
        <v>1</v>
      </c>
      <c r="E113" s="92"/>
      <c r="F113" s="94">
        <f>E113*D113</f>
        <v>0</v>
      </c>
    </row>
    <row r="114" spans="1:6" x14ac:dyDescent="0.3">
      <c r="A114" s="96"/>
      <c r="B114" s="102" t="s">
        <v>188</v>
      </c>
      <c r="C114" s="90"/>
      <c r="D114" s="91"/>
      <c r="E114" s="92"/>
      <c r="F114" s="93"/>
    </row>
    <row r="115" spans="1:6" x14ac:dyDescent="0.3">
      <c r="A115" s="96"/>
      <c r="B115" s="102" t="s">
        <v>189</v>
      </c>
      <c r="C115" s="90"/>
      <c r="D115" s="91"/>
      <c r="E115" s="92"/>
      <c r="F115" s="93"/>
    </row>
    <row r="116" spans="1:6" x14ac:dyDescent="0.3">
      <c r="A116" s="88"/>
      <c r="B116" s="102" t="s">
        <v>190</v>
      </c>
      <c r="C116" s="91"/>
      <c r="D116" s="91"/>
      <c r="E116" s="92"/>
      <c r="F116" s="113"/>
    </row>
    <row r="117" spans="1:6" x14ac:dyDescent="0.3">
      <c r="A117" s="96"/>
      <c r="B117" s="102" t="s">
        <v>191</v>
      </c>
      <c r="C117" s="90"/>
      <c r="D117" s="90"/>
      <c r="E117" s="92"/>
      <c r="F117" s="93"/>
    </row>
    <row r="118" spans="1:6" x14ac:dyDescent="0.3">
      <c r="A118" s="96"/>
      <c r="B118" s="102"/>
      <c r="C118" s="90"/>
      <c r="D118" s="90"/>
      <c r="E118" s="92"/>
      <c r="F118" s="94"/>
    </row>
    <row r="119" spans="1:6" x14ac:dyDescent="0.3">
      <c r="A119" s="96"/>
      <c r="B119" s="102"/>
      <c r="C119" s="90"/>
      <c r="D119" s="90"/>
      <c r="E119" s="92"/>
      <c r="F119" s="94"/>
    </row>
    <row r="120" spans="1:6" x14ac:dyDescent="0.3">
      <c r="A120" s="88">
        <v>13</v>
      </c>
      <c r="B120" s="89" t="s">
        <v>192</v>
      </c>
      <c r="C120" s="91" t="s">
        <v>152</v>
      </c>
      <c r="D120" s="91">
        <v>1</v>
      </c>
      <c r="E120" s="92"/>
      <c r="F120" s="94">
        <f>E120*D120</f>
        <v>0</v>
      </c>
    </row>
    <row r="121" spans="1:6" x14ac:dyDescent="0.3">
      <c r="A121" s="96"/>
      <c r="B121" s="102" t="s">
        <v>193</v>
      </c>
      <c r="C121" s="90"/>
      <c r="D121" s="90"/>
      <c r="E121" s="92"/>
      <c r="F121" s="94"/>
    </row>
    <row r="122" spans="1:6" x14ac:dyDescent="0.3">
      <c r="A122" s="96"/>
      <c r="B122" s="102" t="s">
        <v>194</v>
      </c>
      <c r="C122" s="90"/>
      <c r="D122" s="90"/>
      <c r="E122" s="92"/>
      <c r="F122" s="94"/>
    </row>
    <row r="123" spans="1:6" x14ac:dyDescent="0.3">
      <c r="A123" s="96"/>
      <c r="B123" s="102"/>
      <c r="C123" s="90"/>
      <c r="D123" s="90"/>
      <c r="E123" s="92"/>
      <c r="F123" s="94"/>
    </row>
    <row r="124" spans="1:6" x14ac:dyDescent="0.3">
      <c r="A124" s="96"/>
      <c r="B124" s="102"/>
      <c r="C124" s="90"/>
      <c r="D124" s="90"/>
      <c r="E124" s="92"/>
      <c r="F124" s="94"/>
    </row>
    <row r="125" spans="1:6" x14ac:dyDescent="0.3">
      <c r="A125" s="88">
        <v>14</v>
      </c>
      <c r="B125" s="89" t="s">
        <v>195</v>
      </c>
      <c r="C125" s="91" t="s">
        <v>152</v>
      </c>
      <c r="D125" s="91">
        <v>1</v>
      </c>
      <c r="E125" s="92"/>
      <c r="F125" s="94">
        <f>E125*D125</f>
        <v>0</v>
      </c>
    </row>
    <row r="126" spans="1:6" x14ac:dyDescent="0.3">
      <c r="A126" s="96"/>
      <c r="B126" s="102" t="s">
        <v>196</v>
      </c>
      <c r="C126" s="102"/>
      <c r="D126" s="102"/>
      <c r="E126" s="92"/>
      <c r="F126" s="94"/>
    </row>
    <row r="127" spans="1:6" ht="16.2" thickBot="1" x14ac:dyDescent="0.35">
      <c r="A127" s="103"/>
      <c r="B127" s="104" t="s">
        <v>197</v>
      </c>
      <c r="C127" s="104"/>
      <c r="D127" s="104"/>
      <c r="E127" s="106"/>
      <c r="F127" s="107"/>
    </row>
    <row r="128" spans="1:6" x14ac:dyDescent="0.3">
      <c r="A128" s="114"/>
      <c r="B128" s="115" t="s">
        <v>198</v>
      </c>
      <c r="C128" s="110"/>
      <c r="D128" s="110"/>
      <c r="E128" s="116"/>
      <c r="F128" s="117"/>
    </row>
    <row r="129" spans="1:6" x14ac:dyDescent="0.3">
      <c r="A129" s="88"/>
      <c r="B129" s="118"/>
      <c r="C129" s="98"/>
      <c r="D129" s="98"/>
      <c r="E129" s="119"/>
      <c r="F129" s="113"/>
    </row>
    <row r="130" spans="1:6" x14ac:dyDescent="0.3">
      <c r="A130" s="88">
        <v>15</v>
      </c>
      <c r="B130" s="120" t="s">
        <v>199</v>
      </c>
      <c r="C130" s="91" t="s">
        <v>131</v>
      </c>
      <c r="D130" s="91">
        <v>6</v>
      </c>
      <c r="E130" s="119"/>
      <c r="F130" s="94">
        <f>E130*D130</f>
        <v>0</v>
      </c>
    </row>
    <row r="131" spans="1:6" x14ac:dyDescent="0.3">
      <c r="A131" s="88">
        <v>16</v>
      </c>
      <c r="B131" s="120" t="s">
        <v>200</v>
      </c>
      <c r="C131" s="91" t="s">
        <v>131</v>
      </c>
      <c r="D131" s="91">
        <v>18</v>
      </c>
      <c r="E131" s="119"/>
      <c r="F131" s="94">
        <f>E131*D131</f>
        <v>0</v>
      </c>
    </row>
    <row r="132" spans="1:6" x14ac:dyDescent="0.3">
      <c r="A132" s="96"/>
      <c r="B132" s="102"/>
      <c r="C132" s="91"/>
      <c r="D132" s="91"/>
      <c r="E132" s="92"/>
      <c r="F132" s="93"/>
    </row>
    <row r="133" spans="1:6" x14ac:dyDescent="0.3">
      <c r="A133" s="88"/>
      <c r="B133" s="118" t="s">
        <v>201</v>
      </c>
      <c r="C133" s="91"/>
      <c r="D133" s="91"/>
      <c r="E133" s="119"/>
      <c r="F133" s="113"/>
    </row>
    <row r="134" spans="1:6" x14ac:dyDescent="0.3">
      <c r="A134" s="88">
        <v>17</v>
      </c>
      <c r="B134" s="120" t="s">
        <v>202</v>
      </c>
      <c r="C134" s="91" t="s">
        <v>131</v>
      </c>
      <c r="D134" s="91">
        <v>12</v>
      </c>
      <c r="E134" s="119"/>
      <c r="F134" s="94">
        <f>E134*D134</f>
        <v>0</v>
      </c>
    </row>
    <row r="135" spans="1:6" x14ac:dyDescent="0.3">
      <c r="A135" s="88">
        <v>18</v>
      </c>
      <c r="B135" s="120" t="s">
        <v>203</v>
      </c>
      <c r="C135" s="91" t="s">
        <v>152</v>
      </c>
      <c r="D135" s="91">
        <v>4</v>
      </c>
      <c r="E135" s="119"/>
      <c r="F135" s="94">
        <f>E135*D135</f>
        <v>0</v>
      </c>
    </row>
    <row r="136" spans="1:6" x14ac:dyDescent="0.3">
      <c r="A136" s="88"/>
      <c r="B136" s="89"/>
      <c r="C136" s="91"/>
      <c r="D136" s="91"/>
      <c r="E136" s="92"/>
      <c r="F136" s="113"/>
    </row>
    <row r="137" spans="1:6" x14ac:dyDescent="0.3">
      <c r="A137" s="121">
        <v>19</v>
      </c>
      <c r="B137" s="89" t="s">
        <v>204</v>
      </c>
      <c r="C137" s="91"/>
      <c r="D137" s="91"/>
      <c r="E137" s="119"/>
      <c r="F137" s="113"/>
    </row>
    <row r="138" spans="1:6" x14ac:dyDescent="0.3">
      <c r="A138" s="121"/>
      <c r="B138" s="102" t="s">
        <v>205</v>
      </c>
      <c r="C138" s="91"/>
      <c r="D138" s="91"/>
      <c r="E138" s="119"/>
      <c r="F138" s="113"/>
    </row>
    <row r="139" spans="1:6" x14ac:dyDescent="0.3">
      <c r="A139" s="88"/>
      <c r="B139" s="120" t="s">
        <v>206</v>
      </c>
      <c r="C139" s="91" t="s">
        <v>152</v>
      </c>
      <c r="D139" s="91">
        <v>6</v>
      </c>
      <c r="E139" s="119"/>
      <c r="F139" s="94">
        <f>E139*D139</f>
        <v>0</v>
      </c>
    </row>
    <row r="140" spans="1:6" x14ac:dyDescent="0.3">
      <c r="A140" s="88"/>
      <c r="B140" s="120" t="s">
        <v>207</v>
      </c>
      <c r="C140" s="91" t="s">
        <v>152</v>
      </c>
      <c r="D140" s="91">
        <v>10</v>
      </c>
      <c r="E140" s="119"/>
      <c r="F140" s="94">
        <f>E140*D140</f>
        <v>0</v>
      </c>
    </row>
    <row r="141" spans="1:6" x14ac:dyDescent="0.3">
      <c r="A141" s="88"/>
      <c r="B141" s="120" t="s">
        <v>208</v>
      </c>
      <c r="C141" s="91" t="s">
        <v>152</v>
      </c>
      <c r="D141" s="91">
        <v>24</v>
      </c>
      <c r="E141" s="119"/>
      <c r="F141" s="94">
        <f>E141*D141</f>
        <v>0</v>
      </c>
    </row>
    <row r="142" spans="1:6" x14ac:dyDescent="0.3">
      <c r="A142" s="121"/>
      <c r="B142" s="102"/>
      <c r="C142" s="91"/>
      <c r="D142" s="91"/>
      <c r="E142" s="119"/>
      <c r="F142" s="113"/>
    </row>
    <row r="143" spans="1:6" x14ac:dyDescent="0.3">
      <c r="A143" s="121">
        <v>20</v>
      </c>
      <c r="B143" s="118" t="s">
        <v>209</v>
      </c>
      <c r="C143" s="91" t="s">
        <v>152</v>
      </c>
      <c r="D143" s="91">
        <v>3</v>
      </c>
      <c r="E143" s="119"/>
      <c r="F143" s="94">
        <f>E143*D143</f>
        <v>0</v>
      </c>
    </row>
    <row r="144" spans="1:6" x14ac:dyDescent="0.3">
      <c r="A144" s="121"/>
      <c r="B144" s="102"/>
      <c r="C144" s="91"/>
      <c r="D144" s="91"/>
      <c r="E144" s="119"/>
      <c r="F144" s="113"/>
    </row>
    <row r="145" spans="1:6" x14ac:dyDescent="0.3">
      <c r="A145" s="121">
        <v>21</v>
      </c>
      <c r="B145" s="118" t="s">
        <v>210</v>
      </c>
      <c r="C145" s="91"/>
      <c r="D145" s="91"/>
      <c r="E145" s="119"/>
      <c r="F145" s="113"/>
    </row>
    <row r="146" spans="1:6" ht="16.2" thickBot="1" x14ac:dyDescent="0.35">
      <c r="A146" s="96"/>
      <c r="B146" s="102"/>
      <c r="C146" s="102"/>
      <c r="D146" s="102"/>
      <c r="E146" s="92"/>
      <c r="F146" s="93"/>
    </row>
    <row r="147" spans="1:6" ht="16.2" thickBot="1" x14ac:dyDescent="0.35">
      <c r="A147" s="81" t="s">
        <v>211</v>
      </c>
      <c r="B147" s="82" t="s">
        <v>133</v>
      </c>
      <c r="C147" s="83"/>
      <c r="D147" s="83"/>
      <c r="E147" s="84" t="s">
        <v>112</v>
      </c>
      <c r="F147" s="99"/>
    </row>
    <row r="148" spans="1:6" ht="16.2" thickBot="1" x14ac:dyDescent="0.35">
      <c r="A148" s="81"/>
      <c r="B148" s="82" t="s">
        <v>212</v>
      </c>
      <c r="C148" s="83"/>
      <c r="D148" s="83"/>
      <c r="E148" s="84"/>
      <c r="F148" s="99"/>
    </row>
    <row r="149" spans="1:6" x14ac:dyDescent="0.3">
      <c r="A149" s="114"/>
      <c r="B149" s="122"/>
      <c r="C149" s="110"/>
      <c r="D149" s="110"/>
      <c r="E149" s="111"/>
      <c r="F149" s="112"/>
    </row>
    <row r="150" spans="1:6" x14ac:dyDescent="0.3">
      <c r="A150" s="88">
        <v>22</v>
      </c>
      <c r="B150" s="89" t="s">
        <v>213</v>
      </c>
      <c r="C150" s="91" t="s">
        <v>152</v>
      </c>
      <c r="D150" s="91">
        <v>5</v>
      </c>
      <c r="E150" s="92"/>
      <c r="F150" s="94">
        <f>E150*D150</f>
        <v>0</v>
      </c>
    </row>
    <row r="151" spans="1:6" x14ac:dyDescent="0.3">
      <c r="A151" s="96"/>
      <c r="B151" s="102"/>
      <c r="C151" s="91"/>
      <c r="D151" s="91"/>
      <c r="E151" s="92"/>
      <c r="F151" s="94"/>
    </row>
    <row r="152" spans="1:6" x14ac:dyDescent="0.3">
      <c r="A152" s="88"/>
      <c r="B152" s="89"/>
      <c r="C152" s="91"/>
      <c r="D152" s="91"/>
      <c r="E152" s="92"/>
      <c r="F152" s="94"/>
    </row>
    <row r="153" spans="1:6" x14ac:dyDescent="0.3">
      <c r="A153" s="88">
        <v>23</v>
      </c>
      <c r="B153" s="89" t="s">
        <v>214</v>
      </c>
      <c r="C153" s="91" t="s">
        <v>152</v>
      </c>
      <c r="D153" s="91">
        <v>3</v>
      </c>
      <c r="E153" s="92"/>
      <c r="F153" s="94">
        <f>E153*D153</f>
        <v>0</v>
      </c>
    </row>
    <row r="154" spans="1:6" x14ac:dyDescent="0.3">
      <c r="A154" s="96"/>
      <c r="B154" s="102"/>
      <c r="C154" s="91"/>
      <c r="D154" s="91"/>
      <c r="E154" s="92"/>
      <c r="F154" s="94"/>
    </row>
    <row r="155" spans="1:6" x14ac:dyDescent="0.3">
      <c r="A155" s="88"/>
      <c r="B155" s="89"/>
      <c r="C155" s="91"/>
      <c r="D155" s="91"/>
      <c r="E155" s="92"/>
      <c r="F155" s="94"/>
    </row>
    <row r="156" spans="1:6" x14ac:dyDescent="0.3">
      <c r="A156" s="88">
        <v>24</v>
      </c>
      <c r="B156" s="89" t="s">
        <v>215</v>
      </c>
      <c r="C156" s="91" t="s">
        <v>152</v>
      </c>
      <c r="D156" s="91">
        <v>1</v>
      </c>
      <c r="E156" s="92"/>
      <c r="F156" s="94">
        <f>E156*D156</f>
        <v>0</v>
      </c>
    </row>
    <row r="157" spans="1:6" x14ac:dyDescent="0.3">
      <c r="A157" s="96"/>
      <c r="B157" s="102"/>
      <c r="C157" s="91"/>
      <c r="D157" s="91"/>
      <c r="E157" s="92"/>
      <c r="F157" s="94"/>
    </row>
    <row r="158" spans="1:6" x14ac:dyDescent="0.3">
      <c r="A158" s="88"/>
      <c r="B158" s="89"/>
      <c r="C158" s="91"/>
      <c r="D158" s="91"/>
      <c r="E158" s="92"/>
      <c r="F158" s="94"/>
    </row>
    <row r="159" spans="1:6" x14ac:dyDescent="0.3">
      <c r="A159" s="88">
        <v>25</v>
      </c>
      <c r="B159" s="89" t="s">
        <v>216</v>
      </c>
      <c r="C159" s="91"/>
      <c r="D159" s="91"/>
      <c r="E159" s="92"/>
      <c r="F159" s="94"/>
    </row>
    <row r="160" spans="1:6" x14ac:dyDescent="0.3">
      <c r="A160" s="88"/>
      <c r="B160" s="102" t="s">
        <v>217</v>
      </c>
      <c r="C160" s="91"/>
      <c r="D160" s="91"/>
      <c r="E160" s="92"/>
      <c r="F160" s="94"/>
    </row>
    <row r="161" spans="1:6" x14ac:dyDescent="0.3">
      <c r="A161" s="88"/>
      <c r="B161" s="120" t="s">
        <v>218</v>
      </c>
      <c r="C161" s="91" t="s">
        <v>152</v>
      </c>
      <c r="D161" s="91">
        <v>7</v>
      </c>
      <c r="E161" s="92"/>
      <c r="F161" s="94">
        <f t="shared" ref="F161:F163" si="0">E161*D161</f>
        <v>0</v>
      </c>
    </row>
    <row r="162" spans="1:6" x14ac:dyDescent="0.3">
      <c r="A162" s="88"/>
      <c r="B162" s="120" t="s">
        <v>206</v>
      </c>
      <c r="C162" s="91" t="s">
        <v>152</v>
      </c>
      <c r="D162" s="91">
        <v>3</v>
      </c>
      <c r="E162" s="92"/>
      <c r="F162" s="94">
        <f t="shared" si="0"/>
        <v>0</v>
      </c>
    </row>
    <row r="163" spans="1:6" x14ac:dyDescent="0.3">
      <c r="A163" s="88"/>
      <c r="B163" s="120" t="s">
        <v>208</v>
      </c>
      <c r="C163" s="91" t="s">
        <v>152</v>
      </c>
      <c r="D163" s="91">
        <v>1</v>
      </c>
      <c r="E163" s="92"/>
      <c r="F163" s="94">
        <f t="shared" si="0"/>
        <v>0</v>
      </c>
    </row>
    <row r="164" spans="1:6" x14ac:dyDescent="0.3">
      <c r="A164" s="88"/>
      <c r="B164" s="89"/>
      <c r="C164" s="91"/>
      <c r="D164" s="91"/>
      <c r="E164" s="92"/>
      <c r="F164" s="94"/>
    </row>
    <row r="165" spans="1:6" x14ac:dyDescent="0.3">
      <c r="A165" s="88"/>
      <c r="B165" s="118" t="s">
        <v>198</v>
      </c>
      <c r="C165" s="91"/>
      <c r="D165" s="91"/>
      <c r="E165" s="92"/>
      <c r="F165" s="94"/>
    </row>
    <row r="166" spans="1:6" x14ac:dyDescent="0.3">
      <c r="A166" s="88">
        <v>26</v>
      </c>
      <c r="B166" s="120" t="s">
        <v>219</v>
      </c>
      <c r="C166" s="91" t="s">
        <v>131</v>
      </c>
      <c r="D166" s="91">
        <v>30</v>
      </c>
      <c r="E166" s="92"/>
      <c r="F166" s="94">
        <f t="shared" ref="F166:F170" si="1">E166*D166</f>
        <v>0</v>
      </c>
    </row>
    <row r="167" spans="1:6" x14ac:dyDescent="0.3">
      <c r="A167" s="88">
        <v>27</v>
      </c>
      <c r="B167" s="120" t="s">
        <v>199</v>
      </c>
      <c r="C167" s="91" t="s">
        <v>131</v>
      </c>
      <c r="D167" s="91">
        <v>12</v>
      </c>
      <c r="E167" s="92"/>
      <c r="F167" s="94">
        <f t="shared" si="1"/>
        <v>0</v>
      </c>
    </row>
    <row r="168" spans="1:6" x14ac:dyDescent="0.3">
      <c r="A168" s="88">
        <v>28</v>
      </c>
      <c r="B168" s="120" t="s">
        <v>200</v>
      </c>
      <c r="C168" s="91" t="s">
        <v>131</v>
      </c>
      <c r="D168" s="91">
        <v>1</v>
      </c>
      <c r="E168" s="92"/>
      <c r="F168" s="94">
        <f t="shared" si="1"/>
        <v>0</v>
      </c>
    </row>
    <row r="169" spans="1:6" x14ac:dyDescent="0.3">
      <c r="A169" s="88">
        <v>29</v>
      </c>
      <c r="B169" s="120" t="s">
        <v>220</v>
      </c>
      <c r="C169" s="91" t="s">
        <v>131</v>
      </c>
      <c r="D169" s="91">
        <v>4</v>
      </c>
      <c r="E169" s="92"/>
      <c r="F169" s="94">
        <f t="shared" si="1"/>
        <v>0</v>
      </c>
    </row>
    <row r="170" spans="1:6" ht="16.2" thickBot="1" x14ac:dyDescent="0.35">
      <c r="A170" s="123">
        <v>30</v>
      </c>
      <c r="B170" s="124" t="s">
        <v>221</v>
      </c>
      <c r="C170" s="125" t="s">
        <v>131</v>
      </c>
      <c r="D170" s="125">
        <f>6+2+28+16+8</f>
        <v>60</v>
      </c>
      <c r="E170" s="106"/>
      <c r="F170" s="126">
        <f t="shared" si="1"/>
        <v>0</v>
      </c>
    </row>
    <row r="171" spans="1:6" x14ac:dyDescent="0.3">
      <c r="A171" s="127"/>
      <c r="B171" s="109"/>
      <c r="C171" s="128"/>
      <c r="D171" s="128"/>
      <c r="E171" s="111"/>
      <c r="F171" s="129"/>
    </row>
    <row r="172" spans="1:6" x14ac:dyDescent="0.3">
      <c r="A172" s="121">
        <v>31</v>
      </c>
      <c r="B172" s="89" t="s">
        <v>222</v>
      </c>
      <c r="C172" s="91" t="s">
        <v>23</v>
      </c>
      <c r="D172" s="91">
        <v>9</v>
      </c>
      <c r="E172" s="130"/>
      <c r="F172" s="94">
        <f>E172*D172</f>
        <v>0</v>
      </c>
    </row>
    <row r="173" spans="1:6" x14ac:dyDescent="0.3">
      <c r="A173" s="121"/>
      <c r="B173" s="102" t="s">
        <v>223</v>
      </c>
      <c r="C173" s="91"/>
      <c r="D173" s="91"/>
      <c r="E173" s="130"/>
      <c r="F173" s="94"/>
    </row>
    <row r="174" spans="1:6" x14ac:dyDescent="0.3">
      <c r="A174" s="121"/>
      <c r="B174" s="102" t="s">
        <v>224</v>
      </c>
      <c r="C174" s="91"/>
      <c r="D174" s="91"/>
      <c r="E174" s="130"/>
      <c r="F174" s="94"/>
    </row>
    <row r="175" spans="1:6" x14ac:dyDescent="0.3">
      <c r="A175" s="121"/>
      <c r="B175" s="90"/>
      <c r="C175" s="91"/>
      <c r="D175" s="91"/>
      <c r="E175" s="130"/>
      <c r="F175" s="94"/>
    </row>
    <row r="176" spans="1:6" x14ac:dyDescent="0.3">
      <c r="A176" s="121">
        <v>32</v>
      </c>
      <c r="B176" s="118" t="s">
        <v>225</v>
      </c>
      <c r="C176" s="91" t="s">
        <v>226</v>
      </c>
      <c r="D176" s="91">
        <v>65</v>
      </c>
      <c r="E176" s="130"/>
      <c r="F176" s="94">
        <f>E176*D176</f>
        <v>0</v>
      </c>
    </row>
    <row r="177" spans="1:6" x14ac:dyDescent="0.3">
      <c r="A177" s="121"/>
      <c r="B177" s="102" t="s">
        <v>227</v>
      </c>
      <c r="C177" s="91"/>
      <c r="D177" s="91"/>
      <c r="E177" s="130"/>
      <c r="F177" s="94"/>
    </row>
    <row r="178" spans="1:6" x14ac:dyDescent="0.3">
      <c r="A178" s="121"/>
      <c r="B178" s="102" t="s">
        <v>228</v>
      </c>
      <c r="C178" s="91"/>
      <c r="D178" s="91"/>
      <c r="E178" s="130"/>
      <c r="F178" s="94"/>
    </row>
    <row r="179" spans="1:6" x14ac:dyDescent="0.3">
      <c r="A179" s="121"/>
      <c r="B179" s="102" t="s">
        <v>229</v>
      </c>
      <c r="C179" s="91"/>
      <c r="D179" s="91"/>
      <c r="E179" s="130"/>
      <c r="F179" s="94"/>
    </row>
    <row r="180" spans="1:6" x14ac:dyDescent="0.3">
      <c r="A180" s="121"/>
      <c r="B180" s="102"/>
      <c r="C180" s="91"/>
      <c r="D180" s="91"/>
      <c r="E180" s="130"/>
      <c r="F180" s="94"/>
    </row>
    <row r="181" spans="1:6" x14ac:dyDescent="0.3">
      <c r="A181" s="121"/>
      <c r="B181" s="102"/>
      <c r="C181" s="91"/>
      <c r="D181" s="91"/>
      <c r="E181" s="92"/>
      <c r="F181" s="94"/>
    </row>
    <row r="182" spans="1:6" x14ac:dyDescent="0.3">
      <c r="A182" s="121">
        <v>33</v>
      </c>
      <c r="B182" s="89" t="s">
        <v>204</v>
      </c>
      <c r="C182" s="91"/>
      <c r="D182" s="91"/>
      <c r="E182" s="130"/>
      <c r="F182" s="94"/>
    </row>
    <row r="183" spans="1:6" x14ac:dyDescent="0.3">
      <c r="A183" s="121"/>
      <c r="B183" s="102" t="s">
        <v>205</v>
      </c>
      <c r="C183" s="91"/>
      <c r="D183" s="91"/>
      <c r="E183" s="130"/>
      <c r="F183" s="94"/>
    </row>
    <row r="184" spans="1:6" x14ac:dyDescent="0.3">
      <c r="A184" s="121"/>
      <c r="B184" s="120" t="s">
        <v>230</v>
      </c>
      <c r="C184" s="91" t="s">
        <v>152</v>
      </c>
      <c r="D184" s="91">
        <v>24</v>
      </c>
      <c r="E184" s="130"/>
      <c r="F184" s="94">
        <f t="shared" ref="F184:F188" si="2">E184*D184</f>
        <v>0</v>
      </c>
    </row>
    <row r="185" spans="1:6" x14ac:dyDescent="0.3">
      <c r="A185" s="88"/>
      <c r="B185" s="120" t="s">
        <v>206</v>
      </c>
      <c r="C185" s="91" t="s">
        <v>152</v>
      </c>
      <c r="D185" s="91">
        <v>8</v>
      </c>
      <c r="E185" s="130"/>
      <c r="F185" s="94">
        <f t="shared" si="2"/>
        <v>0</v>
      </c>
    </row>
    <row r="186" spans="1:6" x14ac:dyDescent="0.3">
      <c r="A186" s="88"/>
      <c r="B186" s="120" t="s">
        <v>207</v>
      </c>
      <c r="C186" s="91" t="s">
        <v>152</v>
      </c>
      <c r="D186" s="91">
        <v>1</v>
      </c>
      <c r="E186" s="130"/>
      <c r="F186" s="94">
        <f t="shared" si="2"/>
        <v>0</v>
      </c>
    </row>
    <row r="187" spans="1:6" x14ac:dyDescent="0.3">
      <c r="A187" s="88"/>
      <c r="B187" s="120" t="s">
        <v>208</v>
      </c>
      <c r="C187" s="91" t="s">
        <v>152</v>
      </c>
      <c r="D187" s="91">
        <f>3</f>
        <v>3</v>
      </c>
      <c r="E187" s="92"/>
      <c r="F187" s="94">
        <f t="shared" si="2"/>
        <v>0</v>
      </c>
    </row>
    <row r="188" spans="1:6" x14ac:dyDescent="0.3">
      <c r="A188" s="121"/>
      <c r="B188" s="120" t="s">
        <v>231</v>
      </c>
      <c r="C188" s="91" t="s">
        <v>152</v>
      </c>
      <c r="D188" s="91">
        <f>D170/2.4</f>
        <v>25</v>
      </c>
      <c r="E188" s="92"/>
      <c r="F188" s="94">
        <f t="shared" si="2"/>
        <v>0</v>
      </c>
    </row>
    <row r="189" spans="1:6" x14ac:dyDescent="0.3">
      <c r="A189" s="121"/>
      <c r="B189" s="102"/>
      <c r="C189" s="91"/>
      <c r="D189" s="91"/>
      <c r="E189" s="92"/>
      <c r="F189" s="94"/>
    </row>
    <row r="190" spans="1:6" x14ac:dyDescent="0.3">
      <c r="A190" s="121">
        <v>34</v>
      </c>
      <c r="B190" s="89" t="s">
        <v>232</v>
      </c>
      <c r="C190" s="91" t="s">
        <v>152</v>
      </c>
      <c r="D190" s="91">
        <v>9</v>
      </c>
      <c r="E190" s="92"/>
      <c r="F190" s="94">
        <f>E190*D190</f>
        <v>0</v>
      </c>
    </row>
    <row r="191" spans="1:6" x14ac:dyDescent="0.3">
      <c r="A191" s="121"/>
      <c r="B191" s="102"/>
      <c r="C191" s="91"/>
      <c r="D191" s="91"/>
      <c r="E191" s="92"/>
      <c r="F191" s="94"/>
    </row>
    <row r="192" spans="1:6" x14ac:dyDescent="0.3">
      <c r="A192" s="121">
        <v>35</v>
      </c>
      <c r="B192" s="118" t="s">
        <v>209</v>
      </c>
      <c r="C192" s="91" t="s">
        <v>152</v>
      </c>
      <c r="D192" s="91">
        <v>2</v>
      </c>
      <c r="E192" s="92"/>
      <c r="F192" s="94">
        <f>E192*D192</f>
        <v>0</v>
      </c>
    </row>
    <row r="193" spans="1:6" x14ac:dyDescent="0.3">
      <c r="A193" s="121"/>
      <c r="B193" s="102"/>
      <c r="C193" s="98"/>
      <c r="D193" s="98"/>
      <c r="E193" s="92"/>
      <c r="F193" s="93"/>
    </row>
    <row r="194" spans="1:6" x14ac:dyDescent="0.3">
      <c r="A194" s="121">
        <v>36</v>
      </c>
      <c r="B194" s="118" t="s">
        <v>210</v>
      </c>
      <c r="C194" s="91"/>
      <c r="D194" s="91"/>
      <c r="E194" s="92"/>
      <c r="F194" s="93"/>
    </row>
    <row r="195" spans="1:6" ht="16.2" thickBot="1" x14ac:dyDescent="0.35">
      <c r="A195" s="121"/>
      <c r="B195" s="118"/>
      <c r="C195" s="91"/>
      <c r="D195" s="91"/>
      <c r="E195" s="119"/>
      <c r="F195" s="113"/>
    </row>
    <row r="196" spans="1:6" ht="16.2" thickBot="1" x14ac:dyDescent="0.35">
      <c r="A196" s="81" t="s">
        <v>233</v>
      </c>
      <c r="B196" s="82" t="s">
        <v>234</v>
      </c>
      <c r="C196" s="83"/>
      <c r="D196" s="83"/>
      <c r="E196" s="84" t="s">
        <v>112</v>
      </c>
      <c r="F196" s="99"/>
    </row>
    <row r="197" spans="1:6" x14ac:dyDescent="0.3">
      <c r="A197" s="121"/>
      <c r="B197" s="131"/>
      <c r="C197" s="91"/>
      <c r="D197" s="132"/>
      <c r="E197" s="130"/>
      <c r="F197" s="94"/>
    </row>
    <row r="198" spans="1:6" x14ac:dyDescent="0.3">
      <c r="A198" s="121">
        <v>37</v>
      </c>
      <c r="B198" s="133" t="s">
        <v>235</v>
      </c>
      <c r="C198" s="134"/>
      <c r="D198" s="135"/>
      <c r="E198" s="130"/>
      <c r="F198" s="94">
        <f>E198*D198</f>
        <v>0</v>
      </c>
    </row>
    <row r="199" spans="1:6" ht="16.2" thickBot="1" x14ac:dyDescent="0.35">
      <c r="A199" s="121"/>
      <c r="B199" s="131"/>
      <c r="C199" s="91"/>
      <c r="D199" s="132"/>
      <c r="E199" s="130"/>
      <c r="F199" s="94"/>
    </row>
    <row r="200" spans="1:6" ht="16.2" thickBot="1" x14ac:dyDescent="0.35">
      <c r="A200" s="81" t="s">
        <v>236</v>
      </c>
      <c r="B200" s="82" t="s">
        <v>237</v>
      </c>
      <c r="C200" s="83"/>
      <c r="D200" s="83"/>
      <c r="E200" s="84" t="s">
        <v>112</v>
      </c>
      <c r="F200" s="99"/>
    </row>
    <row r="201" spans="1:6" x14ac:dyDescent="0.3">
      <c r="A201" s="127"/>
      <c r="B201" s="136"/>
      <c r="C201" s="128"/>
      <c r="D201" s="137"/>
      <c r="E201" s="138"/>
      <c r="F201" s="129"/>
    </row>
    <row r="202" spans="1:6" x14ac:dyDescent="0.3">
      <c r="A202" s="121">
        <v>38</v>
      </c>
      <c r="B202" s="118" t="s">
        <v>238</v>
      </c>
      <c r="C202" s="91" t="s">
        <v>117</v>
      </c>
      <c r="D202" s="91">
        <v>1</v>
      </c>
      <c r="E202" s="130"/>
      <c r="F202" s="94">
        <f>E202*D202</f>
        <v>0</v>
      </c>
    </row>
    <row r="203" spans="1:6" x14ac:dyDescent="0.3">
      <c r="A203" s="121"/>
      <c r="B203" s="102" t="s">
        <v>239</v>
      </c>
      <c r="C203" s="91"/>
      <c r="D203" s="91"/>
      <c r="E203" s="130"/>
      <c r="F203" s="94"/>
    </row>
    <row r="204" spans="1:6" x14ac:dyDescent="0.3">
      <c r="A204" s="121"/>
      <c r="B204" s="131"/>
      <c r="C204" s="91"/>
      <c r="D204" s="91"/>
      <c r="E204" s="130"/>
      <c r="F204" s="94"/>
    </row>
    <row r="205" spans="1:6" x14ac:dyDescent="0.3">
      <c r="A205" s="121">
        <v>39</v>
      </c>
      <c r="B205" s="118" t="s">
        <v>240</v>
      </c>
      <c r="C205" s="91" t="s">
        <v>117</v>
      </c>
      <c r="D205" s="91">
        <v>1</v>
      </c>
      <c r="E205" s="130"/>
      <c r="F205" s="94">
        <f>E205*D205</f>
        <v>0</v>
      </c>
    </row>
    <row r="206" spans="1:6" x14ac:dyDescent="0.3">
      <c r="A206" s="121"/>
      <c r="B206" s="102" t="s">
        <v>241</v>
      </c>
      <c r="C206" s="91"/>
      <c r="D206" s="91"/>
      <c r="E206" s="130"/>
      <c r="F206" s="94"/>
    </row>
    <row r="207" spans="1:6" x14ac:dyDescent="0.3">
      <c r="A207" s="121"/>
      <c r="B207" s="131"/>
      <c r="C207" s="91"/>
      <c r="D207" s="91"/>
      <c r="E207" s="130"/>
      <c r="F207" s="94"/>
    </row>
    <row r="208" spans="1:6" x14ac:dyDescent="0.3">
      <c r="A208" s="121">
        <v>40</v>
      </c>
      <c r="B208" s="118" t="s">
        <v>242</v>
      </c>
      <c r="C208" s="91" t="s">
        <v>117</v>
      </c>
      <c r="D208" s="91">
        <v>1</v>
      </c>
      <c r="E208" s="130"/>
      <c r="F208" s="94">
        <f>E208*D208</f>
        <v>0</v>
      </c>
    </row>
    <row r="209" spans="1:6" x14ac:dyDescent="0.3">
      <c r="A209" s="121"/>
      <c r="B209" s="131"/>
      <c r="C209" s="91"/>
      <c r="D209" s="91"/>
      <c r="E209" s="130"/>
      <c r="F209" s="94"/>
    </row>
    <row r="210" spans="1:6" x14ac:dyDescent="0.3">
      <c r="A210" s="121">
        <v>41</v>
      </c>
      <c r="B210" s="118" t="s">
        <v>243</v>
      </c>
      <c r="C210" s="91" t="s">
        <v>117</v>
      </c>
      <c r="D210" s="91">
        <v>1</v>
      </c>
      <c r="E210" s="130"/>
      <c r="F210" s="94">
        <f>E210*D210</f>
        <v>0</v>
      </c>
    </row>
    <row r="211" spans="1:6" x14ac:dyDescent="0.3">
      <c r="A211" s="121"/>
      <c r="B211" s="131"/>
      <c r="C211" s="91"/>
      <c r="D211" s="91"/>
      <c r="E211" s="130"/>
      <c r="F211" s="94"/>
    </row>
    <row r="212" spans="1:6" x14ac:dyDescent="0.3">
      <c r="A212" s="121">
        <v>42</v>
      </c>
      <c r="B212" s="118" t="s">
        <v>244</v>
      </c>
      <c r="C212" s="91" t="s">
        <v>117</v>
      </c>
      <c r="D212" s="91">
        <v>1</v>
      </c>
      <c r="E212" s="130"/>
      <c r="F212" s="94">
        <f>E212*D212</f>
        <v>0</v>
      </c>
    </row>
    <row r="213" spans="1:6" ht="16.2" thickBot="1" x14ac:dyDescent="0.35">
      <c r="A213" s="139"/>
      <c r="B213" s="104" t="s">
        <v>245</v>
      </c>
      <c r="C213" s="125"/>
      <c r="D213" s="125"/>
      <c r="E213" s="140"/>
      <c r="F213" s="126"/>
    </row>
    <row r="214" spans="1:6" x14ac:dyDescent="0.3">
      <c r="A214" s="127"/>
      <c r="B214" s="115"/>
      <c r="C214" s="128"/>
      <c r="D214" s="128"/>
      <c r="E214" s="138"/>
      <c r="F214" s="129"/>
    </row>
    <row r="215" spans="1:6" x14ac:dyDescent="0.3">
      <c r="A215" s="121">
        <v>43</v>
      </c>
      <c r="B215" s="118" t="s">
        <v>246</v>
      </c>
      <c r="C215" s="91" t="s">
        <v>152</v>
      </c>
      <c r="D215" s="91">
        <v>1</v>
      </c>
      <c r="E215" s="130"/>
      <c r="F215" s="94">
        <f>E215*D215</f>
        <v>0</v>
      </c>
    </row>
    <row r="216" spans="1:6" x14ac:dyDescent="0.3">
      <c r="A216" s="121"/>
      <c r="B216" s="118"/>
      <c r="C216" s="91"/>
      <c r="D216" s="91"/>
      <c r="E216" s="130"/>
      <c r="F216" s="94"/>
    </row>
    <row r="217" spans="1:6" x14ac:dyDescent="0.3">
      <c r="A217" s="121">
        <v>44</v>
      </c>
      <c r="B217" s="118" t="s">
        <v>247</v>
      </c>
      <c r="C217" s="91" t="s">
        <v>117</v>
      </c>
      <c r="D217" s="91">
        <v>1</v>
      </c>
      <c r="E217" s="130"/>
      <c r="F217" s="94">
        <f>E217*D217</f>
        <v>0</v>
      </c>
    </row>
    <row r="218" spans="1:6" x14ac:dyDescent="0.3">
      <c r="A218" s="121"/>
      <c r="B218" s="131"/>
      <c r="C218" s="91"/>
      <c r="D218" s="91"/>
      <c r="E218" s="141"/>
      <c r="F218" s="94"/>
    </row>
    <row r="219" spans="1:6" x14ac:dyDescent="0.3">
      <c r="A219" s="121">
        <v>45</v>
      </c>
      <c r="B219" s="118" t="s">
        <v>248</v>
      </c>
      <c r="C219" s="91" t="s">
        <v>117</v>
      </c>
      <c r="D219" s="91">
        <v>1</v>
      </c>
      <c r="E219" s="141"/>
      <c r="F219" s="94">
        <f>E219*D219</f>
        <v>0</v>
      </c>
    </row>
    <row r="220" spans="1:6" x14ac:dyDescent="0.3">
      <c r="A220" s="121"/>
      <c r="B220" s="131"/>
      <c r="C220" s="91"/>
      <c r="D220" s="91"/>
      <c r="E220" s="141"/>
      <c r="F220" s="94"/>
    </row>
    <row r="221" spans="1:6" x14ac:dyDescent="0.3">
      <c r="A221" s="121">
        <v>46</v>
      </c>
      <c r="B221" s="118" t="s">
        <v>249</v>
      </c>
      <c r="C221" s="91" t="s">
        <v>117</v>
      </c>
      <c r="D221" s="91">
        <v>1</v>
      </c>
      <c r="E221" s="141"/>
      <c r="F221" s="94">
        <f>E221*D221</f>
        <v>0</v>
      </c>
    </row>
    <row r="222" spans="1:6" x14ac:dyDescent="0.3">
      <c r="A222" s="121"/>
      <c r="B222" s="102" t="s">
        <v>250</v>
      </c>
      <c r="C222" s="91"/>
      <c r="D222" s="91"/>
      <c r="E222" s="141"/>
      <c r="F222" s="94"/>
    </row>
    <row r="223" spans="1:6" x14ac:dyDescent="0.3">
      <c r="A223" s="142"/>
      <c r="B223" s="118"/>
      <c r="C223" s="91"/>
      <c r="D223" s="91"/>
      <c r="E223" s="141"/>
      <c r="F223" s="94"/>
    </row>
    <row r="224" spans="1:6" x14ac:dyDescent="0.3">
      <c r="A224" s="121">
        <v>47</v>
      </c>
      <c r="B224" s="118" t="s">
        <v>251</v>
      </c>
      <c r="C224" s="91" t="s">
        <v>152</v>
      </c>
      <c r="D224" s="91">
        <v>1</v>
      </c>
      <c r="E224" s="141"/>
      <c r="F224" s="94">
        <f>E224*D224</f>
        <v>0</v>
      </c>
    </row>
    <row r="225" spans="1:6" x14ac:dyDescent="0.3">
      <c r="A225" s="121"/>
      <c r="B225" s="102"/>
      <c r="C225" s="91"/>
      <c r="D225" s="91"/>
      <c r="E225" s="143"/>
      <c r="F225" s="94"/>
    </row>
    <row r="226" spans="1:6" x14ac:dyDescent="0.3">
      <c r="A226" s="121">
        <v>48</v>
      </c>
      <c r="B226" s="118" t="s">
        <v>252</v>
      </c>
      <c r="C226" s="91" t="s">
        <v>117</v>
      </c>
      <c r="D226" s="91">
        <v>1</v>
      </c>
      <c r="E226" s="130"/>
      <c r="F226" s="94">
        <f>E226*D226</f>
        <v>0</v>
      </c>
    </row>
    <row r="227" spans="1:6" ht="16.2" thickBot="1" x14ac:dyDescent="0.35">
      <c r="A227" s="123"/>
      <c r="B227" s="104"/>
      <c r="C227" s="125"/>
      <c r="D227" s="125"/>
      <c r="E227" s="140"/>
      <c r="F227" s="144"/>
    </row>
    <row r="228" spans="1:6" ht="18" thickBot="1" x14ac:dyDescent="0.35">
      <c r="A228" s="145" t="s">
        <v>253</v>
      </c>
      <c r="B228" s="146"/>
      <c r="C228" s="147"/>
      <c r="D228" s="147"/>
      <c r="E228" s="148"/>
      <c r="F228" s="149">
        <f>SUM(F25:F227)</f>
        <v>0</v>
      </c>
    </row>
    <row r="230" spans="1:6" ht="23.25" customHeight="1" x14ac:dyDescent="0.3">
      <c r="A230" s="150" t="s">
        <v>254</v>
      </c>
      <c r="B230" s="151" t="s">
        <v>255</v>
      </c>
      <c r="C230" s="151"/>
      <c r="D230" s="151"/>
      <c r="E230" s="151"/>
    </row>
    <row r="231" spans="1:6" ht="15" customHeight="1" x14ac:dyDescent="0.3">
      <c r="A231" s="150" t="s">
        <v>256</v>
      </c>
      <c r="B231" s="151" t="s">
        <v>257</v>
      </c>
      <c r="C231" s="151"/>
      <c r="D231" s="151"/>
      <c r="E231" s="151"/>
    </row>
    <row r="232" spans="1:6" ht="13.5" customHeight="1" x14ac:dyDescent="0.3">
      <c r="B232" s="151" t="s">
        <v>258</v>
      </c>
      <c r="C232" s="151"/>
      <c r="D232" s="151"/>
      <c r="E232" s="151"/>
    </row>
    <row r="233" spans="1:6" ht="13.5" customHeight="1" x14ac:dyDescent="0.3">
      <c r="B233" s="151" t="s">
        <v>259</v>
      </c>
      <c r="C233" s="151"/>
      <c r="D233" s="151"/>
      <c r="E233" s="151"/>
    </row>
    <row r="234" spans="1:6" ht="13.5" customHeight="1" x14ac:dyDescent="0.3">
      <c r="B234" s="151" t="s">
        <v>260</v>
      </c>
      <c r="C234" s="151"/>
      <c r="D234" s="151"/>
      <c r="E234" s="151"/>
    </row>
    <row r="235" spans="1:6" ht="13.5" customHeight="1" x14ac:dyDescent="0.3">
      <c r="B235" s="151" t="s">
        <v>261</v>
      </c>
      <c r="C235" s="151"/>
      <c r="D235" s="151"/>
      <c r="E235" s="151"/>
    </row>
    <row r="236" spans="1:6" ht="13.5" customHeight="1" x14ac:dyDescent="0.3">
      <c r="B236" s="151" t="s">
        <v>262</v>
      </c>
      <c r="C236" s="151"/>
      <c r="D236" s="151"/>
      <c r="E236" s="151"/>
    </row>
    <row r="237" spans="1:6" ht="13.5" customHeight="1" x14ac:dyDescent="0.3">
      <c r="B237" s="151" t="s">
        <v>263</v>
      </c>
      <c r="C237" s="151"/>
      <c r="D237" s="151"/>
      <c r="E237" s="151"/>
    </row>
    <row r="238" spans="1:6" ht="13.5" customHeight="1" x14ac:dyDescent="0.3">
      <c r="B238" s="151" t="s">
        <v>264</v>
      </c>
      <c r="C238" s="151"/>
      <c r="D238" s="151"/>
      <c r="E238" s="151"/>
    </row>
    <row r="239" spans="1:6" ht="12.75" customHeight="1" x14ac:dyDescent="0.3">
      <c r="B239" s="151" t="s">
        <v>265</v>
      </c>
      <c r="C239" s="151"/>
      <c r="D239" s="151"/>
      <c r="E239" s="151"/>
    </row>
    <row r="240" spans="1:6" ht="15" customHeight="1" x14ac:dyDescent="0.3">
      <c r="B240" s="152" t="s">
        <v>266</v>
      </c>
      <c r="C240" s="152"/>
      <c r="D240" s="152"/>
      <c r="E240" s="152"/>
    </row>
    <row r="241" spans="2:5" ht="12.75" customHeight="1" x14ac:dyDescent="0.3">
      <c r="B241" s="151" t="s">
        <v>267</v>
      </c>
      <c r="C241" s="151"/>
      <c r="D241" s="151"/>
      <c r="E241" s="151"/>
    </row>
    <row r="242" spans="2:5" ht="12.75" customHeight="1" x14ac:dyDescent="0.3">
      <c r="B242" s="153"/>
      <c r="C242" s="153"/>
      <c r="D242" s="153"/>
      <c r="E242" s="153"/>
    </row>
    <row r="244" spans="2:5" x14ac:dyDescent="0.3">
      <c r="B244" s="154"/>
    </row>
  </sheetData>
  <sheetProtection algorithmName="SHA-512" hashValue="52LduTCo69/PDCfxLaw2641jZ30Dnj5nqdHInz4cwzgdshbcnAo/sm3EHr3vrRHlkc9TNIpTcI4HZsSJTKVQSg==" saltValue="xF9UaY69TXk5OBCpVdImzg==" spinCount="100000" sheet="1" objects="1" scenarios="1"/>
  <mergeCells count="11">
    <mergeCell ref="B236:E236"/>
    <mergeCell ref="B237:E237"/>
    <mergeCell ref="B238:E238"/>
    <mergeCell ref="B239:E239"/>
    <mergeCell ref="B241:E241"/>
    <mergeCell ref="B230:E230"/>
    <mergeCell ref="B231:E231"/>
    <mergeCell ref="B232:E232"/>
    <mergeCell ref="B233:E233"/>
    <mergeCell ref="B234:E234"/>
    <mergeCell ref="B235:E235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&amp;LModernizace prádelny OBLASTNÍ NEMOCNICE JIČÍN,a.s.&amp;C&amp;P&amp;RD.2.2. Stlačený vzduch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1CB2-9E53-455B-AA51-CF75EC7B0E94}">
  <dimension ref="A1:F304"/>
  <sheetViews>
    <sheetView topLeftCell="A269" zoomScaleNormal="100" workbookViewId="0">
      <selection activeCell="E288" sqref="E288"/>
    </sheetView>
  </sheetViews>
  <sheetFormatPr defaultColWidth="12.44140625" defaultRowHeight="15.6" x14ac:dyDescent="0.3"/>
  <cols>
    <col min="1" max="1" width="14.6640625" style="67" customWidth="1"/>
    <col min="2" max="2" width="110.21875" style="67" customWidth="1"/>
    <col min="3" max="3" width="11.109375" style="67" customWidth="1"/>
    <col min="4" max="4" width="7.33203125" style="67" customWidth="1"/>
    <col min="5" max="5" width="20.5546875" style="67" customWidth="1"/>
    <col min="6" max="6" width="25.77734375" style="67" customWidth="1"/>
    <col min="7" max="146" width="9.6640625" style="67" customWidth="1"/>
    <col min="147" max="147" width="15" style="67" customWidth="1"/>
    <col min="148" max="148" width="110.21875" style="67" customWidth="1"/>
    <col min="149" max="150" width="11.109375" style="67" customWidth="1"/>
    <col min="151" max="151" width="20.5546875" style="67" customWidth="1"/>
    <col min="152" max="152" width="25.77734375" style="67" customWidth="1"/>
    <col min="153" max="402" width="9.6640625" style="67" customWidth="1"/>
    <col min="403" max="403" width="15" style="67" customWidth="1"/>
    <col min="404" max="404" width="110.21875" style="67" customWidth="1"/>
    <col min="405" max="406" width="11.109375" style="67" customWidth="1"/>
    <col min="407" max="407" width="20.5546875" style="67" customWidth="1"/>
    <col min="408" max="408" width="25.77734375" style="67" customWidth="1"/>
    <col min="409" max="658" width="9.6640625" style="67" customWidth="1"/>
    <col min="659" max="659" width="15" style="67" customWidth="1"/>
    <col min="660" max="660" width="110.21875" style="67" customWidth="1"/>
    <col min="661" max="662" width="11.109375" style="67" customWidth="1"/>
    <col min="663" max="663" width="20.5546875" style="67" customWidth="1"/>
    <col min="664" max="664" width="25.77734375" style="67" customWidth="1"/>
    <col min="665" max="914" width="9.6640625" style="67" customWidth="1"/>
    <col min="915" max="915" width="15" style="67" customWidth="1"/>
    <col min="916" max="916" width="110.21875" style="67" customWidth="1"/>
    <col min="917" max="918" width="11.109375" style="67" customWidth="1"/>
    <col min="919" max="919" width="20.5546875" style="67" customWidth="1"/>
    <col min="920" max="920" width="25.77734375" style="67" customWidth="1"/>
    <col min="921" max="1170" width="9.6640625" style="67" customWidth="1"/>
    <col min="1171" max="1171" width="15" style="67" customWidth="1"/>
    <col min="1172" max="1172" width="110.21875" style="67" customWidth="1"/>
    <col min="1173" max="1174" width="11.109375" style="67" customWidth="1"/>
    <col min="1175" max="1175" width="20.5546875" style="67" customWidth="1"/>
    <col min="1176" max="1176" width="25.77734375" style="67" customWidth="1"/>
    <col min="1177" max="1426" width="9.6640625" style="67" customWidth="1"/>
    <col min="1427" max="1427" width="15" style="67" customWidth="1"/>
    <col min="1428" max="1428" width="110.21875" style="67" customWidth="1"/>
    <col min="1429" max="1430" width="11.109375" style="67" customWidth="1"/>
    <col min="1431" max="1431" width="20.5546875" style="67" customWidth="1"/>
    <col min="1432" max="1432" width="25.77734375" style="67" customWidth="1"/>
    <col min="1433" max="1682" width="9.6640625" style="67" customWidth="1"/>
    <col min="1683" max="1683" width="15" style="67" customWidth="1"/>
    <col min="1684" max="1684" width="110.21875" style="67" customWidth="1"/>
    <col min="1685" max="1686" width="11.109375" style="67" customWidth="1"/>
    <col min="1687" max="1687" width="20.5546875" style="67" customWidth="1"/>
    <col min="1688" max="1688" width="25.77734375" style="67" customWidth="1"/>
    <col min="1689" max="1938" width="9.6640625" style="67" customWidth="1"/>
    <col min="1939" max="1939" width="15" style="67" customWidth="1"/>
    <col min="1940" max="1940" width="110.21875" style="67" customWidth="1"/>
    <col min="1941" max="1942" width="11.109375" style="67" customWidth="1"/>
    <col min="1943" max="1943" width="20.5546875" style="67" customWidth="1"/>
    <col min="1944" max="1944" width="25.77734375" style="67" customWidth="1"/>
    <col min="1945" max="2194" width="9.6640625" style="67" customWidth="1"/>
    <col min="2195" max="2195" width="15" style="67" customWidth="1"/>
    <col min="2196" max="2196" width="110.21875" style="67" customWidth="1"/>
    <col min="2197" max="2198" width="11.109375" style="67" customWidth="1"/>
    <col min="2199" max="2199" width="20.5546875" style="67" customWidth="1"/>
    <col min="2200" max="2200" width="25.77734375" style="67" customWidth="1"/>
    <col min="2201" max="2450" width="9.6640625" style="67" customWidth="1"/>
    <col min="2451" max="2451" width="15" style="67" customWidth="1"/>
    <col min="2452" max="2452" width="110.21875" style="67" customWidth="1"/>
    <col min="2453" max="2454" width="11.109375" style="67" customWidth="1"/>
    <col min="2455" max="2455" width="20.5546875" style="67" customWidth="1"/>
    <col min="2456" max="2456" width="25.77734375" style="67" customWidth="1"/>
    <col min="2457" max="2706" width="9.6640625" style="67" customWidth="1"/>
    <col min="2707" max="2707" width="15" style="67" customWidth="1"/>
    <col min="2708" max="2708" width="110.21875" style="67" customWidth="1"/>
    <col min="2709" max="2710" width="11.109375" style="67" customWidth="1"/>
    <col min="2711" max="2711" width="20.5546875" style="67" customWidth="1"/>
    <col min="2712" max="2712" width="25.77734375" style="67" customWidth="1"/>
    <col min="2713" max="2962" width="9.6640625" style="67" customWidth="1"/>
    <col min="2963" max="2963" width="15" style="67" customWidth="1"/>
    <col min="2964" max="2964" width="110.21875" style="67" customWidth="1"/>
    <col min="2965" max="2966" width="11.109375" style="67" customWidth="1"/>
    <col min="2967" max="2967" width="20.5546875" style="67" customWidth="1"/>
    <col min="2968" max="2968" width="25.77734375" style="67" customWidth="1"/>
    <col min="2969" max="3218" width="9.6640625" style="67" customWidth="1"/>
    <col min="3219" max="3219" width="15" style="67" customWidth="1"/>
    <col min="3220" max="3220" width="110.21875" style="67" customWidth="1"/>
    <col min="3221" max="3222" width="11.109375" style="67" customWidth="1"/>
    <col min="3223" max="3223" width="20.5546875" style="67" customWidth="1"/>
    <col min="3224" max="3224" width="25.77734375" style="67" customWidth="1"/>
    <col min="3225" max="3474" width="9.6640625" style="67" customWidth="1"/>
    <col min="3475" max="3475" width="15" style="67" customWidth="1"/>
    <col min="3476" max="3476" width="110.21875" style="67" customWidth="1"/>
    <col min="3477" max="3478" width="11.109375" style="67" customWidth="1"/>
    <col min="3479" max="3479" width="20.5546875" style="67" customWidth="1"/>
    <col min="3480" max="3480" width="25.77734375" style="67" customWidth="1"/>
    <col min="3481" max="3730" width="9.6640625" style="67" customWidth="1"/>
    <col min="3731" max="3731" width="15" style="67" customWidth="1"/>
    <col min="3732" max="3732" width="110.21875" style="67" customWidth="1"/>
    <col min="3733" max="3734" width="11.109375" style="67" customWidth="1"/>
    <col min="3735" max="3735" width="20.5546875" style="67" customWidth="1"/>
    <col min="3736" max="3736" width="25.77734375" style="67" customWidth="1"/>
    <col min="3737" max="3986" width="9.6640625" style="67" customWidth="1"/>
    <col min="3987" max="3987" width="15" style="67" customWidth="1"/>
    <col min="3988" max="3988" width="110.21875" style="67" customWidth="1"/>
    <col min="3989" max="3990" width="11.109375" style="67" customWidth="1"/>
    <col min="3991" max="3991" width="20.5546875" style="67" customWidth="1"/>
    <col min="3992" max="3992" width="25.77734375" style="67" customWidth="1"/>
    <col min="3993" max="4242" width="9.6640625" style="67" customWidth="1"/>
    <col min="4243" max="4243" width="15" style="67" customWidth="1"/>
    <col min="4244" max="4244" width="110.21875" style="67" customWidth="1"/>
    <col min="4245" max="4246" width="11.109375" style="67" customWidth="1"/>
    <col min="4247" max="4247" width="20.5546875" style="67" customWidth="1"/>
    <col min="4248" max="4248" width="25.77734375" style="67" customWidth="1"/>
    <col min="4249" max="4498" width="9.6640625" style="67" customWidth="1"/>
    <col min="4499" max="4499" width="15" style="67" customWidth="1"/>
    <col min="4500" max="4500" width="110.21875" style="67" customWidth="1"/>
    <col min="4501" max="4502" width="11.109375" style="67" customWidth="1"/>
    <col min="4503" max="4503" width="20.5546875" style="67" customWidth="1"/>
    <col min="4504" max="4504" width="25.77734375" style="67" customWidth="1"/>
    <col min="4505" max="4754" width="9.6640625" style="67" customWidth="1"/>
    <col min="4755" max="4755" width="15" style="67" customWidth="1"/>
    <col min="4756" max="4756" width="110.21875" style="67" customWidth="1"/>
    <col min="4757" max="4758" width="11.109375" style="67" customWidth="1"/>
    <col min="4759" max="4759" width="20.5546875" style="67" customWidth="1"/>
    <col min="4760" max="4760" width="25.77734375" style="67" customWidth="1"/>
    <col min="4761" max="5010" width="9.6640625" style="67" customWidth="1"/>
    <col min="5011" max="5011" width="15" style="67" customWidth="1"/>
    <col min="5012" max="5012" width="110.21875" style="67" customWidth="1"/>
    <col min="5013" max="5014" width="11.109375" style="67" customWidth="1"/>
    <col min="5015" max="5015" width="20.5546875" style="67" customWidth="1"/>
    <col min="5016" max="5016" width="25.77734375" style="67" customWidth="1"/>
    <col min="5017" max="5266" width="9.6640625" style="67" customWidth="1"/>
    <col min="5267" max="5267" width="15" style="67" customWidth="1"/>
    <col min="5268" max="5268" width="110.21875" style="67" customWidth="1"/>
    <col min="5269" max="5270" width="11.109375" style="67" customWidth="1"/>
    <col min="5271" max="5271" width="20.5546875" style="67" customWidth="1"/>
    <col min="5272" max="5272" width="25.77734375" style="67" customWidth="1"/>
    <col min="5273" max="5522" width="9.6640625" style="67" customWidth="1"/>
    <col min="5523" max="5523" width="15" style="67" customWidth="1"/>
    <col min="5524" max="5524" width="110.21875" style="67" customWidth="1"/>
    <col min="5525" max="5526" width="11.109375" style="67" customWidth="1"/>
    <col min="5527" max="5527" width="20.5546875" style="67" customWidth="1"/>
    <col min="5528" max="5528" width="25.77734375" style="67" customWidth="1"/>
    <col min="5529" max="5778" width="9.6640625" style="67" customWidth="1"/>
    <col min="5779" max="5779" width="15" style="67" customWidth="1"/>
    <col min="5780" max="5780" width="110.21875" style="67" customWidth="1"/>
    <col min="5781" max="5782" width="11.109375" style="67" customWidth="1"/>
    <col min="5783" max="5783" width="20.5546875" style="67" customWidth="1"/>
    <col min="5784" max="5784" width="25.77734375" style="67" customWidth="1"/>
    <col min="5785" max="6034" width="9.6640625" style="67" customWidth="1"/>
    <col min="6035" max="6035" width="15" style="67" customWidth="1"/>
    <col min="6036" max="6036" width="110.21875" style="67" customWidth="1"/>
    <col min="6037" max="6038" width="11.109375" style="67" customWidth="1"/>
    <col min="6039" max="6039" width="20.5546875" style="67" customWidth="1"/>
    <col min="6040" max="6040" width="25.77734375" style="67" customWidth="1"/>
    <col min="6041" max="6290" width="9.6640625" style="67" customWidth="1"/>
    <col min="6291" max="6291" width="15" style="67" customWidth="1"/>
    <col min="6292" max="6292" width="110.21875" style="67" customWidth="1"/>
    <col min="6293" max="6294" width="11.109375" style="67" customWidth="1"/>
    <col min="6295" max="6295" width="20.5546875" style="67" customWidth="1"/>
    <col min="6296" max="6296" width="25.77734375" style="67" customWidth="1"/>
    <col min="6297" max="6546" width="9.6640625" style="67" customWidth="1"/>
    <col min="6547" max="6547" width="15" style="67" customWidth="1"/>
    <col min="6548" max="6548" width="110.21875" style="67" customWidth="1"/>
    <col min="6549" max="6550" width="11.109375" style="67" customWidth="1"/>
    <col min="6551" max="6551" width="20.5546875" style="67" customWidth="1"/>
    <col min="6552" max="6552" width="25.77734375" style="67" customWidth="1"/>
    <col min="6553" max="6802" width="9.6640625" style="67" customWidth="1"/>
    <col min="6803" max="6803" width="15" style="67" customWidth="1"/>
    <col min="6804" max="6804" width="110.21875" style="67" customWidth="1"/>
    <col min="6805" max="6806" width="11.109375" style="67" customWidth="1"/>
    <col min="6807" max="6807" width="20.5546875" style="67" customWidth="1"/>
    <col min="6808" max="6808" width="25.77734375" style="67" customWidth="1"/>
    <col min="6809" max="7058" width="9.6640625" style="67" customWidth="1"/>
    <col min="7059" max="7059" width="15" style="67" customWidth="1"/>
    <col min="7060" max="7060" width="110.21875" style="67" customWidth="1"/>
    <col min="7061" max="7062" width="11.109375" style="67" customWidth="1"/>
    <col min="7063" max="7063" width="20.5546875" style="67" customWidth="1"/>
    <col min="7064" max="7064" width="25.77734375" style="67" customWidth="1"/>
    <col min="7065" max="7314" width="9.6640625" style="67" customWidth="1"/>
    <col min="7315" max="7315" width="15" style="67" customWidth="1"/>
    <col min="7316" max="7316" width="110.21875" style="67" customWidth="1"/>
    <col min="7317" max="7318" width="11.109375" style="67" customWidth="1"/>
    <col min="7319" max="7319" width="20.5546875" style="67" customWidth="1"/>
    <col min="7320" max="7320" width="25.77734375" style="67" customWidth="1"/>
    <col min="7321" max="7570" width="9.6640625" style="67" customWidth="1"/>
    <col min="7571" max="7571" width="15" style="67" customWidth="1"/>
    <col min="7572" max="7572" width="110.21875" style="67" customWidth="1"/>
    <col min="7573" max="7574" width="11.109375" style="67" customWidth="1"/>
    <col min="7575" max="7575" width="20.5546875" style="67" customWidth="1"/>
    <col min="7576" max="7576" width="25.77734375" style="67" customWidth="1"/>
    <col min="7577" max="7826" width="9.6640625" style="67" customWidth="1"/>
    <col min="7827" max="7827" width="15" style="67" customWidth="1"/>
    <col min="7828" max="7828" width="110.21875" style="67" customWidth="1"/>
    <col min="7829" max="7830" width="11.109375" style="67" customWidth="1"/>
    <col min="7831" max="7831" width="20.5546875" style="67" customWidth="1"/>
    <col min="7832" max="7832" width="25.77734375" style="67" customWidth="1"/>
    <col min="7833" max="8082" width="9.6640625" style="67" customWidth="1"/>
    <col min="8083" max="8083" width="15" style="67" customWidth="1"/>
    <col min="8084" max="8084" width="110.21875" style="67" customWidth="1"/>
    <col min="8085" max="8086" width="11.109375" style="67" customWidth="1"/>
    <col min="8087" max="8087" width="20.5546875" style="67" customWidth="1"/>
    <col min="8088" max="8088" width="25.77734375" style="67" customWidth="1"/>
    <col min="8089" max="8338" width="9.6640625" style="67" customWidth="1"/>
    <col min="8339" max="8339" width="15" style="67" customWidth="1"/>
    <col min="8340" max="8340" width="110.21875" style="67" customWidth="1"/>
    <col min="8341" max="8342" width="11.109375" style="67" customWidth="1"/>
    <col min="8343" max="8343" width="20.5546875" style="67" customWidth="1"/>
    <col min="8344" max="8344" width="25.77734375" style="67" customWidth="1"/>
    <col min="8345" max="8594" width="9.6640625" style="67" customWidth="1"/>
    <col min="8595" max="8595" width="15" style="67" customWidth="1"/>
    <col min="8596" max="8596" width="110.21875" style="67" customWidth="1"/>
    <col min="8597" max="8598" width="11.109375" style="67" customWidth="1"/>
    <col min="8599" max="8599" width="20.5546875" style="67" customWidth="1"/>
    <col min="8600" max="8600" width="25.77734375" style="67" customWidth="1"/>
    <col min="8601" max="8850" width="9.6640625" style="67" customWidth="1"/>
    <col min="8851" max="8851" width="15" style="67" customWidth="1"/>
    <col min="8852" max="8852" width="110.21875" style="67" customWidth="1"/>
    <col min="8853" max="8854" width="11.109375" style="67" customWidth="1"/>
    <col min="8855" max="8855" width="20.5546875" style="67" customWidth="1"/>
    <col min="8856" max="8856" width="25.77734375" style="67" customWidth="1"/>
    <col min="8857" max="9106" width="9.6640625" style="67" customWidth="1"/>
    <col min="9107" max="9107" width="15" style="67" customWidth="1"/>
    <col min="9108" max="9108" width="110.21875" style="67" customWidth="1"/>
    <col min="9109" max="9110" width="11.109375" style="67" customWidth="1"/>
    <col min="9111" max="9111" width="20.5546875" style="67" customWidth="1"/>
    <col min="9112" max="9112" width="25.77734375" style="67" customWidth="1"/>
    <col min="9113" max="9362" width="9.6640625" style="67" customWidth="1"/>
    <col min="9363" max="9363" width="15" style="67" customWidth="1"/>
    <col min="9364" max="9364" width="110.21875" style="67" customWidth="1"/>
    <col min="9365" max="9366" width="11.109375" style="67" customWidth="1"/>
    <col min="9367" max="9367" width="20.5546875" style="67" customWidth="1"/>
    <col min="9368" max="9368" width="25.77734375" style="67" customWidth="1"/>
    <col min="9369" max="9618" width="9.6640625" style="67" customWidth="1"/>
    <col min="9619" max="9619" width="15" style="67" customWidth="1"/>
    <col min="9620" max="9620" width="110.21875" style="67" customWidth="1"/>
    <col min="9621" max="9622" width="11.109375" style="67" customWidth="1"/>
    <col min="9623" max="9623" width="20.5546875" style="67" customWidth="1"/>
    <col min="9624" max="9624" width="25.77734375" style="67" customWidth="1"/>
    <col min="9625" max="9874" width="9.6640625" style="67" customWidth="1"/>
    <col min="9875" max="9875" width="15" style="67" customWidth="1"/>
    <col min="9876" max="9876" width="110.21875" style="67" customWidth="1"/>
    <col min="9877" max="9878" width="11.109375" style="67" customWidth="1"/>
    <col min="9879" max="9879" width="20.5546875" style="67" customWidth="1"/>
    <col min="9880" max="9880" width="25.77734375" style="67" customWidth="1"/>
    <col min="9881" max="10130" width="9.6640625" style="67" customWidth="1"/>
    <col min="10131" max="10131" width="15" style="67" customWidth="1"/>
    <col min="10132" max="10132" width="110.21875" style="67" customWidth="1"/>
    <col min="10133" max="10134" width="11.109375" style="67" customWidth="1"/>
    <col min="10135" max="10135" width="20.5546875" style="67" customWidth="1"/>
    <col min="10136" max="10136" width="25.77734375" style="67" customWidth="1"/>
    <col min="10137" max="10386" width="9.6640625" style="67" customWidth="1"/>
    <col min="10387" max="10387" width="15" style="67" customWidth="1"/>
    <col min="10388" max="10388" width="110.21875" style="67" customWidth="1"/>
    <col min="10389" max="10390" width="11.109375" style="67" customWidth="1"/>
    <col min="10391" max="10391" width="20.5546875" style="67" customWidth="1"/>
    <col min="10392" max="10392" width="25.77734375" style="67" customWidth="1"/>
    <col min="10393" max="10642" width="9.6640625" style="67" customWidth="1"/>
    <col min="10643" max="10643" width="15" style="67" customWidth="1"/>
    <col min="10644" max="10644" width="110.21875" style="67" customWidth="1"/>
    <col min="10645" max="10646" width="11.109375" style="67" customWidth="1"/>
    <col min="10647" max="10647" width="20.5546875" style="67" customWidth="1"/>
    <col min="10648" max="10648" width="25.77734375" style="67" customWidth="1"/>
    <col min="10649" max="10898" width="9.6640625" style="67" customWidth="1"/>
    <col min="10899" max="10899" width="15" style="67" customWidth="1"/>
    <col min="10900" max="10900" width="110.21875" style="67" customWidth="1"/>
    <col min="10901" max="10902" width="11.109375" style="67" customWidth="1"/>
    <col min="10903" max="10903" width="20.5546875" style="67" customWidth="1"/>
    <col min="10904" max="10904" width="25.77734375" style="67" customWidth="1"/>
    <col min="10905" max="11154" width="9.6640625" style="67" customWidth="1"/>
    <col min="11155" max="11155" width="15" style="67" customWidth="1"/>
    <col min="11156" max="11156" width="110.21875" style="67" customWidth="1"/>
    <col min="11157" max="11158" width="11.109375" style="67" customWidth="1"/>
    <col min="11159" max="11159" width="20.5546875" style="67" customWidth="1"/>
    <col min="11160" max="11160" width="25.77734375" style="67" customWidth="1"/>
    <col min="11161" max="11410" width="9.6640625" style="67" customWidth="1"/>
    <col min="11411" max="11411" width="15" style="67" customWidth="1"/>
    <col min="11412" max="11412" width="110.21875" style="67" customWidth="1"/>
    <col min="11413" max="11414" width="11.109375" style="67" customWidth="1"/>
    <col min="11415" max="11415" width="20.5546875" style="67" customWidth="1"/>
    <col min="11416" max="11416" width="25.77734375" style="67" customWidth="1"/>
    <col min="11417" max="11666" width="9.6640625" style="67" customWidth="1"/>
    <col min="11667" max="11667" width="15" style="67" customWidth="1"/>
    <col min="11668" max="11668" width="110.21875" style="67" customWidth="1"/>
    <col min="11669" max="11670" width="11.109375" style="67" customWidth="1"/>
    <col min="11671" max="11671" width="20.5546875" style="67" customWidth="1"/>
    <col min="11672" max="11672" width="25.77734375" style="67" customWidth="1"/>
    <col min="11673" max="11922" width="9.6640625" style="67" customWidth="1"/>
    <col min="11923" max="11923" width="15" style="67" customWidth="1"/>
    <col min="11924" max="11924" width="110.21875" style="67" customWidth="1"/>
    <col min="11925" max="11926" width="11.109375" style="67" customWidth="1"/>
    <col min="11927" max="11927" width="20.5546875" style="67" customWidth="1"/>
    <col min="11928" max="11928" width="25.77734375" style="67" customWidth="1"/>
    <col min="11929" max="12178" width="9.6640625" style="67" customWidth="1"/>
    <col min="12179" max="12179" width="15" style="67" customWidth="1"/>
    <col min="12180" max="12180" width="110.21875" style="67" customWidth="1"/>
    <col min="12181" max="12182" width="11.109375" style="67" customWidth="1"/>
    <col min="12183" max="12183" width="20.5546875" style="67" customWidth="1"/>
    <col min="12184" max="12184" width="25.77734375" style="67" customWidth="1"/>
    <col min="12185" max="12434" width="9.6640625" style="67" customWidth="1"/>
    <col min="12435" max="12435" width="15" style="67" customWidth="1"/>
    <col min="12436" max="12436" width="110.21875" style="67" customWidth="1"/>
    <col min="12437" max="12438" width="11.109375" style="67" customWidth="1"/>
    <col min="12439" max="12439" width="20.5546875" style="67" customWidth="1"/>
    <col min="12440" max="12440" width="25.77734375" style="67" customWidth="1"/>
    <col min="12441" max="12690" width="9.6640625" style="67" customWidth="1"/>
    <col min="12691" max="12691" width="15" style="67" customWidth="1"/>
    <col min="12692" max="12692" width="110.21875" style="67" customWidth="1"/>
    <col min="12693" max="12694" width="11.109375" style="67" customWidth="1"/>
    <col min="12695" max="12695" width="20.5546875" style="67" customWidth="1"/>
    <col min="12696" max="12696" width="25.77734375" style="67" customWidth="1"/>
    <col min="12697" max="12946" width="9.6640625" style="67" customWidth="1"/>
    <col min="12947" max="12947" width="15" style="67" customWidth="1"/>
    <col min="12948" max="12948" width="110.21875" style="67" customWidth="1"/>
    <col min="12949" max="12950" width="11.109375" style="67" customWidth="1"/>
    <col min="12951" max="12951" width="20.5546875" style="67" customWidth="1"/>
    <col min="12952" max="12952" width="25.77734375" style="67" customWidth="1"/>
    <col min="12953" max="13202" width="9.6640625" style="67" customWidth="1"/>
    <col min="13203" max="13203" width="15" style="67" customWidth="1"/>
    <col min="13204" max="13204" width="110.21875" style="67" customWidth="1"/>
    <col min="13205" max="13206" width="11.109375" style="67" customWidth="1"/>
    <col min="13207" max="13207" width="20.5546875" style="67" customWidth="1"/>
    <col min="13208" max="13208" width="25.77734375" style="67" customWidth="1"/>
    <col min="13209" max="13458" width="9.6640625" style="67" customWidth="1"/>
    <col min="13459" max="13459" width="15" style="67" customWidth="1"/>
    <col min="13460" max="13460" width="110.21875" style="67" customWidth="1"/>
    <col min="13461" max="13462" width="11.109375" style="67" customWidth="1"/>
    <col min="13463" max="13463" width="20.5546875" style="67" customWidth="1"/>
    <col min="13464" max="13464" width="25.77734375" style="67" customWidth="1"/>
    <col min="13465" max="13714" width="9.6640625" style="67" customWidth="1"/>
    <col min="13715" max="13715" width="15" style="67" customWidth="1"/>
    <col min="13716" max="13716" width="110.21875" style="67" customWidth="1"/>
    <col min="13717" max="13718" width="11.109375" style="67" customWidth="1"/>
    <col min="13719" max="13719" width="20.5546875" style="67" customWidth="1"/>
    <col min="13720" max="13720" width="25.77734375" style="67" customWidth="1"/>
    <col min="13721" max="13970" width="9.6640625" style="67" customWidth="1"/>
    <col min="13971" max="13971" width="15" style="67" customWidth="1"/>
    <col min="13972" max="13972" width="110.21875" style="67" customWidth="1"/>
    <col min="13973" max="13974" width="11.109375" style="67" customWidth="1"/>
    <col min="13975" max="13975" width="20.5546875" style="67" customWidth="1"/>
    <col min="13976" max="13976" width="25.77734375" style="67" customWidth="1"/>
    <col min="13977" max="14226" width="9.6640625" style="67" customWidth="1"/>
    <col min="14227" max="14227" width="15" style="67" customWidth="1"/>
    <col min="14228" max="14228" width="110.21875" style="67" customWidth="1"/>
    <col min="14229" max="14230" width="11.109375" style="67" customWidth="1"/>
    <col min="14231" max="14231" width="20.5546875" style="67" customWidth="1"/>
    <col min="14232" max="14232" width="25.77734375" style="67" customWidth="1"/>
    <col min="14233" max="14482" width="9.6640625" style="67" customWidth="1"/>
    <col min="14483" max="14483" width="15" style="67" customWidth="1"/>
    <col min="14484" max="14484" width="110.21875" style="67" customWidth="1"/>
    <col min="14485" max="14486" width="11.109375" style="67" customWidth="1"/>
    <col min="14487" max="14487" width="20.5546875" style="67" customWidth="1"/>
    <col min="14488" max="14488" width="25.77734375" style="67" customWidth="1"/>
    <col min="14489" max="14738" width="9.6640625" style="67" customWidth="1"/>
    <col min="14739" max="14739" width="15" style="67" customWidth="1"/>
    <col min="14740" max="14740" width="110.21875" style="67" customWidth="1"/>
    <col min="14741" max="14742" width="11.109375" style="67" customWidth="1"/>
    <col min="14743" max="14743" width="20.5546875" style="67" customWidth="1"/>
    <col min="14744" max="14744" width="25.77734375" style="67" customWidth="1"/>
    <col min="14745" max="14994" width="9.6640625" style="67" customWidth="1"/>
    <col min="14995" max="14995" width="15" style="67" customWidth="1"/>
    <col min="14996" max="14996" width="110.21875" style="67" customWidth="1"/>
    <col min="14997" max="14998" width="11.109375" style="67" customWidth="1"/>
    <col min="14999" max="14999" width="20.5546875" style="67" customWidth="1"/>
    <col min="15000" max="15000" width="25.77734375" style="67" customWidth="1"/>
    <col min="15001" max="15250" width="9.6640625" style="67" customWidth="1"/>
    <col min="15251" max="15251" width="15" style="67" customWidth="1"/>
    <col min="15252" max="15252" width="110.21875" style="67" customWidth="1"/>
    <col min="15253" max="15254" width="11.109375" style="67" customWidth="1"/>
    <col min="15255" max="15255" width="20.5546875" style="67" customWidth="1"/>
    <col min="15256" max="15256" width="25.77734375" style="67" customWidth="1"/>
    <col min="15257" max="15506" width="9.6640625" style="67" customWidth="1"/>
    <col min="15507" max="15507" width="15" style="67" customWidth="1"/>
    <col min="15508" max="15508" width="110.21875" style="67" customWidth="1"/>
    <col min="15509" max="15510" width="11.109375" style="67" customWidth="1"/>
    <col min="15511" max="15511" width="20.5546875" style="67" customWidth="1"/>
    <col min="15512" max="15512" width="25.77734375" style="67" customWidth="1"/>
    <col min="15513" max="15762" width="9.6640625" style="67" customWidth="1"/>
    <col min="15763" max="15763" width="15" style="67" customWidth="1"/>
    <col min="15764" max="15764" width="110.21875" style="67" customWidth="1"/>
    <col min="15765" max="15766" width="11.109375" style="67" customWidth="1"/>
    <col min="15767" max="15767" width="20.5546875" style="67" customWidth="1"/>
    <col min="15768" max="15768" width="25.77734375" style="67" customWidth="1"/>
    <col min="15769" max="16018" width="9.6640625" style="67" customWidth="1"/>
    <col min="16019" max="16019" width="15" style="67" customWidth="1"/>
    <col min="16020" max="16020" width="110.21875" style="67" customWidth="1"/>
    <col min="16021" max="16022" width="11.109375" style="67" customWidth="1"/>
    <col min="16023" max="16023" width="20.5546875" style="67" customWidth="1"/>
    <col min="16024" max="16024" width="25.77734375" style="67" customWidth="1"/>
    <col min="16025" max="16384" width="9.6640625" style="67" customWidth="1"/>
  </cols>
  <sheetData>
    <row r="1" spans="1:6" x14ac:dyDescent="0.3">
      <c r="A1" s="62"/>
      <c r="B1" s="63"/>
      <c r="C1" s="64"/>
      <c r="D1" s="64"/>
      <c r="E1" s="65"/>
      <c r="F1" s="66"/>
    </row>
    <row r="2" spans="1:6" ht="17.399999999999999" x14ac:dyDescent="0.3">
      <c r="A2" s="62"/>
      <c r="B2" s="68" t="s">
        <v>85</v>
      </c>
      <c r="C2" s="64"/>
      <c r="D2" s="64"/>
      <c r="E2" s="65"/>
      <c r="F2" s="66"/>
    </row>
    <row r="3" spans="1:6" ht="20.399999999999999" customHeight="1" x14ac:dyDescent="0.3">
      <c r="A3" s="69" t="s">
        <v>86</v>
      </c>
      <c r="B3" s="70" t="s">
        <v>87</v>
      </c>
      <c r="C3" s="64"/>
      <c r="D3" s="64"/>
      <c r="E3" s="65"/>
      <c r="F3" s="66"/>
    </row>
    <row r="4" spans="1:6" ht="20.399999999999999" customHeight="1" x14ac:dyDescent="0.3">
      <c r="A4" s="69" t="s">
        <v>88</v>
      </c>
      <c r="B4" s="70" t="s">
        <v>396</v>
      </c>
      <c r="C4" s="64"/>
      <c r="D4" s="64"/>
      <c r="E4" s="65"/>
      <c r="F4" s="66"/>
    </row>
    <row r="5" spans="1:6" ht="24.6" customHeight="1" x14ac:dyDescent="0.3">
      <c r="A5" s="69" t="s">
        <v>90</v>
      </c>
      <c r="B5" s="71" t="s">
        <v>91</v>
      </c>
      <c r="C5" s="64"/>
      <c r="D5" s="64"/>
      <c r="E5" s="65"/>
      <c r="F5" s="66"/>
    </row>
    <row r="6" spans="1:6" ht="19.2" customHeight="1" x14ac:dyDescent="0.3">
      <c r="A6" s="69"/>
      <c r="B6" s="63" t="s">
        <v>92</v>
      </c>
      <c r="C6" s="64"/>
      <c r="D6" s="64"/>
      <c r="E6" s="65"/>
      <c r="F6" s="66"/>
    </row>
    <row r="7" spans="1:6" x14ac:dyDescent="0.3">
      <c r="A7" s="62"/>
      <c r="B7" s="63" t="s">
        <v>93</v>
      </c>
      <c r="C7" s="64"/>
      <c r="D7" s="64"/>
      <c r="E7" s="65"/>
      <c r="F7" s="66"/>
    </row>
    <row r="8" spans="1:6" x14ac:dyDescent="0.3">
      <c r="A8" s="62"/>
      <c r="B8" s="72"/>
      <c r="C8" s="64"/>
      <c r="D8" s="64"/>
      <c r="E8" s="65"/>
      <c r="F8" s="66"/>
    </row>
    <row r="9" spans="1:6" x14ac:dyDescent="0.3">
      <c r="A9" s="69" t="s">
        <v>94</v>
      </c>
      <c r="B9" s="73" t="s">
        <v>95</v>
      </c>
      <c r="C9" s="64"/>
      <c r="D9" s="64"/>
      <c r="E9" s="65"/>
      <c r="F9" s="66"/>
    </row>
    <row r="10" spans="1:6" x14ac:dyDescent="0.3">
      <c r="A10" s="69"/>
      <c r="B10" s="63" t="s">
        <v>96</v>
      </c>
      <c r="C10" s="64"/>
      <c r="D10" s="64"/>
      <c r="E10" s="65"/>
      <c r="F10" s="66"/>
    </row>
    <row r="11" spans="1:6" x14ac:dyDescent="0.3">
      <c r="A11" s="75"/>
      <c r="B11" s="63" t="s">
        <v>97</v>
      </c>
      <c r="C11" s="64"/>
      <c r="D11" s="64"/>
      <c r="E11" s="65"/>
      <c r="F11" s="66"/>
    </row>
    <row r="12" spans="1:6" x14ac:dyDescent="0.3">
      <c r="A12" s="75"/>
      <c r="B12" s="74"/>
      <c r="C12" s="64"/>
      <c r="D12" s="64"/>
      <c r="E12" s="65"/>
      <c r="F12" s="66"/>
    </row>
    <row r="13" spans="1:6" x14ac:dyDescent="0.3">
      <c r="A13" s="75"/>
      <c r="B13" s="70" t="s">
        <v>98</v>
      </c>
      <c r="C13" s="64"/>
      <c r="D13" s="64"/>
      <c r="E13" s="65"/>
      <c r="F13" s="66"/>
    </row>
    <row r="14" spans="1:6" x14ac:dyDescent="0.3">
      <c r="A14" s="76"/>
      <c r="B14" s="63"/>
      <c r="C14" s="64"/>
      <c r="D14" s="64"/>
      <c r="E14" s="65"/>
      <c r="F14" s="66"/>
    </row>
    <row r="15" spans="1:6" x14ac:dyDescent="0.3">
      <c r="A15" s="63" t="s">
        <v>99</v>
      </c>
      <c r="B15" s="63"/>
      <c r="C15" s="64"/>
      <c r="D15" s="64"/>
      <c r="E15" s="65"/>
      <c r="F15" s="66"/>
    </row>
    <row r="16" spans="1:6" x14ac:dyDescent="0.3">
      <c r="A16" s="63" t="s">
        <v>100</v>
      </c>
      <c r="B16" s="63"/>
      <c r="C16" s="64"/>
      <c r="D16" s="64"/>
      <c r="E16" s="65"/>
      <c r="F16" s="66"/>
    </row>
    <row r="17" spans="1:6" x14ac:dyDescent="0.3">
      <c r="A17" s="63" t="s">
        <v>101</v>
      </c>
      <c r="B17" s="63"/>
      <c r="C17" s="64"/>
      <c r="D17" s="64"/>
      <c r="E17" s="65"/>
      <c r="F17" s="66"/>
    </row>
    <row r="18" spans="1:6" x14ac:dyDescent="0.3">
      <c r="A18" s="63" t="s">
        <v>102</v>
      </c>
      <c r="B18" s="63"/>
      <c r="C18" s="64"/>
      <c r="D18" s="64"/>
      <c r="E18" s="65"/>
      <c r="F18" s="66"/>
    </row>
    <row r="19" spans="1:6" x14ac:dyDescent="0.3">
      <c r="A19" s="63" t="s">
        <v>103</v>
      </c>
      <c r="B19" s="63"/>
      <c r="C19" s="64"/>
      <c r="D19" s="64"/>
      <c r="E19" s="65"/>
      <c r="F19" s="66"/>
    </row>
    <row r="20" spans="1:6" x14ac:dyDescent="0.3">
      <c r="A20" s="62"/>
      <c r="B20" s="63"/>
      <c r="C20" s="64"/>
      <c r="D20" s="64"/>
      <c r="E20" s="65"/>
      <c r="F20" s="66"/>
    </row>
    <row r="21" spans="1:6" ht="16.2" thickBot="1" x14ac:dyDescent="0.35">
      <c r="A21" s="62"/>
      <c r="B21" s="63"/>
      <c r="C21" s="64"/>
      <c r="D21" s="64"/>
      <c r="E21" s="65"/>
      <c r="F21" s="66"/>
    </row>
    <row r="22" spans="1:6" ht="16.8" thickTop="1" thickBot="1" x14ac:dyDescent="0.35">
      <c r="A22" s="343" t="s">
        <v>104</v>
      </c>
      <c r="B22" s="344" t="s">
        <v>105</v>
      </c>
      <c r="C22" s="344" t="s">
        <v>106</v>
      </c>
      <c r="D22" s="344" t="s">
        <v>107</v>
      </c>
      <c r="E22" s="345" t="s">
        <v>108</v>
      </c>
      <c r="F22" s="346" t="s">
        <v>109</v>
      </c>
    </row>
    <row r="23" spans="1:6" ht="16.8" thickTop="1" thickBot="1" x14ac:dyDescent="0.35">
      <c r="A23" s="81" t="s">
        <v>110</v>
      </c>
      <c r="B23" s="82" t="s">
        <v>397</v>
      </c>
      <c r="C23" s="83"/>
      <c r="D23" s="83"/>
      <c r="E23" s="84" t="s">
        <v>112</v>
      </c>
      <c r="F23" s="84" t="s">
        <v>112</v>
      </c>
    </row>
    <row r="24" spans="1:6" ht="16.2" thickBot="1" x14ac:dyDescent="0.35">
      <c r="A24" s="81"/>
      <c r="B24" s="82" t="s">
        <v>113</v>
      </c>
      <c r="C24" s="83"/>
      <c r="D24" s="83"/>
      <c r="E24" s="86" t="s">
        <v>114</v>
      </c>
      <c r="F24" s="87" t="s">
        <v>114</v>
      </c>
    </row>
    <row r="25" spans="1:6" ht="16.5" customHeight="1" x14ac:dyDescent="0.3">
      <c r="A25" s="88"/>
      <c r="B25" s="89" t="s">
        <v>398</v>
      </c>
      <c r="C25" s="102"/>
      <c r="D25" s="98"/>
      <c r="E25" s="347"/>
      <c r="F25" s="93"/>
    </row>
    <row r="26" spans="1:6" ht="16.5" customHeight="1" x14ac:dyDescent="0.3">
      <c r="A26" s="88">
        <v>1</v>
      </c>
      <c r="B26" s="89" t="s">
        <v>116</v>
      </c>
      <c r="C26" s="102"/>
      <c r="D26" s="98"/>
      <c r="E26" s="347"/>
      <c r="F26" s="93"/>
    </row>
    <row r="27" spans="1:6" ht="16.5" customHeight="1" x14ac:dyDescent="0.3">
      <c r="A27" s="88"/>
      <c r="B27" s="95" t="s">
        <v>399</v>
      </c>
      <c r="C27" s="91" t="s">
        <v>117</v>
      </c>
      <c r="D27" s="91">
        <v>1</v>
      </c>
      <c r="E27" s="347"/>
      <c r="F27" s="348">
        <f>E27*D27</f>
        <v>0</v>
      </c>
    </row>
    <row r="28" spans="1:6" ht="16.5" customHeight="1" x14ac:dyDescent="0.3">
      <c r="A28" s="88"/>
      <c r="B28" s="95" t="s">
        <v>400</v>
      </c>
      <c r="C28" s="91"/>
      <c r="D28" s="91"/>
      <c r="E28" s="347"/>
      <c r="F28" s="348"/>
    </row>
    <row r="29" spans="1:6" ht="16.5" customHeight="1" x14ac:dyDescent="0.3">
      <c r="A29" s="88"/>
      <c r="B29" s="95" t="s">
        <v>401</v>
      </c>
      <c r="C29" s="91" t="s">
        <v>117</v>
      </c>
      <c r="D29" s="91">
        <v>2</v>
      </c>
      <c r="E29" s="347"/>
      <c r="F29" s="348">
        <f t="shared" ref="F29:F47" si="0">E29*D29</f>
        <v>0</v>
      </c>
    </row>
    <row r="30" spans="1:6" ht="16.5" customHeight="1" x14ac:dyDescent="0.3">
      <c r="A30" s="88"/>
      <c r="B30" s="95" t="s">
        <v>402</v>
      </c>
      <c r="C30" s="91" t="s">
        <v>117</v>
      </c>
      <c r="D30" s="91">
        <v>1</v>
      </c>
      <c r="E30" s="347"/>
      <c r="F30" s="348">
        <f t="shared" si="0"/>
        <v>0</v>
      </c>
    </row>
    <row r="31" spans="1:6" ht="16.5" customHeight="1" x14ac:dyDescent="0.3">
      <c r="A31" s="88"/>
      <c r="B31" s="95" t="s">
        <v>403</v>
      </c>
      <c r="C31" s="91" t="s">
        <v>117</v>
      </c>
      <c r="D31" s="91">
        <v>1</v>
      </c>
      <c r="E31" s="347"/>
      <c r="F31" s="348">
        <f t="shared" si="0"/>
        <v>0</v>
      </c>
    </row>
    <row r="32" spans="1:6" ht="16.5" customHeight="1" x14ac:dyDescent="0.3">
      <c r="A32" s="88"/>
      <c r="B32" s="95" t="s">
        <v>404</v>
      </c>
      <c r="C32" s="91" t="s">
        <v>117</v>
      </c>
      <c r="D32" s="91">
        <v>1</v>
      </c>
      <c r="E32" s="347"/>
      <c r="F32" s="348">
        <f t="shared" si="0"/>
        <v>0</v>
      </c>
    </row>
    <row r="33" spans="1:6" x14ac:dyDescent="0.3">
      <c r="A33" s="96"/>
      <c r="B33" s="95" t="s">
        <v>405</v>
      </c>
      <c r="C33" s="91" t="s">
        <v>117</v>
      </c>
      <c r="D33" s="91">
        <v>4</v>
      </c>
      <c r="E33" s="347"/>
      <c r="F33" s="348">
        <f t="shared" si="0"/>
        <v>0</v>
      </c>
    </row>
    <row r="34" spans="1:6" x14ac:dyDescent="0.3">
      <c r="A34" s="96"/>
      <c r="B34" s="95" t="s">
        <v>127</v>
      </c>
      <c r="C34" s="91"/>
      <c r="D34" s="91"/>
      <c r="E34" s="347"/>
      <c r="F34" s="348"/>
    </row>
    <row r="35" spans="1:6" x14ac:dyDescent="0.3">
      <c r="A35" s="96"/>
      <c r="B35" s="95"/>
      <c r="C35" s="91"/>
      <c r="D35" s="91"/>
      <c r="E35" s="347"/>
      <c r="F35" s="348"/>
    </row>
    <row r="36" spans="1:6" x14ac:dyDescent="0.3">
      <c r="A36" s="88">
        <v>2</v>
      </c>
      <c r="B36" s="89" t="s">
        <v>406</v>
      </c>
      <c r="C36" s="91"/>
      <c r="D36" s="91"/>
      <c r="E36" s="347"/>
      <c r="F36" s="348"/>
    </row>
    <row r="37" spans="1:6" x14ac:dyDescent="0.3">
      <c r="A37" s="96"/>
      <c r="B37" s="95" t="s">
        <v>407</v>
      </c>
      <c r="C37" s="91"/>
      <c r="D37" s="91"/>
      <c r="E37" s="347"/>
      <c r="F37" s="348"/>
    </row>
    <row r="38" spans="1:6" x14ac:dyDescent="0.3">
      <c r="A38" s="96"/>
      <c r="B38" s="95" t="s">
        <v>408</v>
      </c>
      <c r="C38" s="91" t="s">
        <v>131</v>
      </c>
      <c r="D38" s="91">
        <v>98</v>
      </c>
      <c r="E38" s="347"/>
      <c r="F38" s="348">
        <f t="shared" si="0"/>
        <v>0</v>
      </c>
    </row>
    <row r="39" spans="1:6" x14ac:dyDescent="0.3">
      <c r="A39" s="96"/>
      <c r="B39" s="95" t="s">
        <v>127</v>
      </c>
      <c r="C39" s="91"/>
      <c r="D39" s="91"/>
      <c r="E39" s="347"/>
      <c r="F39" s="348"/>
    </row>
    <row r="40" spans="1:6" x14ac:dyDescent="0.3">
      <c r="A40" s="96"/>
      <c r="B40" s="95"/>
      <c r="C40" s="91"/>
      <c r="D40" s="91"/>
      <c r="E40" s="347"/>
      <c r="F40" s="348"/>
    </row>
    <row r="41" spans="1:6" ht="16.2" thickBot="1" x14ac:dyDescent="0.35">
      <c r="A41" s="349">
        <v>3</v>
      </c>
      <c r="B41" s="350" t="s">
        <v>406</v>
      </c>
      <c r="C41" s="351"/>
      <c r="D41" s="351"/>
      <c r="E41" s="352"/>
      <c r="F41" s="353"/>
    </row>
    <row r="42" spans="1:6" x14ac:dyDescent="0.3">
      <c r="A42" s="108"/>
      <c r="B42" s="354" t="s">
        <v>129</v>
      </c>
      <c r="C42" s="128"/>
      <c r="D42" s="128"/>
      <c r="E42" s="355"/>
      <c r="F42" s="356"/>
    </row>
    <row r="43" spans="1:6" x14ac:dyDescent="0.3">
      <c r="A43" s="96"/>
      <c r="B43" s="95" t="s">
        <v>408</v>
      </c>
      <c r="C43" s="91" t="s">
        <v>131</v>
      </c>
      <c r="D43" s="91">
        <f>63*2.3</f>
        <v>144.89999999999998</v>
      </c>
      <c r="E43" s="347"/>
      <c r="F43" s="348">
        <f t="shared" si="0"/>
        <v>0</v>
      </c>
    </row>
    <row r="44" spans="1:6" x14ac:dyDescent="0.3">
      <c r="A44" s="96"/>
      <c r="B44" s="95" t="s">
        <v>127</v>
      </c>
      <c r="C44" s="91"/>
      <c r="D44" s="91"/>
      <c r="E44" s="347"/>
      <c r="F44" s="348"/>
    </row>
    <row r="45" spans="1:6" x14ac:dyDescent="0.3">
      <c r="A45" s="96"/>
      <c r="B45" s="95"/>
      <c r="C45" s="91"/>
      <c r="D45" s="91"/>
      <c r="E45" s="347"/>
      <c r="F45" s="348"/>
    </row>
    <row r="46" spans="1:6" x14ac:dyDescent="0.3">
      <c r="A46" s="88">
        <v>4</v>
      </c>
      <c r="B46" s="89" t="s">
        <v>409</v>
      </c>
      <c r="C46" s="91"/>
      <c r="D46" s="91"/>
      <c r="E46" s="347"/>
      <c r="F46" s="348"/>
    </row>
    <row r="47" spans="1:6" x14ac:dyDescent="0.3">
      <c r="A47" s="96"/>
      <c r="B47" s="95" t="s">
        <v>410</v>
      </c>
      <c r="C47" s="91" t="s">
        <v>117</v>
      </c>
      <c r="D47" s="91">
        <v>1</v>
      </c>
      <c r="E47" s="347"/>
      <c r="F47" s="348">
        <f t="shared" si="0"/>
        <v>0</v>
      </c>
    </row>
    <row r="48" spans="1:6" x14ac:dyDescent="0.3">
      <c r="A48" s="96"/>
      <c r="B48" s="95" t="s">
        <v>411</v>
      </c>
      <c r="C48" s="98"/>
      <c r="D48" s="98"/>
      <c r="E48" s="347"/>
      <c r="F48" s="348"/>
    </row>
    <row r="49" spans="1:6" x14ac:dyDescent="0.3">
      <c r="A49" s="96"/>
      <c r="B49" s="95"/>
      <c r="C49" s="98"/>
      <c r="D49" s="98"/>
      <c r="E49" s="347"/>
      <c r="F49" s="348"/>
    </row>
    <row r="50" spans="1:6" ht="16.2" thickBot="1" x14ac:dyDescent="0.35">
      <c r="A50" s="96"/>
      <c r="B50" s="95"/>
      <c r="C50" s="98"/>
      <c r="D50" s="98"/>
      <c r="E50" s="347"/>
      <c r="F50" s="348"/>
    </row>
    <row r="51" spans="1:6" ht="16.2" thickBot="1" x14ac:dyDescent="0.35">
      <c r="A51" s="81" t="s">
        <v>132</v>
      </c>
      <c r="B51" s="82" t="s">
        <v>412</v>
      </c>
      <c r="C51" s="83"/>
      <c r="D51" s="83"/>
      <c r="E51" s="84" t="s">
        <v>112</v>
      </c>
      <c r="F51" s="99"/>
    </row>
    <row r="52" spans="1:6" ht="16.2" thickBot="1" x14ac:dyDescent="0.35">
      <c r="A52" s="100"/>
      <c r="B52" s="82" t="s">
        <v>413</v>
      </c>
      <c r="C52" s="82"/>
      <c r="D52" s="82"/>
      <c r="E52" s="82"/>
      <c r="F52" s="101"/>
    </row>
    <row r="53" spans="1:6" x14ac:dyDescent="0.3">
      <c r="A53" s="88">
        <v>4</v>
      </c>
      <c r="B53" s="89" t="s">
        <v>414</v>
      </c>
      <c r="C53" s="98" t="s">
        <v>117</v>
      </c>
      <c r="D53" s="98">
        <v>1</v>
      </c>
      <c r="E53" s="347"/>
      <c r="F53" s="348">
        <f t="shared" ref="F53" si="1">E53*D53</f>
        <v>0</v>
      </c>
    </row>
    <row r="54" spans="1:6" x14ac:dyDescent="0.3">
      <c r="A54" s="96"/>
      <c r="B54" s="95" t="s">
        <v>415</v>
      </c>
      <c r="C54" s="98"/>
      <c r="D54" s="98"/>
      <c r="E54" s="347"/>
      <c r="F54" s="348"/>
    </row>
    <row r="55" spans="1:6" x14ac:dyDescent="0.3">
      <c r="A55" s="96"/>
      <c r="B55" s="95" t="s">
        <v>416</v>
      </c>
      <c r="C55" s="98"/>
      <c r="D55" s="98"/>
      <c r="E55" s="347"/>
      <c r="F55" s="348"/>
    </row>
    <row r="56" spans="1:6" x14ac:dyDescent="0.3">
      <c r="A56" s="96"/>
      <c r="B56" s="95" t="s">
        <v>417</v>
      </c>
      <c r="C56" s="98"/>
      <c r="D56" s="98"/>
      <c r="E56" s="347"/>
      <c r="F56" s="348"/>
    </row>
    <row r="57" spans="1:6" x14ac:dyDescent="0.3">
      <c r="A57" s="96"/>
      <c r="B57" s="95" t="s">
        <v>418</v>
      </c>
      <c r="C57" s="98"/>
      <c r="D57" s="98"/>
      <c r="E57" s="347"/>
      <c r="F57" s="348"/>
    </row>
    <row r="58" spans="1:6" x14ac:dyDescent="0.3">
      <c r="A58" s="96"/>
      <c r="B58" s="95"/>
      <c r="C58" s="98"/>
      <c r="D58" s="98"/>
      <c r="E58" s="347"/>
      <c r="F58" s="348"/>
    </row>
    <row r="59" spans="1:6" x14ac:dyDescent="0.3">
      <c r="A59" s="88">
        <v>5</v>
      </c>
      <c r="B59" s="89" t="s">
        <v>419</v>
      </c>
      <c r="C59" s="98"/>
      <c r="D59" s="98"/>
      <c r="E59" s="347"/>
      <c r="F59" s="348"/>
    </row>
    <row r="60" spans="1:6" x14ac:dyDescent="0.3">
      <c r="A60" s="96"/>
      <c r="B60" s="95" t="s">
        <v>420</v>
      </c>
      <c r="C60" s="98" t="s">
        <v>117</v>
      </c>
      <c r="D60" s="98">
        <v>3</v>
      </c>
      <c r="E60" s="347"/>
      <c r="F60" s="348">
        <f t="shared" ref="F60:F62" si="2">E60*D60</f>
        <v>0</v>
      </c>
    </row>
    <row r="61" spans="1:6" x14ac:dyDescent="0.3">
      <c r="A61" s="96"/>
      <c r="B61" s="95" t="s">
        <v>421</v>
      </c>
      <c r="C61" s="98" t="s">
        <v>117</v>
      </c>
      <c r="D61" s="98">
        <v>1</v>
      </c>
      <c r="E61" s="347"/>
      <c r="F61" s="348">
        <f t="shared" si="2"/>
        <v>0</v>
      </c>
    </row>
    <row r="62" spans="1:6" x14ac:dyDescent="0.3">
      <c r="A62" s="96"/>
      <c r="B62" s="95" t="s">
        <v>422</v>
      </c>
      <c r="C62" s="98" t="s">
        <v>117</v>
      </c>
      <c r="D62" s="98">
        <v>1</v>
      </c>
      <c r="E62" s="347"/>
      <c r="F62" s="348">
        <f t="shared" si="2"/>
        <v>0</v>
      </c>
    </row>
    <row r="63" spans="1:6" x14ac:dyDescent="0.3">
      <c r="A63" s="96"/>
      <c r="B63" s="95"/>
      <c r="C63" s="98"/>
      <c r="D63" s="98"/>
      <c r="E63" s="347"/>
      <c r="F63" s="348"/>
    </row>
    <row r="64" spans="1:6" x14ac:dyDescent="0.3">
      <c r="A64" s="96"/>
      <c r="B64" s="95"/>
      <c r="C64" s="98"/>
      <c r="D64" s="98"/>
      <c r="E64" s="347"/>
      <c r="F64" s="348"/>
    </row>
    <row r="65" spans="1:6" x14ac:dyDescent="0.3">
      <c r="A65" s="88">
        <v>6</v>
      </c>
      <c r="B65" s="89" t="s">
        <v>423</v>
      </c>
      <c r="C65" s="98"/>
      <c r="D65" s="98"/>
      <c r="E65" s="347"/>
      <c r="F65" s="348"/>
    </row>
    <row r="66" spans="1:6" x14ac:dyDescent="0.3">
      <c r="A66" s="96"/>
      <c r="B66" s="95" t="s">
        <v>424</v>
      </c>
      <c r="C66" s="98" t="s">
        <v>152</v>
      </c>
      <c r="D66" s="98">
        <v>1</v>
      </c>
      <c r="E66" s="357"/>
      <c r="F66" s="348">
        <f t="shared" ref="F66:F67" si="3">E66*D66</f>
        <v>0</v>
      </c>
    </row>
    <row r="67" spans="1:6" x14ac:dyDescent="0.3">
      <c r="A67" s="96"/>
      <c r="B67" s="95" t="s">
        <v>425</v>
      </c>
      <c r="C67" s="98" t="s">
        <v>152</v>
      </c>
      <c r="D67" s="98">
        <v>1</v>
      </c>
      <c r="E67" s="357"/>
      <c r="F67" s="348">
        <f t="shared" si="3"/>
        <v>0</v>
      </c>
    </row>
    <row r="68" spans="1:6" x14ac:dyDescent="0.3">
      <c r="A68" s="96"/>
      <c r="B68" s="358" t="s">
        <v>426</v>
      </c>
      <c r="C68" s="98"/>
      <c r="D68" s="98"/>
      <c r="E68" s="357"/>
      <c r="F68" s="348"/>
    </row>
    <row r="69" spans="1:6" x14ac:dyDescent="0.3">
      <c r="A69" s="96"/>
      <c r="B69" s="95" t="s">
        <v>427</v>
      </c>
      <c r="C69" s="98" t="s">
        <v>152</v>
      </c>
      <c r="D69" s="98">
        <v>3</v>
      </c>
      <c r="E69" s="357"/>
      <c r="F69" s="348">
        <f t="shared" ref="F69:F72" si="4">E69*D69</f>
        <v>0</v>
      </c>
    </row>
    <row r="70" spans="1:6" x14ac:dyDescent="0.3">
      <c r="A70" s="96"/>
      <c r="B70" s="95" t="s">
        <v>428</v>
      </c>
      <c r="C70" s="98" t="s">
        <v>152</v>
      </c>
      <c r="D70" s="98">
        <v>1</v>
      </c>
      <c r="E70" s="357"/>
      <c r="F70" s="348">
        <f t="shared" si="4"/>
        <v>0</v>
      </c>
    </row>
    <row r="71" spans="1:6" x14ac:dyDescent="0.3">
      <c r="A71" s="96"/>
      <c r="B71" s="95" t="s">
        <v>429</v>
      </c>
      <c r="C71" s="98" t="s">
        <v>152</v>
      </c>
      <c r="D71" s="98">
        <v>1</v>
      </c>
      <c r="E71" s="357"/>
      <c r="F71" s="348">
        <f t="shared" si="4"/>
        <v>0</v>
      </c>
    </row>
    <row r="72" spans="1:6" x14ac:dyDescent="0.3">
      <c r="A72" s="88"/>
      <c r="B72" s="95" t="s">
        <v>430</v>
      </c>
      <c r="C72" s="98" t="s">
        <v>152</v>
      </c>
      <c r="D72" s="98">
        <v>1</v>
      </c>
      <c r="E72" s="357"/>
      <c r="F72" s="348">
        <f t="shared" si="4"/>
        <v>0</v>
      </c>
    </row>
    <row r="73" spans="1:6" x14ac:dyDescent="0.3">
      <c r="A73" s="96"/>
      <c r="B73" s="358" t="s">
        <v>431</v>
      </c>
      <c r="C73" s="98"/>
      <c r="D73" s="98"/>
      <c r="E73" s="357"/>
      <c r="F73" s="348"/>
    </row>
    <row r="74" spans="1:6" x14ac:dyDescent="0.3">
      <c r="A74" s="96"/>
      <c r="B74" s="95" t="s">
        <v>432</v>
      </c>
      <c r="C74" s="98" t="s">
        <v>152</v>
      </c>
      <c r="D74" s="98">
        <v>1</v>
      </c>
      <c r="E74" s="357"/>
      <c r="F74" s="348">
        <f t="shared" ref="F74:F75" si="5">E74*D74</f>
        <v>0</v>
      </c>
    </row>
    <row r="75" spans="1:6" x14ac:dyDescent="0.3">
      <c r="A75" s="96"/>
      <c r="B75" s="95" t="s">
        <v>433</v>
      </c>
      <c r="C75" s="98" t="s">
        <v>152</v>
      </c>
      <c r="D75" s="98">
        <v>1</v>
      </c>
      <c r="E75" s="357"/>
      <c r="F75" s="348">
        <f t="shared" si="5"/>
        <v>0</v>
      </c>
    </row>
    <row r="76" spans="1:6" x14ac:dyDescent="0.3">
      <c r="A76" s="96"/>
      <c r="B76" s="358" t="s">
        <v>434</v>
      </c>
      <c r="C76" s="98"/>
      <c r="D76" s="98"/>
      <c r="E76" s="357"/>
      <c r="F76" s="348"/>
    </row>
    <row r="77" spans="1:6" x14ac:dyDescent="0.3">
      <c r="A77" s="96"/>
      <c r="B77" s="95" t="s">
        <v>435</v>
      </c>
      <c r="C77" s="98" t="s">
        <v>152</v>
      </c>
      <c r="D77" s="98">
        <v>3</v>
      </c>
      <c r="E77" s="357"/>
      <c r="F77" s="348">
        <f t="shared" ref="F77:F79" si="6">E77*D77</f>
        <v>0</v>
      </c>
    </row>
    <row r="78" spans="1:6" x14ac:dyDescent="0.3">
      <c r="A78" s="96"/>
      <c r="B78" s="95" t="s">
        <v>436</v>
      </c>
      <c r="C78" s="98" t="s">
        <v>152</v>
      </c>
      <c r="D78" s="98">
        <v>1</v>
      </c>
      <c r="E78" s="357"/>
      <c r="F78" s="348">
        <f t="shared" si="6"/>
        <v>0</v>
      </c>
    </row>
    <row r="79" spans="1:6" x14ac:dyDescent="0.3">
      <c r="A79" s="96"/>
      <c r="B79" s="95" t="s">
        <v>437</v>
      </c>
      <c r="C79" s="98" t="s">
        <v>152</v>
      </c>
      <c r="D79" s="98">
        <v>1</v>
      </c>
      <c r="E79" s="357"/>
      <c r="F79" s="348">
        <f t="shared" si="6"/>
        <v>0</v>
      </c>
    </row>
    <row r="80" spans="1:6" x14ac:dyDescent="0.3">
      <c r="A80" s="96"/>
      <c r="B80" s="95"/>
      <c r="C80" s="98"/>
      <c r="D80" s="98"/>
      <c r="E80" s="357"/>
      <c r="F80" s="348"/>
    </row>
    <row r="81" spans="1:6" x14ac:dyDescent="0.3">
      <c r="A81" s="96"/>
      <c r="B81" s="95"/>
      <c r="C81" s="95"/>
      <c r="D81" s="98"/>
      <c r="E81" s="357"/>
      <c r="F81" s="348"/>
    </row>
    <row r="82" spans="1:6" x14ac:dyDescent="0.3">
      <c r="A82" s="88">
        <v>7</v>
      </c>
      <c r="B82" s="89" t="s">
        <v>438</v>
      </c>
      <c r="C82" s="98"/>
      <c r="D82" s="98"/>
      <c r="E82" s="357"/>
      <c r="F82" s="348"/>
    </row>
    <row r="83" spans="1:6" x14ac:dyDescent="0.3">
      <c r="A83" s="88" t="s">
        <v>439</v>
      </c>
      <c r="B83" s="89"/>
      <c r="C83" s="98"/>
      <c r="D83" s="98"/>
      <c r="E83" s="357"/>
      <c r="F83" s="348"/>
    </row>
    <row r="84" spans="1:6" ht="16.2" thickBot="1" x14ac:dyDescent="0.35">
      <c r="A84" s="103"/>
      <c r="B84" s="359" t="s">
        <v>440</v>
      </c>
      <c r="C84" s="105" t="s">
        <v>152</v>
      </c>
      <c r="D84" s="105">
        <v>1</v>
      </c>
      <c r="E84" s="360"/>
      <c r="F84" s="361">
        <f t="shared" ref="F84:F85" si="7">E84*D84</f>
        <v>0</v>
      </c>
    </row>
    <row r="85" spans="1:6" x14ac:dyDescent="0.3">
      <c r="A85" s="108"/>
      <c r="B85" s="354" t="s">
        <v>441</v>
      </c>
      <c r="C85" s="110" t="s">
        <v>152</v>
      </c>
      <c r="D85" s="110">
        <v>1</v>
      </c>
      <c r="E85" s="355"/>
      <c r="F85" s="356">
        <f t="shared" si="7"/>
        <v>0</v>
      </c>
    </row>
    <row r="86" spans="1:6" x14ac:dyDescent="0.3">
      <c r="A86" s="96"/>
      <c r="B86" s="358" t="s">
        <v>426</v>
      </c>
      <c r="C86" s="98"/>
      <c r="D86" s="98"/>
      <c r="E86" s="347"/>
      <c r="F86" s="348"/>
    </row>
    <row r="87" spans="1:6" x14ac:dyDescent="0.3">
      <c r="A87" s="96"/>
      <c r="B87" s="95" t="s">
        <v>427</v>
      </c>
      <c r="C87" s="98" t="s">
        <v>152</v>
      </c>
      <c r="D87" s="98">
        <v>3</v>
      </c>
      <c r="E87" s="347"/>
      <c r="F87" s="348">
        <f t="shared" ref="F87:F90" si="8">E87*D87</f>
        <v>0</v>
      </c>
    </row>
    <row r="88" spans="1:6" x14ac:dyDescent="0.3">
      <c r="A88" s="88"/>
      <c r="B88" s="95" t="s">
        <v>428</v>
      </c>
      <c r="C88" s="98" t="s">
        <v>152</v>
      </c>
      <c r="D88" s="98">
        <v>1</v>
      </c>
      <c r="E88" s="347"/>
      <c r="F88" s="348">
        <f t="shared" si="8"/>
        <v>0</v>
      </c>
    </row>
    <row r="89" spans="1:6" x14ac:dyDescent="0.3">
      <c r="A89" s="96"/>
      <c r="B89" s="95" t="s">
        <v>429</v>
      </c>
      <c r="C89" s="98" t="s">
        <v>152</v>
      </c>
      <c r="D89" s="98">
        <v>1</v>
      </c>
      <c r="E89" s="347"/>
      <c r="F89" s="348">
        <f t="shared" si="8"/>
        <v>0</v>
      </c>
    </row>
    <row r="90" spans="1:6" x14ac:dyDescent="0.3">
      <c r="A90" s="96"/>
      <c r="B90" s="95" t="s">
        <v>430</v>
      </c>
      <c r="C90" s="98" t="s">
        <v>152</v>
      </c>
      <c r="D90" s="98">
        <v>1</v>
      </c>
      <c r="E90" s="347"/>
      <c r="F90" s="348">
        <f t="shared" si="8"/>
        <v>0</v>
      </c>
    </row>
    <row r="91" spans="1:6" x14ac:dyDescent="0.3">
      <c r="A91" s="96"/>
      <c r="B91" s="358" t="s">
        <v>431</v>
      </c>
      <c r="C91" s="98"/>
      <c r="D91" s="98"/>
      <c r="E91" s="347"/>
      <c r="F91" s="348"/>
    </row>
    <row r="92" spans="1:6" x14ac:dyDescent="0.3">
      <c r="A92" s="96"/>
      <c r="B92" s="95" t="s">
        <v>432</v>
      </c>
      <c r="C92" s="98" t="s">
        <v>152</v>
      </c>
      <c r="D92" s="98">
        <v>1</v>
      </c>
      <c r="E92" s="347"/>
      <c r="F92" s="348">
        <f t="shared" ref="F92:F94" si="9">E92*D92</f>
        <v>0</v>
      </c>
    </row>
    <row r="93" spans="1:6" x14ac:dyDescent="0.3">
      <c r="A93" s="96"/>
      <c r="B93" s="95" t="s">
        <v>433</v>
      </c>
      <c r="C93" s="98" t="s">
        <v>152</v>
      </c>
      <c r="D93" s="98">
        <v>1</v>
      </c>
      <c r="E93" s="347"/>
      <c r="F93" s="348">
        <f t="shared" si="9"/>
        <v>0</v>
      </c>
    </row>
    <row r="94" spans="1:6" x14ac:dyDescent="0.3">
      <c r="A94" s="96"/>
      <c r="B94" s="95" t="s">
        <v>442</v>
      </c>
      <c r="C94" s="98" t="s">
        <v>152</v>
      </c>
      <c r="D94" s="98">
        <v>1</v>
      </c>
      <c r="E94" s="347"/>
      <c r="F94" s="348">
        <f t="shared" si="9"/>
        <v>0</v>
      </c>
    </row>
    <row r="95" spans="1:6" x14ac:dyDescent="0.3">
      <c r="A95" s="96"/>
      <c r="B95" s="95"/>
      <c r="C95" s="98"/>
      <c r="D95" s="98"/>
      <c r="E95" s="347"/>
      <c r="F95" s="348"/>
    </row>
    <row r="96" spans="1:6" x14ac:dyDescent="0.3">
      <c r="A96" s="88"/>
      <c r="B96" s="95" t="s">
        <v>443</v>
      </c>
      <c r="C96" s="98" t="s">
        <v>152</v>
      </c>
      <c r="D96" s="98">
        <v>1</v>
      </c>
      <c r="E96" s="347"/>
      <c r="F96" s="348">
        <f t="shared" ref="F96:F97" si="10">E96*D96</f>
        <v>0</v>
      </c>
    </row>
    <row r="97" spans="1:6" x14ac:dyDescent="0.3">
      <c r="A97" s="96"/>
      <c r="B97" s="362" t="s">
        <v>444</v>
      </c>
      <c r="C97" s="98" t="s">
        <v>152</v>
      </c>
      <c r="D97" s="98">
        <v>1</v>
      </c>
      <c r="E97" s="347"/>
      <c r="F97" s="348">
        <f t="shared" si="10"/>
        <v>0</v>
      </c>
    </row>
    <row r="98" spans="1:6" x14ac:dyDescent="0.3">
      <c r="A98" s="96"/>
      <c r="B98" s="95" t="s">
        <v>445</v>
      </c>
      <c r="C98" s="98"/>
      <c r="D98" s="98"/>
      <c r="E98" s="347"/>
      <c r="F98" s="348"/>
    </row>
    <row r="99" spans="1:6" x14ac:dyDescent="0.3">
      <c r="A99" s="96"/>
      <c r="B99" s="95" t="s">
        <v>446</v>
      </c>
      <c r="C99" s="98"/>
      <c r="D99" s="98"/>
      <c r="E99" s="347"/>
      <c r="F99" s="348"/>
    </row>
    <row r="100" spans="1:6" x14ac:dyDescent="0.3">
      <c r="A100" s="96"/>
      <c r="B100" s="95" t="s">
        <v>447</v>
      </c>
      <c r="C100" s="98" t="s">
        <v>152</v>
      </c>
      <c r="D100" s="98">
        <v>1</v>
      </c>
      <c r="E100" s="347"/>
      <c r="F100" s="348">
        <f t="shared" ref="F100:F103" si="11">E100*D100</f>
        <v>0</v>
      </c>
    </row>
    <row r="101" spans="1:6" x14ac:dyDescent="0.3">
      <c r="A101" s="96"/>
      <c r="B101" s="95" t="s">
        <v>448</v>
      </c>
      <c r="C101" s="98" t="s">
        <v>152</v>
      </c>
      <c r="D101" s="98">
        <v>3</v>
      </c>
      <c r="E101" s="347"/>
      <c r="F101" s="348">
        <f t="shared" si="11"/>
        <v>0</v>
      </c>
    </row>
    <row r="102" spans="1:6" x14ac:dyDescent="0.3">
      <c r="A102" s="96"/>
      <c r="B102" s="95" t="s">
        <v>449</v>
      </c>
      <c r="C102" s="98" t="s">
        <v>152</v>
      </c>
      <c r="D102" s="98">
        <v>1</v>
      </c>
      <c r="E102" s="347"/>
      <c r="F102" s="348">
        <f t="shared" si="11"/>
        <v>0</v>
      </c>
    </row>
    <row r="103" spans="1:6" x14ac:dyDescent="0.3">
      <c r="A103" s="96"/>
      <c r="B103" s="95" t="s">
        <v>450</v>
      </c>
      <c r="C103" s="98" t="s">
        <v>152</v>
      </c>
      <c r="D103" s="98">
        <v>1</v>
      </c>
      <c r="E103" s="347"/>
      <c r="F103" s="348">
        <f t="shared" si="11"/>
        <v>0</v>
      </c>
    </row>
    <row r="104" spans="1:6" x14ac:dyDescent="0.3">
      <c r="A104" s="88"/>
      <c r="B104" s="89"/>
      <c r="C104" s="98"/>
      <c r="D104" s="98"/>
      <c r="E104" s="347"/>
      <c r="F104" s="348"/>
    </row>
    <row r="105" spans="1:6" x14ac:dyDescent="0.3">
      <c r="A105" s="88" t="s">
        <v>451</v>
      </c>
      <c r="B105" s="89"/>
      <c r="C105" s="98"/>
      <c r="D105" s="98"/>
      <c r="E105" s="347"/>
      <c r="F105" s="348"/>
    </row>
    <row r="106" spans="1:6" x14ac:dyDescent="0.3">
      <c r="A106" s="96"/>
      <c r="B106" s="95" t="s">
        <v>452</v>
      </c>
      <c r="C106" s="98" t="s">
        <v>152</v>
      </c>
      <c r="D106" s="98">
        <v>1</v>
      </c>
      <c r="E106" s="347"/>
      <c r="F106" s="348">
        <f t="shared" ref="F106:F107" si="12">E106*D106</f>
        <v>0</v>
      </c>
    </row>
    <row r="107" spans="1:6" x14ac:dyDescent="0.3">
      <c r="A107" s="96"/>
      <c r="B107" s="95" t="s">
        <v>453</v>
      </c>
      <c r="C107" s="98" t="s">
        <v>152</v>
      </c>
      <c r="D107" s="98">
        <v>1</v>
      </c>
      <c r="E107" s="347"/>
      <c r="F107" s="348">
        <f t="shared" si="12"/>
        <v>0</v>
      </c>
    </row>
    <row r="108" spans="1:6" x14ac:dyDescent="0.3">
      <c r="A108" s="96"/>
      <c r="B108" s="358" t="s">
        <v>426</v>
      </c>
      <c r="C108" s="98"/>
      <c r="D108" s="98"/>
      <c r="E108" s="347"/>
      <c r="F108" s="348"/>
    </row>
    <row r="109" spans="1:6" x14ac:dyDescent="0.3">
      <c r="A109" s="96"/>
      <c r="B109" s="95" t="s">
        <v>427</v>
      </c>
      <c r="C109" s="98" t="s">
        <v>152</v>
      </c>
      <c r="D109" s="98">
        <v>3</v>
      </c>
      <c r="E109" s="347"/>
      <c r="F109" s="348">
        <f t="shared" ref="F109:F112" si="13">E109*D109</f>
        <v>0</v>
      </c>
    </row>
    <row r="110" spans="1:6" x14ac:dyDescent="0.3">
      <c r="A110" s="96"/>
      <c r="B110" s="95" t="s">
        <v>428</v>
      </c>
      <c r="C110" s="98" t="s">
        <v>152</v>
      </c>
      <c r="D110" s="98">
        <v>1</v>
      </c>
      <c r="E110" s="347"/>
      <c r="F110" s="348">
        <f t="shared" si="13"/>
        <v>0</v>
      </c>
    </row>
    <row r="111" spans="1:6" x14ac:dyDescent="0.3">
      <c r="A111" s="96"/>
      <c r="B111" s="95" t="s">
        <v>429</v>
      </c>
      <c r="C111" s="98" t="s">
        <v>152</v>
      </c>
      <c r="D111" s="98">
        <v>1</v>
      </c>
      <c r="E111" s="347"/>
      <c r="F111" s="348">
        <f t="shared" si="13"/>
        <v>0</v>
      </c>
    </row>
    <row r="112" spans="1:6" x14ac:dyDescent="0.3">
      <c r="A112" s="88"/>
      <c r="B112" s="95" t="s">
        <v>430</v>
      </c>
      <c r="C112" s="98" t="s">
        <v>152</v>
      </c>
      <c r="D112" s="98">
        <v>1</v>
      </c>
      <c r="E112" s="347"/>
      <c r="F112" s="348">
        <f t="shared" si="13"/>
        <v>0</v>
      </c>
    </row>
    <row r="113" spans="1:6" x14ac:dyDescent="0.3">
      <c r="A113" s="96"/>
      <c r="B113" s="358" t="s">
        <v>431</v>
      </c>
      <c r="C113" s="98"/>
      <c r="D113" s="98"/>
      <c r="E113" s="347"/>
      <c r="F113" s="348"/>
    </row>
    <row r="114" spans="1:6" x14ac:dyDescent="0.3">
      <c r="A114" s="88"/>
      <c r="B114" s="95" t="s">
        <v>432</v>
      </c>
      <c r="C114" s="98" t="s">
        <v>152</v>
      </c>
      <c r="D114" s="98">
        <v>1</v>
      </c>
      <c r="E114" s="347"/>
      <c r="F114" s="348">
        <f t="shared" ref="F114:F115" si="14">E114*D114</f>
        <v>0</v>
      </c>
    </row>
    <row r="115" spans="1:6" x14ac:dyDescent="0.3">
      <c r="A115" s="96"/>
      <c r="B115" s="95" t="s">
        <v>433</v>
      </c>
      <c r="C115" s="98" t="s">
        <v>152</v>
      </c>
      <c r="D115" s="98">
        <v>1</v>
      </c>
      <c r="E115" s="347"/>
      <c r="F115" s="348">
        <f t="shared" si="14"/>
        <v>0</v>
      </c>
    </row>
    <row r="116" spans="1:6" x14ac:dyDescent="0.3">
      <c r="A116" s="96"/>
      <c r="B116" s="95"/>
      <c r="C116" s="98"/>
      <c r="D116" s="98"/>
      <c r="E116" s="347"/>
      <c r="F116" s="348"/>
    </row>
    <row r="117" spans="1:6" x14ac:dyDescent="0.3">
      <c r="A117" s="96"/>
      <c r="B117" s="95" t="s">
        <v>454</v>
      </c>
      <c r="C117" s="98" t="s">
        <v>152</v>
      </c>
      <c r="D117" s="98">
        <v>1</v>
      </c>
      <c r="E117" s="347"/>
      <c r="F117" s="348">
        <f t="shared" ref="F117:F119" si="15">E117*D117</f>
        <v>0</v>
      </c>
    </row>
    <row r="118" spans="1:6" x14ac:dyDescent="0.3">
      <c r="A118" s="96"/>
      <c r="B118" s="95" t="s">
        <v>455</v>
      </c>
      <c r="C118" s="98" t="s">
        <v>152</v>
      </c>
      <c r="D118" s="98">
        <v>1</v>
      </c>
      <c r="E118" s="347"/>
      <c r="F118" s="348">
        <f t="shared" si="15"/>
        <v>0</v>
      </c>
    </row>
    <row r="119" spans="1:6" x14ac:dyDescent="0.3">
      <c r="A119" s="96"/>
      <c r="B119" s="95" t="s">
        <v>456</v>
      </c>
      <c r="C119" s="98" t="s">
        <v>152</v>
      </c>
      <c r="D119" s="98">
        <v>1</v>
      </c>
      <c r="E119" s="347"/>
      <c r="F119" s="348">
        <f t="shared" si="15"/>
        <v>0</v>
      </c>
    </row>
    <row r="120" spans="1:6" x14ac:dyDescent="0.3">
      <c r="A120" s="88"/>
      <c r="B120" s="95" t="s">
        <v>445</v>
      </c>
      <c r="C120" s="98"/>
      <c r="D120" s="98"/>
      <c r="E120" s="347"/>
      <c r="F120" s="348"/>
    </row>
    <row r="121" spans="1:6" x14ac:dyDescent="0.3">
      <c r="A121" s="96"/>
      <c r="B121" s="95" t="s">
        <v>446</v>
      </c>
      <c r="C121" s="98"/>
      <c r="D121" s="98"/>
      <c r="E121" s="347"/>
      <c r="F121" s="348"/>
    </row>
    <row r="122" spans="1:6" x14ac:dyDescent="0.3">
      <c r="A122" s="96"/>
      <c r="B122" s="95" t="s">
        <v>457</v>
      </c>
      <c r="C122" s="98" t="s">
        <v>152</v>
      </c>
      <c r="D122" s="98">
        <v>1</v>
      </c>
      <c r="E122" s="347"/>
      <c r="F122" s="348">
        <f t="shared" ref="F122:F125" si="16">E122*D122</f>
        <v>0</v>
      </c>
    </row>
    <row r="123" spans="1:6" x14ac:dyDescent="0.3">
      <c r="A123" s="96"/>
      <c r="B123" s="95" t="s">
        <v>448</v>
      </c>
      <c r="C123" s="98" t="s">
        <v>152</v>
      </c>
      <c r="D123" s="98">
        <v>3</v>
      </c>
      <c r="E123" s="347"/>
      <c r="F123" s="348">
        <f t="shared" si="16"/>
        <v>0</v>
      </c>
    </row>
    <row r="124" spans="1:6" x14ac:dyDescent="0.3">
      <c r="A124" s="96"/>
      <c r="B124" s="95" t="s">
        <v>449</v>
      </c>
      <c r="C124" s="98" t="s">
        <v>152</v>
      </c>
      <c r="D124" s="98">
        <v>1</v>
      </c>
      <c r="E124" s="347"/>
      <c r="F124" s="348">
        <f t="shared" si="16"/>
        <v>0</v>
      </c>
    </row>
    <row r="125" spans="1:6" x14ac:dyDescent="0.3">
      <c r="A125" s="88"/>
      <c r="B125" s="95" t="s">
        <v>450</v>
      </c>
      <c r="C125" s="98" t="s">
        <v>152</v>
      </c>
      <c r="D125" s="98">
        <v>1</v>
      </c>
      <c r="E125" s="347"/>
      <c r="F125" s="348">
        <f t="shared" si="16"/>
        <v>0</v>
      </c>
    </row>
    <row r="126" spans="1:6" x14ac:dyDescent="0.3">
      <c r="A126" s="96"/>
      <c r="B126" s="95"/>
      <c r="C126" s="98"/>
      <c r="D126" s="98"/>
      <c r="E126" s="347"/>
      <c r="F126" s="348"/>
    </row>
    <row r="127" spans="1:6" ht="16.2" thickBot="1" x14ac:dyDescent="0.35">
      <c r="A127" s="103"/>
      <c r="B127" s="359"/>
      <c r="C127" s="105"/>
      <c r="D127" s="105"/>
      <c r="E127" s="363"/>
      <c r="F127" s="361"/>
    </row>
    <row r="128" spans="1:6" ht="16.2" thickBot="1" x14ac:dyDescent="0.35">
      <c r="A128" s="364" t="s">
        <v>211</v>
      </c>
      <c r="B128" s="82" t="s">
        <v>458</v>
      </c>
      <c r="C128" s="82"/>
      <c r="D128" s="82"/>
      <c r="E128" s="82"/>
      <c r="F128" s="101"/>
    </row>
    <row r="129" spans="1:6" x14ac:dyDescent="0.3">
      <c r="A129" s="96"/>
      <c r="B129" s="95"/>
      <c r="C129" s="98"/>
      <c r="D129" s="98"/>
      <c r="E129" s="347"/>
      <c r="F129" s="93"/>
    </row>
    <row r="130" spans="1:6" x14ac:dyDescent="0.3">
      <c r="A130" s="88">
        <v>8</v>
      </c>
      <c r="B130" s="89" t="s">
        <v>459</v>
      </c>
      <c r="C130" s="98"/>
      <c r="D130" s="98"/>
      <c r="E130" s="347"/>
      <c r="F130" s="93"/>
    </row>
    <row r="131" spans="1:6" x14ac:dyDescent="0.3">
      <c r="A131" s="96"/>
      <c r="B131" s="95" t="s">
        <v>440</v>
      </c>
      <c r="C131" s="98" t="s">
        <v>152</v>
      </c>
      <c r="D131" s="98">
        <v>2</v>
      </c>
      <c r="E131" s="357"/>
      <c r="F131" s="348">
        <f t="shared" ref="F131:F137" si="17">E131*D131</f>
        <v>0</v>
      </c>
    </row>
    <row r="132" spans="1:6" x14ac:dyDescent="0.3">
      <c r="A132" s="96"/>
      <c r="B132" s="95" t="s">
        <v>442</v>
      </c>
      <c r="C132" s="98" t="s">
        <v>152</v>
      </c>
      <c r="D132" s="98">
        <v>1</v>
      </c>
      <c r="E132" s="357"/>
      <c r="F132" s="348">
        <f t="shared" si="17"/>
        <v>0</v>
      </c>
    </row>
    <row r="133" spans="1:6" x14ac:dyDescent="0.3">
      <c r="A133" s="96"/>
      <c r="B133" s="95" t="s">
        <v>460</v>
      </c>
      <c r="C133" s="98" t="s">
        <v>152</v>
      </c>
      <c r="D133" s="98">
        <v>1</v>
      </c>
      <c r="E133" s="357"/>
      <c r="F133" s="348">
        <f t="shared" si="17"/>
        <v>0</v>
      </c>
    </row>
    <row r="134" spans="1:6" x14ac:dyDescent="0.3">
      <c r="A134" s="96"/>
      <c r="B134" s="95" t="s">
        <v>461</v>
      </c>
      <c r="C134" s="98" t="s">
        <v>152</v>
      </c>
      <c r="D134" s="98">
        <v>3</v>
      </c>
      <c r="E134" s="357"/>
      <c r="F134" s="348">
        <f t="shared" si="17"/>
        <v>0</v>
      </c>
    </row>
    <row r="135" spans="1:6" x14ac:dyDescent="0.3">
      <c r="A135" s="96"/>
      <c r="B135" s="95" t="s">
        <v>462</v>
      </c>
      <c r="C135" s="98" t="s">
        <v>152</v>
      </c>
      <c r="D135" s="98">
        <v>1</v>
      </c>
      <c r="E135" s="357"/>
      <c r="F135" s="348">
        <f t="shared" si="17"/>
        <v>0</v>
      </c>
    </row>
    <row r="136" spans="1:6" x14ac:dyDescent="0.3">
      <c r="A136" s="96"/>
      <c r="B136" s="95" t="s">
        <v>463</v>
      </c>
      <c r="C136" s="98" t="s">
        <v>152</v>
      </c>
      <c r="D136" s="98">
        <v>1</v>
      </c>
      <c r="E136" s="357"/>
      <c r="F136" s="348">
        <f t="shared" si="17"/>
        <v>0</v>
      </c>
    </row>
    <row r="137" spans="1:6" ht="18" customHeight="1" x14ac:dyDescent="0.3">
      <c r="A137" s="96"/>
      <c r="B137" s="95" t="s">
        <v>464</v>
      </c>
      <c r="C137" s="98" t="s">
        <v>152</v>
      </c>
      <c r="D137" s="98">
        <v>1</v>
      </c>
      <c r="E137" s="357"/>
      <c r="F137" s="348">
        <f t="shared" si="17"/>
        <v>0</v>
      </c>
    </row>
    <row r="138" spans="1:6" x14ac:dyDescent="0.3">
      <c r="A138" s="96"/>
      <c r="B138" s="95"/>
      <c r="C138" s="95"/>
      <c r="D138" s="95"/>
      <c r="E138" s="357"/>
      <c r="F138" s="348"/>
    </row>
    <row r="139" spans="1:6" x14ac:dyDescent="0.3">
      <c r="A139" s="96"/>
      <c r="B139" s="95"/>
      <c r="C139" s="95"/>
      <c r="D139" s="95"/>
      <c r="E139" s="357"/>
      <c r="F139" s="348"/>
    </row>
    <row r="140" spans="1:6" x14ac:dyDescent="0.3">
      <c r="A140" s="88">
        <v>9</v>
      </c>
      <c r="B140" s="89" t="s">
        <v>465</v>
      </c>
      <c r="C140" s="95"/>
      <c r="D140" s="95"/>
      <c r="E140" s="357"/>
      <c r="F140" s="348"/>
    </row>
    <row r="141" spans="1:6" x14ac:dyDescent="0.3">
      <c r="A141" s="96"/>
      <c r="B141" s="95" t="s">
        <v>448</v>
      </c>
      <c r="C141" s="98" t="s">
        <v>152</v>
      </c>
      <c r="D141" s="98">
        <v>3</v>
      </c>
      <c r="E141" s="357"/>
      <c r="F141" s="348">
        <f t="shared" ref="F141:F147" si="18">E141*D141</f>
        <v>0</v>
      </c>
    </row>
    <row r="142" spans="1:6" x14ac:dyDescent="0.3">
      <c r="A142" s="96"/>
      <c r="B142" s="95" t="s">
        <v>466</v>
      </c>
      <c r="C142" s="98" t="s">
        <v>152</v>
      </c>
      <c r="D142" s="98">
        <v>3</v>
      </c>
      <c r="E142" s="357"/>
      <c r="F142" s="348">
        <f t="shared" si="18"/>
        <v>0</v>
      </c>
    </row>
    <row r="143" spans="1:6" x14ac:dyDescent="0.3">
      <c r="A143" s="96"/>
      <c r="B143" s="95" t="s">
        <v>467</v>
      </c>
      <c r="C143" s="98" t="s">
        <v>152</v>
      </c>
      <c r="D143" s="98">
        <v>3</v>
      </c>
      <c r="E143" s="357"/>
      <c r="F143" s="348">
        <f t="shared" si="18"/>
        <v>0</v>
      </c>
    </row>
    <row r="144" spans="1:6" x14ac:dyDescent="0.3">
      <c r="A144" s="96"/>
      <c r="B144" s="95" t="s">
        <v>468</v>
      </c>
      <c r="C144" s="98" t="s">
        <v>152</v>
      </c>
      <c r="D144" s="98">
        <v>3</v>
      </c>
      <c r="E144" s="357"/>
      <c r="F144" s="348">
        <f t="shared" si="18"/>
        <v>0</v>
      </c>
    </row>
    <row r="145" spans="1:6" x14ac:dyDescent="0.3">
      <c r="A145" s="96"/>
      <c r="B145" s="95" t="s">
        <v>469</v>
      </c>
      <c r="C145" s="98" t="s">
        <v>152</v>
      </c>
      <c r="D145" s="98">
        <v>3</v>
      </c>
      <c r="E145" s="357"/>
      <c r="F145" s="348">
        <f t="shared" si="18"/>
        <v>0</v>
      </c>
    </row>
    <row r="146" spans="1:6" x14ac:dyDescent="0.3">
      <c r="A146" s="96"/>
      <c r="B146" s="95" t="s">
        <v>470</v>
      </c>
      <c r="C146" s="98" t="s">
        <v>152</v>
      </c>
      <c r="D146" s="98">
        <v>3</v>
      </c>
      <c r="E146" s="357"/>
      <c r="F146" s="348">
        <f t="shared" si="18"/>
        <v>0</v>
      </c>
    </row>
    <row r="147" spans="1:6" x14ac:dyDescent="0.3">
      <c r="A147" s="96"/>
      <c r="B147" s="95" t="s">
        <v>464</v>
      </c>
      <c r="C147" s="98" t="s">
        <v>152</v>
      </c>
      <c r="D147" s="98">
        <v>6</v>
      </c>
      <c r="E147" s="357"/>
      <c r="F147" s="348">
        <f t="shared" si="18"/>
        <v>0</v>
      </c>
    </row>
    <row r="148" spans="1:6" x14ac:dyDescent="0.3">
      <c r="A148" s="96"/>
      <c r="B148" s="95"/>
      <c r="C148" s="95"/>
      <c r="D148" s="95"/>
      <c r="E148" s="357"/>
      <c r="F148" s="348"/>
    </row>
    <row r="149" spans="1:6" x14ac:dyDescent="0.3">
      <c r="A149" s="96"/>
      <c r="B149" s="95"/>
      <c r="C149" s="95"/>
      <c r="D149" s="95"/>
      <c r="E149" s="357"/>
      <c r="F149" s="348"/>
    </row>
    <row r="150" spans="1:6" x14ac:dyDescent="0.3">
      <c r="A150" s="88">
        <v>10</v>
      </c>
      <c r="B150" s="89" t="s">
        <v>471</v>
      </c>
      <c r="C150" s="95"/>
      <c r="D150" s="98"/>
      <c r="E150" s="357"/>
      <c r="F150" s="348"/>
    </row>
    <row r="151" spans="1:6" x14ac:dyDescent="0.3">
      <c r="A151" s="96"/>
      <c r="B151" s="95" t="s">
        <v>472</v>
      </c>
      <c r="C151" s="98" t="s">
        <v>152</v>
      </c>
      <c r="D151" s="98">
        <v>3</v>
      </c>
      <c r="E151" s="357"/>
      <c r="F151" s="348">
        <f t="shared" ref="F151:F158" si="19">E151*D151</f>
        <v>0</v>
      </c>
    </row>
    <row r="152" spans="1:6" x14ac:dyDescent="0.3">
      <c r="A152" s="96"/>
      <c r="B152" s="95" t="s">
        <v>473</v>
      </c>
      <c r="C152" s="98" t="s">
        <v>152</v>
      </c>
      <c r="D152" s="98">
        <v>3</v>
      </c>
      <c r="E152" s="357"/>
      <c r="F152" s="348">
        <f t="shared" si="19"/>
        <v>0</v>
      </c>
    </row>
    <row r="153" spans="1:6" x14ac:dyDescent="0.3">
      <c r="A153" s="96"/>
      <c r="B153" s="95" t="s">
        <v>474</v>
      </c>
      <c r="C153" s="98" t="s">
        <v>152</v>
      </c>
      <c r="D153" s="98">
        <v>3</v>
      </c>
      <c r="E153" s="347"/>
      <c r="F153" s="348">
        <f t="shared" si="19"/>
        <v>0</v>
      </c>
    </row>
    <row r="154" spans="1:6" x14ac:dyDescent="0.3">
      <c r="A154" s="96"/>
      <c r="B154" s="95" t="s">
        <v>475</v>
      </c>
      <c r="C154" s="98" t="s">
        <v>152</v>
      </c>
      <c r="D154" s="98">
        <v>3</v>
      </c>
      <c r="E154" s="357"/>
      <c r="F154" s="348">
        <f t="shared" si="19"/>
        <v>0</v>
      </c>
    </row>
    <row r="155" spans="1:6" x14ac:dyDescent="0.3">
      <c r="A155" s="96"/>
      <c r="B155" s="95" t="s">
        <v>476</v>
      </c>
      <c r="C155" s="98" t="s">
        <v>152</v>
      </c>
      <c r="D155" s="98">
        <v>3</v>
      </c>
      <c r="E155" s="357"/>
      <c r="F155" s="348">
        <f t="shared" si="19"/>
        <v>0</v>
      </c>
    </row>
    <row r="156" spans="1:6" x14ac:dyDescent="0.3">
      <c r="A156" s="96"/>
      <c r="B156" s="95" t="s">
        <v>477</v>
      </c>
      <c r="C156" s="98" t="s">
        <v>152</v>
      </c>
      <c r="D156" s="98">
        <v>3</v>
      </c>
      <c r="E156" s="347"/>
      <c r="F156" s="348">
        <f t="shared" si="19"/>
        <v>0</v>
      </c>
    </row>
    <row r="157" spans="1:6" x14ac:dyDescent="0.3">
      <c r="A157" s="96"/>
      <c r="B157" s="95" t="s">
        <v>478</v>
      </c>
      <c r="C157" s="98" t="s">
        <v>152</v>
      </c>
      <c r="D157" s="98">
        <v>3</v>
      </c>
      <c r="E157" s="347"/>
      <c r="F157" s="348">
        <f t="shared" si="19"/>
        <v>0</v>
      </c>
    </row>
    <row r="158" spans="1:6" x14ac:dyDescent="0.3">
      <c r="A158" s="96"/>
      <c r="B158" s="95" t="s">
        <v>479</v>
      </c>
      <c r="C158" s="98" t="s">
        <v>152</v>
      </c>
      <c r="D158" s="98">
        <v>3</v>
      </c>
      <c r="E158" s="347"/>
      <c r="F158" s="348">
        <f t="shared" si="19"/>
        <v>0</v>
      </c>
    </row>
    <row r="159" spans="1:6" x14ac:dyDescent="0.3">
      <c r="A159" s="96"/>
      <c r="B159" s="95"/>
      <c r="C159" s="98"/>
      <c r="D159" s="98"/>
      <c r="E159" s="347"/>
      <c r="F159" s="348"/>
    </row>
    <row r="160" spans="1:6" x14ac:dyDescent="0.3">
      <c r="A160" s="96"/>
      <c r="B160" s="95" t="s">
        <v>464</v>
      </c>
      <c r="C160" s="98" t="s">
        <v>152</v>
      </c>
      <c r="D160" s="98">
        <v>6</v>
      </c>
      <c r="E160" s="347"/>
      <c r="F160" s="348">
        <f t="shared" ref="F160:F163" si="20">E160*D160</f>
        <v>0</v>
      </c>
    </row>
    <row r="161" spans="1:6" x14ac:dyDescent="0.3">
      <c r="A161" s="96"/>
      <c r="B161" s="95" t="s">
        <v>480</v>
      </c>
      <c r="C161" s="98" t="s">
        <v>152</v>
      </c>
      <c r="D161" s="98">
        <v>3</v>
      </c>
      <c r="E161" s="347"/>
      <c r="F161" s="348">
        <f t="shared" si="20"/>
        <v>0</v>
      </c>
    </row>
    <row r="162" spans="1:6" x14ac:dyDescent="0.3">
      <c r="A162" s="96"/>
      <c r="B162" s="95" t="s">
        <v>481</v>
      </c>
      <c r="C162" s="98" t="s">
        <v>152</v>
      </c>
      <c r="D162" s="98">
        <v>3</v>
      </c>
      <c r="E162" s="347"/>
      <c r="F162" s="348">
        <f t="shared" si="20"/>
        <v>0</v>
      </c>
    </row>
    <row r="163" spans="1:6" x14ac:dyDescent="0.3">
      <c r="A163" s="88"/>
      <c r="B163" s="95" t="s">
        <v>482</v>
      </c>
      <c r="C163" s="98" t="s">
        <v>152</v>
      </c>
      <c r="D163" s="98">
        <v>3</v>
      </c>
      <c r="E163" s="347"/>
      <c r="F163" s="348">
        <f t="shared" si="20"/>
        <v>0</v>
      </c>
    </row>
    <row r="164" spans="1:6" x14ac:dyDescent="0.3">
      <c r="A164" s="96"/>
      <c r="B164" s="358" t="s">
        <v>431</v>
      </c>
      <c r="C164" s="98"/>
      <c r="D164" s="98"/>
      <c r="E164" s="347"/>
      <c r="F164" s="348"/>
    </row>
    <row r="165" spans="1:6" x14ac:dyDescent="0.3">
      <c r="A165" s="88"/>
      <c r="B165" s="95" t="s">
        <v>432</v>
      </c>
      <c r="C165" s="98" t="s">
        <v>152</v>
      </c>
      <c r="D165" s="98">
        <v>3</v>
      </c>
      <c r="E165" s="347"/>
      <c r="F165" s="348">
        <f t="shared" ref="F165:F166" si="21">E165*D165</f>
        <v>0</v>
      </c>
    </row>
    <row r="166" spans="1:6" x14ac:dyDescent="0.3">
      <c r="A166" s="96"/>
      <c r="B166" s="95" t="s">
        <v>433</v>
      </c>
      <c r="C166" s="98" t="s">
        <v>152</v>
      </c>
      <c r="D166" s="98">
        <v>3</v>
      </c>
      <c r="E166" s="347"/>
      <c r="F166" s="348">
        <f t="shared" si="21"/>
        <v>0</v>
      </c>
    </row>
    <row r="167" spans="1:6" x14ac:dyDescent="0.3">
      <c r="A167" s="96"/>
      <c r="B167" s="95"/>
      <c r="C167" s="98"/>
      <c r="D167" s="98"/>
      <c r="E167" s="347"/>
      <c r="F167" s="348"/>
    </row>
    <row r="168" spans="1:6" x14ac:dyDescent="0.3">
      <c r="A168" s="96"/>
      <c r="B168" s="95" t="s">
        <v>483</v>
      </c>
      <c r="C168" s="98" t="s">
        <v>152</v>
      </c>
      <c r="D168" s="98">
        <v>9</v>
      </c>
      <c r="E168" s="347"/>
      <c r="F168" s="348">
        <f t="shared" ref="F168:F170" si="22">E168*D168</f>
        <v>0</v>
      </c>
    </row>
    <row r="169" spans="1:6" x14ac:dyDescent="0.3">
      <c r="A169" s="96"/>
      <c r="B169" s="95" t="s">
        <v>484</v>
      </c>
      <c r="C169" s="98" t="s">
        <v>152</v>
      </c>
      <c r="D169" s="98">
        <v>3</v>
      </c>
      <c r="E169" s="347"/>
      <c r="F169" s="348">
        <f t="shared" si="22"/>
        <v>0</v>
      </c>
    </row>
    <row r="170" spans="1:6" ht="16.2" thickBot="1" x14ac:dyDescent="0.35">
      <c r="A170" s="103"/>
      <c r="B170" s="359" t="s">
        <v>450</v>
      </c>
      <c r="C170" s="105" t="s">
        <v>152</v>
      </c>
      <c r="D170" s="105">
        <v>3</v>
      </c>
      <c r="E170" s="363"/>
      <c r="F170" s="361">
        <f t="shared" si="22"/>
        <v>0</v>
      </c>
    </row>
    <row r="171" spans="1:6" x14ac:dyDescent="0.3">
      <c r="A171" s="365"/>
      <c r="B171" s="366"/>
      <c r="C171" s="366"/>
      <c r="D171" s="366"/>
      <c r="E171" s="367"/>
      <c r="F171" s="368"/>
    </row>
    <row r="172" spans="1:6" x14ac:dyDescent="0.3">
      <c r="A172" s="96"/>
      <c r="B172" s="95"/>
      <c r="C172" s="98"/>
      <c r="D172" s="98"/>
      <c r="E172" s="347"/>
      <c r="F172" s="348"/>
    </row>
    <row r="173" spans="1:6" x14ac:dyDescent="0.3">
      <c r="A173" s="88">
        <v>11</v>
      </c>
      <c r="B173" s="89" t="s">
        <v>485</v>
      </c>
      <c r="C173" s="98"/>
      <c r="D173" s="98"/>
      <c r="E173" s="347"/>
      <c r="F173" s="348"/>
    </row>
    <row r="174" spans="1:6" x14ac:dyDescent="0.3">
      <c r="A174" s="96"/>
      <c r="B174" s="95" t="s">
        <v>486</v>
      </c>
      <c r="C174" s="98" t="s">
        <v>152</v>
      </c>
      <c r="D174" s="98">
        <v>2</v>
      </c>
      <c r="E174" s="347"/>
      <c r="F174" s="348">
        <f t="shared" ref="F174:F179" si="23">E174*D174</f>
        <v>0</v>
      </c>
    </row>
    <row r="175" spans="1:6" x14ac:dyDescent="0.3">
      <c r="A175" s="96"/>
      <c r="B175" s="95" t="s">
        <v>487</v>
      </c>
      <c r="C175" s="98" t="s">
        <v>152</v>
      </c>
      <c r="D175" s="98">
        <v>2</v>
      </c>
      <c r="E175" s="347"/>
      <c r="F175" s="348">
        <f t="shared" si="23"/>
        <v>0</v>
      </c>
    </row>
    <row r="176" spans="1:6" x14ac:dyDescent="0.3">
      <c r="A176" s="96"/>
      <c r="B176" s="95" t="s">
        <v>488</v>
      </c>
      <c r="C176" s="98" t="s">
        <v>152</v>
      </c>
      <c r="D176" s="98">
        <v>2</v>
      </c>
      <c r="E176" s="347"/>
      <c r="F176" s="348">
        <f t="shared" si="23"/>
        <v>0</v>
      </c>
    </row>
    <row r="177" spans="1:6" x14ac:dyDescent="0.3">
      <c r="A177" s="96"/>
      <c r="B177" s="95" t="s">
        <v>483</v>
      </c>
      <c r="C177" s="98" t="s">
        <v>152</v>
      </c>
      <c r="D177" s="98">
        <v>6</v>
      </c>
      <c r="E177" s="347"/>
      <c r="F177" s="348">
        <f t="shared" si="23"/>
        <v>0</v>
      </c>
    </row>
    <row r="178" spans="1:6" x14ac:dyDescent="0.3">
      <c r="A178" s="96"/>
      <c r="B178" s="95" t="s">
        <v>489</v>
      </c>
      <c r="C178" s="98" t="s">
        <v>152</v>
      </c>
      <c r="D178" s="98">
        <v>2</v>
      </c>
      <c r="E178" s="347"/>
      <c r="F178" s="348">
        <f t="shared" si="23"/>
        <v>0</v>
      </c>
    </row>
    <row r="179" spans="1:6" x14ac:dyDescent="0.3">
      <c r="A179" s="96"/>
      <c r="B179" s="95" t="s">
        <v>490</v>
      </c>
      <c r="C179" s="98" t="s">
        <v>152</v>
      </c>
      <c r="D179" s="98">
        <v>2</v>
      </c>
      <c r="E179" s="347"/>
      <c r="F179" s="348">
        <f t="shared" si="23"/>
        <v>0</v>
      </c>
    </row>
    <row r="180" spans="1:6" x14ac:dyDescent="0.3">
      <c r="A180" s="96"/>
      <c r="B180" s="95"/>
      <c r="C180" s="95"/>
      <c r="D180" s="95"/>
      <c r="E180" s="347"/>
      <c r="F180" s="348"/>
    </row>
    <row r="181" spans="1:6" x14ac:dyDescent="0.3">
      <c r="A181" s="96"/>
      <c r="B181" s="95"/>
      <c r="C181" s="95"/>
      <c r="D181" s="98"/>
      <c r="E181" s="347"/>
      <c r="F181" s="348"/>
    </row>
    <row r="182" spans="1:6" x14ac:dyDescent="0.3">
      <c r="A182" s="88">
        <v>12</v>
      </c>
      <c r="B182" s="89" t="s">
        <v>491</v>
      </c>
      <c r="C182" s="98"/>
      <c r="D182" s="98"/>
      <c r="E182" s="347"/>
      <c r="F182" s="348"/>
    </row>
    <row r="183" spans="1:6" x14ac:dyDescent="0.3">
      <c r="A183" s="96"/>
      <c r="B183" s="102" t="s">
        <v>492</v>
      </c>
      <c r="C183" s="98" t="s">
        <v>152</v>
      </c>
      <c r="D183" s="98">
        <v>20</v>
      </c>
      <c r="E183" s="347"/>
      <c r="F183" s="348">
        <f t="shared" ref="F183:F185" si="24">E183*D183</f>
        <v>0</v>
      </c>
    </row>
    <row r="184" spans="1:6" x14ac:dyDescent="0.3">
      <c r="A184" s="96"/>
      <c r="B184" s="102" t="s">
        <v>493</v>
      </c>
      <c r="C184" s="98" t="s">
        <v>152</v>
      </c>
      <c r="D184" s="98">
        <v>2</v>
      </c>
      <c r="E184" s="347"/>
      <c r="F184" s="348">
        <f t="shared" si="24"/>
        <v>0</v>
      </c>
    </row>
    <row r="185" spans="1:6" x14ac:dyDescent="0.3">
      <c r="A185" s="96"/>
      <c r="B185" s="102" t="s">
        <v>494</v>
      </c>
      <c r="C185" s="98" t="s">
        <v>152</v>
      </c>
      <c r="D185" s="98">
        <v>14</v>
      </c>
      <c r="E185" s="347"/>
      <c r="F185" s="348">
        <f t="shared" si="24"/>
        <v>0</v>
      </c>
    </row>
    <row r="186" spans="1:6" x14ac:dyDescent="0.3">
      <c r="A186" s="96"/>
      <c r="B186" s="102" t="s">
        <v>495</v>
      </c>
      <c r="C186" s="102"/>
      <c r="D186" s="98"/>
      <c r="E186" s="347"/>
      <c r="F186" s="348"/>
    </row>
    <row r="187" spans="1:6" x14ac:dyDescent="0.3">
      <c r="A187" s="96"/>
      <c r="B187" s="102"/>
      <c r="C187" s="102"/>
      <c r="D187" s="98"/>
      <c r="E187" s="347"/>
      <c r="F187" s="348"/>
    </row>
    <row r="188" spans="1:6" x14ac:dyDescent="0.3">
      <c r="A188" s="88">
        <v>13</v>
      </c>
      <c r="B188" s="89" t="s">
        <v>77</v>
      </c>
      <c r="C188" s="102"/>
      <c r="D188" s="98"/>
      <c r="E188" s="347"/>
      <c r="F188" s="348"/>
    </row>
    <row r="189" spans="1:6" x14ac:dyDescent="0.3">
      <c r="A189" s="96"/>
      <c r="B189" s="95" t="s">
        <v>432</v>
      </c>
      <c r="C189" s="98" t="s">
        <v>152</v>
      </c>
      <c r="D189" s="98">
        <v>1</v>
      </c>
      <c r="E189" s="347"/>
      <c r="F189" s="348">
        <f t="shared" ref="F189:F190" si="25">E189*D189</f>
        <v>0</v>
      </c>
    </row>
    <row r="190" spans="1:6" x14ac:dyDescent="0.3">
      <c r="A190" s="96"/>
      <c r="B190" s="95" t="s">
        <v>433</v>
      </c>
      <c r="C190" s="98" t="s">
        <v>152</v>
      </c>
      <c r="D190" s="98">
        <v>1</v>
      </c>
      <c r="E190" s="347"/>
      <c r="F190" s="348">
        <f t="shared" si="25"/>
        <v>0</v>
      </c>
    </row>
    <row r="191" spans="1:6" x14ac:dyDescent="0.3">
      <c r="A191" s="96"/>
      <c r="B191" s="95"/>
      <c r="C191" s="95"/>
      <c r="D191" s="95"/>
      <c r="E191" s="347"/>
      <c r="F191" s="348"/>
    </row>
    <row r="192" spans="1:6" x14ac:dyDescent="0.3">
      <c r="A192" s="96"/>
      <c r="B192" s="95"/>
      <c r="C192" s="95"/>
      <c r="D192" s="98"/>
      <c r="E192" s="347"/>
      <c r="F192" s="348"/>
    </row>
    <row r="193" spans="1:6" x14ac:dyDescent="0.3">
      <c r="A193" s="88">
        <v>14</v>
      </c>
      <c r="B193" s="89" t="s">
        <v>496</v>
      </c>
      <c r="C193" s="98"/>
      <c r="D193" s="98"/>
      <c r="E193" s="347"/>
      <c r="F193" s="348"/>
    </row>
    <row r="194" spans="1:6" x14ac:dyDescent="0.3">
      <c r="A194" s="96"/>
      <c r="B194" s="95" t="s">
        <v>497</v>
      </c>
      <c r="C194" s="98" t="s">
        <v>152</v>
      </c>
      <c r="D194" s="98">
        <v>2</v>
      </c>
      <c r="E194" s="347"/>
      <c r="F194" s="348">
        <f t="shared" ref="F194" si="26">E194*D194</f>
        <v>0</v>
      </c>
    </row>
    <row r="195" spans="1:6" x14ac:dyDescent="0.3">
      <c r="A195" s="96"/>
      <c r="B195" s="95" t="s">
        <v>498</v>
      </c>
      <c r="C195" s="95"/>
      <c r="D195" s="98"/>
      <c r="E195" s="347"/>
      <c r="F195" s="348"/>
    </row>
    <row r="196" spans="1:6" x14ac:dyDescent="0.3">
      <c r="A196" s="96"/>
      <c r="B196" s="95" t="s">
        <v>499</v>
      </c>
      <c r="C196" s="98" t="s">
        <v>152</v>
      </c>
      <c r="D196" s="98">
        <v>2</v>
      </c>
      <c r="E196" s="347"/>
      <c r="F196" s="348">
        <f t="shared" ref="F196:F199" si="27">E196*D196</f>
        <v>0</v>
      </c>
    </row>
    <row r="197" spans="1:6" x14ac:dyDescent="0.3">
      <c r="A197" s="96"/>
      <c r="B197" s="95" t="s">
        <v>500</v>
      </c>
      <c r="C197" s="98" t="s">
        <v>152</v>
      </c>
      <c r="D197" s="98">
        <v>2</v>
      </c>
      <c r="E197" s="347"/>
      <c r="F197" s="348">
        <f t="shared" si="27"/>
        <v>0</v>
      </c>
    </row>
    <row r="198" spans="1:6" x14ac:dyDescent="0.3">
      <c r="A198" s="96"/>
      <c r="B198" s="95" t="s">
        <v>501</v>
      </c>
      <c r="C198" s="98" t="s">
        <v>152</v>
      </c>
      <c r="D198" s="98">
        <v>2</v>
      </c>
      <c r="E198" s="347"/>
      <c r="F198" s="348">
        <f t="shared" si="27"/>
        <v>0</v>
      </c>
    </row>
    <row r="199" spans="1:6" x14ac:dyDescent="0.3">
      <c r="A199" s="96"/>
      <c r="B199" s="95" t="s">
        <v>502</v>
      </c>
      <c r="C199" s="98" t="s">
        <v>152</v>
      </c>
      <c r="D199" s="98">
        <v>2</v>
      </c>
      <c r="E199" s="347"/>
      <c r="F199" s="348">
        <f t="shared" si="27"/>
        <v>0</v>
      </c>
    </row>
    <row r="200" spans="1:6" x14ac:dyDescent="0.3">
      <c r="A200" s="96"/>
      <c r="B200" s="95"/>
      <c r="C200" s="95"/>
      <c r="D200" s="95"/>
      <c r="E200" s="347"/>
      <c r="F200" s="348"/>
    </row>
    <row r="201" spans="1:6" x14ac:dyDescent="0.3">
      <c r="A201" s="96"/>
      <c r="B201" s="95"/>
      <c r="C201" s="95"/>
      <c r="D201" s="95"/>
      <c r="E201" s="347"/>
      <c r="F201" s="348"/>
    </row>
    <row r="202" spans="1:6" x14ac:dyDescent="0.3">
      <c r="A202" s="88">
        <v>15</v>
      </c>
      <c r="B202" s="118" t="s">
        <v>198</v>
      </c>
      <c r="C202" s="91"/>
      <c r="D202" s="91"/>
      <c r="E202" s="369"/>
      <c r="F202" s="348"/>
    </row>
    <row r="203" spans="1:6" x14ac:dyDescent="0.3">
      <c r="A203" s="88"/>
      <c r="B203" s="120" t="s">
        <v>503</v>
      </c>
      <c r="C203" s="91" t="s">
        <v>131</v>
      </c>
      <c r="D203" s="91">
        <v>36</v>
      </c>
      <c r="E203" s="369"/>
      <c r="F203" s="348">
        <f t="shared" ref="F203:F208" si="28">E203*D203</f>
        <v>0</v>
      </c>
    </row>
    <row r="204" spans="1:6" x14ac:dyDescent="0.3">
      <c r="A204" s="88"/>
      <c r="B204" s="120" t="s">
        <v>504</v>
      </c>
      <c r="C204" s="91" t="s">
        <v>131</v>
      </c>
      <c r="D204" s="91">
        <v>36</v>
      </c>
      <c r="E204" s="369"/>
      <c r="F204" s="348">
        <f t="shared" si="28"/>
        <v>0</v>
      </c>
    </row>
    <row r="205" spans="1:6" x14ac:dyDescent="0.3">
      <c r="A205" s="88"/>
      <c r="B205" s="120" t="s">
        <v>505</v>
      </c>
      <c r="C205" s="91" t="s">
        <v>131</v>
      </c>
      <c r="D205" s="91">
        <v>48</v>
      </c>
      <c r="E205" s="369"/>
      <c r="F205" s="348">
        <f t="shared" si="28"/>
        <v>0</v>
      </c>
    </row>
    <row r="206" spans="1:6" x14ac:dyDescent="0.3">
      <c r="A206" s="88" t="s">
        <v>506</v>
      </c>
      <c r="B206" s="120" t="s">
        <v>507</v>
      </c>
      <c r="C206" s="91" t="s">
        <v>131</v>
      </c>
      <c r="D206" s="91">
        <v>36</v>
      </c>
      <c r="E206" s="369"/>
      <c r="F206" s="348">
        <f t="shared" si="28"/>
        <v>0</v>
      </c>
    </row>
    <row r="207" spans="1:6" x14ac:dyDescent="0.3">
      <c r="A207" s="88"/>
      <c r="B207" s="120" t="s">
        <v>508</v>
      </c>
      <c r="C207" s="91" t="s">
        <v>131</v>
      </c>
      <c r="D207" s="91">
        <v>54</v>
      </c>
      <c r="E207" s="369"/>
      <c r="F207" s="348">
        <f t="shared" si="28"/>
        <v>0</v>
      </c>
    </row>
    <row r="208" spans="1:6" x14ac:dyDescent="0.3">
      <c r="A208" s="88"/>
      <c r="B208" s="120" t="s">
        <v>509</v>
      </c>
      <c r="C208" s="91" t="s">
        <v>131</v>
      </c>
      <c r="D208" s="91">
        <v>96</v>
      </c>
      <c r="E208" s="369"/>
      <c r="F208" s="348">
        <f t="shared" si="28"/>
        <v>0</v>
      </c>
    </row>
    <row r="209" spans="1:6" x14ac:dyDescent="0.3">
      <c r="A209" s="88"/>
      <c r="B209" s="120"/>
      <c r="C209" s="91"/>
      <c r="D209" s="91"/>
      <c r="E209" s="369"/>
      <c r="F209" s="348"/>
    </row>
    <row r="210" spans="1:6" x14ac:dyDescent="0.3">
      <c r="A210" s="88">
        <v>16</v>
      </c>
      <c r="B210" s="118" t="s">
        <v>198</v>
      </c>
      <c r="C210" s="91"/>
      <c r="D210" s="91"/>
      <c r="E210" s="369"/>
      <c r="F210" s="348"/>
    </row>
    <row r="211" spans="1:6" x14ac:dyDescent="0.3">
      <c r="A211" s="88"/>
      <c r="B211" s="90" t="s">
        <v>510</v>
      </c>
      <c r="C211" s="91" t="s">
        <v>131</v>
      </c>
      <c r="D211" s="91">
        <v>84</v>
      </c>
      <c r="E211" s="369"/>
      <c r="F211" s="348">
        <f t="shared" ref="F211:F213" si="29">E211*D211</f>
        <v>0</v>
      </c>
    </row>
    <row r="212" spans="1:6" x14ac:dyDescent="0.3">
      <c r="A212" s="88"/>
      <c r="B212" s="90" t="s">
        <v>511</v>
      </c>
      <c r="C212" s="91" t="s">
        <v>131</v>
      </c>
      <c r="D212" s="91">
        <v>12</v>
      </c>
      <c r="E212" s="369"/>
      <c r="F212" s="348">
        <f t="shared" si="29"/>
        <v>0</v>
      </c>
    </row>
    <row r="213" spans="1:6" x14ac:dyDescent="0.3">
      <c r="A213" s="88"/>
      <c r="B213" s="90" t="s">
        <v>512</v>
      </c>
      <c r="C213" s="91" t="s">
        <v>131</v>
      </c>
      <c r="D213" s="91">
        <v>12</v>
      </c>
      <c r="E213" s="369"/>
      <c r="F213" s="348">
        <f t="shared" si="29"/>
        <v>0</v>
      </c>
    </row>
    <row r="214" spans="1:6" ht="16.2" thickBot="1" x14ac:dyDescent="0.35">
      <c r="A214" s="123"/>
      <c r="B214" s="370">
        <v>6</v>
      </c>
      <c r="C214" s="125"/>
      <c r="D214" s="125"/>
      <c r="E214" s="371"/>
      <c r="F214" s="361"/>
    </row>
    <row r="215" spans="1:6" x14ac:dyDescent="0.3">
      <c r="A215" s="108"/>
      <c r="B215" s="354"/>
      <c r="C215" s="354"/>
      <c r="D215" s="354"/>
      <c r="E215" s="355"/>
      <c r="F215" s="356"/>
    </row>
    <row r="216" spans="1:6" x14ac:dyDescent="0.3">
      <c r="A216" s="121">
        <v>17</v>
      </c>
      <c r="B216" s="118" t="s">
        <v>225</v>
      </c>
      <c r="C216" s="91" t="s">
        <v>226</v>
      </c>
      <c r="D216" s="91">
        <v>260</v>
      </c>
      <c r="E216" s="372"/>
      <c r="F216" s="348">
        <f t="shared" ref="F216" si="30">E216*D216</f>
        <v>0</v>
      </c>
    </row>
    <row r="217" spans="1:6" x14ac:dyDescent="0.3">
      <c r="A217" s="121"/>
      <c r="B217" s="102" t="s">
        <v>227</v>
      </c>
      <c r="C217" s="91"/>
      <c r="D217" s="91"/>
      <c r="E217" s="372"/>
      <c r="F217" s="348"/>
    </row>
    <row r="218" spans="1:6" x14ac:dyDescent="0.3">
      <c r="A218" s="121"/>
      <c r="B218" s="102" t="s">
        <v>228</v>
      </c>
      <c r="C218" s="91"/>
      <c r="D218" s="91"/>
      <c r="E218" s="372"/>
      <c r="F218" s="348"/>
    </row>
    <row r="219" spans="1:6" x14ac:dyDescent="0.3">
      <c r="A219" s="121"/>
      <c r="B219" s="102" t="s">
        <v>229</v>
      </c>
      <c r="C219" s="91"/>
      <c r="D219" s="91"/>
      <c r="E219" s="372"/>
      <c r="F219" s="348"/>
    </row>
    <row r="220" spans="1:6" x14ac:dyDescent="0.3">
      <c r="A220" s="121"/>
      <c r="B220" s="102"/>
      <c r="C220" s="91"/>
      <c r="D220" s="91"/>
      <c r="E220" s="372"/>
      <c r="F220" s="348"/>
    </row>
    <row r="221" spans="1:6" x14ac:dyDescent="0.3">
      <c r="A221" s="121"/>
      <c r="B221" s="102"/>
      <c r="C221" s="91"/>
      <c r="D221" s="91"/>
      <c r="E221" s="347"/>
      <c r="F221" s="348"/>
    </row>
    <row r="222" spans="1:6" x14ac:dyDescent="0.3">
      <c r="A222" s="121">
        <v>18</v>
      </c>
      <c r="B222" s="89" t="s">
        <v>513</v>
      </c>
      <c r="C222" s="98"/>
      <c r="D222" s="98"/>
      <c r="E222" s="372"/>
      <c r="F222" s="348"/>
    </row>
    <row r="223" spans="1:6" x14ac:dyDescent="0.3">
      <c r="A223" s="121"/>
      <c r="B223" s="120"/>
      <c r="C223" s="98"/>
      <c r="D223" s="98"/>
      <c r="E223" s="372"/>
      <c r="F223" s="348"/>
    </row>
    <row r="224" spans="1:6" x14ac:dyDescent="0.3">
      <c r="A224" s="88"/>
      <c r="B224" s="120" t="s">
        <v>206</v>
      </c>
      <c r="C224" s="98" t="s">
        <v>152</v>
      </c>
      <c r="D224" s="98">
        <v>30</v>
      </c>
      <c r="E224" s="372"/>
      <c r="F224" s="348">
        <f t="shared" ref="F224:F232" si="31">E224*D224</f>
        <v>0</v>
      </c>
    </row>
    <row r="225" spans="1:6" x14ac:dyDescent="0.3">
      <c r="A225" s="88"/>
      <c r="B225" s="120" t="s">
        <v>207</v>
      </c>
      <c r="C225" s="98" t="s">
        <v>152</v>
      </c>
      <c r="D225" s="98">
        <v>26</v>
      </c>
      <c r="E225" s="372"/>
      <c r="F225" s="348">
        <f t="shared" si="31"/>
        <v>0</v>
      </c>
    </row>
    <row r="226" spans="1:6" x14ac:dyDescent="0.3">
      <c r="A226" s="88"/>
      <c r="B226" s="120" t="s">
        <v>208</v>
      </c>
      <c r="C226" s="98" t="s">
        <v>152</v>
      </c>
      <c r="D226" s="98">
        <v>28</v>
      </c>
      <c r="E226" s="347"/>
      <c r="F226" s="348">
        <f t="shared" si="31"/>
        <v>0</v>
      </c>
    </row>
    <row r="227" spans="1:6" x14ac:dyDescent="0.3">
      <c r="A227" s="121"/>
      <c r="B227" s="120" t="s">
        <v>231</v>
      </c>
      <c r="C227" s="98" t="s">
        <v>152</v>
      </c>
      <c r="D227" s="98">
        <v>18</v>
      </c>
      <c r="E227" s="347"/>
      <c r="F227" s="348">
        <f t="shared" si="31"/>
        <v>0</v>
      </c>
    </row>
    <row r="228" spans="1:6" x14ac:dyDescent="0.3">
      <c r="A228" s="121"/>
      <c r="B228" s="120" t="s">
        <v>514</v>
      </c>
      <c r="C228" s="98" t="s">
        <v>152</v>
      </c>
      <c r="D228" s="98">
        <v>24</v>
      </c>
      <c r="E228" s="347"/>
      <c r="F228" s="348">
        <f t="shared" si="31"/>
        <v>0</v>
      </c>
    </row>
    <row r="229" spans="1:6" x14ac:dyDescent="0.3">
      <c r="A229" s="121"/>
      <c r="B229" s="120" t="s">
        <v>515</v>
      </c>
      <c r="C229" s="98" t="s">
        <v>152</v>
      </c>
      <c r="D229" s="98">
        <v>32</v>
      </c>
      <c r="E229" s="347"/>
      <c r="F229" s="348">
        <f t="shared" si="31"/>
        <v>0</v>
      </c>
    </row>
    <row r="230" spans="1:6" x14ac:dyDescent="0.3">
      <c r="A230" s="121"/>
      <c r="B230" s="120" t="s">
        <v>516</v>
      </c>
      <c r="C230" s="98" t="s">
        <v>152</v>
      </c>
      <c r="D230" s="98">
        <v>26</v>
      </c>
      <c r="E230" s="347"/>
      <c r="F230" s="348">
        <f t="shared" si="31"/>
        <v>0</v>
      </c>
    </row>
    <row r="231" spans="1:6" x14ac:dyDescent="0.3">
      <c r="A231" s="121"/>
      <c r="B231" s="120" t="s">
        <v>517</v>
      </c>
      <c r="C231" s="98" t="s">
        <v>152</v>
      </c>
      <c r="D231" s="98">
        <v>2</v>
      </c>
      <c r="E231" s="347"/>
      <c r="F231" s="348">
        <f t="shared" si="31"/>
        <v>0</v>
      </c>
    </row>
    <row r="232" spans="1:6" x14ac:dyDescent="0.3">
      <c r="A232" s="121"/>
      <c r="B232" s="120" t="s">
        <v>518</v>
      </c>
      <c r="C232" s="98" t="s">
        <v>152</v>
      </c>
      <c r="D232" s="98">
        <v>2</v>
      </c>
      <c r="E232" s="347"/>
      <c r="F232" s="348">
        <f t="shared" si="31"/>
        <v>0</v>
      </c>
    </row>
    <row r="233" spans="1:6" x14ac:dyDescent="0.3">
      <c r="A233" s="121"/>
      <c r="B233" s="120"/>
      <c r="C233" s="98"/>
      <c r="D233" s="98"/>
      <c r="E233" s="347"/>
      <c r="F233" s="348"/>
    </row>
    <row r="234" spans="1:6" x14ac:dyDescent="0.3">
      <c r="A234" s="121"/>
      <c r="B234" s="120"/>
      <c r="C234" s="98"/>
      <c r="D234" s="98"/>
      <c r="E234" s="347"/>
      <c r="F234" s="348"/>
    </row>
    <row r="235" spans="1:6" x14ac:dyDescent="0.3">
      <c r="A235" s="121"/>
      <c r="B235" s="120"/>
      <c r="C235" s="98"/>
      <c r="D235" s="98"/>
      <c r="E235" s="347"/>
      <c r="F235" s="348"/>
    </row>
    <row r="236" spans="1:6" ht="27" x14ac:dyDescent="0.3">
      <c r="A236" s="121">
        <v>19</v>
      </c>
      <c r="B236" s="373" t="s">
        <v>519</v>
      </c>
      <c r="C236" s="98"/>
      <c r="D236" s="98"/>
      <c r="E236" s="347"/>
      <c r="F236" s="348"/>
    </row>
    <row r="237" spans="1:6" x14ac:dyDescent="0.3">
      <c r="A237" s="121"/>
      <c r="B237" s="102"/>
      <c r="C237" s="98"/>
      <c r="D237" s="91"/>
      <c r="E237" s="347"/>
      <c r="F237" s="348"/>
    </row>
    <row r="238" spans="1:6" x14ac:dyDescent="0.3">
      <c r="A238" s="121"/>
      <c r="B238" s="120" t="s">
        <v>520</v>
      </c>
      <c r="C238" s="98" t="s">
        <v>131</v>
      </c>
      <c r="D238" s="91">
        <v>36</v>
      </c>
      <c r="E238" s="347"/>
      <c r="F238" s="348">
        <f t="shared" ref="F238:F248" si="32">E238*D238</f>
        <v>0</v>
      </c>
    </row>
    <row r="239" spans="1:6" x14ac:dyDescent="0.3">
      <c r="A239" s="121"/>
      <c r="B239" s="120" t="s">
        <v>521</v>
      </c>
      <c r="C239" s="98" t="s">
        <v>131</v>
      </c>
      <c r="D239" s="91">
        <v>36</v>
      </c>
      <c r="E239" s="347"/>
      <c r="F239" s="348">
        <f t="shared" si="32"/>
        <v>0</v>
      </c>
    </row>
    <row r="240" spans="1:6" x14ac:dyDescent="0.3">
      <c r="A240" s="121"/>
      <c r="B240" s="120" t="s">
        <v>522</v>
      </c>
      <c r="C240" s="98" t="s">
        <v>131</v>
      </c>
      <c r="D240" s="91">
        <v>48</v>
      </c>
      <c r="E240" s="347"/>
      <c r="F240" s="348">
        <f t="shared" si="32"/>
        <v>0</v>
      </c>
    </row>
    <row r="241" spans="1:6" x14ac:dyDescent="0.3">
      <c r="A241" s="121"/>
      <c r="B241" s="120" t="s">
        <v>523</v>
      </c>
      <c r="C241" s="98" t="s">
        <v>131</v>
      </c>
      <c r="D241" s="91">
        <v>36</v>
      </c>
      <c r="E241" s="347"/>
      <c r="F241" s="348">
        <f t="shared" si="32"/>
        <v>0</v>
      </c>
    </row>
    <row r="242" spans="1:6" x14ac:dyDescent="0.3">
      <c r="A242" s="121"/>
      <c r="B242" s="120" t="s">
        <v>524</v>
      </c>
      <c r="C242" s="98" t="s">
        <v>131</v>
      </c>
      <c r="D242" s="91">
        <v>54</v>
      </c>
      <c r="E242" s="347"/>
      <c r="F242" s="348">
        <f t="shared" si="32"/>
        <v>0</v>
      </c>
    </row>
    <row r="243" spans="1:6" x14ac:dyDescent="0.3">
      <c r="A243" s="121"/>
      <c r="B243" s="120" t="s">
        <v>525</v>
      </c>
      <c r="C243" s="98" t="s">
        <v>131</v>
      </c>
      <c r="D243" s="91">
        <v>96</v>
      </c>
      <c r="E243" s="347"/>
      <c r="F243" s="348">
        <f t="shared" si="32"/>
        <v>0</v>
      </c>
    </row>
    <row r="244" spans="1:6" x14ac:dyDescent="0.3">
      <c r="A244" s="121"/>
      <c r="B244" s="120" t="s">
        <v>526</v>
      </c>
      <c r="C244" s="98" t="s">
        <v>131</v>
      </c>
      <c r="D244" s="98">
        <v>84</v>
      </c>
      <c r="E244" s="347"/>
      <c r="F244" s="348">
        <f t="shared" si="32"/>
        <v>0</v>
      </c>
    </row>
    <row r="245" spans="1:6" x14ac:dyDescent="0.3">
      <c r="A245" s="121"/>
      <c r="B245" s="120" t="s">
        <v>527</v>
      </c>
      <c r="C245" s="98" t="s">
        <v>152</v>
      </c>
      <c r="D245" s="98">
        <v>3</v>
      </c>
      <c r="E245" s="347"/>
      <c r="F245" s="348">
        <f t="shared" si="32"/>
        <v>0</v>
      </c>
    </row>
    <row r="246" spans="1:6" x14ac:dyDescent="0.3">
      <c r="A246" s="121"/>
      <c r="B246" s="120" t="s">
        <v>528</v>
      </c>
      <c r="C246" s="98" t="s">
        <v>152</v>
      </c>
      <c r="D246" s="98">
        <v>2</v>
      </c>
      <c r="E246" s="347"/>
      <c r="F246" s="348">
        <f t="shared" si="32"/>
        <v>0</v>
      </c>
    </row>
    <row r="247" spans="1:6" x14ac:dyDescent="0.3">
      <c r="A247" s="121"/>
      <c r="B247" s="120" t="s">
        <v>529</v>
      </c>
      <c r="C247" s="98" t="s">
        <v>152</v>
      </c>
      <c r="D247" s="98">
        <v>1</v>
      </c>
      <c r="E247" s="347"/>
      <c r="F247" s="348">
        <f t="shared" si="32"/>
        <v>0</v>
      </c>
    </row>
    <row r="248" spans="1:6" x14ac:dyDescent="0.3">
      <c r="A248" s="121"/>
      <c r="B248" s="120" t="s">
        <v>530</v>
      </c>
      <c r="C248" s="98" t="s">
        <v>152</v>
      </c>
      <c r="D248" s="98">
        <v>3</v>
      </c>
      <c r="E248" s="347"/>
      <c r="F248" s="348">
        <f t="shared" si="32"/>
        <v>0</v>
      </c>
    </row>
    <row r="249" spans="1:6" x14ac:dyDescent="0.3">
      <c r="A249" s="121"/>
      <c r="B249" s="120"/>
      <c r="C249" s="98"/>
      <c r="D249" s="98"/>
      <c r="E249" s="347"/>
      <c r="F249" s="348"/>
    </row>
    <row r="250" spans="1:6" x14ac:dyDescent="0.3">
      <c r="A250" s="121"/>
      <c r="B250" s="120"/>
      <c r="C250" s="98"/>
      <c r="D250" s="98"/>
      <c r="E250" s="347"/>
      <c r="F250" s="348"/>
    </row>
    <row r="251" spans="1:6" x14ac:dyDescent="0.3">
      <c r="A251" s="121"/>
      <c r="B251" s="120"/>
      <c r="C251" s="98"/>
      <c r="D251" s="98"/>
      <c r="E251" s="347"/>
      <c r="F251" s="348"/>
    </row>
    <row r="252" spans="1:6" ht="27" x14ac:dyDescent="0.3">
      <c r="A252" s="121">
        <v>20</v>
      </c>
      <c r="B252" s="373" t="s">
        <v>531</v>
      </c>
      <c r="C252" s="98"/>
      <c r="D252" s="98"/>
      <c r="E252" s="347"/>
      <c r="F252" s="348"/>
    </row>
    <row r="253" spans="1:6" x14ac:dyDescent="0.3">
      <c r="A253" s="121"/>
      <c r="B253" s="120" t="s">
        <v>532</v>
      </c>
      <c r="C253" s="98" t="s">
        <v>152</v>
      </c>
      <c r="D253" s="98">
        <v>136</v>
      </c>
      <c r="E253" s="347"/>
      <c r="F253" s="348">
        <f t="shared" ref="F253" si="33">E253*D253</f>
        <v>0</v>
      </c>
    </row>
    <row r="254" spans="1:6" x14ac:dyDescent="0.3">
      <c r="A254" s="121"/>
      <c r="B254" s="102"/>
      <c r="C254" s="98"/>
      <c r="D254" s="98"/>
      <c r="E254" s="347"/>
      <c r="F254" s="348"/>
    </row>
    <row r="255" spans="1:6" x14ac:dyDescent="0.3">
      <c r="A255" s="121">
        <v>19</v>
      </c>
      <c r="B255" s="118" t="s">
        <v>209</v>
      </c>
      <c r="C255" s="98" t="s">
        <v>152</v>
      </c>
      <c r="D255" s="98">
        <v>12</v>
      </c>
      <c r="E255" s="347"/>
      <c r="F255" s="348">
        <f t="shared" ref="F255" si="34">E255*D255</f>
        <v>0</v>
      </c>
    </row>
    <row r="256" spans="1:6" ht="16.2" thickBot="1" x14ac:dyDescent="0.35">
      <c r="A256" s="103"/>
      <c r="B256" s="359"/>
      <c r="C256" s="105"/>
      <c r="D256" s="105"/>
      <c r="E256" s="363"/>
      <c r="F256" s="361"/>
    </row>
    <row r="257" spans="1:6" x14ac:dyDescent="0.3">
      <c r="A257" s="127">
        <v>20</v>
      </c>
      <c r="B257" s="115" t="s">
        <v>533</v>
      </c>
      <c r="C257" s="110" t="s">
        <v>534</v>
      </c>
      <c r="D257" s="110">
        <v>2</v>
      </c>
      <c r="E257" s="374"/>
      <c r="F257" s="356">
        <f t="shared" ref="F257" si="35">E257*D257</f>
        <v>0</v>
      </c>
    </row>
    <row r="258" spans="1:6" x14ac:dyDescent="0.3">
      <c r="A258" s="121"/>
      <c r="B258" s="102" t="s">
        <v>535</v>
      </c>
      <c r="C258" s="98"/>
      <c r="D258" s="98"/>
      <c r="E258" s="372"/>
      <c r="F258" s="348"/>
    </row>
    <row r="259" spans="1:6" x14ac:dyDescent="0.3">
      <c r="A259" s="121"/>
      <c r="B259" s="102" t="s">
        <v>536</v>
      </c>
      <c r="C259" s="98"/>
      <c r="D259" s="98"/>
      <c r="E259" s="372"/>
      <c r="F259" s="348"/>
    </row>
    <row r="260" spans="1:6" x14ac:dyDescent="0.3">
      <c r="A260" s="121"/>
      <c r="B260" s="102" t="s">
        <v>241</v>
      </c>
      <c r="C260" s="98"/>
      <c r="D260" s="98"/>
      <c r="E260" s="372"/>
      <c r="F260" s="348"/>
    </row>
    <row r="261" spans="1:6" ht="16.2" thickBot="1" x14ac:dyDescent="0.35">
      <c r="A261" s="121"/>
      <c r="B261" s="102"/>
      <c r="C261" s="98"/>
      <c r="D261" s="98"/>
      <c r="E261" s="372"/>
      <c r="F261" s="94"/>
    </row>
    <row r="262" spans="1:6" ht="16.2" thickBot="1" x14ac:dyDescent="0.35">
      <c r="A262" s="81" t="s">
        <v>233</v>
      </c>
      <c r="B262" s="82" t="s">
        <v>234</v>
      </c>
      <c r="C262" s="83"/>
      <c r="D262" s="83"/>
      <c r="E262" s="84" t="s">
        <v>112</v>
      </c>
      <c r="F262" s="99"/>
    </row>
    <row r="263" spans="1:6" x14ac:dyDescent="0.3">
      <c r="A263" s="121"/>
      <c r="B263" s="131"/>
      <c r="C263" s="91"/>
      <c r="D263" s="132"/>
      <c r="E263" s="372"/>
      <c r="F263" s="94"/>
    </row>
    <row r="264" spans="1:6" x14ac:dyDescent="0.3">
      <c r="A264" s="121">
        <v>40</v>
      </c>
      <c r="B264" s="133" t="s">
        <v>235</v>
      </c>
      <c r="C264" s="134"/>
      <c r="D264" s="135"/>
      <c r="E264" s="372"/>
      <c r="F264" s="113"/>
    </row>
    <row r="265" spans="1:6" ht="16.2" thickBot="1" x14ac:dyDescent="0.35">
      <c r="A265" s="121"/>
      <c r="B265" s="131"/>
      <c r="C265" s="91"/>
      <c r="D265" s="132"/>
      <c r="E265" s="372"/>
      <c r="F265" s="94"/>
    </row>
    <row r="266" spans="1:6" ht="16.2" thickBot="1" x14ac:dyDescent="0.35">
      <c r="A266" s="81" t="s">
        <v>236</v>
      </c>
      <c r="B266" s="82" t="s">
        <v>237</v>
      </c>
      <c r="C266" s="83"/>
      <c r="D266" s="83"/>
      <c r="E266" s="84" t="s">
        <v>112</v>
      </c>
      <c r="F266" s="99"/>
    </row>
    <row r="267" spans="1:6" x14ac:dyDescent="0.3">
      <c r="A267" s="127"/>
      <c r="B267" s="136"/>
      <c r="C267" s="128"/>
      <c r="D267" s="137"/>
      <c r="E267" s="374"/>
      <c r="F267" s="356"/>
    </row>
    <row r="268" spans="1:6" x14ac:dyDescent="0.3">
      <c r="A268" s="121">
        <v>38</v>
      </c>
      <c r="B268" s="118" t="s">
        <v>238</v>
      </c>
      <c r="C268" s="98" t="s">
        <v>117</v>
      </c>
      <c r="D268" s="98">
        <v>1</v>
      </c>
      <c r="E268" s="372"/>
      <c r="F268" s="348">
        <f t="shared" ref="F268" si="36">E268*D268</f>
        <v>0</v>
      </c>
    </row>
    <row r="269" spans="1:6" x14ac:dyDescent="0.3">
      <c r="A269" s="121"/>
      <c r="B269" s="102" t="s">
        <v>239</v>
      </c>
      <c r="C269" s="98"/>
      <c r="D269" s="98"/>
      <c r="E269" s="372"/>
      <c r="F269" s="348"/>
    </row>
    <row r="270" spans="1:6" x14ac:dyDescent="0.3">
      <c r="A270" s="121"/>
      <c r="B270" s="131"/>
      <c r="C270" s="98"/>
      <c r="D270" s="98"/>
      <c r="E270" s="372"/>
      <c r="F270" s="348"/>
    </row>
    <row r="271" spans="1:6" x14ac:dyDescent="0.3">
      <c r="A271" s="121">
        <v>39</v>
      </c>
      <c r="B271" s="118" t="s">
        <v>240</v>
      </c>
      <c r="C271" s="98" t="s">
        <v>117</v>
      </c>
      <c r="D271" s="98">
        <v>1</v>
      </c>
      <c r="E271" s="372"/>
      <c r="F271" s="348">
        <f t="shared" ref="F271" si="37">E271*D271</f>
        <v>0</v>
      </c>
    </row>
    <row r="272" spans="1:6" x14ac:dyDescent="0.3">
      <c r="A272" s="121"/>
      <c r="B272" s="102" t="s">
        <v>241</v>
      </c>
      <c r="C272" s="98"/>
      <c r="D272" s="98"/>
      <c r="E272" s="372"/>
      <c r="F272" s="348"/>
    </row>
    <row r="273" spans="1:6" x14ac:dyDescent="0.3">
      <c r="A273" s="121"/>
      <c r="B273" s="131"/>
      <c r="C273" s="98"/>
      <c r="D273" s="98"/>
      <c r="E273" s="372"/>
      <c r="F273" s="348"/>
    </row>
    <row r="274" spans="1:6" x14ac:dyDescent="0.3">
      <c r="A274" s="121">
        <v>40</v>
      </c>
      <c r="B274" s="118" t="s">
        <v>242</v>
      </c>
      <c r="C274" s="98" t="s">
        <v>117</v>
      </c>
      <c r="D274" s="98">
        <v>1</v>
      </c>
      <c r="E274" s="372"/>
      <c r="F274" s="348">
        <f t="shared" ref="F274" si="38">E274*D274</f>
        <v>0</v>
      </c>
    </row>
    <row r="275" spans="1:6" x14ac:dyDescent="0.3">
      <c r="A275" s="121"/>
      <c r="B275" s="131"/>
      <c r="C275" s="98"/>
      <c r="D275" s="98"/>
      <c r="E275" s="372"/>
      <c r="F275" s="348"/>
    </row>
    <row r="276" spans="1:6" x14ac:dyDescent="0.3">
      <c r="A276" s="121">
        <v>41</v>
      </c>
      <c r="B276" s="118" t="s">
        <v>243</v>
      </c>
      <c r="C276" s="98" t="s">
        <v>117</v>
      </c>
      <c r="D276" s="98">
        <v>1</v>
      </c>
      <c r="E276" s="372"/>
      <c r="F276" s="348">
        <f t="shared" ref="F276" si="39">E276*D276</f>
        <v>0</v>
      </c>
    </row>
    <row r="277" spans="1:6" x14ac:dyDescent="0.3">
      <c r="A277" s="121"/>
      <c r="B277" s="131"/>
      <c r="C277" s="98"/>
      <c r="D277" s="98"/>
      <c r="E277" s="372"/>
      <c r="F277" s="348"/>
    </row>
    <row r="278" spans="1:6" x14ac:dyDescent="0.3">
      <c r="A278" s="121">
        <v>42</v>
      </c>
      <c r="B278" s="118" t="s">
        <v>244</v>
      </c>
      <c r="C278" s="98" t="s">
        <v>117</v>
      </c>
      <c r="D278" s="98">
        <v>1</v>
      </c>
      <c r="E278" s="372"/>
      <c r="F278" s="348">
        <f t="shared" ref="F278" si="40">E278*D278</f>
        <v>0</v>
      </c>
    </row>
    <row r="279" spans="1:6" x14ac:dyDescent="0.3">
      <c r="A279" s="121"/>
      <c r="B279" s="102" t="s">
        <v>245</v>
      </c>
      <c r="C279" s="98"/>
      <c r="D279" s="98"/>
      <c r="E279" s="372"/>
      <c r="F279" s="348"/>
    </row>
    <row r="280" spans="1:6" x14ac:dyDescent="0.3">
      <c r="A280" s="121"/>
      <c r="B280" s="118"/>
      <c r="C280" s="98"/>
      <c r="D280" s="98"/>
      <c r="E280" s="372"/>
      <c r="F280" s="348"/>
    </row>
    <row r="281" spans="1:6" x14ac:dyDescent="0.3">
      <c r="A281" s="121">
        <v>44</v>
      </c>
      <c r="B281" s="118" t="s">
        <v>247</v>
      </c>
      <c r="C281" s="98" t="s">
        <v>117</v>
      </c>
      <c r="D281" s="98">
        <v>1</v>
      </c>
      <c r="E281" s="372"/>
      <c r="F281" s="348">
        <f t="shared" ref="F281" si="41">E281*D281</f>
        <v>0</v>
      </c>
    </row>
    <row r="282" spans="1:6" x14ac:dyDescent="0.3">
      <c r="A282" s="121"/>
      <c r="B282" s="131"/>
      <c r="C282" s="98"/>
      <c r="D282" s="98"/>
      <c r="E282" s="372"/>
      <c r="F282" s="348"/>
    </row>
    <row r="283" spans="1:6" x14ac:dyDescent="0.3">
      <c r="A283" s="121">
        <v>45</v>
      </c>
      <c r="B283" s="118" t="s">
        <v>248</v>
      </c>
      <c r="C283" s="98" t="s">
        <v>117</v>
      </c>
      <c r="D283" s="98">
        <v>1</v>
      </c>
      <c r="E283" s="372"/>
      <c r="F283" s="348">
        <f t="shared" ref="F283" si="42">E283*D283</f>
        <v>0</v>
      </c>
    </row>
    <row r="284" spans="1:6" x14ac:dyDescent="0.3">
      <c r="A284" s="121"/>
      <c r="B284" s="131"/>
      <c r="C284" s="98"/>
      <c r="D284" s="98"/>
      <c r="E284" s="372"/>
      <c r="F284" s="348"/>
    </row>
    <row r="285" spans="1:6" x14ac:dyDescent="0.3">
      <c r="A285" s="121">
        <v>46</v>
      </c>
      <c r="B285" s="118" t="s">
        <v>249</v>
      </c>
      <c r="C285" s="98" t="s">
        <v>117</v>
      </c>
      <c r="D285" s="98">
        <v>1</v>
      </c>
      <c r="E285" s="372"/>
      <c r="F285" s="348">
        <f t="shared" ref="F285" si="43">E285*D285</f>
        <v>0</v>
      </c>
    </row>
    <row r="286" spans="1:6" x14ac:dyDescent="0.3">
      <c r="A286" s="121"/>
      <c r="B286" s="102" t="s">
        <v>250</v>
      </c>
      <c r="C286" s="98"/>
      <c r="D286" s="98"/>
      <c r="E286" s="372"/>
      <c r="F286" s="348"/>
    </row>
    <row r="287" spans="1:6" ht="15" customHeight="1" x14ac:dyDescent="0.3">
      <c r="A287" s="121"/>
      <c r="B287" s="102"/>
      <c r="C287" s="98"/>
      <c r="D287" s="98"/>
      <c r="E287" s="372"/>
      <c r="F287" s="348"/>
    </row>
    <row r="288" spans="1:6" ht="15" customHeight="1" x14ac:dyDescent="0.3">
      <c r="A288" s="121">
        <v>47</v>
      </c>
      <c r="B288" s="118" t="s">
        <v>252</v>
      </c>
      <c r="C288" s="98" t="s">
        <v>117</v>
      </c>
      <c r="D288" s="98">
        <v>1</v>
      </c>
      <c r="E288" s="372"/>
      <c r="F288" s="348">
        <f t="shared" ref="F288" si="44">E288*D288</f>
        <v>0</v>
      </c>
    </row>
    <row r="289" spans="1:6" ht="15" customHeight="1" thickBot="1" x14ac:dyDescent="0.35">
      <c r="A289" s="139"/>
      <c r="B289" s="375"/>
      <c r="C289" s="105"/>
      <c r="D289" s="105"/>
      <c r="E289" s="376"/>
      <c r="F289" s="144"/>
    </row>
    <row r="290" spans="1:6" ht="21.75" customHeight="1" thickBot="1" x14ac:dyDescent="0.35">
      <c r="A290" s="145" t="s">
        <v>253</v>
      </c>
      <c r="B290" s="146"/>
      <c r="C290" s="147"/>
      <c r="D290" s="147"/>
      <c r="E290" s="148"/>
      <c r="F290" s="149">
        <f>SUM(F25:F289)</f>
        <v>0</v>
      </c>
    </row>
    <row r="291" spans="1:6" ht="13.5" customHeight="1" x14ac:dyDescent="0.3"/>
    <row r="292" spans="1:6" ht="29.25" customHeight="1" x14ac:dyDescent="0.3">
      <c r="A292" s="150" t="s">
        <v>254</v>
      </c>
      <c r="B292" s="377" t="s">
        <v>255</v>
      </c>
      <c r="C292" s="377"/>
      <c r="D292" s="377"/>
      <c r="E292" s="377"/>
    </row>
    <row r="293" spans="1:6" ht="13.5" customHeight="1" x14ac:dyDescent="0.3">
      <c r="A293" s="150" t="s">
        <v>256</v>
      </c>
      <c r="B293" s="377" t="s">
        <v>257</v>
      </c>
      <c r="C293" s="377"/>
      <c r="D293" s="377"/>
      <c r="E293" s="377"/>
    </row>
    <row r="294" spans="1:6" ht="13.5" customHeight="1" x14ac:dyDescent="0.3">
      <c r="B294" s="377" t="s">
        <v>258</v>
      </c>
      <c r="C294" s="377"/>
      <c r="D294" s="377"/>
      <c r="E294" s="377"/>
    </row>
    <row r="295" spans="1:6" ht="13.5" customHeight="1" x14ac:dyDescent="0.3">
      <c r="B295" s="377" t="s">
        <v>259</v>
      </c>
      <c r="C295" s="377"/>
      <c r="D295" s="377"/>
      <c r="E295" s="377"/>
    </row>
    <row r="296" spans="1:6" ht="13.5" customHeight="1" x14ac:dyDescent="0.3">
      <c r="B296" s="377" t="s">
        <v>260</v>
      </c>
      <c r="C296" s="377"/>
      <c r="D296" s="377"/>
      <c r="E296" s="377"/>
    </row>
    <row r="297" spans="1:6" ht="23.25" customHeight="1" x14ac:dyDescent="0.3">
      <c r="B297" s="377" t="s">
        <v>261</v>
      </c>
      <c r="C297" s="377"/>
      <c r="D297" s="377"/>
      <c r="E297" s="377"/>
    </row>
    <row r="298" spans="1:6" ht="12.75" customHeight="1" x14ac:dyDescent="0.3">
      <c r="B298" s="377" t="s">
        <v>262</v>
      </c>
      <c r="C298" s="377"/>
      <c r="D298" s="377"/>
      <c r="E298" s="377"/>
    </row>
    <row r="299" spans="1:6" ht="12.75" customHeight="1" x14ac:dyDescent="0.3">
      <c r="B299" s="377" t="s">
        <v>263</v>
      </c>
      <c r="C299" s="377"/>
      <c r="D299" s="377"/>
      <c r="E299" s="377"/>
    </row>
    <row r="300" spans="1:6" ht="12.75" customHeight="1" x14ac:dyDescent="0.3">
      <c r="B300" s="377" t="s">
        <v>264</v>
      </c>
      <c r="C300" s="377"/>
      <c r="D300" s="377"/>
      <c r="E300" s="377"/>
    </row>
    <row r="301" spans="1:6" ht="12.75" customHeight="1" x14ac:dyDescent="0.3">
      <c r="B301" s="377" t="s">
        <v>265</v>
      </c>
      <c r="C301" s="377"/>
      <c r="D301" s="377"/>
      <c r="E301" s="377"/>
    </row>
    <row r="302" spans="1:6" x14ac:dyDescent="0.3">
      <c r="B302" s="153" t="s">
        <v>266</v>
      </c>
      <c r="C302" s="153"/>
      <c r="D302" s="153"/>
      <c r="E302" s="153"/>
    </row>
    <row r="303" spans="1:6" x14ac:dyDescent="0.3">
      <c r="B303" s="377" t="s">
        <v>267</v>
      </c>
      <c r="C303" s="377"/>
      <c r="D303" s="377"/>
      <c r="E303" s="377"/>
    </row>
    <row r="304" spans="1:6" x14ac:dyDescent="0.3">
      <c r="B304" s="377" t="s">
        <v>537</v>
      </c>
      <c r="C304" s="377"/>
      <c r="D304" s="377"/>
      <c r="E304" s="377"/>
    </row>
  </sheetData>
  <sheetProtection algorithmName="SHA-512" hashValue="+JSVOnkwMppjd4mVy6kycZ9GQU305R9T+Ponaf9NLF5P1e5CB1RFhXnea6r1mbBsk6NwJM/5y4xzemJ1b9eIWA==" saltValue="vTXCQHaIXk3eSNnwVElVEg==" spinCount="100000" sheet="1" objects="1" scenarios="1"/>
  <mergeCells count="12">
    <mergeCell ref="B298:E298"/>
    <mergeCell ref="B299:E299"/>
    <mergeCell ref="B300:E300"/>
    <mergeCell ref="B301:E301"/>
    <mergeCell ref="B303:E303"/>
    <mergeCell ref="B304:E304"/>
    <mergeCell ref="B292:E292"/>
    <mergeCell ref="B293:E293"/>
    <mergeCell ref="B294:E294"/>
    <mergeCell ref="B295:E295"/>
    <mergeCell ref="B296:E296"/>
    <mergeCell ref="B297:E297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&amp;LModernizace prádelny Oblastní nemocnice Jičín, a.s.&amp;C&amp;P&amp;RD.2.1 Pára a kondezát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98A9-A734-450D-8D77-722366851FFE}">
  <sheetPr>
    <pageSetUpPr fitToPage="1"/>
  </sheetPr>
  <dimension ref="B2:BM175"/>
  <sheetViews>
    <sheetView showGridLines="0" topLeftCell="A155" workbookViewId="0">
      <selection activeCell="I174" sqref="I174"/>
    </sheetView>
  </sheetViews>
  <sheetFormatPr defaultRowHeight="10.199999999999999" x14ac:dyDescent="0.2"/>
  <cols>
    <col min="1" max="1" width="6.44140625" style="380" customWidth="1"/>
    <col min="2" max="2" width="0.88671875" style="380" customWidth="1"/>
    <col min="3" max="3" width="3.21875" style="380" customWidth="1"/>
    <col min="4" max="4" width="3.33203125" style="380" customWidth="1"/>
    <col min="5" max="5" width="13.33203125" style="380" customWidth="1"/>
    <col min="6" max="6" width="39.5546875" style="380" customWidth="1"/>
    <col min="7" max="7" width="5.77734375" style="380" customWidth="1"/>
    <col min="8" max="8" width="10.88671875" style="380" customWidth="1"/>
    <col min="9" max="9" width="12.33203125" style="380" customWidth="1"/>
    <col min="10" max="10" width="17.33203125" style="380" customWidth="1"/>
    <col min="11" max="11" width="17.33203125" style="380" hidden="1" customWidth="1"/>
    <col min="12" max="12" width="7.21875" style="380" customWidth="1"/>
    <col min="13" max="13" width="8.44140625" style="380" hidden="1" customWidth="1"/>
    <col min="14" max="14" width="8.88671875" style="380"/>
    <col min="15" max="20" width="11" style="380" hidden="1" customWidth="1"/>
    <col min="21" max="21" width="12.6640625" style="380" hidden="1" customWidth="1"/>
    <col min="22" max="22" width="9.5546875" style="380" customWidth="1"/>
    <col min="23" max="23" width="12.6640625" style="380" customWidth="1"/>
    <col min="24" max="24" width="9.5546875" style="380" customWidth="1"/>
    <col min="25" max="25" width="11.6640625" style="380" customWidth="1"/>
    <col min="26" max="26" width="8.5546875" style="380" customWidth="1"/>
    <col min="27" max="27" width="11.6640625" style="380" customWidth="1"/>
    <col min="28" max="28" width="12.6640625" style="380" customWidth="1"/>
    <col min="29" max="29" width="8.5546875" style="380" customWidth="1"/>
    <col min="30" max="30" width="11.6640625" style="380" customWidth="1"/>
    <col min="31" max="31" width="12.6640625" style="380" customWidth="1"/>
    <col min="32" max="16384" width="8.88671875" style="380"/>
  </cols>
  <sheetData>
    <row r="2" spans="2:46" ht="36.9" customHeight="1" x14ac:dyDescent="0.2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382" t="s">
        <v>1121</v>
      </c>
    </row>
    <row r="3" spans="2:46" ht="6.9" customHeight="1" x14ac:dyDescent="0.2">
      <c r="B3" s="383"/>
      <c r="C3" s="384"/>
      <c r="D3" s="384"/>
      <c r="E3" s="384"/>
      <c r="F3" s="384"/>
      <c r="G3" s="384"/>
      <c r="H3" s="384"/>
      <c r="I3" s="384"/>
      <c r="J3" s="384"/>
      <c r="K3" s="384"/>
      <c r="L3" s="385"/>
      <c r="AT3" s="382" t="s">
        <v>565</v>
      </c>
    </row>
    <row r="4" spans="2:46" ht="24.9" customHeight="1" x14ac:dyDescent="0.2">
      <c r="B4" s="385"/>
      <c r="D4" s="386" t="s">
        <v>566</v>
      </c>
      <c r="L4" s="385"/>
      <c r="M4" s="387" t="s">
        <v>567</v>
      </c>
      <c r="AT4" s="382" t="s">
        <v>568</v>
      </c>
    </row>
    <row r="5" spans="2:46" ht="6.9" customHeight="1" x14ac:dyDescent="0.2">
      <c r="B5" s="385"/>
      <c r="L5" s="385"/>
    </row>
    <row r="6" spans="2:46" ht="12" customHeight="1" x14ac:dyDescent="0.2">
      <c r="B6" s="385"/>
      <c r="D6" s="390" t="s">
        <v>569</v>
      </c>
      <c r="L6" s="385"/>
    </row>
    <row r="7" spans="2:46" ht="16.5" customHeight="1" x14ac:dyDescent="0.2">
      <c r="B7" s="385"/>
      <c r="E7" s="590" t="str">
        <f>'[3]Rekapitulace stavby'!K6</f>
        <v>Rekonstrukce prádelny v Oblastní nemocnici Jičín</v>
      </c>
      <c r="F7" s="591"/>
      <c r="G7" s="591"/>
      <c r="H7" s="591"/>
      <c r="L7" s="385"/>
    </row>
    <row r="8" spans="2:46" s="389" customFormat="1" ht="12" customHeight="1" x14ac:dyDescent="0.3">
      <c r="B8" s="388"/>
      <c r="D8" s="390" t="s">
        <v>1122</v>
      </c>
      <c r="L8" s="388"/>
    </row>
    <row r="9" spans="2:46" s="389" customFormat="1" ht="16.5" customHeight="1" x14ac:dyDescent="0.3">
      <c r="B9" s="388"/>
      <c r="E9" s="391" t="s">
        <v>1123</v>
      </c>
      <c r="F9" s="392"/>
      <c r="G9" s="392"/>
      <c r="H9" s="392"/>
      <c r="L9" s="388"/>
    </row>
    <row r="10" spans="2:46" s="389" customFormat="1" x14ac:dyDescent="0.3">
      <c r="B10" s="388"/>
      <c r="L10" s="388"/>
    </row>
    <row r="11" spans="2:46" s="389" customFormat="1" ht="12" customHeight="1" x14ac:dyDescent="0.3">
      <c r="B11" s="388"/>
      <c r="D11" s="390" t="s">
        <v>570</v>
      </c>
      <c r="F11" s="393" t="s">
        <v>571</v>
      </c>
      <c r="I11" s="390" t="s">
        <v>572</v>
      </c>
      <c r="J11" s="393" t="s">
        <v>571</v>
      </c>
      <c r="L11" s="388"/>
    </row>
    <row r="12" spans="2:46" s="389" customFormat="1" ht="12" customHeight="1" x14ac:dyDescent="0.3">
      <c r="B12" s="388"/>
      <c r="D12" s="390" t="s">
        <v>573</v>
      </c>
      <c r="F12" s="393" t="s">
        <v>506</v>
      </c>
      <c r="I12" s="390" t="s">
        <v>575</v>
      </c>
      <c r="J12" s="394" t="str">
        <f>'[3]Rekapitulace stavby'!AN8</f>
        <v>24. 5. 2025</v>
      </c>
      <c r="L12" s="388"/>
    </row>
    <row r="13" spans="2:46" s="389" customFormat="1" ht="10.8" customHeight="1" x14ac:dyDescent="0.3">
      <c r="B13" s="388"/>
      <c r="L13" s="388"/>
    </row>
    <row r="14" spans="2:46" s="389" customFormat="1" ht="12" customHeight="1" x14ac:dyDescent="0.3">
      <c r="B14" s="388"/>
      <c r="D14" s="390" t="s">
        <v>576</v>
      </c>
      <c r="I14" s="390" t="s">
        <v>577</v>
      </c>
      <c r="J14" s="393" t="s">
        <v>571</v>
      </c>
      <c r="L14" s="388"/>
    </row>
    <row r="15" spans="2:46" s="389" customFormat="1" ht="18" customHeight="1" x14ac:dyDescent="0.3">
      <c r="B15" s="388"/>
      <c r="E15" s="393" t="s">
        <v>1124</v>
      </c>
      <c r="I15" s="390" t="s">
        <v>579</v>
      </c>
      <c r="J15" s="393" t="s">
        <v>571</v>
      </c>
      <c r="L15" s="388"/>
    </row>
    <row r="16" spans="2:46" s="389" customFormat="1" ht="6.9" customHeight="1" x14ac:dyDescent="0.3">
      <c r="B16" s="388"/>
      <c r="L16" s="388"/>
    </row>
    <row r="17" spans="2:12" s="389" customFormat="1" ht="12" customHeight="1" x14ac:dyDescent="0.3">
      <c r="B17" s="388"/>
      <c r="D17" s="390" t="s">
        <v>1125</v>
      </c>
      <c r="I17" s="390" t="s">
        <v>577</v>
      </c>
      <c r="J17" s="395" t="str">
        <f>'[3]Rekapitulace stavby'!AN13</f>
        <v>Vyplň údaj</v>
      </c>
      <c r="L17" s="388"/>
    </row>
    <row r="18" spans="2:12" s="389" customFormat="1" ht="18" customHeight="1" x14ac:dyDescent="0.3">
      <c r="B18" s="388"/>
      <c r="E18" s="396" t="str">
        <f>'[3]Rekapitulace stavby'!E14</f>
        <v>Vyplň údaj</v>
      </c>
      <c r="F18" s="397"/>
      <c r="G18" s="397"/>
      <c r="H18" s="397"/>
      <c r="I18" s="390" t="s">
        <v>579</v>
      </c>
      <c r="J18" s="395" t="str">
        <f>'[3]Rekapitulace stavby'!AN14</f>
        <v>Vyplň údaj</v>
      </c>
      <c r="L18" s="388"/>
    </row>
    <row r="19" spans="2:12" s="389" customFormat="1" ht="6.9" customHeight="1" x14ac:dyDescent="0.3">
      <c r="B19" s="388"/>
      <c r="L19" s="388"/>
    </row>
    <row r="20" spans="2:12" s="389" customFormat="1" ht="12" customHeight="1" x14ac:dyDescent="0.3">
      <c r="B20" s="388"/>
      <c r="D20" s="390" t="s">
        <v>581</v>
      </c>
      <c r="I20" s="390" t="s">
        <v>577</v>
      </c>
      <c r="J20" s="393" t="s">
        <v>571</v>
      </c>
      <c r="L20" s="388"/>
    </row>
    <row r="21" spans="2:12" s="389" customFormat="1" ht="18" customHeight="1" x14ac:dyDescent="0.3">
      <c r="B21" s="388"/>
      <c r="E21" s="393" t="s">
        <v>1126</v>
      </c>
      <c r="I21" s="390" t="s">
        <v>579</v>
      </c>
      <c r="J21" s="393" t="s">
        <v>571</v>
      </c>
      <c r="L21" s="388"/>
    </row>
    <row r="22" spans="2:12" s="389" customFormat="1" ht="6.9" customHeight="1" x14ac:dyDescent="0.3">
      <c r="B22" s="388"/>
      <c r="L22" s="388"/>
    </row>
    <row r="23" spans="2:12" s="389" customFormat="1" ht="12" customHeight="1" x14ac:dyDescent="0.3">
      <c r="B23" s="388"/>
      <c r="D23" s="390" t="s">
        <v>583</v>
      </c>
      <c r="I23" s="390" t="s">
        <v>577</v>
      </c>
      <c r="J23" s="393" t="s">
        <v>571</v>
      </c>
      <c r="L23" s="388"/>
    </row>
    <row r="24" spans="2:12" s="389" customFormat="1" ht="18" customHeight="1" x14ac:dyDescent="0.3">
      <c r="B24" s="388"/>
      <c r="E24" s="393" t="s">
        <v>1127</v>
      </c>
      <c r="I24" s="390" t="s">
        <v>579</v>
      </c>
      <c r="J24" s="393" t="s">
        <v>571</v>
      </c>
      <c r="L24" s="388"/>
    </row>
    <row r="25" spans="2:12" s="389" customFormat="1" ht="6.9" customHeight="1" x14ac:dyDescent="0.3">
      <c r="B25" s="388"/>
      <c r="L25" s="388"/>
    </row>
    <row r="26" spans="2:12" s="389" customFormat="1" ht="12" customHeight="1" x14ac:dyDescent="0.3">
      <c r="B26" s="388"/>
      <c r="D26" s="390" t="s">
        <v>585</v>
      </c>
      <c r="L26" s="388"/>
    </row>
    <row r="27" spans="2:12" s="399" customFormat="1" ht="16.5" customHeight="1" x14ac:dyDescent="0.3">
      <c r="B27" s="398"/>
      <c r="E27" s="400" t="s">
        <v>571</v>
      </c>
      <c r="F27" s="400"/>
      <c r="G27" s="400"/>
      <c r="H27" s="400"/>
      <c r="L27" s="398"/>
    </row>
    <row r="28" spans="2:12" s="389" customFormat="1" ht="6.9" customHeight="1" x14ac:dyDescent="0.3">
      <c r="B28" s="388"/>
      <c r="L28" s="388"/>
    </row>
    <row r="29" spans="2:12" s="389" customFormat="1" ht="6.9" customHeight="1" x14ac:dyDescent="0.3">
      <c r="B29" s="388"/>
      <c r="D29" s="401"/>
      <c r="E29" s="401"/>
      <c r="F29" s="401"/>
      <c r="G29" s="401"/>
      <c r="H29" s="401"/>
      <c r="I29" s="401"/>
      <c r="J29" s="401"/>
      <c r="K29" s="401"/>
      <c r="L29" s="388"/>
    </row>
    <row r="30" spans="2:12" s="389" customFormat="1" ht="25.35" customHeight="1" x14ac:dyDescent="0.3">
      <c r="B30" s="388"/>
      <c r="D30" s="402" t="s">
        <v>587</v>
      </c>
      <c r="J30" s="403">
        <f>ROUND(J126, 2)</f>
        <v>0</v>
      </c>
      <c r="L30" s="388"/>
    </row>
    <row r="31" spans="2:12" s="389" customFormat="1" ht="6.9" customHeight="1" x14ac:dyDescent="0.3">
      <c r="B31" s="388"/>
      <c r="D31" s="401"/>
      <c r="E31" s="401"/>
      <c r="F31" s="401"/>
      <c r="G31" s="401"/>
      <c r="H31" s="401"/>
      <c r="I31" s="401"/>
      <c r="J31" s="401"/>
      <c r="K31" s="401"/>
      <c r="L31" s="388"/>
    </row>
    <row r="32" spans="2:12" s="389" customFormat="1" ht="14.4" customHeight="1" x14ac:dyDescent="0.3">
      <c r="B32" s="388"/>
      <c r="F32" s="404" t="s">
        <v>588</v>
      </c>
      <c r="I32" s="404" t="s">
        <v>589</v>
      </c>
      <c r="J32" s="404" t="s">
        <v>590</v>
      </c>
      <c r="L32" s="388"/>
    </row>
    <row r="33" spans="2:12" s="389" customFormat="1" ht="14.4" customHeight="1" x14ac:dyDescent="0.3">
      <c r="B33" s="388"/>
      <c r="D33" s="405" t="s">
        <v>591</v>
      </c>
      <c r="E33" s="390" t="s">
        <v>592</v>
      </c>
      <c r="F33" s="406">
        <f>ROUND((SUM(BE126:BE174)),  2)</f>
        <v>0</v>
      </c>
      <c r="I33" s="407">
        <v>0.21</v>
      </c>
      <c r="J33" s="406">
        <f>ROUND(((SUM(BE126:BE174))*I33),  2)</f>
        <v>0</v>
      </c>
      <c r="L33" s="388"/>
    </row>
    <row r="34" spans="2:12" s="389" customFormat="1" ht="14.4" customHeight="1" x14ac:dyDescent="0.3">
      <c r="B34" s="388"/>
      <c r="E34" s="390" t="s">
        <v>593</v>
      </c>
      <c r="F34" s="406">
        <f>ROUND((SUM(BF126:BF174)),  2)</f>
        <v>0</v>
      </c>
      <c r="I34" s="407">
        <v>0.12</v>
      </c>
      <c r="J34" s="406">
        <f>ROUND(((SUM(BF126:BF174))*I34),  2)</f>
        <v>0</v>
      </c>
      <c r="L34" s="388"/>
    </row>
    <row r="35" spans="2:12" s="389" customFormat="1" ht="14.4" hidden="1" customHeight="1" x14ac:dyDescent="0.3">
      <c r="B35" s="388"/>
      <c r="E35" s="390" t="s">
        <v>594</v>
      </c>
      <c r="F35" s="406">
        <f>ROUND((SUM(BG126:BG174)),  2)</f>
        <v>0</v>
      </c>
      <c r="I35" s="407">
        <v>0.21</v>
      </c>
      <c r="J35" s="406">
        <f>0</f>
        <v>0</v>
      </c>
      <c r="L35" s="388"/>
    </row>
    <row r="36" spans="2:12" s="389" customFormat="1" ht="14.4" hidden="1" customHeight="1" x14ac:dyDescent="0.3">
      <c r="B36" s="388"/>
      <c r="E36" s="390" t="s">
        <v>595</v>
      </c>
      <c r="F36" s="406">
        <f>ROUND((SUM(BH126:BH174)),  2)</f>
        <v>0</v>
      </c>
      <c r="I36" s="407">
        <v>0.12</v>
      </c>
      <c r="J36" s="406">
        <f>0</f>
        <v>0</v>
      </c>
      <c r="L36" s="388"/>
    </row>
    <row r="37" spans="2:12" s="389" customFormat="1" ht="14.4" hidden="1" customHeight="1" x14ac:dyDescent="0.3">
      <c r="B37" s="388"/>
      <c r="E37" s="390" t="s">
        <v>596</v>
      </c>
      <c r="F37" s="406">
        <f>ROUND((SUM(BI126:BI174)),  2)</f>
        <v>0</v>
      </c>
      <c r="I37" s="407">
        <v>0</v>
      </c>
      <c r="J37" s="406">
        <f>0</f>
        <v>0</v>
      </c>
      <c r="L37" s="388"/>
    </row>
    <row r="38" spans="2:12" s="389" customFormat="1" ht="6.9" customHeight="1" x14ac:dyDescent="0.3">
      <c r="B38" s="388"/>
      <c r="L38" s="388"/>
    </row>
    <row r="39" spans="2:12" s="389" customFormat="1" ht="25.35" customHeight="1" x14ac:dyDescent="0.3">
      <c r="B39" s="388"/>
      <c r="C39" s="408"/>
      <c r="D39" s="409" t="s">
        <v>597</v>
      </c>
      <c r="E39" s="410"/>
      <c r="F39" s="410"/>
      <c r="G39" s="411" t="s">
        <v>598</v>
      </c>
      <c r="H39" s="412" t="s">
        <v>599</v>
      </c>
      <c r="I39" s="410"/>
      <c r="J39" s="413">
        <f>SUM(J30:J37)</f>
        <v>0</v>
      </c>
      <c r="K39" s="414"/>
      <c r="L39" s="388"/>
    </row>
    <row r="40" spans="2:12" s="389" customFormat="1" ht="14.4" customHeight="1" x14ac:dyDescent="0.3">
      <c r="B40" s="388"/>
      <c r="L40" s="388"/>
    </row>
    <row r="41" spans="2:12" ht="14.4" customHeight="1" x14ac:dyDescent="0.2">
      <c r="B41" s="385"/>
      <c r="L41" s="385"/>
    </row>
    <row r="42" spans="2:12" ht="14.4" customHeight="1" x14ac:dyDescent="0.2">
      <c r="B42" s="385"/>
      <c r="L42" s="385"/>
    </row>
    <row r="43" spans="2:12" ht="14.4" customHeight="1" x14ac:dyDescent="0.2">
      <c r="B43" s="385"/>
      <c r="L43" s="385"/>
    </row>
    <row r="44" spans="2:12" ht="14.4" customHeight="1" x14ac:dyDescent="0.2">
      <c r="B44" s="385"/>
      <c r="L44" s="385"/>
    </row>
    <row r="45" spans="2:12" ht="14.4" customHeight="1" x14ac:dyDescent="0.2">
      <c r="B45" s="385"/>
      <c r="L45" s="385"/>
    </row>
    <row r="46" spans="2:12" ht="14.4" customHeight="1" x14ac:dyDescent="0.2">
      <c r="B46" s="385"/>
      <c r="L46" s="385"/>
    </row>
    <row r="47" spans="2:12" ht="14.4" customHeight="1" x14ac:dyDescent="0.2">
      <c r="B47" s="385"/>
      <c r="L47" s="385"/>
    </row>
    <row r="48" spans="2:12" ht="14.4" customHeight="1" x14ac:dyDescent="0.2">
      <c r="B48" s="385"/>
      <c r="L48" s="385"/>
    </row>
    <row r="49" spans="2:12" ht="14.4" customHeight="1" x14ac:dyDescent="0.2">
      <c r="B49" s="385"/>
      <c r="L49" s="385"/>
    </row>
    <row r="50" spans="2:12" s="389" customFormat="1" ht="14.4" customHeight="1" x14ac:dyDescent="0.3">
      <c r="B50" s="388"/>
      <c r="D50" s="592" t="s">
        <v>1128</v>
      </c>
      <c r="E50" s="593"/>
      <c r="F50" s="593"/>
      <c r="G50" s="592" t="s">
        <v>1129</v>
      </c>
      <c r="H50" s="593"/>
      <c r="I50" s="593"/>
      <c r="J50" s="593"/>
      <c r="K50" s="593"/>
      <c r="L50" s="388"/>
    </row>
    <row r="51" spans="2:12" x14ac:dyDescent="0.2">
      <c r="B51" s="385"/>
      <c r="L51" s="385"/>
    </row>
    <row r="52" spans="2:12" x14ac:dyDescent="0.2">
      <c r="B52" s="385"/>
      <c r="L52" s="385"/>
    </row>
    <row r="53" spans="2:12" x14ac:dyDescent="0.2">
      <c r="B53" s="385"/>
      <c r="L53" s="385"/>
    </row>
    <row r="54" spans="2:12" x14ac:dyDescent="0.2">
      <c r="B54" s="385"/>
      <c r="L54" s="385"/>
    </row>
    <row r="55" spans="2:12" x14ac:dyDescent="0.2">
      <c r="B55" s="385"/>
      <c r="L55" s="385"/>
    </row>
    <row r="56" spans="2:12" x14ac:dyDescent="0.2">
      <c r="B56" s="385"/>
      <c r="L56" s="385"/>
    </row>
    <row r="57" spans="2:12" x14ac:dyDescent="0.2">
      <c r="B57" s="385"/>
      <c r="L57" s="385"/>
    </row>
    <row r="58" spans="2:12" x14ac:dyDescent="0.2">
      <c r="B58" s="385"/>
      <c r="L58" s="385"/>
    </row>
    <row r="59" spans="2:12" x14ac:dyDescent="0.2">
      <c r="B59" s="385"/>
      <c r="L59" s="385"/>
    </row>
    <row r="60" spans="2:12" x14ac:dyDescent="0.2">
      <c r="B60" s="385"/>
      <c r="L60" s="385"/>
    </row>
    <row r="61" spans="2:12" s="389" customFormat="1" ht="13.2" x14ac:dyDescent="0.3">
      <c r="B61" s="388"/>
      <c r="D61" s="594" t="s">
        <v>1130</v>
      </c>
      <c r="E61" s="595"/>
      <c r="F61" s="596" t="s">
        <v>1131</v>
      </c>
      <c r="G61" s="594" t="s">
        <v>1130</v>
      </c>
      <c r="H61" s="595"/>
      <c r="I61" s="595"/>
      <c r="J61" s="597" t="s">
        <v>1131</v>
      </c>
      <c r="K61" s="595"/>
      <c r="L61" s="388"/>
    </row>
    <row r="62" spans="2:12" x14ac:dyDescent="0.2">
      <c r="B62" s="385"/>
      <c r="L62" s="385"/>
    </row>
    <row r="63" spans="2:12" x14ac:dyDescent="0.2">
      <c r="B63" s="385"/>
      <c r="L63" s="385"/>
    </row>
    <row r="64" spans="2:12" x14ac:dyDescent="0.2">
      <c r="B64" s="385"/>
      <c r="L64" s="385"/>
    </row>
    <row r="65" spans="2:12" s="389" customFormat="1" ht="13.2" x14ac:dyDescent="0.3">
      <c r="B65" s="388"/>
      <c r="D65" s="592" t="s">
        <v>1132</v>
      </c>
      <c r="E65" s="593"/>
      <c r="F65" s="593"/>
      <c r="G65" s="592" t="s">
        <v>1133</v>
      </c>
      <c r="H65" s="593"/>
      <c r="I65" s="593"/>
      <c r="J65" s="593"/>
      <c r="K65" s="593"/>
      <c r="L65" s="388"/>
    </row>
    <row r="66" spans="2:12" x14ac:dyDescent="0.2">
      <c r="B66" s="385"/>
      <c r="L66" s="385"/>
    </row>
    <row r="67" spans="2:12" x14ac:dyDescent="0.2">
      <c r="B67" s="385"/>
      <c r="L67" s="385"/>
    </row>
    <row r="68" spans="2:12" x14ac:dyDescent="0.2">
      <c r="B68" s="385"/>
      <c r="L68" s="385"/>
    </row>
    <row r="69" spans="2:12" x14ac:dyDescent="0.2">
      <c r="B69" s="385"/>
      <c r="L69" s="385"/>
    </row>
    <row r="70" spans="2:12" x14ac:dyDescent="0.2">
      <c r="B70" s="385"/>
      <c r="L70" s="385"/>
    </row>
    <row r="71" spans="2:12" x14ac:dyDescent="0.2">
      <c r="B71" s="385"/>
      <c r="L71" s="385"/>
    </row>
    <row r="72" spans="2:12" x14ac:dyDescent="0.2">
      <c r="B72" s="385"/>
      <c r="L72" s="385"/>
    </row>
    <row r="73" spans="2:12" x14ac:dyDescent="0.2">
      <c r="B73" s="385"/>
      <c r="L73" s="385"/>
    </row>
    <row r="74" spans="2:12" x14ac:dyDescent="0.2">
      <c r="B74" s="385"/>
      <c r="L74" s="385"/>
    </row>
    <row r="75" spans="2:12" x14ac:dyDescent="0.2">
      <c r="B75" s="385"/>
      <c r="L75" s="385"/>
    </row>
    <row r="76" spans="2:12" s="389" customFormat="1" ht="13.2" x14ac:dyDescent="0.3">
      <c r="B76" s="388"/>
      <c r="D76" s="594" t="s">
        <v>1130</v>
      </c>
      <c r="E76" s="595"/>
      <c r="F76" s="596" t="s">
        <v>1131</v>
      </c>
      <c r="G76" s="594" t="s">
        <v>1130</v>
      </c>
      <c r="H76" s="595"/>
      <c r="I76" s="595"/>
      <c r="J76" s="597" t="s">
        <v>1131</v>
      </c>
      <c r="K76" s="595"/>
      <c r="L76" s="388"/>
    </row>
    <row r="77" spans="2:12" s="389" customFormat="1" ht="14.4" customHeight="1" x14ac:dyDescent="0.3">
      <c r="B77" s="415"/>
      <c r="C77" s="416"/>
      <c r="D77" s="416"/>
      <c r="E77" s="416"/>
      <c r="F77" s="416"/>
      <c r="G77" s="416"/>
      <c r="H77" s="416"/>
      <c r="I77" s="416"/>
      <c r="J77" s="416"/>
      <c r="K77" s="416"/>
      <c r="L77" s="388"/>
    </row>
    <row r="81" spans="2:47" s="389" customFormat="1" ht="6.9" customHeight="1" x14ac:dyDescent="0.3">
      <c r="B81" s="417"/>
      <c r="C81" s="418"/>
      <c r="D81" s="418"/>
      <c r="E81" s="418"/>
      <c r="F81" s="418"/>
      <c r="G81" s="418"/>
      <c r="H81" s="418"/>
      <c r="I81" s="418"/>
      <c r="J81" s="418"/>
      <c r="K81" s="418"/>
      <c r="L81" s="388"/>
    </row>
    <row r="82" spans="2:47" s="389" customFormat="1" ht="24.9" customHeight="1" x14ac:dyDescent="0.3">
      <c r="B82" s="388"/>
      <c r="C82" s="386" t="s">
        <v>600</v>
      </c>
      <c r="L82" s="388"/>
    </row>
    <row r="83" spans="2:47" s="389" customFormat="1" ht="6.9" customHeight="1" x14ac:dyDescent="0.3">
      <c r="B83" s="388"/>
      <c r="L83" s="388"/>
    </row>
    <row r="84" spans="2:47" s="389" customFormat="1" ht="12" customHeight="1" x14ac:dyDescent="0.3">
      <c r="B84" s="388"/>
      <c r="C84" s="390" t="s">
        <v>569</v>
      </c>
      <c r="L84" s="388"/>
    </row>
    <row r="85" spans="2:47" s="389" customFormat="1" ht="16.5" customHeight="1" x14ac:dyDescent="0.3">
      <c r="B85" s="388"/>
      <c r="E85" s="590" t="str">
        <f>E7</f>
        <v>Rekonstrukce prádelny v Oblastní nemocnici Jičín</v>
      </c>
      <c r="F85" s="591"/>
      <c r="G85" s="591"/>
      <c r="H85" s="591"/>
      <c r="L85" s="388"/>
    </row>
    <row r="86" spans="2:47" s="389" customFormat="1" ht="12" customHeight="1" x14ac:dyDescent="0.3">
      <c r="B86" s="388"/>
      <c r="C86" s="390" t="s">
        <v>1122</v>
      </c>
      <c r="L86" s="388"/>
    </row>
    <row r="87" spans="2:47" s="389" customFormat="1" ht="16.5" customHeight="1" x14ac:dyDescent="0.3">
      <c r="B87" s="388"/>
      <c r="E87" s="391" t="str">
        <f>E9</f>
        <v xml:space="preserve">01 - ZTI </v>
      </c>
      <c r="F87" s="392"/>
      <c r="G87" s="392"/>
      <c r="H87" s="392"/>
      <c r="L87" s="388"/>
    </row>
    <row r="88" spans="2:47" s="389" customFormat="1" ht="6.9" customHeight="1" x14ac:dyDescent="0.3">
      <c r="B88" s="388"/>
      <c r="L88" s="388"/>
    </row>
    <row r="89" spans="2:47" s="389" customFormat="1" ht="12" customHeight="1" x14ac:dyDescent="0.3">
      <c r="B89" s="388"/>
      <c r="C89" s="390" t="s">
        <v>573</v>
      </c>
      <c r="F89" s="393" t="str">
        <f>F12</f>
        <v xml:space="preserve"> </v>
      </c>
      <c r="I89" s="390" t="s">
        <v>575</v>
      </c>
      <c r="J89" s="394" t="str">
        <f>IF(J12="","",J12)</f>
        <v>24. 5. 2025</v>
      </c>
      <c r="L89" s="388"/>
    </row>
    <row r="90" spans="2:47" s="389" customFormat="1" ht="6.9" customHeight="1" x14ac:dyDescent="0.3">
      <c r="B90" s="388"/>
      <c r="L90" s="388"/>
    </row>
    <row r="91" spans="2:47" s="389" customFormat="1" ht="15.15" customHeight="1" x14ac:dyDescent="0.3">
      <c r="B91" s="388"/>
      <c r="C91" s="390" t="s">
        <v>576</v>
      </c>
      <c r="F91" s="393" t="str">
        <f>E15</f>
        <v>Oblastní nemocnice Jičín</v>
      </c>
      <c r="I91" s="390" t="s">
        <v>581</v>
      </c>
      <c r="J91" s="419" t="str">
        <f>E21</f>
        <v>ATEPRO s.r.o</v>
      </c>
      <c r="L91" s="388"/>
    </row>
    <row r="92" spans="2:47" s="389" customFormat="1" ht="15.15" customHeight="1" x14ac:dyDescent="0.3">
      <c r="B92" s="388"/>
      <c r="C92" s="390" t="s">
        <v>1125</v>
      </c>
      <c r="F92" s="393" t="str">
        <f>IF(E18="","",E18)</f>
        <v>Vyplň údaj</v>
      </c>
      <c r="I92" s="390" t="s">
        <v>583</v>
      </c>
      <c r="J92" s="419" t="str">
        <f>E24</f>
        <v>Kubalová J.</v>
      </c>
      <c r="L92" s="388"/>
    </row>
    <row r="93" spans="2:47" s="389" customFormat="1" ht="10.35" customHeight="1" x14ac:dyDescent="0.3">
      <c r="B93" s="388"/>
      <c r="L93" s="388"/>
    </row>
    <row r="94" spans="2:47" s="389" customFormat="1" ht="29.25" customHeight="1" x14ac:dyDescent="0.3">
      <c r="B94" s="388"/>
      <c r="C94" s="420" t="s">
        <v>601</v>
      </c>
      <c r="D94" s="408"/>
      <c r="E94" s="408"/>
      <c r="F94" s="408"/>
      <c r="G94" s="408"/>
      <c r="H94" s="408"/>
      <c r="I94" s="408"/>
      <c r="J94" s="421" t="s">
        <v>602</v>
      </c>
      <c r="K94" s="408"/>
      <c r="L94" s="388"/>
    </row>
    <row r="95" spans="2:47" s="389" customFormat="1" ht="10.35" customHeight="1" x14ac:dyDescent="0.3">
      <c r="B95" s="388"/>
      <c r="L95" s="388"/>
    </row>
    <row r="96" spans="2:47" s="389" customFormat="1" ht="22.8" customHeight="1" x14ac:dyDescent="0.3">
      <c r="B96" s="388"/>
      <c r="C96" s="422" t="s">
        <v>1134</v>
      </c>
      <c r="J96" s="403">
        <f>J126</f>
        <v>0</v>
      </c>
      <c r="L96" s="388"/>
      <c r="AU96" s="382" t="s">
        <v>604</v>
      </c>
    </row>
    <row r="97" spans="2:12" s="424" customFormat="1" ht="24.9" customHeight="1" x14ac:dyDescent="0.3">
      <c r="B97" s="423"/>
      <c r="D97" s="425" t="s">
        <v>605</v>
      </c>
      <c r="E97" s="426"/>
      <c r="F97" s="426"/>
      <c r="G97" s="426"/>
      <c r="H97" s="426"/>
      <c r="I97" s="426"/>
      <c r="J97" s="427">
        <f>J127</f>
        <v>0</v>
      </c>
      <c r="L97" s="423"/>
    </row>
    <row r="98" spans="2:12" s="429" customFormat="1" ht="19.95" customHeight="1" x14ac:dyDescent="0.3">
      <c r="B98" s="428"/>
      <c r="D98" s="430" t="s">
        <v>1135</v>
      </c>
      <c r="E98" s="431"/>
      <c r="F98" s="431"/>
      <c r="G98" s="431"/>
      <c r="H98" s="431"/>
      <c r="I98" s="431"/>
      <c r="J98" s="432">
        <f>J128</f>
        <v>0</v>
      </c>
      <c r="L98" s="428"/>
    </row>
    <row r="99" spans="2:12" s="424" customFormat="1" ht="24.9" customHeight="1" x14ac:dyDescent="0.3">
      <c r="B99" s="423"/>
      <c r="D99" s="425" t="s">
        <v>610</v>
      </c>
      <c r="E99" s="426"/>
      <c r="F99" s="426"/>
      <c r="G99" s="426"/>
      <c r="H99" s="426"/>
      <c r="I99" s="426"/>
      <c r="J99" s="427">
        <f>J133</f>
        <v>0</v>
      </c>
      <c r="L99" s="423"/>
    </row>
    <row r="100" spans="2:12" s="429" customFormat="1" ht="19.95" customHeight="1" x14ac:dyDescent="0.3">
      <c r="B100" s="428"/>
      <c r="D100" s="430" t="s">
        <v>1136</v>
      </c>
      <c r="E100" s="431"/>
      <c r="F100" s="431"/>
      <c r="G100" s="431"/>
      <c r="H100" s="431"/>
      <c r="I100" s="431"/>
      <c r="J100" s="432">
        <f>J134</f>
        <v>0</v>
      </c>
      <c r="L100" s="428"/>
    </row>
    <row r="101" spans="2:12" s="429" customFormat="1" ht="19.95" customHeight="1" x14ac:dyDescent="0.3">
      <c r="B101" s="428"/>
      <c r="D101" s="430" t="s">
        <v>1137</v>
      </c>
      <c r="E101" s="431"/>
      <c r="F101" s="431"/>
      <c r="G101" s="431"/>
      <c r="H101" s="431"/>
      <c r="I101" s="431"/>
      <c r="J101" s="432">
        <f>J142</f>
        <v>0</v>
      </c>
      <c r="L101" s="428"/>
    </row>
    <row r="102" spans="2:12" s="429" customFormat="1" ht="19.95" customHeight="1" x14ac:dyDescent="0.3">
      <c r="B102" s="428"/>
      <c r="D102" s="430" t="s">
        <v>1138</v>
      </c>
      <c r="E102" s="431"/>
      <c r="F102" s="431"/>
      <c r="G102" s="431"/>
      <c r="H102" s="431"/>
      <c r="I102" s="431"/>
      <c r="J102" s="432">
        <f>J159</f>
        <v>0</v>
      </c>
      <c r="L102" s="428"/>
    </row>
    <row r="103" spans="2:12" s="429" customFormat="1" ht="19.95" customHeight="1" x14ac:dyDescent="0.3">
      <c r="B103" s="428"/>
      <c r="D103" s="430" t="s">
        <v>1139</v>
      </c>
      <c r="E103" s="431"/>
      <c r="F103" s="431"/>
      <c r="G103" s="431"/>
      <c r="H103" s="431"/>
      <c r="I103" s="431"/>
      <c r="J103" s="432">
        <f>J164</f>
        <v>0</v>
      </c>
      <c r="L103" s="428"/>
    </row>
    <row r="104" spans="2:12" s="424" customFormat="1" ht="24.9" customHeight="1" x14ac:dyDescent="0.3">
      <c r="B104" s="423"/>
      <c r="D104" s="425" t="s">
        <v>1140</v>
      </c>
      <c r="E104" s="426"/>
      <c r="F104" s="426"/>
      <c r="G104" s="426"/>
      <c r="H104" s="426"/>
      <c r="I104" s="426"/>
      <c r="J104" s="427">
        <f>J169</f>
        <v>0</v>
      </c>
      <c r="L104" s="423"/>
    </row>
    <row r="105" spans="2:12" s="424" customFormat="1" ht="24.9" customHeight="1" x14ac:dyDescent="0.3">
      <c r="B105" s="423"/>
      <c r="D105" s="425" t="s">
        <v>1141</v>
      </c>
      <c r="E105" s="426"/>
      <c r="F105" s="426"/>
      <c r="G105" s="426"/>
      <c r="H105" s="426"/>
      <c r="I105" s="426"/>
      <c r="J105" s="427">
        <f>J172</f>
        <v>0</v>
      </c>
      <c r="L105" s="423"/>
    </row>
    <row r="106" spans="2:12" s="429" customFormat="1" ht="19.95" customHeight="1" x14ac:dyDescent="0.3">
      <c r="B106" s="428"/>
      <c r="D106" s="430" t="s">
        <v>1142</v>
      </c>
      <c r="E106" s="431"/>
      <c r="F106" s="431"/>
      <c r="G106" s="431"/>
      <c r="H106" s="431"/>
      <c r="I106" s="431"/>
      <c r="J106" s="432">
        <f>J173</f>
        <v>0</v>
      </c>
      <c r="L106" s="428"/>
    </row>
    <row r="107" spans="2:12" s="389" customFormat="1" ht="21.75" customHeight="1" x14ac:dyDescent="0.3">
      <c r="B107" s="388"/>
      <c r="L107" s="388"/>
    </row>
    <row r="108" spans="2:12" s="389" customFormat="1" ht="6.9" customHeight="1" x14ac:dyDescent="0.3">
      <c r="B108" s="415"/>
      <c r="C108" s="416"/>
      <c r="D108" s="416"/>
      <c r="E108" s="416"/>
      <c r="F108" s="416"/>
      <c r="G108" s="416"/>
      <c r="H108" s="416"/>
      <c r="I108" s="416"/>
      <c r="J108" s="416"/>
      <c r="K108" s="416"/>
      <c r="L108" s="388"/>
    </row>
    <row r="112" spans="2:12" s="389" customFormat="1" ht="6.9" customHeight="1" x14ac:dyDescent="0.3">
      <c r="B112" s="417"/>
      <c r="C112" s="418"/>
      <c r="D112" s="418"/>
      <c r="E112" s="418"/>
      <c r="F112" s="418"/>
      <c r="G112" s="418"/>
      <c r="H112" s="418"/>
      <c r="I112" s="418"/>
      <c r="J112" s="418"/>
      <c r="K112" s="418"/>
      <c r="L112" s="388"/>
    </row>
    <row r="113" spans="2:63" s="389" customFormat="1" ht="24.9" customHeight="1" x14ac:dyDescent="0.3">
      <c r="B113" s="388"/>
      <c r="C113" s="386" t="s">
        <v>615</v>
      </c>
      <c r="L113" s="388"/>
    </row>
    <row r="114" spans="2:63" s="389" customFormat="1" ht="6.9" customHeight="1" x14ac:dyDescent="0.3">
      <c r="B114" s="388"/>
      <c r="L114" s="388"/>
    </row>
    <row r="115" spans="2:63" s="389" customFormat="1" ht="12" customHeight="1" x14ac:dyDescent="0.3">
      <c r="B115" s="388"/>
      <c r="C115" s="390" t="s">
        <v>569</v>
      </c>
      <c r="L115" s="388"/>
    </row>
    <row r="116" spans="2:63" s="389" customFormat="1" ht="16.5" customHeight="1" x14ac:dyDescent="0.3">
      <c r="B116" s="388"/>
      <c r="E116" s="590" t="str">
        <f>E7</f>
        <v>Rekonstrukce prádelny v Oblastní nemocnici Jičín</v>
      </c>
      <c r="F116" s="591"/>
      <c r="G116" s="591"/>
      <c r="H116" s="591"/>
      <c r="L116" s="388"/>
    </row>
    <row r="117" spans="2:63" s="389" customFormat="1" ht="12" customHeight="1" x14ac:dyDescent="0.3">
      <c r="B117" s="388"/>
      <c r="C117" s="390" t="s">
        <v>1122</v>
      </c>
      <c r="L117" s="388"/>
    </row>
    <row r="118" spans="2:63" s="389" customFormat="1" ht="16.5" customHeight="1" x14ac:dyDescent="0.3">
      <c r="B118" s="388"/>
      <c r="E118" s="391" t="str">
        <f>E9</f>
        <v xml:space="preserve">01 - ZTI </v>
      </c>
      <c r="F118" s="392"/>
      <c r="G118" s="392"/>
      <c r="H118" s="392"/>
      <c r="L118" s="388"/>
    </row>
    <row r="119" spans="2:63" s="389" customFormat="1" ht="6.9" customHeight="1" x14ac:dyDescent="0.3">
      <c r="B119" s="388"/>
      <c r="L119" s="388"/>
    </row>
    <row r="120" spans="2:63" s="389" customFormat="1" ht="12" customHeight="1" x14ac:dyDescent="0.3">
      <c r="B120" s="388"/>
      <c r="C120" s="390" t="s">
        <v>573</v>
      </c>
      <c r="F120" s="393" t="str">
        <f>F12</f>
        <v xml:space="preserve"> </v>
      </c>
      <c r="I120" s="390" t="s">
        <v>575</v>
      </c>
      <c r="J120" s="394" t="str">
        <f>IF(J12="","",J12)</f>
        <v>24. 5. 2025</v>
      </c>
      <c r="L120" s="388"/>
    </row>
    <row r="121" spans="2:63" s="389" customFormat="1" ht="6.9" customHeight="1" x14ac:dyDescent="0.3">
      <c r="B121" s="388"/>
      <c r="L121" s="388"/>
    </row>
    <row r="122" spans="2:63" s="389" customFormat="1" ht="15.15" customHeight="1" x14ac:dyDescent="0.3">
      <c r="B122" s="388"/>
      <c r="C122" s="390" t="s">
        <v>576</v>
      </c>
      <c r="F122" s="393" t="str">
        <f>E15</f>
        <v>Oblastní nemocnice Jičín</v>
      </c>
      <c r="I122" s="390" t="s">
        <v>581</v>
      </c>
      <c r="J122" s="419" t="str">
        <f>E21</f>
        <v>ATEPRO s.r.o</v>
      </c>
      <c r="L122" s="388"/>
    </row>
    <row r="123" spans="2:63" s="389" customFormat="1" ht="15.15" customHeight="1" x14ac:dyDescent="0.3">
      <c r="B123" s="388"/>
      <c r="C123" s="390" t="s">
        <v>1125</v>
      </c>
      <c r="F123" s="393" t="str">
        <f>IF(E18="","",E18)</f>
        <v>Vyplň údaj</v>
      </c>
      <c r="I123" s="390" t="s">
        <v>583</v>
      </c>
      <c r="J123" s="419" t="str">
        <f>E24</f>
        <v>Kubalová J.</v>
      </c>
      <c r="L123" s="388"/>
    </row>
    <row r="124" spans="2:63" s="389" customFormat="1" ht="10.35" customHeight="1" x14ac:dyDescent="0.3">
      <c r="B124" s="388"/>
      <c r="L124" s="388"/>
    </row>
    <row r="125" spans="2:63" s="441" customFormat="1" ht="29.25" customHeight="1" x14ac:dyDescent="0.3">
      <c r="B125" s="433"/>
      <c r="C125" s="434" t="s">
        <v>616</v>
      </c>
      <c r="D125" s="435" t="s">
        <v>11</v>
      </c>
      <c r="E125" s="435" t="s">
        <v>617</v>
      </c>
      <c r="F125" s="435" t="s">
        <v>618</v>
      </c>
      <c r="G125" s="435" t="s">
        <v>106</v>
      </c>
      <c r="H125" s="435" t="s">
        <v>619</v>
      </c>
      <c r="I125" s="435" t="s">
        <v>620</v>
      </c>
      <c r="J125" s="436" t="s">
        <v>602</v>
      </c>
      <c r="K125" s="437" t="s">
        <v>621</v>
      </c>
      <c r="L125" s="433"/>
      <c r="M125" s="438" t="s">
        <v>571</v>
      </c>
      <c r="N125" s="439" t="s">
        <v>591</v>
      </c>
      <c r="O125" s="439" t="s">
        <v>622</v>
      </c>
      <c r="P125" s="439" t="s">
        <v>623</v>
      </c>
      <c r="Q125" s="439" t="s">
        <v>624</v>
      </c>
      <c r="R125" s="439" t="s">
        <v>625</v>
      </c>
      <c r="S125" s="439" t="s">
        <v>626</v>
      </c>
      <c r="T125" s="440" t="s">
        <v>627</v>
      </c>
    </row>
    <row r="126" spans="2:63" s="389" customFormat="1" ht="22.8" customHeight="1" x14ac:dyDescent="0.3">
      <c r="B126" s="388"/>
      <c r="C126" s="442" t="s">
        <v>628</v>
      </c>
      <c r="J126" s="443">
        <f>BK126</f>
        <v>0</v>
      </c>
      <c r="L126" s="388"/>
      <c r="M126" s="444"/>
      <c r="N126" s="401"/>
      <c r="O126" s="401"/>
      <c r="P126" s="445">
        <f>P127+P133+P169+P172</f>
        <v>0</v>
      </c>
      <c r="Q126" s="401"/>
      <c r="R126" s="445">
        <f>R127+R133+R169+R172</f>
        <v>0.1858928</v>
      </c>
      <c r="S126" s="401"/>
      <c r="T126" s="446">
        <f>T127+T133+T169+T172</f>
        <v>0.30595999999999995</v>
      </c>
      <c r="AT126" s="382" t="s">
        <v>233</v>
      </c>
      <c r="AU126" s="382" t="s">
        <v>604</v>
      </c>
      <c r="BK126" s="447">
        <f>BK127+BK133+BK169+BK172</f>
        <v>0</v>
      </c>
    </row>
    <row r="127" spans="2:63" s="449" customFormat="1" ht="25.95" customHeight="1" x14ac:dyDescent="0.25">
      <c r="B127" s="448"/>
      <c r="D127" s="450" t="s">
        <v>233</v>
      </c>
      <c r="E127" s="451" t="s">
        <v>629</v>
      </c>
      <c r="F127" s="451" t="s">
        <v>630</v>
      </c>
      <c r="I127" s="452"/>
      <c r="J127" s="453">
        <f>BK127</f>
        <v>0</v>
      </c>
      <c r="L127" s="448"/>
      <c r="M127" s="454"/>
      <c r="P127" s="455">
        <f>P128</f>
        <v>0</v>
      </c>
      <c r="R127" s="455">
        <f>R128</f>
        <v>0</v>
      </c>
      <c r="T127" s="456">
        <f>T128</f>
        <v>0</v>
      </c>
      <c r="AR127" s="450" t="s">
        <v>19</v>
      </c>
      <c r="AT127" s="457" t="s">
        <v>233</v>
      </c>
      <c r="AU127" s="457" t="s">
        <v>631</v>
      </c>
      <c r="AY127" s="450" t="s">
        <v>632</v>
      </c>
      <c r="BK127" s="458">
        <f>BK128</f>
        <v>0</v>
      </c>
    </row>
    <row r="128" spans="2:63" s="449" customFormat="1" ht="22.8" customHeight="1" x14ac:dyDescent="0.25">
      <c r="B128" s="448"/>
      <c r="D128" s="450" t="s">
        <v>233</v>
      </c>
      <c r="E128" s="459" t="s">
        <v>1143</v>
      </c>
      <c r="F128" s="459" t="s">
        <v>1144</v>
      </c>
      <c r="I128" s="452"/>
      <c r="J128" s="460">
        <f>BK128</f>
        <v>0</v>
      </c>
      <c r="L128" s="448"/>
      <c r="M128" s="454"/>
      <c r="P128" s="455">
        <f>SUM(P129:P132)</f>
        <v>0</v>
      </c>
      <c r="R128" s="455">
        <f>SUM(R129:R132)</f>
        <v>0</v>
      </c>
      <c r="T128" s="456">
        <f>SUM(T129:T132)</f>
        <v>0</v>
      </c>
      <c r="AR128" s="450" t="s">
        <v>19</v>
      </c>
      <c r="AT128" s="457" t="s">
        <v>233</v>
      </c>
      <c r="AU128" s="457" t="s">
        <v>19</v>
      </c>
      <c r="AY128" s="450" t="s">
        <v>632</v>
      </c>
      <c r="BK128" s="458">
        <f>SUM(BK129:BK132)</f>
        <v>0</v>
      </c>
    </row>
    <row r="129" spans="2:65" s="389" customFormat="1" ht="33" customHeight="1" x14ac:dyDescent="0.3">
      <c r="B129" s="388"/>
      <c r="C129" s="461" t="s">
        <v>19</v>
      </c>
      <c r="D129" s="461" t="s">
        <v>634</v>
      </c>
      <c r="E129" s="462" t="s">
        <v>1145</v>
      </c>
      <c r="F129" s="463" t="s">
        <v>1146</v>
      </c>
      <c r="G129" s="464" t="s">
        <v>646</v>
      </c>
      <c r="H129" s="465">
        <v>0.30599999999999999</v>
      </c>
      <c r="I129" s="466"/>
      <c r="J129" s="467">
        <f>ROUND(I129*H129,2)</f>
        <v>0</v>
      </c>
      <c r="K129" s="468"/>
      <c r="L129" s="388"/>
      <c r="M129" s="469" t="s">
        <v>571</v>
      </c>
      <c r="N129" s="470" t="s">
        <v>592</v>
      </c>
      <c r="P129" s="471">
        <f>O129*H129</f>
        <v>0</v>
      </c>
      <c r="Q129" s="471">
        <v>0</v>
      </c>
      <c r="R129" s="471">
        <f>Q129*H129</f>
        <v>0</v>
      </c>
      <c r="S129" s="471">
        <v>0</v>
      </c>
      <c r="T129" s="472">
        <f>S129*H129</f>
        <v>0</v>
      </c>
      <c r="AR129" s="473" t="s">
        <v>76</v>
      </c>
      <c r="AT129" s="473" t="s">
        <v>634</v>
      </c>
      <c r="AU129" s="473" t="s">
        <v>565</v>
      </c>
      <c r="AY129" s="382" t="s">
        <v>632</v>
      </c>
      <c r="BE129" s="474">
        <f>IF(N129="základní",J129,0)</f>
        <v>0</v>
      </c>
      <c r="BF129" s="474">
        <f>IF(N129="snížená",J129,0)</f>
        <v>0</v>
      </c>
      <c r="BG129" s="474">
        <f>IF(N129="zákl. přenesená",J129,0)</f>
        <v>0</v>
      </c>
      <c r="BH129" s="474">
        <f>IF(N129="sníž. přenesená",J129,0)</f>
        <v>0</v>
      </c>
      <c r="BI129" s="474">
        <f>IF(N129="nulová",J129,0)</f>
        <v>0</v>
      </c>
      <c r="BJ129" s="382" t="s">
        <v>19</v>
      </c>
      <c r="BK129" s="474">
        <f>ROUND(I129*H129,2)</f>
        <v>0</v>
      </c>
      <c r="BL129" s="382" t="s">
        <v>76</v>
      </c>
      <c r="BM129" s="473" t="s">
        <v>1147</v>
      </c>
    </row>
    <row r="130" spans="2:65" s="389" customFormat="1" ht="24.15" customHeight="1" x14ac:dyDescent="0.3">
      <c r="B130" s="388"/>
      <c r="C130" s="461" t="s">
        <v>565</v>
      </c>
      <c r="D130" s="461" t="s">
        <v>634</v>
      </c>
      <c r="E130" s="462" t="s">
        <v>1148</v>
      </c>
      <c r="F130" s="463" t="s">
        <v>1149</v>
      </c>
      <c r="G130" s="464" t="s">
        <v>646</v>
      </c>
      <c r="H130" s="465">
        <v>0.30599999999999999</v>
      </c>
      <c r="I130" s="466"/>
      <c r="J130" s="467">
        <f>ROUND(I130*H130,2)</f>
        <v>0</v>
      </c>
      <c r="K130" s="468"/>
      <c r="L130" s="388"/>
      <c r="M130" s="469" t="s">
        <v>571</v>
      </c>
      <c r="N130" s="470" t="s">
        <v>592</v>
      </c>
      <c r="P130" s="471">
        <f>O130*H130</f>
        <v>0</v>
      </c>
      <c r="Q130" s="471">
        <v>0</v>
      </c>
      <c r="R130" s="471">
        <f>Q130*H130</f>
        <v>0</v>
      </c>
      <c r="S130" s="471">
        <v>0</v>
      </c>
      <c r="T130" s="472">
        <f>S130*H130</f>
        <v>0</v>
      </c>
      <c r="AR130" s="473" t="s">
        <v>76</v>
      </c>
      <c r="AT130" s="473" t="s">
        <v>634</v>
      </c>
      <c r="AU130" s="473" t="s">
        <v>565</v>
      </c>
      <c r="AY130" s="382" t="s">
        <v>632</v>
      </c>
      <c r="BE130" s="474">
        <f>IF(N130="základní",J130,0)</f>
        <v>0</v>
      </c>
      <c r="BF130" s="474">
        <f>IF(N130="snížená",J130,0)</f>
        <v>0</v>
      </c>
      <c r="BG130" s="474">
        <f>IF(N130="zákl. přenesená",J130,0)</f>
        <v>0</v>
      </c>
      <c r="BH130" s="474">
        <f>IF(N130="sníž. přenesená",J130,0)</f>
        <v>0</v>
      </c>
      <c r="BI130" s="474">
        <f>IF(N130="nulová",J130,0)</f>
        <v>0</v>
      </c>
      <c r="BJ130" s="382" t="s">
        <v>19</v>
      </c>
      <c r="BK130" s="474">
        <f>ROUND(I130*H130,2)</f>
        <v>0</v>
      </c>
      <c r="BL130" s="382" t="s">
        <v>76</v>
      </c>
      <c r="BM130" s="473" t="s">
        <v>1150</v>
      </c>
    </row>
    <row r="131" spans="2:65" s="389" customFormat="1" ht="24.15" customHeight="1" x14ac:dyDescent="0.3">
      <c r="B131" s="388"/>
      <c r="C131" s="461" t="s">
        <v>649</v>
      </c>
      <c r="D131" s="461" t="s">
        <v>634</v>
      </c>
      <c r="E131" s="462" t="s">
        <v>1151</v>
      </c>
      <c r="F131" s="463" t="s">
        <v>1152</v>
      </c>
      <c r="G131" s="464" t="s">
        <v>646</v>
      </c>
      <c r="H131" s="465">
        <v>2.754</v>
      </c>
      <c r="I131" s="466"/>
      <c r="J131" s="467">
        <f>ROUND(I131*H131,2)</f>
        <v>0</v>
      </c>
      <c r="K131" s="468"/>
      <c r="L131" s="388"/>
      <c r="M131" s="469" t="s">
        <v>571</v>
      </c>
      <c r="N131" s="470" t="s">
        <v>592</v>
      </c>
      <c r="P131" s="471">
        <f>O131*H131</f>
        <v>0</v>
      </c>
      <c r="Q131" s="471">
        <v>0</v>
      </c>
      <c r="R131" s="471">
        <f>Q131*H131</f>
        <v>0</v>
      </c>
      <c r="S131" s="471">
        <v>0</v>
      </c>
      <c r="T131" s="472">
        <f>S131*H131</f>
        <v>0</v>
      </c>
      <c r="AR131" s="473" t="s">
        <v>76</v>
      </c>
      <c r="AT131" s="473" t="s">
        <v>634</v>
      </c>
      <c r="AU131" s="473" t="s">
        <v>565</v>
      </c>
      <c r="AY131" s="382" t="s">
        <v>632</v>
      </c>
      <c r="BE131" s="474">
        <f>IF(N131="základní",J131,0)</f>
        <v>0</v>
      </c>
      <c r="BF131" s="474">
        <f>IF(N131="snížená",J131,0)</f>
        <v>0</v>
      </c>
      <c r="BG131" s="474">
        <f>IF(N131="zákl. přenesená",J131,0)</f>
        <v>0</v>
      </c>
      <c r="BH131" s="474">
        <f>IF(N131="sníž. přenesená",J131,0)</f>
        <v>0</v>
      </c>
      <c r="BI131" s="474">
        <f>IF(N131="nulová",J131,0)</f>
        <v>0</v>
      </c>
      <c r="BJ131" s="382" t="s">
        <v>19</v>
      </c>
      <c r="BK131" s="474">
        <f>ROUND(I131*H131,2)</f>
        <v>0</v>
      </c>
      <c r="BL131" s="382" t="s">
        <v>76</v>
      </c>
      <c r="BM131" s="473" t="s">
        <v>1153</v>
      </c>
    </row>
    <row r="132" spans="2:65" s="389" customFormat="1" ht="37.799999999999997" customHeight="1" x14ac:dyDescent="0.3">
      <c r="B132" s="388"/>
      <c r="C132" s="461" t="s">
        <v>76</v>
      </c>
      <c r="D132" s="461" t="s">
        <v>634</v>
      </c>
      <c r="E132" s="462" t="s">
        <v>1154</v>
      </c>
      <c r="F132" s="463" t="s">
        <v>1155</v>
      </c>
      <c r="G132" s="464" t="s">
        <v>646</v>
      </c>
      <c r="H132" s="465">
        <v>5.5E-2</v>
      </c>
      <c r="I132" s="466"/>
      <c r="J132" s="467">
        <f>ROUND(I132*H132,2)</f>
        <v>0</v>
      </c>
      <c r="K132" s="468"/>
      <c r="L132" s="388"/>
      <c r="M132" s="469" t="s">
        <v>571</v>
      </c>
      <c r="N132" s="470" t="s">
        <v>592</v>
      </c>
      <c r="P132" s="471">
        <f>O132*H132</f>
        <v>0</v>
      </c>
      <c r="Q132" s="471">
        <v>0</v>
      </c>
      <c r="R132" s="471">
        <f>Q132*H132</f>
        <v>0</v>
      </c>
      <c r="S132" s="471">
        <v>0</v>
      </c>
      <c r="T132" s="472">
        <f>S132*H132</f>
        <v>0</v>
      </c>
      <c r="AR132" s="473" t="s">
        <v>76</v>
      </c>
      <c r="AT132" s="473" t="s">
        <v>634</v>
      </c>
      <c r="AU132" s="473" t="s">
        <v>565</v>
      </c>
      <c r="AY132" s="382" t="s">
        <v>632</v>
      </c>
      <c r="BE132" s="474">
        <f>IF(N132="základní",J132,0)</f>
        <v>0</v>
      </c>
      <c r="BF132" s="474">
        <f>IF(N132="snížená",J132,0)</f>
        <v>0</v>
      </c>
      <c r="BG132" s="474">
        <f>IF(N132="zákl. přenesená",J132,0)</f>
        <v>0</v>
      </c>
      <c r="BH132" s="474">
        <f>IF(N132="sníž. přenesená",J132,0)</f>
        <v>0</v>
      </c>
      <c r="BI132" s="474">
        <f>IF(N132="nulová",J132,0)</f>
        <v>0</v>
      </c>
      <c r="BJ132" s="382" t="s">
        <v>19</v>
      </c>
      <c r="BK132" s="474">
        <f>ROUND(I132*H132,2)</f>
        <v>0</v>
      </c>
      <c r="BL132" s="382" t="s">
        <v>76</v>
      </c>
      <c r="BM132" s="473" t="s">
        <v>1156</v>
      </c>
    </row>
    <row r="133" spans="2:65" s="449" customFormat="1" ht="25.95" customHeight="1" x14ac:dyDescent="0.25">
      <c r="B133" s="448"/>
      <c r="D133" s="450" t="s">
        <v>233</v>
      </c>
      <c r="E133" s="451" t="s">
        <v>853</v>
      </c>
      <c r="F133" s="451" t="s">
        <v>854</v>
      </c>
      <c r="I133" s="452"/>
      <c r="J133" s="453">
        <f>BK133</f>
        <v>0</v>
      </c>
      <c r="L133" s="448"/>
      <c r="M133" s="454"/>
      <c r="P133" s="455">
        <f>P134+P142+P159+P164</f>
        <v>0</v>
      </c>
      <c r="R133" s="455">
        <f>R134+R142+R159+R164</f>
        <v>0.1858928</v>
      </c>
      <c r="T133" s="456">
        <f>T134+T142+T159+T164</f>
        <v>0.30595999999999995</v>
      </c>
      <c r="AR133" s="450" t="s">
        <v>565</v>
      </c>
      <c r="AT133" s="457" t="s">
        <v>233</v>
      </c>
      <c r="AU133" s="457" t="s">
        <v>631</v>
      </c>
      <c r="AY133" s="450" t="s">
        <v>632</v>
      </c>
      <c r="BK133" s="458">
        <f>BK134+BK142+BK159+BK164</f>
        <v>0</v>
      </c>
    </row>
    <row r="134" spans="2:65" s="449" customFormat="1" ht="22.8" customHeight="1" x14ac:dyDescent="0.25">
      <c r="B134" s="448"/>
      <c r="D134" s="450" t="s">
        <v>233</v>
      </c>
      <c r="E134" s="459" t="s">
        <v>1157</v>
      </c>
      <c r="F134" s="459" t="s">
        <v>1158</v>
      </c>
      <c r="I134" s="452"/>
      <c r="J134" s="460">
        <f>BK134</f>
        <v>0</v>
      </c>
      <c r="L134" s="448"/>
      <c r="M134" s="454"/>
      <c r="P134" s="455">
        <f>SUM(P135:P141)</f>
        <v>0</v>
      </c>
      <c r="R134" s="455">
        <f>SUM(R135:R141)</f>
        <v>1.554E-2</v>
      </c>
      <c r="T134" s="456">
        <f>SUM(T135:T141)</f>
        <v>4.41E-2</v>
      </c>
      <c r="AR134" s="450" t="s">
        <v>565</v>
      </c>
      <c r="AT134" s="457" t="s">
        <v>233</v>
      </c>
      <c r="AU134" s="457" t="s">
        <v>19</v>
      </c>
      <c r="AY134" s="450" t="s">
        <v>632</v>
      </c>
      <c r="BK134" s="458">
        <f>SUM(BK135:BK141)</f>
        <v>0</v>
      </c>
    </row>
    <row r="135" spans="2:65" s="389" customFormat="1" ht="16.5" customHeight="1" x14ac:dyDescent="0.3">
      <c r="B135" s="388"/>
      <c r="C135" s="461" t="s">
        <v>661</v>
      </c>
      <c r="D135" s="461" t="s">
        <v>634</v>
      </c>
      <c r="E135" s="462" t="s">
        <v>1159</v>
      </c>
      <c r="F135" s="463" t="s">
        <v>1160</v>
      </c>
      <c r="G135" s="464" t="s">
        <v>52</v>
      </c>
      <c r="H135" s="465">
        <v>21</v>
      </c>
      <c r="I135" s="466"/>
      <c r="J135" s="467">
        <f t="shared" ref="J135:J141" si="0">ROUND(I135*H135,2)</f>
        <v>0</v>
      </c>
      <c r="K135" s="468"/>
      <c r="L135" s="388"/>
      <c r="M135" s="469" t="s">
        <v>571</v>
      </c>
      <c r="N135" s="470" t="s">
        <v>592</v>
      </c>
      <c r="P135" s="471">
        <f t="shared" ref="P135:P141" si="1">O135*H135</f>
        <v>0</v>
      </c>
      <c r="Q135" s="471">
        <v>0</v>
      </c>
      <c r="R135" s="471">
        <f t="shared" ref="R135:R141" si="2">Q135*H135</f>
        <v>0</v>
      </c>
      <c r="S135" s="471">
        <v>2.0999999999999999E-3</v>
      </c>
      <c r="T135" s="472">
        <f t="shared" ref="T135:T141" si="3">S135*H135</f>
        <v>4.41E-2</v>
      </c>
      <c r="AR135" s="473" t="s">
        <v>736</v>
      </c>
      <c r="AT135" s="473" t="s">
        <v>634</v>
      </c>
      <c r="AU135" s="473" t="s">
        <v>565</v>
      </c>
      <c r="AY135" s="382" t="s">
        <v>632</v>
      </c>
      <c r="BE135" s="474">
        <f t="shared" ref="BE135:BE141" si="4">IF(N135="základní",J135,0)</f>
        <v>0</v>
      </c>
      <c r="BF135" s="474">
        <f t="shared" ref="BF135:BF141" si="5">IF(N135="snížená",J135,0)</f>
        <v>0</v>
      </c>
      <c r="BG135" s="474">
        <f t="shared" ref="BG135:BG141" si="6">IF(N135="zákl. přenesená",J135,0)</f>
        <v>0</v>
      </c>
      <c r="BH135" s="474">
        <f t="shared" ref="BH135:BH141" si="7">IF(N135="sníž. přenesená",J135,0)</f>
        <v>0</v>
      </c>
      <c r="BI135" s="474">
        <f t="shared" ref="BI135:BI141" si="8">IF(N135="nulová",J135,0)</f>
        <v>0</v>
      </c>
      <c r="BJ135" s="382" t="s">
        <v>19</v>
      </c>
      <c r="BK135" s="474">
        <f t="shared" ref="BK135:BK141" si="9">ROUND(I135*H135,2)</f>
        <v>0</v>
      </c>
      <c r="BL135" s="382" t="s">
        <v>736</v>
      </c>
      <c r="BM135" s="473" t="s">
        <v>1161</v>
      </c>
    </row>
    <row r="136" spans="2:65" s="389" customFormat="1" ht="21.75" customHeight="1" x14ac:dyDescent="0.3">
      <c r="B136" s="388"/>
      <c r="C136" s="461" t="s">
        <v>670</v>
      </c>
      <c r="D136" s="461" t="s">
        <v>634</v>
      </c>
      <c r="E136" s="462" t="s">
        <v>1162</v>
      </c>
      <c r="F136" s="463" t="s">
        <v>1163</v>
      </c>
      <c r="G136" s="464" t="s">
        <v>52</v>
      </c>
      <c r="H136" s="465">
        <v>2</v>
      </c>
      <c r="I136" s="466"/>
      <c r="J136" s="467">
        <f t="shared" si="0"/>
        <v>0</v>
      </c>
      <c r="K136" s="468"/>
      <c r="L136" s="388"/>
      <c r="M136" s="469" t="s">
        <v>571</v>
      </c>
      <c r="N136" s="470" t="s">
        <v>592</v>
      </c>
      <c r="P136" s="471">
        <f t="shared" si="1"/>
        <v>0</v>
      </c>
      <c r="Q136" s="471">
        <v>2.7699999999999999E-3</v>
      </c>
      <c r="R136" s="471">
        <f t="shared" si="2"/>
        <v>5.5399999999999998E-3</v>
      </c>
      <c r="S136" s="471">
        <v>0</v>
      </c>
      <c r="T136" s="472">
        <f t="shared" si="3"/>
        <v>0</v>
      </c>
      <c r="AR136" s="473" t="s">
        <v>736</v>
      </c>
      <c r="AT136" s="473" t="s">
        <v>634</v>
      </c>
      <c r="AU136" s="473" t="s">
        <v>565</v>
      </c>
      <c r="AY136" s="382" t="s">
        <v>632</v>
      </c>
      <c r="BE136" s="474">
        <f t="shared" si="4"/>
        <v>0</v>
      </c>
      <c r="BF136" s="474">
        <f t="shared" si="5"/>
        <v>0</v>
      </c>
      <c r="BG136" s="474">
        <f t="shared" si="6"/>
        <v>0</v>
      </c>
      <c r="BH136" s="474">
        <f t="shared" si="7"/>
        <v>0</v>
      </c>
      <c r="BI136" s="474">
        <f t="shared" si="8"/>
        <v>0</v>
      </c>
      <c r="BJ136" s="382" t="s">
        <v>19</v>
      </c>
      <c r="BK136" s="474">
        <f t="shared" si="9"/>
        <v>0</v>
      </c>
      <c r="BL136" s="382" t="s">
        <v>736</v>
      </c>
      <c r="BM136" s="473" t="s">
        <v>1164</v>
      </c>
    </row>
    <row r="137" spans="2:65" s="389" customFormat="1" ht="16.5" customHeight="1" x14ac:dyDescent="0.3">
      <c r="B137" s="388"/>
      <c r="C137" s="504" t="s">
        <v>676</v>
      </c>
      <c r="D137" s="504" t="s">
        <v>689</v>
      </c>
      <c r="E137" s="505" t="s">
        <v>1165</v>
      </c>
      <c r="F137" s="506" t="s">
        <v>1166</v>
      </c>
      <c r="G137" s="507" t="s">
        <v>673</v>
      </c>
      <c r="H137" s="508">
        <v>2</v>
      </c>
      <c r="I137" s="509"/>
      <c r="J137" s="510">
        <f t="shared" si="0"/>
        <v>0</v>
      </c>
      <c r="K137" s="511"/>
      <c r="L137" s="512"/>
      <c r="M137" s="513" t="s">
        <v>571</v>
      </c>
      <c r="N137" s="514" t="s">
        <v>592</v>
      </c>
      <c r="P137" s="471">
        <f t="shared" si="1"/>
        <v>0</v>
      </c>
      <c r="Q137" s="471">
        <v>0</v>
      </c>
      <c r="R137" s="471">
        <f t="shared" si="2"/>
        <v>0</v>
      </c>
      <c r="S137" s="471">
        <v>0</v>
      </c>
      <c r="T137" s="472">
        <f t="shared" si="3"/>
        <v>0</v>
      </c>
      <c r="AR137" s="473" t="s">
        <v>861</v>
      </c>
      <c r="AT137" s="473" t="s">
        <v>689</v>
      </c>
      <c r="AU137" s="473" t="s">
        <v>565</v>
      </c>
      <c r="AY137" s="382" t="s">
        <v>632</v>
      </c>
      <c r="BE137" s="474">
        <f t="shared" si="4"/>
        <v>0</v>
      </c>
      <c r="BF137" s="474">
        <f t="shared" si="5"/>
        <v>0</v>
      </c>
      <c r="BG137" s="474">
        <f t="shared" si="6"/>
        <v>0</v>
      </c>
      <c r="BH137" s="474">
        <f t="shared" si="7"/>
        <v>0</v>
      </c>
      <c r="BI137" s="474">
        <f t="shared" si="8"/>
        <v>0</v>
      </c>
      <c r="BJ137" s="382" t="s">
        <v>19</v>
      </c>
      <c r="BK137" s="474">
        <f t="shared" si="9"/>
        <v>0</v>
      </c>
      <c r="BL137" s="382" t="s">
        <v>736</v>
      </c>
      <c r="BM137" s="473" t="s">
        <v>1167</v>
      </c>
    </row>
    <row r="138" spans="2:65" s="389" customFormat="1" ht="21.75" customHeight="1" x14ac:dyDescent="0.3">
      <c r="B138" s="388"/>
      <c r="C138" s="461" t="s">
        <v>681</v>
      </c>
      <c r="D138" s="461" t="s">
        <v>634</v>
      </c>
      <c r="E138" s="462" t="s">
        <v>1168</v>
      </c>
      <c r="F138" s="463" t="s">
        <v>1169</v>
      </c>
      <c r="G138" s="464" t="s">
        <v>52</v>
      </c>
      <c r="H138" s="465">
        <v>25</v>
      </c>
      <c r="I138" s="466"/>
      <c r="J138" s="467">
        <f t="shared" si="0"/>
        <v>0</v>
      </c>
      <c r="K138" s="468"/>
      <c r="L138" s="388"/>
      <c r="M138" s="469" t="s">
        <v>571</v>
      </c>
      <c r="N138" s="470" t="s">
        <v>592</v>
      </c>
      <c r="P138" s="471">
        <f t="shared" si="1"/>
        <v>0</v>
      </c>
      <c r="Q138" s="471">
        <v>4.0000000000000002E-4</v>
      </c>
      <c r="R138" s="471">
        <f t="shared" si="2"/>
        <v>0.01</v>
      </c>
      <c r="S138" s="471">
        <v>0</v>
      </c>
      <c r="T138" s="472">
        <f t="shared" si="3"/>
        <v>0</v>
      </c>
      <c r="AR138" s="473" t="s">
        <v>736</v>
      </c>
      <c r="AT138" s="473" t="s">
        <v>634</v>
      </c>
      <c r="AU138" s="473" t="s">
        <v>565</v>
      </c>
      <c r="AY138" s="382" t="s">
        <v>632</v>
      </c>
      <c r="BE138" s="474">
        <f t="shared" si="4"/>
        <v>0</v>
      </c>
      <c r="BF138" s="474">
        <f t="shared" si="5"/>
        <v>0</v>
      </c>
      <c r="BG138" s="474">
        <f t="shared" si="6"/>
        <v>0</v>
      </c>
      <c r="BH138" s="474">
        <f t="shared" si="7"/>
        <v>0</v>
      </c>
      <c r="BI138" s="474">
        <f t="shared" si="8"/>
        <v>0</v>
      </c>
      <c r="BJ138" s="382" t="s">
        <v>19</v>
      </c>
      <c r="BK138" s="474">
        <f t="shared" si="9"/>
        <v>0</v>
      </c>
      <c r="BL138" s="382" t="s">
        <v>736</v>
      </c>
      <c r="BM138" s="473" t="s">
        <v>1170</v>
      </c>
    </row>
    <row r="139" spans="2:65" s="389" customFormat="1" ht="21.75" customHeight="1" x14ac:dyDescent="0.3">
      <c r="B139" s="388"/>
      <c r="C139" s="461" t="s">
        <v>688</v>
      </c>
      <c r="D139" s="461" t="s">
        <v>634</v>
      </c>
      <c r="E139" s="462" t="s">
        <v>1171</v>
      </c>
      <c r="F139" s="463" t="s">
        <v>1172</v>
      </c>
      <c r="G139" s="464" t="s">
        <v>52</v>
      </c>
      <c r="H139" s="465">
        <v>25</v>
      </c>
      <c r="I139" s="466"/>
      <c r="J139" s="467">
        <f t="shared" si="0"/>
        <v>0</v>
      </c>
      <c r="K139" s="468"/>
      <c r="L139" s="388"/>
      <c r="M139" s="469" t="s">
        <v>571</v>
      </c>
      <c r="N139" s="470" t="s">
        <v>592</v>
      </c>
      <c r="P139" s="471">
        <f t="shared" si="1"/>
        <v>0</v>
      </c>
      <c r="Q139" s="471">
        <v>0</v>
      </c>
      <c r="R139" s="471">
        <f t="shared" si="2"/>
        <v>0</v>
      </c>
      <c r="S139" s="471">
        <v>0</v>
      </c>
      <c r="T139" s="472">
        <f t="shared" si="3"/>
        <v>0</v>
      </c>
      <c r="AR139" s="473" t="s">
        <v>736</v>
      </c>
      <c r="AT139" s="473" t="s">
        <v>634</v>
      </c>
      <c r="AU139" s="473" t="s">
        <v>565</v>
      </c>
      <c r="AY139" s="382" t="s">
        <v>632</v>
      </c>
      <c r="BE139" s="474">
        <f t="shared" si="4"/>
        <v>0</v>
      </c>
      <c r="BF139" s="474">
        <f t="shared" si="5"/>
        <v>0</v>
      </c>
      <c r="BG139" s="474">
        <f t="shared" si="6"/>
        <v>0</v>
      </c>
      <c r="BH139" s="474">
        <f t="shared" si="7"/>
        <v>0</v>
      </c>
      <c r="BI139" s="474">
        <f t="shared" si="8"/>
        <v>0</v>
      </c>
      <c r="BJ139" s="382" t="s">
        <v>19</v>
      </c>
      <c r="BK139" s="474">
        <f t="shared" si="9"/>
        <v>0</v>
      </c>
      <c r="BL139" s="382" t="s">
        <v>736</v>
      </c>
      <c r="BM139" s="473" t="s">
        <v>1173</v>
      </c>
    </row>
    <row r="140" spans="2:65" s="389" customFormat="1" ht="24.15" customHeight="1" x14ac:dyDescent="0.3">
      <c r="B140" s="388"/>
      <c r="C140" s="461" t="s">
        <v>693</v>
      </c>
      <c r="D140" s="461" t="s">
        <v>634</v>
      </c>
      <c r="E140" s="462" t="s">
        <v>1174</v>
      </c>
      <c r="F140" s="463" t="s">
        <v>1175</v>
      </c>
      <c r="G140" s="464" t="s">
        <v>52</v>
      </c>
      <c r="H140" s="465">
        <v>2</v>
      </c>
      <c r="I140" s="466"/>
      <c r="J140" s="467">
        <f t="shared" si="0"/>
        <v>0</v>
      </c>
      <c r="K140" s="468"/>
      <c r="L140" s="388"/>
      <c r="M140" s="469" t="s">
        <v>571</v>
      </c>
      <c r="N140" s="470" t="s">
        <v>592</v>
      </c>
      <c r="P140" s="471">
        <f t="shared" si="1"/>
        <v>0</v>
      </c>
      <c r="Q140" s="471">
        <v>0</v>
      </c>
      <c r="R140" s="471">
        <f t="shared" si="2"/>
        <v>0</v>
      </c>
      <c r="S140" s="471">
        <v>0</v>
      </c>
      <c r="T140" s="472">
        <f t="shared" si="3"/>
        <v>0</v>
      </c>
      <c r="AR140" s="473" t="s">
        <v>736</v>
      </c>
      <c r="AT140" s="473" t="s">
        <v>634</v>
      </c>
      <c r="AU140" s="473" t="s">
        <v>565</v>
      </c>
      <c r="AY140" s="382" t="s">
        <v>632</v>
      </c>
      <c r="BE140" s="474">
        <f t="shared" si="4"/>
        <v>0</v>
      </c>
      <c r="BF140" s="474">
        <f t="shared" si="5"/>
        <v>0</v>
      </c>
      <c r="BG140" s="474">
        <f t="shared" si="6"/>
        <v>0</v>
      </c>
      <c r="BH140" s="474">
        <f t="shared" si="7"/>
        <v>0</v>
      </c>
      <c r="BI140" s="474">
        <f t="shared" si="8"/>
        <v>0</v>
      </c>
      <c r="BJ140" s="382" t="s">
        <v>19</v>
      </c>
      <c r="BK140" s="474">
        <f t="shared" si="9"/>
        <v>0</v>
      </c>
      <c r="BL140" s="382" t="s">
        <v>736</v>
      </c>
      <c r="BM140" s="473" t="s">
        <v>1176</v>
      </c>
    </row>
    <row r="141" spans="2:65" s="389" customFormat="1" ht="24.15" customHeight="1" x14ac:dyDescent="0.3">
      <c r="B141" s="388"/>
      <c r="C141" s="461" t="s">
        <v>699</v>
      </c>
      <c r="D141" s="461" t="s">
        <v>634</v>
      </c>
      <c r="E141" s="462" t="s">
        <v>1177</v>
      </c>
      <c r="F141" s="463" t="s">
        <v>1178</v>
      </c>
      <c r="G141" s="464" t="s">
        <v>1179</v>
      </c>
      <c r="H141" s="598"/>
      <c r="I141" s="466"/>
      <c r="J141" s="467">
        <f t="shared" si="0"/>
        <v>0</v>
      </c>
      <c r="K141" s="468"/>
      <c r="L141" s="388"/>
      <c r="M141" s="469" t="s">
        <v>571</v>
      </c>
      <c r="N141" s="470" t="s">
        <v>592</v>
      </c>
      <c r="P141" s="471">
        <f t="shared" si="1"/>
        <v>0</v>
      </c>
      <c r="Q141" s="471">
        <v>0</v>
      </c>
      <c r="R141" s="471">
        <f t="shared" si="2"/>
        <v>0</v>
      </c>
      <c r="S141" s="471">
        <v>0</v>
      </c>
      <c r="T141" s="472">
        <f t="shared" si="3"/>
        <v>0</v>
      </c>
      <c r="AR141" s="473" t="s">
        <v>736</v>
      </c>
      <c r="AT141" s="473" t="s">
        <v>634</v>
      </c>
      <c r="AU141" s="473" t="s">
        <v>565</v>
      </c>
      <c r="AY141" s="382" t="s">
        <v>632</v>
      </c>
      <c r="BE141" s="474">
        <f t="shared" si="4"/>
        <v>0</v>
      </c>
      <c r="BF141" s="474">
        <f t="shared" si="5"/>
        <v>0</v>
      </c>
      <c r="BG141" s="474">
        <f t="shared" si="6"/>
        <v>0</v>
      </c>
      <c r="BH141" s="474">
        <f t="shared" si="7"/>
        <v>0</v>
      </c>
      <c r="BI141" s="474">
        <f t="shared" si="8"/>
        <v>0</v>
      </c>
      <c r="BJ141" s="382" t="s">
        <v>19</v>
      </c>
      <c r="BK141" s="474">
        <f t="shared" si="9"/>
        <v>0</v>
      </c>
      <c r="BL141" s="382" t="s">
        <v>736</v>
      </c>
      <c r="BM141" s="473" t="s">
        <v>1180</v>
      </c>
    </row>
    <row r="142" spans="2:65" s="449" customFormat="1" ht="22.8" customHeight="1" x14ac:dyDescent="0.25">
      <c r="B142" s="448"/>
      <c r="D142" s="450" t="s">
        <v>233</v>
      </c>
      <c r="E142" s="459" t="s">
        <v>1181</v>
      </c>
      <c r="F142" s="459" t="s">
        <v>1182</v>
      </c>
      <c r="I142" s="452"/>
      <c r="J142" s="460">
        <f>BK142</f>
        <v>0</v>
      </c>
      <c r="L142" s="448"/>
      <c r="M142" s="454"/>
      <c r="P142" s="455">
        <f>SUM(P143:P158)</f>
        <v>0</v>
      </c>
      <c r="R142" s="455">
        <f>SUM(R143:R158)</f>
        <v>7.0492799999999994E-2</v>
      </c>
      <c r="T142" s="456">
        <f>SUM(T143:T158)</f>
        <v>0.26077999999999996</v>
      </c>
      <c r="AR142" s="450" t="s">
        <v>565</v>
      </c>
      <c r="AT142" s="457" t="s">
        <v>233</v>
      </c>
      <c r="AU142" s="457" t="s">
        <v>19</v>
      </c>
      <c r="AY142" s="450" t="s">
        <v>632</v>
      </c>
      <c r="BK142" s="458">
        <f>SUM(BK143:BK158)</f>
        <v>0</v>
      </c>
    </row>
    <row r="143" spans="2:65" s="389" customFormat="1" ht="24.15" customHeight="1" x14ac:dyDescent="0.3">
      <c r="B143" s="388"/>
      <c r="C143" s="461" t="s">
        <v>703</v>
      </c>
      <c r="D143" s="461" t="s">
        <v>634</v>
      </c>
      <c r="E143" s="462" t="s">
        <v>1183</v>
      </c>
      <c r="F143" s="463" t="s">
        <v>1184</v>
      </c>
      <c r="G143" s="464" t="s">
        <v>52</v>
      </c>
      <c r="H143" s="465">
        <v>26</v>
      </c>
      <c r="I143" s="466"/>
      <c r="J143" s="467">
        <f t="shared" ref="J143:J158" si="10">ROUND(I143*H143,2)</f>
        <v>0</v>
      </c>
      <c r="K143" s="468"/>
      <c r="L143" s="388"/>
      <c r="M143" s="469" t="s">
        <v>571</v>
      </c>
      <c r="N143" s="470" t="s">
        <v>592</v>
      </c>
      <c r="P143" s="471">
        <f t="shared" ref="P143:P158" si="11">O143*H143</f>
        <v>0</v>
      </c>
      <c r="Q143" s="471">
        <v>0</v>
      </c>
      <c r="R143" s="471">
        <f t="shared" ref="R143:R158" si="12">Q143*H143</f>
        <v>0</v>
      </c>
      <c r="S143" s="471">
        <v>9.5899999999999996E-3</v>
      </c>
      <c r="T143" s="472">
        <f t="shared" ref="T143:T158" si="13">S143*H143</f>
        <v>0.24933999999999998</v>
      </c>
      <c r="AR143" s="473" t="s">
        <v>736</v>
      </c>
      <c r="AT143" s="473" t="s">
        <v>634</v>
      </c>
      <c r="AU143" s="473" t="s">
        <v>565</v>
      </c>
      <c r="AY143" s="382" t="s">
        <v>632</v>
      </c>
      <c r="BE143" s="474">
        <f t="shared" ref="BE143:BE158" si="14">IF(N143="základní",J143,0)</f>
        <v>0</v>
      </c>
      <c r="BF143" s="474">
        <f t="shared" ref="BF143:BF158" si="15">IF(N143="snížená",J143,0)</f>
        <v>0</v>
      </c>
      <c r="BG143" s="474">
        <f t="shared" ref="BG143:BG158" si="16">IF(N143="zákl. přenesená",J143,0)</f>
        <v>0</v>
      </c>
      <c r="BH143" s="474">
        <f t="shared" ref="BH143:BH158" si="17">IF(N143="sníž. přenesená",J143,0)</f>
        <v>0</v>
      </c>
      <c r="BI143" s="474">
        <f t="shared" ref="BI143:BI158" si="18">IF(N143="nulová",J143,0)</f>
        <v>0</v>
      </c>
      <c r="BJ143" s="382" t="s">
        <v>19</v>
      </c>
      <c r="BK143" s="474">
        <f t="shared" ref="BK143:BK158" si="19">ROUND(I143*H143,2)</f>
        <v>0</v>
      </c>
      <c r="BL143" s="382" t="s">
        <v>736</v>
      </c>
      <c r="BM143" s="473" t="s">
        <v>1185</v>
      </c>
    </row>
    <row r="144" spans="2:65" s="389" customFormat="1" ht="33" customHeight="1" x14ac:dyDescent="0.3">
      <c r="B144" s="388"/>
      <c r="C144" s="461" t="s">
        <v>711</v>
      </c>
      <c r="D144" s="461" t="s">
        <v>634</v>
      </c>
      <c r="E144" s="462" t="s">
        <v>1186</v>
      </c>
      <c r="F144" s="463" t="s">
        <v>1187</v>
      </c>
      <c r="G144" s="464" t="s">
        <v>673</v>
      </c>
      <c r="H144" s="465">
        <v>2</v>
      </c>
      <c r="I144" s="466"/>
      <c r="J144" s="467">
        <f t="shared" si="10"/>
        <v>0</v>
      </c>
      <c r="K144" s="468"/>
      <c r="L144" s="388"/>
      <c r="M144" s="469" t="s">
        <v>571</v>
      </c>
      <c r="N144" s="470" t="s">
        <v>592</v>
      </c>
      <c r="P144" s="471">
        <f t="shared" si="11"/>
        <v>0</v>
      </c>
      <c r="Q144" s="471">
        <v>2.7899999999999999E-3</v>
      </c>
      <c r="R144" s="471">
        <f t="shared" si="12"/>
        <v>5.5799999999999999E-3</v>
      </c>
      <c r="S144" s="471">
        <v>0</v>
      </c>
      <c r="T144" s="472">
        <f t="shared" si="13"/>
        <v>0</v>
      </c>
      <c r="AR144" s="473" t="s">
        <v>736</v>
      </c>
      <c r="AT144" s="473" t="s">
        <v>634</v>
      </c>
      <c r="AU144" s="473" t="s">
        <v>565</v>
      </c>
      <c r="AY144" s="382" t="s">
        <v>632</v>
      </c>
      <c r="BE144" s="474">
        <f t="shared" si="14"/>
        <v>0</v>
      </c>
      <c r="BF144" s="474">
        <f t="shared" si="15"/>
        <v>0</v>
      </c>
      <c r="BG144" s="474">
        <f t="shared" si="16"/>
        <v>0</v>
      </c>
      <c r="BH144" s="474">
        <f t="shared" si="17"/>
        <v>0</v>
      </c>
      <c r="BI144" s="474">
        <f t="shared" si="18"/>
        <v>0</v>
      </c>
      <c r="BJ144" s="382" t="s">
        <v>19</v>
      </c>
      <c r="BK144" s="474">
        <f t="shared" si="19"/>
        <v>0</v>
      </c>
      <c r="BL144" s="382" t="s">
        <v>736</v>
      </c>
      <c r="BM144" s="473" t="s">
        <v>1188</v>
      </c>
    </row>
    <row r="145" spans="2:65" s="389" customFormat="1" ht="24.15" customHeight="1" x14ac:dyDescent="0.3">
      <c r="B145" s="388"/>
      <c r="C145" s="461" t="s">
        <v>721</v>
      </c>
      <c r="D145" s="461" t="s">
        <v>634</v>
      </c>
      <c r="E145" s="462" t="s">
        <v>1189</v>
      </c>
      <c r="F145" s="463" t="s">
        <v>1190</v>
      </c>
      <c r="G145" s="464" t="s">
        <v>52</v>
      </c>
      <c r="H145" s="465">
        <v>29</v>
      </c>
      <c r="I145" s="466"/>
      <c r="J145" s="467">
        <f t="shared" si="10"/>
        <v>0</v>
      </c>
      <c r="K145" s="468"/>
      <c r="L145" s="388"/>
      <c r="M145" s="469" t="s">
        <v>571</v>
      </c>
      <c r="N145" s="470" t="s">
        <v>592</v>
      </c>
      <c r="P145" s="471">
        <f t="shared" si="11"/>
        <v>0</v>
      </c>
      <c r="Q145" s="471">
        <v>7.9000000000000001E-4</v>
      </c>
      <c r="R145" s="471">
        <f t="shared" si="12"/>
        <v>2.291E-2</v>
      </c>
      <c r="S145" s="471">
        <v>0</v>
      </c>
      <c r="T145" s="472">
        <f t="shared" si="13"/>
        <v>0</v>
      </c>
      <c r="AR145" s="473" t="s">
        <v>736</v>
      </c>
      <c r="AT145" s="473" t="s">
        <v>634</v>
      </c>
      <c r="AU145" s="473" t="s">
        <v>565</v>
      </c>
      <c r="AY145" s="382" t="s">
        <v>632</v>
      </c>
      <c r="BE145" s="474">
        <f t="shared" si="14"/>
        <v>0</v>
      </c>
      <c r="BF145" s="474">
        <f t="shared" si="15"/>
        <v>0</v>
      </c>
      <c r="BG145" s="474">
        <f t="shared" si="16"/>
        <v>0</v>
      </c>
      <c r="BH145" s="474">
        <f t="shared" si="17"/>
        <v>0</v>
      </c>
      <c r="BI145" s="474">
        <f t="shared" si="18"/>
        <v>0</v>
      </c>
      <c r="BJ145" s="382" t="s">
        <v>19</v>
      </c>
      <c r="BK145" s="474">
        <f t="shared" si="19"/>
        <v>0</v>
      </c>
      <c r="BL145" s="382" t="s">
        <v>736</v>
      </c>
      <c r="BM145" s="473" t="s">
        <v>1191</v>
      </c>
    </row>
    <row r="146" spans="2:65" s="389" customFormat="1" ht="24.15" customHeight="1" x14ac:dyDescent="0.3">
      <c r="B146" s="388"/>
      <c r="C146" s="504" t="s">
        <v>729</v>
      </c>
      <c r="D146" s="504" t="s">
        <v>689</v>
      </c>
      <c r="E146" s="505" t="s">
        <v>1192</v>
      </c>
      <c r="F146" s="506" t="s">
        <v>1193</v>
      </c>
      <c r="G146" s="507" t="s">
        <v>52</v>
      </c>
      <c r="H146" s="508">
        <v>29.87</v>
      </c>
      <c r="I146" s="509"/>
      <c r="J146" s="510">
        <f t="shared" si="10"/>
        <v>0</v>
      </c>
      <c r="K146" s="511"/>
      <c r="L146" s="512"/>
      <c r="M146" s="513" t="s">
        <v>571</v>
      </c>
      <c r="N146" s="514" t="s">
        <v>592</v>
      </c>
      <c r="P146" s="471">
        <f t="shared" si="11"/>
        <v>0</v>
      </c>
      <c r="Q146" s="471">
        <v>6.4000000000000005E-4</v>
      </c>
      <c r="R146" s="471">
        <f t="shared" si="12"/>
        <v>1.9116800000000003E-2</v>
      </c>
      <c r="S146" s="471">
        <v>0</v>
      </c>
      <c r="T146" s="472">
        <f t="shared" si="13"/>
        <v>0</v>
      </c>
      <c r="AR146" s="473" t="s">
        <v>861</v>
      </c>
      <c r="AT146" s="473" t="s">
        <v>689</v>
      </c>
      <c r="AU146" s="473" t="s">
        <v>565</v>
      </c>
      <c r="AY146" s="382" t="s">
        <v>632</v>
      </c>
      <c r="BE146" s="474">
        <f t="shared" si="14"/>
        <v>0</v>
      </c>
      <c r="BF146" s="474">
        <f t="shared" si="15"/>
        <v>0</v>
      </c>
      <c r="BG146" s="474">
        <f t="shared" si="16"/>
        <v>0</v>
      </c>
      <c r="BH146" s="474">
        <f t="shared" si="17"/>
        <v>0</v>
      </c>
      <c r="BI146" s="474">
        <f t="shared" si="18"/>
        <v>0</v>
      </c>
      <c r="BJ146" s="382" t="s">
        <v>19</v>
      </c>
      <c r="BK146" s="474">
        <f t="shared" si="19"/>
        <v>0</v>
      </c>
      <c r="BL146" s="382" t="s">
        <v>736</v>
      </c>
      <c r="BM146" s="473" t="s">
        <v>1194</v>
      </c>
    </row>
    <row r="147" spans="2:65" s="389" customFormat="1" ht="24.15" customHeight="1" x14ac:dyDescent="0.3">
      <c r="B147" s="388"/>
      <c r="C147" s="461" t="s">
        <v>736</v>
      </c>
      <c r="D147" s="461" t="s">
        <v>634</v>
      </c>
      <c r="E147" s="462" t="s">
        <v>1195</v>
      </c>
      <c r="F147" s="463" t="s">
        <v>1196</v>
      </c>
      <c r="G147" s="464" t="s">
        <v>52</v>
      </c>
      <c r="H147" s="465">
        <v>8</v>
      </c>
      <c r="I147" s="466"/>
      <c r="J147" s="467">
        <f t="shared" si="10"/>
        <v>0</v>
      </c>
      <c r="K147" s="468"/>
      <c r="L147" s="388"/>
      <c r="M147" s="469" t="s">
        <v>571</v>
      </c>
      <c r="N147" s="470" t="s">
        <v>592</v>
      </c>
      <c r="P147" s="471">
        <f t="shared" si="11"/>
        <v>0</v>
      </c>
      <c r="Q147" s="471">
        <v>6.0000000000000002E-5</v>
      </c>
      <c r="R147" s="471">
        <f t="shared" si="12"/>
        <v>4.8000000000000001E-4</v>
      </c>
      <c r="S147" s="471">
        <v>0</v>
      </c>
      <c r="T147" s="472">
        <f t="shared" si="13"/>
        <v>0</v>
      </c>
      <c r="AR147" s="473" t="s">
        <v>736</v>
      </c>
      <c r="AT147" s="473" t="s">
        <v>634</v>
      </c>
      <c r="AU147" s="473" t="s">
        <v>565</v>
      </c>
      <c r="AY147" s="382" t="s">
        <v>632</v>
      </c>
      <c r="BE147" s="474">
        <f t="shared" si="14"/>
        <v>0</v>
      </c>
      <c r="BF147" s="474">
        <f t="shared" si="15"/>
        <v>0</v>
      </c>
      <c r="BG147" s="474">
        <f t="shared" si="16"/>
        <v>0</v>
      </c>
      <c r="BH147" s="474">
        <f t="shared" si="17"/>
        <v>0</v>
      </c>
      <c r="BI147" s="474">
        <f t="shared" si="18"/>
        <v>0</v>
      </c>
      <c r="BJ147" s="382" t="s">
        <v>19</v>
      </c>
      <c r="BK147" s="474">
        <f t="shared" si="19"/>
        <v>0</v>
      </c>
      <c r="BL147" s="382" t="s">
        <v>736</v>
      </c>
      <c r="BM147" s="473" t="s">
        <v>1197</v>
      </c>
    </row>
    <row r="148" spans="2:65" s="389" customFormat="1" ht="24.15" customHeight="1" x14ac:dyDescent="0.3">
      <c r="B148" s="388"/>
      <c r="C148" s="504" t="s">
        <v>747</v>
      </c>
      <c r="D148" s="504" t="s">
        <v>689</v>
      </c>
      <c r="E148" s="505" t="s">
        <v>1198</v>
      </c>
      <c r="F148" s="506" t="s">
        <v>1199</v>
      </c>
      <c r="G148" s="507" t="s">
        <v>52</v>
      </c>
      <c r="H148" s="508">
        <v>8.24</v>
      </c>
      <c r="I148" s="509"/>
      <c r="J148" s="510">
        <f t="shared" si="10"/>
        <v>0</v>
      </c>
      <c r="K148" s="511"/>
      <c r="L148" s="512"/>
      <c r="M148" s="513" t="s">
        <v>571</v>
      </c>
      <c r="N148" s="514" t="s">
        <v>592</v>
      </c>
      <c r="P148" s="471">
        <f t="shared" si="11"/>
        <v>0</v>
      </c>
      <c r="Q148" s="471">
        <v>1.4E-3</v>
      </c>
      <c r="R148" s="471">
        <f t="shared" si="12"/>
        <v>1.1535999999999999E-2</v>
      </c>
      <c r="S148" s="471">
        <v>0</v>
      </c>
      <c r="T148" s="472">
        <f t="shared" si="13"/>
        <v>0</v>
      </c>
      <c r="AR148" s="473" t="s">
        <v>861</v>
      </c>
      <c r="AT148" s="473" t="s">
        <v>689</v>
      </c>
      <c r="AU148" s="473" t="s">
        <v>565</v>
      </c>
      <c r="AY148" s="382" t="s">
        <v>632</v>
      </c>
      <c r="BE148" s="474">
        <f t="shared" si="14"/>
        <v>0</v>
      </c>
      <c r="BF148" s="474">
        <f t="shared" si="15"/>
        <v>0</v>
      </c>
      <c r="BG148" s="474">
        <f t="shared" si="16"/>
        <v>0</v>
      </c>
      <c r="BH148" s="474">
        <f t="shared" si="17"/>
        <v>0</v>
      </c>
      <c r="BI148" s="474">
        <f t="shared" si="18"/>
        <v>0</v>
      </c>
      <c r="BJ148" s="382" t="s">
        <v>19</v>
      </c>
      <c r="BK148" s="474">
        <f t="shared" si="19"/>
        <v>0</v>
      </c>
      <c r="BL148" s="382" t="s">
        <v>736</v>
      </c>
      <c r="BM148" s="473" t="s">
        <v>1200</v>
      </c>
    </row>
    <row r="149" spans="2:65" s="389" customFormat="1" ht="37.799999999999997" customHeight="1" x14ac:dyDescent="0.3">
      <c r="B149" s="388"/>
      <c r="C149" s="461" t="s">
        <v>754</v>
      </c>
      <c r="D149" s="461" t="s">
        <v>634</v>
      </c>
      <c r="E149" s="462" t="s">
        <v>1201</v>
      </c>
      <c r="F149" s="463" t="s">
        <v>1202</v>
      </c>
      <c r="G149" s="464" t="s">
        <v>52</v>
      </c>
      <c r="H149" s="465">
        <v>29</v>
      </c>
      <c r="I149" s="466"/>
      <c r="J149" s="467">
        <f t="shared" si="10"/>
        <v>0</v>
      </c>
      <c r="K149" s="468"/>
      <c r="L149" s="388"/>
      <c r="M149" s="469" t="s">
        <v>571</v>
      </c>
      <c r="N149" s="470" t="s">
        <v>592</v>
      </c>
      <c r="P149" s="471">
        <f t="shared" si="11"/>
        <v>0</v>
      </c>
      <c r="Q149" s="471">
        <v>8.0000000000000007E-5</v>
      </c>
      <c r="R149" s="471">
        <f t="shared" si="12"/>
        <v>2.32E-3</v>
      </c>
      <c r="S149" s="471">
        <v>0</v>
      </c>
      <c r="T149" s="472">
        <f t="shared" si="13"/>
        <v>0</v>
      </c>
      <c r="AR149" s="473" t="s">
        <v>736</v>
      </c>
      <c r="AT149" s="473" t="s">
        <v>634</v>
      </c>
      <c r="AU149" s="473" t="s">
        <v>565</v>
      </c>
      <c r="AY149" s="382" t="s">
        <v>632</v>
      </c>
      <c r="BE149" s="474">
        <f t="shared" si="14"/>
        <v>0</v>
      </c>
      <c r="BF149" s="474">
        <f t="shared" si="15"/>
        <v>0</v>
      </c>
      <c r="BG149" s="474">
        <f t="shared" si="16"/>
        <v>0</v>
      </c>
      <c r="BH149" s="474">
        <f t="shared" si="17"/>
        <v>0</v>
      </c>
      <c r="BI149" s="474">
        <f t="shared" si="18"/>
        <v>0</v>
      </c>
      <c r="BJ149" s="382" t="s">
        <v>19</v>
      </c>
      <c r="BK149" s="474">
        <f t="shared" si="19"/>
        <v>0</v>
      </c>
      <c r="BL149" s="382" t="s">
        <v>736</v>
      </c>
      <c r="BM149" s="473" t="s">
        <v>1203</v>
      </c>
    </row>
    <row r="150" spans="2:65" s="389" customFormat="1" ht="37.799999999999997" customHeight="1" x14ac:dyDescent="0.3">
      <c r="B150" s="388"/>
      <c r="C150" s="461" t="s">
        <v>765</v>
      </c>
      <c r="D150" s="461" t="s">
        <v>634</v>
      </c>
      <c r="E150" s="462" t="s">
        <v>1204</v>
      </c>
      <c r="F150" s="463" t="s">
        <v>1205</v>
      </c>
      <c r="G150" s="464" t="s">
        <v>52</v>
      </c>
      <c r="H150" s="465">
        <v>8</v>
      </c>
      <c r="I150" s="466"/>
      <c r="J150" s="467">
        <f t="shared" si="10"/>
        <v>0</v>
      </c>
      <c r="K150" s="468"/>
      <c r="L150" s="388"/>
      <c r="M150" s="469" t="s">
        <v>571</v>
      </c>
      <c r="N150" s="470" t="s">
        <v>592</v>
      </c>
      <c r="P150" s="471">
        <f t="shared" si="11"/>
        <v>0</v>
      </c>
      <c r="Q150" s="471">
        <v>1.2999999999999999E-4</v>
      </c>
      <c r="R150" s="471">
        <f t="shared" si="12"/>
        <v>1.0399999999999999E-3</v>
      </c>
      <c r="S150" s="471">
        <v>0</v>
      </c>
      <c r="T150" s="472">
        <f t="shared" si="13"/>
        <v>0</v>
      </c>
      <c r="AR150" s="473" t="s">
        <v>736</v>
      </c>
      <c r="AT150" s="473" t="s">
        <v>634</v>
      </c>
      <c r="AU150" s="473" t="s">
        <v>565</v>
      </c>
      <c r="AY150" s="382" t="s">
        <v>632</v>
      </c>
      <c r="BE150" s="474">
        <f t="shared" si="14"/>
        <v>0</v>
      </c>
      <c r="BF150" s="474">
        <f t="shared" si="15"/>
        <v>0</v>
      </c>
      <c r="BG150" s="474">
        <f t="shared" si="16"/>
        <v>0</v>
      </c>
      <c r="BH150" s="474">
        <f t="shared" si="17"/>
        <v>0</v>
      </c>
      <c r="BI150" s="474">
        <f t="shared" si="18"/>
        <v>0</v>
      </c>
      <c r="BJ150" s="382" t="s">
        <v>19</v>
      </c>
      <c r="BK150" s="474">
        <f t="shared" si="19"/>
        <v>0</v>
      </c>
      <c r="BL150" s="382" t="s">
        <v>736</v>
      </c>
      <c r="BM150" s="473" t="s">
        <v>1206</v>
      </c>
    </row>
    <row r="151" spans="2:65" s="389" customFormat="1" ht="24.15" customHeight="1" x14ac:dyDescent="0.3">
      <c r="B151" s="388"/>
      <c r="C151" s="461" t="s">
        <v>772</v>
      </c>
      <c r="D151" s="461" t="s">
        <v>634</v>
      </c>
      <c r="E151" s="462" t="s">
        <v>1207</v>
      </c>
      <c r="F151" s="463" t="s">
        <v>1208</v>
      </c>
      <c r="G151" s="464" t="s">
        <v>52</v>
      </c>
      <c r="H151" s="465">
        <v>26</v>
      </c>
      <c r="I151" s="466"/>
      <c r="J151" s="467">
        <f t="shared" si="10"/>
        <v>0</v>
      </c>
      <c r="K151" s="468"/>
      <c r="L151" s="388"/>
      <c r="M151" s="469" t="s">
        <v>571</v>
      </c>
      <c r="N151" s="470" t="s">
        <v>592</v>
      </c>
      <c r="P151" s="471">
        <f t="shared" si="11"/>
        <v>0</v>
      </c>
      <c r="Q151" s="471">
        <v>0</v>
      </c>
      <c r="R151" s="471">
        <f t="shared" si="12"/>
        <v>0</v>
      </c>
      <c r="S151" s="471">
        <v>4.4000000000000002E-4</v>
      </c>
      <c r="T151" s="472">
        <f t="shared" si="13"/>
        <v>1.1440000000000001E-2</v>
      </c>
      <c r="AR151" s="473" t="s">
        <v>736</v>
      </c>
      <c r="AT151" s="473" t="s">
        <v>634</v>
      </c>
      <c r="AU151" s="473" t="s">
        <v>565</v>
      </c>
      <c r="AY151" s="382" t="s">
        <v>632</v>
      </c>
      <c r="BE151" s="474">
        <f t="shared" si="14"/>
        <v>0</v>
      </c>
      <c r="BF151" s="474">
        <f t="shared" si="15"/>
        <v>0</v>
      </c>
      <c r="BG151" s="474">
        <f t="shared" si="16"/>
        <v>0</v>
      </c>
      <c r="BH151" s="474">
        <f t="shared" si="17"/>
        <v>0</v>
      </c>
      <c r="BI151" s="474">
        <f t="shared" si="18"/>
        <v>0</v>
      </c>
      <c r="BJ151" s="382" t="s">
        <v>19</v>
      </c>
      <c r="BK151" s="474">
        <f t="shared" si="19"/>
        <v>0</v>
      </c>
      <c r="BL151" s="382" t="s">
        <v>736</v>
      </c>
      <c r="BM151" s="473" t="s">
        <v>1209</v>
      </c>
    </row>
    <row r="152" spans="2:65" s="389" customFormat="1" ht="24.15" customHeight="1" x14ac:dyDescent="0.3">
      <c r="B152" s="388"/>
      <c r="C152" s="461" t="s">
        <v>778</v>
      </c>
      <c r="D152" s="461" t="s">
        <v>634</v>
      </c>
      <c r="E152" s="462" t="s">
        <v>1210</v>
      </c>
      <c r="F152" s="463" t="s">
        <v>1211</v>
      </c>
      <c r="G152" s="464" t="s">
        <v>673</v>
      </c>
      <c r="H152" s="465">
        <v>4</v>
      </c>
      <c r="I152" s="466"/>
      <c r="J152" s="467">
        <f t="shared" si="10"/>
        <v>0</v>
      </c>
      <c r="K152" s="468"/>
      <c r="L152" s="388"/>
      <c r="M152" s="469" t="s">
        <v>571</v>
      </c>
      <c r="N152" s="470" t="s">
        <v>592</v>
      </c>
      <c r="P152" s="471">
        <f t="shared" si="11"/>
        <v>0</v>
      </c>
      <c r="Q152" s="471">
        <v>0</v>
      </c>
      <c r="R152" s="471">
        <f t="shared" si="12"/>
        <v>0</v>
      </c>
      <c r="S152" s="471">
        <v>0</v>
      </c>
      <c r="T152" s="472">
        <f t="shared" si="13"/>
        <v>0</v>
      </c>
      <c r="AR152" s="473" t="s">
        <v>736</v>
      </c>
      <c r="AT152" s="473" t="s">
        <v>634</v>
      </c>
      <c r="AU152" s="473" t="s">
        <v>565</v>
      </c>
      <c r="AY152" s="382" t="s">
        <v>632</v>
      </c>
      <c r="BE152" s="474">
        <f t="shared" si="14"/>
        <v>0</v>
      </c>
      <c r="BF152" s="474">
        <f t="shared" si="15"/>
        <v>0</v>
      </c>
      <c r="BG152" s="474">
        <f t="shared" si="16"/>
        <v>0</v>
      </c>
      <c r="BH152" s="474">
        <f t="shared" si="17"/>
        <v>0</v>
      </c>
      <c r="BI152" s="474">
        <f t="shared" si="18"/>
        <v>0</v>
      </c>
      <c r="BJ152" s="382" t="s">
        <v>19</v>
      </c>
      <c r="BK152" s="474">
        <f t="shared" si="19"/>
        <v>0</v>
      </c>
      <c r="BL152" s="382" t="s">
        <v>736</v>
      </c>
      <c r="BM152" s="473" t="s">
        <v>1212</v>
      </c>
    </row>
    <row r="153" spans="2:65" s="389" customFormat="1" ht="21.75" customHeight="1" x14ac:dyDescent="0.3">
      <c r="B153" s="388"/>
      <c r="C153" s="461" t="s">
        <v>783</v>
      </c>
      <c r="D153" s="461" t="s">
        <v>634</v>
      </c>
      <c r="E153" s="462" t="s">
        <v>1213</v>
      </c>
      <c r="F153" s="463" t="s">
        <v>1214</v>
      </c>
      <c r="G153" s="464" t="s">
        <v>673</v>
      </c>
      <c r="H153" s="465">
        <v>4</v>
      </c>
      <c r="I153" s="466"/>
      <c r="J153" s="467">
        <f t="shared" si="10"/>
        <v>0</v>
      </c>
      <c r="K153" s="468"/>
      <c r="L153" s="388"/>
      <c r="M153" s="469" t="s">
        <v>571</v>
      </c>
      <c r="N153" s="470" t="s">
        <v>592</v>
      </c>
      <c r="P153" s="471">
        <f t="shared" si="11"/>
        <v>0</v>
      </c>
      <c r="Q153" s="471">
        <v>2.0000000000000002E-5</v>
      </c>
      <c r="R153" s="471">
        <f t="shared" si="12"/>
        <v>8.0000000000000007E-5</v>
      </c>
      <c r="S153" s="471">
        <v>0</v>
      </c>
      <c r="T153" s="472">
        <f t="shared" si="13"/>
        <v>0</v>
      </c>
      <c r="AR153" s="473" t="s">
        <v>736</v>
      </c>
      <c r="AT153" s="473" t="s">
        <v>634</v>
      </c>
      <c r="AU153" s="473" t="s">
        <v>565</v>
      </c>
      <c r="AY153" s="382" t="s">
        <v>632</v>
      </c>
      <c r="BE153" s="474">
        <f t="shared" si="14"/>
        <v>0</v>
      </c>
      <c r="BF153" s="474">
        <f t="shared" si="15"/>
        <v>0</v>
      </c>
      <c r="BG153" s="474">
        <f t="shared" si="16"/>
        <v>0</v>
      </c>
      <c r="BH153" s="474">
        <f t="shared" si="17"/>
        <v>0</v>
      </c>
      <c r="BI153" s="474">
        <f t="shared" si="18"/>
        <v>0</v>
      </c>
      <c r="BJ153" s="382" t="s">
        <v>19</v>
      </c>
      <c r="BK153" s="474">
        <f t="shared" si="19"/>
        <v>0</v>
      </c>
      <c r="BL153" s="382" t="s">
        <v>736</v>
      </c>
      <c r="BM153" s="473" t="s">
        <v>1215</v>
      </c>
    </row>
    <row r="154" spans="2:65" s="389" customFormat="1" ht="16.5" customHeight="1" x14ac:dyDescent="0.3">
      <c r="B154" s="388"/>
      <c r="C154" s="504" t="s">
        <v>789</v>
      </c>
      <c r="D154" s="504" t="s">
        <v>689</v>
      </c>
      <c r="E154" s="505" t="s">
        <v>1216</v>
      </c>
      <c r="F154" s="506" t="s">
        <v>1217</v>
      </c>
      <c r="G154" s="507" t="s">
        <v>673</v>
      </c>
      <c r="H154" s="508">
        <v>4</v>
      </c>
      <c r="I154" s="509"/>
      <c r="J154" s="510">
        <f t="shared" si="10"/>
        <v>0</v>
      </c>
      <c r="K154" s="511"/>
      <c r="L154" s="512"/>
      <c r="M154" s="513" t="s">
        <v>571</v>
      </c>
      <c r="N154" s="514" t="s">
        <v>592</v>
      </c>
      <c r="P154" s="471">
        <f t="shared" si="11"/>
        <v>0</v>
      </c>
      <c r="Q154" s="471">
        <v>1.5E-3</v>
      </c>
      <c r="R154" s="471">
        <f t="shared" si="12"/>
        <v>6.0000000000000001E-3</v>
      </c>
      <c r="S154" s="471">
        <v>0</v>
      </c>
      <c r="T154" s="472">
        <f t="shared" si="13"/>
        <v>0</v>
      </c>
      <c r="AR154" s="473" t="s">
        <v>861</v>
      </c>
      <c r="AT154" s="473" t="s">
        <v>689</v>
      </c>
      <c r="AU154" s="473" t="s">
        <v>565</v>
      </c>
      <c r="AY154" s="382" t="s">
        <v>632</v>
      </c>
      <c r="BE154" s="474">
        <f t="shared" si="14"/>
        <v>0</v>
      </c>
      <c r="BF154" s="474">
        <f t="shared" si="15"/>
        <v>0</v>
      </c>
      <c r="BG154" s="474">
        <f t="shared" si="16"/>
        <v>0</v>
      </c>
      <c r="BH154" s="474">
        <f t="shared" si="17"/>
        <v>0</v>
      </c>
      <c r="BI154" s="474">
        <f t="shared" si="18"/>
        <v>0</v>
      </c>
      <c r="BJ154" s="382" t="s">
        <v>19</v>
      </c>
      <c r="BK154" s="474">
        <f t="shared" si="19"/>
        <v>0</v>
      </c>
      <c r="BL154" s="382" t="s">
        <v>736</v>
      </c>
      <c r="BM154" s="473" t="s">
        <v>1218</v>
      </c>
    </row>
    <row r="155" spans="2:65" s="389" customFormat="1" ht="21.75" customHeight="1" x14ac:dyDescent="0.3">
      <c r="B155" s="388"/>
      <c r="C155" s="461" t="s">
        <v>797</v>
      </c>
      <c r="D155" s="461" t="s">
        <v>634</v>
      </c>
      <c r="E155" s="462" t="s">
        <v>1219</v>
      </c>
      <c r="F155" s="463" t="s">
        <v>1220</v>
      </c>
      <c r="G155" s="464" t="s">
        <v>52</v>
      </c>
      <c r="H155" s="465">
        <v>37</v>
      </c>
      <c r="I155" s="466"/>
      <c r="J155" s="467">
        <f t="shared" si="10"/>
        <v>0</v>
      </c>
      <c r="K155" s="468"/>
      <c r="L155" s="388"/>
      <c r="M155" s="469" t="s">
        <v>571</v>
      </c>
      <c r="N155" s="470" t="s">
        <v>592</v>
      </c>
      <c r="P155" s="471">
        <f t="shared" si="11"/>
        <v>0</v>
      </c>
      <c r="Q155" s="471">
        <v>1.0000000000000001E-5</v>
      </c>
      <c r="R155" s="471">
        <f t="shared" si="12"/>
        <v>3.7000000000000005E-4</v>
      </c>
      <c r="S155" s="471">
        <v>0</v>
      </c>
      <c r="T155" s="472">
        <f t="shared" si="13"/>
        <v>0</v>
      </c>
      <c r="AR155" s="473" t="s">
        <v>736</v>
      </c>
      <c r="AT155" s="473" t="s">
        <v>634</v>
      </c>
      <c r="AU155" s="473" t="s">
        <v>565</v>
      </c>
      <c r="AY155" s="382" t="s">
        <v>632</v>
      </c>
      <c r="BE155" s="474">
        <f t="shared" si="14"/>
        <v>0</v>
      </c>
      <c r="BF155" s="474">
        <f t="shared" si="15"/>
        <v>0</v>
      </c>
      <c r="BG155" s="474">
        <f t="shared" si="16"/>
        <v>0</v>
      </c>
      <c r="BH155" s="474">
        <f t="shared" si="17"/>
        <v>0</v>
      </c>
      <c r="BI155" s="474">
        <f t="shared" si="18"/>
        <v>0</v>
      </c>
      <c r="BJ155" s="382" t="s">
        <v>19</v>
      </c>
      <c r="BK155" s="474">
        <f t="shared" si="19"/>
        <v>0</v>
      </c>
      <c r="BL155" s="382" t="s">
        <v>736</v>
      </c>
      <c r="BM155" s="473" t="s">
        <v>1221</v>
      </c>
    </row>
    <row r="156" spans="2:65" s="389" customFormat="1" ht="24.15" customHeight="1" x14ac:dyDescent="0.3">
      <c r="B156" s="388"/>
      <c r="C156" s="461" t="s">
        <v>805</v>
      </c>
      <c r="D156" s="461" t="s">
        <v>634</v>
      </c>
      <c r="E156" s="462" t="s">
        <v>1222</v>
      </c>
      <c r="F156" s="463" t="s">
        <v>1223</v>
      </c>
      <c r="G156" s="464" t="s">
        <v>52</v>
      </c>
      <c r="H156" s="465">
        <v>29</v>
      </c>
      <c r="I156" s="466"/>
      <c r="J156" s="467">
        <f t="shared" si="10"/>
        <v>0</v>
      </c>
      <c r="K156" s="468"/>
      <c r="L156" s="388"/>
      <c r="M156" s="469" t="s">
        <v>571</v>
      </c>
      <c r="N156" s="470" t="s">
        <v>592</v>
      </c>
      <c r="P156" s="471">
        <f t="shared" si="11"/>
        <v>0</v>
      </c>
      <c r="Q156" s="471">
        <v>2.0000000000000002E-5</v>
      </c>
      <c r="R156" s="471">
        <f t="shared" si="12"/>
        <v>5.8E-4</v>
      </c>
      <c r="S156" s="471">
        <v>0</v>
      </c>
      <c r="T156" s="472">
        <f t="shared" si="13"/>
        <v>0</v>
      </c>
      <c r="AR156" s="473" t="s">
        <v>736</v>
      </c>
      <c r="AT156" s="473" t="s">
        <v>634</v>
      </c>
      <c r="AU156" s="473" t="s">
        <v>565</v>
      </c>
      <c r="AY156" s="382" t="s">
        <v>632</v>
      </c>
      <c r="BE156" s="474">
        <f t="shared" si="14"/>
        <v>0</v>
      </c>
      <c r="BF156" s="474">
        <f t="shared" si="15"/>
        <v>0</v>
      </c>
      <c r="BG156" s="474">
        <f t="shared" si="16"/>
        <v>0</v>
      </c>
      <c r="BH156" s="474">
        <f t="shared" si="17"/>
        <v>0</v>
      </c>
      <c r="BI156" s="474">
        <f t="shared" si="18"/>
        <v>0</v>
      </c>
      <c r="BJ156" s="382" t="s">
        <v>19</v>
      </c>
      <c r="BK156" s="474">
        <f t="shared" si="19"/>
        <v>0</v>
      </c>
      <c r="BL156" s="382" t="s">
        <v>736</v>
      </c>
      <c r="BM156" s="473" t="s">
        <v>1224</v>
      </c>
    </row>
    <row r="157" spans="2:65" s="389" customFormat="1" ht="24.15" customHeight="1" x14ac:dyDescent="0.3">
      <c r="B157" s="388"/>
      <c r="C157" s="461" t="s">
        <v>814</v>
      </c>
      <c r="D157" s="461" t="s">
        <v>634</v>
      </c>
      <c r="E157" s="462" t="s">
        <v>1225</v>
      </c>
      <c r="F157" s="463" t="s">
        <v>1226</v>
      </c>
      <c r="G157" s="464" t="s">
        <v>52</v>
      </c>
      <c r="H157" s="465">
        <v>8</v>
      </c>
      <c r="I157" s="466"/>
      <c r="J157" s="467">
        <f t="shared" si="10"/>
        <v>0</v>
      </c>
      <c r="K157" s="468"/>
      <c r="L157" s="388"/>
      <c r="M157" s="469" t="s">
        <v>571</v>
      </c>
      <c r="N157" s="470" t="s">
        <v>592</v>
      </c>
      <c r="P157" s="471">
        <f t="shared" si="11"/>
        <v>0</v>
      </c>
      <c r="Q157" s="471">
        <v>6.0000000000000002E-5</v>
      </c>
      <c r="R157" s="471">
        <f t="shared" si="12"/>
        <v>4.8000000000000001E-4</v>
      </c>
      <c r="S157" s="471">
        <v>0</v>
      </c>
      <c r="T157" s="472">
        <f t="shared" si="13"/>
        <v>0</v>
      </c>
      <c r="AR157" s="473" t="s">
        <v>736</v>
      </c>
      <c r="AT157" s="473" t="s">
        <v>634</v>
      </c>
      <c r="AU157" s="473" t="s">
        <v>565</v>
      </c>
      <c r="AY157" s="382" t="s">
        <v>632</v>
      </c>
      <c r="BE157" s="474">
        <f t="shared" si="14"/>
        <v>0</v>
      </c>
      <c r="BF157" s="474">
        <f t="shared" si="15"/>
        <v>0</v>
      </c>
      <c r="BG157" s="474">
        <f t="shared" si="16"/>
        <v>0</v>
      </c>
      <c r="BH157" s="474">
        <f t="shared" si="17"/>
        <v>0</v>
      </c>
      <c r="BI157" s="474">
        <f t="shared" si="18"/>
        <v>0</v>
      </c>
      <c r="BJ157" s="382" t="s">
        <v>19</v>
      </c>
      <c r="BK157" s="474">
        <f t="shared" si="19"/>
        <v>0</v>
      </c>
      <c r="BL157" s="382" t="s">
        <v>736</v>
      </c>
      <c r="BM157" s="473" t="s">
        <v>1227</v>
      </c>
    </row>
    <row r="158" spans="2:65" s="389" customFormat="1" ht="24.15" customHeight="1" x14ac:dyDescent="0.3">
      <c r="B158" s="388"/>
      <c r="C158" s="461" t="s">
        <v>822</v>
      </c>
      <c r="D158" s="461" t="s">
        <v>634</v>
      </c>
      <c r="E158" s="462" t="s">
        <v>1228</v>
      </c>
      <c r="F158" s="463" t="s">
        <v>1229</v>
      </c>
      <c r="G158" s="464" t="s">
        <v>1179</v>
      </c>
      <c r="H158" s="598"/>
      <c r="I158" s="466"/>
      <c r="J158" s="467">
        <f t="shared" si="10"/>
        <v>0</v>
      </c>
      <c r="K158" s="468"/>
      <c r="L158" s="388"/>
      <c r="M158" s="469" t="s">
        <v>571</v>
      </c>
      <c r="N158" s="470" t="s">
        <v>592</v>
      </c>
      <c r="P158" s="471">
        <f t="shared" si="11"/>
        <v>0</v>
      </c>
      <c r="Q158" s="471">
        <v>0</v>
      </c>
      <c r="R158" s="471">
        <f t="shared" si="12"/>
        <v>0</v>
      </c>
      <c r="S158" s="471">
        <v>0</v>
      </c>
      <c r="T158" s="472">
        <f t="shared" si="13"/>
        <v>0</v>
      </c>
      <c r="AR158" s="473" t="s">
        <v>736</v>
      </c>
      <c r="AT158" s="473" t="s">
        <v>634</v>
      </c>
      <c r="AU158" s="473" t="s">
        <v>565</v>
      </c>
      <c r="AY158" s="382" t="s">
        <v>632</v>
      </c>
      <c r="BE158" s="474">
        <f t="shared" si="14"/>
        <v>0</v>
      </c>
      <c r="BF158" s="474">
        <f t="shared" si="15"/>
        <v>0</v>
      </c>
      <c r="BG158" s="474">
        <f t="shared" si="16"/>
        <v>0</v>
      </c>
      <c r="BH158" s="474">
        <f t="shared" si="17"/>
        <v>0</v>
      </c>
      <c r="BI158" s="474">
        <f t="shared" si="18"/>
        <v>0</v>
      </c>
      <c r="BJ158" s="382" t="s">
        <v>19</v>
      </c>
      <c r="BK158" s="474">
        <f t="shared" si="19"/>
        <v>0</v>
      </c>
      <c r="BL158" s="382" t="s">
        <v>736</v>
      </c>
      <c r="BM158" s="473" t="s">
        <v>1230</v>
      </c>
    </row>
    <row r="159" spans="2:65" s="449" customFormat="1" ht="22.8" customHeight="1" x14ac:dyDescent="0.25">
      <c r="B159" s="448"/>
      <c r="D159" s="450" t="s">
        <v>233</v>
      </c>
      <c r="E159" s="459" t="s">
        <v>1231</v>
      </c>
      <c r="F159" s="459" t="s">
        <v>1232</v>
      </c>
      <c r="I159" s="452"/>
      <c r="J159" s="460">
        <f>BK159</f>
        <v>0</v>
      </c>
      <c r="L159" s="448"/>
      <c r="M159" s="454"/>
      <c r="P159" s="455">
        <f>SUM(P160:P163)</f>
        <v>0</v>
      </c>
      <c r="R159" s="455">
        <f>SUM(R160:R163)</f>
        <v>9.9019999999999997E-2</v>
      </c>
      <c r="T159" s="456">
        <f>SUM(T160:T163)</f>
        <v>0</v>
      </c>
      <c r="AR159" s="450" t="s">
        <v>565</v>
      </c>
      <c r="AT159" s="457" t="s">
        <v>233</v>
      </c>
      <c r="AU159" s="457" t="s">
        <v>19</v>
      </c>
      <c r="AY159" s="450" t="s">
        <v>632</v>
      </c>
      <c r="BK159" s="458">
        <f>SUM(BK160:BK163)</f>
        <v>0</v>
      </c>
    </row>
    <row r="160" spans="2:65" s="389" customFormat="1" ht="16.5" customHeight="1" x14ac:dyDescent="0.3">
      <c r="B160" s="388"/>
      <c r="C160" s="461" t="s">
        <v>833</v>
      </c>
      <c r="D160" s="461" t="s">
        <v>634</v>
      </c>
      <c r="E160" s="462" t="s">
        <v>1233</v>
      </c>
      <c r="F160" s="463" t="s">
        <v>1234</v>
      </c>
      <c r="G160" s="464" t="s">
        <v>1235</v>
      </c>
      <c r="H160" s="465">
        <v>1</v>
      </c>
      <c r="I160" s="466"/>
      <c r="J160" s="467">
        <f>ROUND(I160*H160,2)</f>
        <v>0</v>
      </c>
      <c r="K160" s="468"/>
      <c r="L160" s="388"/>
      <c r="M160" s="469" t="s">
        <v>571</v>
      </c>
      <c r="N160" s="470" t="s">
        <v>592</v>
      </c>
      <c r="P160" s="471">
        <f>O160*H160</f>
        <v>0</v>
      </c>
      <c r="Q160" s="471">
        <v>5.5100000000000001E-3</v>
      </c>
      <c r="R160" s="471">
        <f>Q160*H160</f>
        <v>5.5100000000000001E-3</v>
      </c>
      <c r="S160" s="471">
        <v>0</v>
      </c>
      <c r="T160" s="472">
        <f>S160*H160</f>
        <v>0</v>
      </c>
      <c r="AR160" s="473" t="s">
        <v>736</v>
      </c>
      <c r="AT160" s="473" t="s">
        <v>634</v>
      </c>
      <c r="AU160" s="473" t="s">
        <v>565</v>
      </c>
      <c r="AY160" s="382" t="s">
        <v>632</v>
      </c>
      <c r="BE160" s="474">
        <f>IF(N160="základní",J160,0)</f>
        <v>0</v>
      </c>
      <c r="BF160" s="474">
        <f>IF(N160="snížená",J160,0)</f>
        <v>0</v>
      </c>
      <c r="BG160" s="474">
        <f>IF(N160="zákl. přenesená",J160,0)</f>
        <v>0</v>
      </c>
      <c r="BH160" s="474">
        <f>IF(N160="sníž. přenesená",J160,0)</f>
        <v>0</v>
      </c>
      <c r="BI160" s="474">
        <f>IF(N160="nulová",J160,0)</f>
        <v>0</v>
      </c>
      <c r="BJ160" s="382" t="s">
        <v>19</v>
      </c>
      <c r="BK160" s="474">
        <f>ROUND(I160*H160,2)</f>
        <v>0</v>
      </c>
      <c r="BL160" s="382" t="s">
        <v>736</v>
      </c>
      <c r="BM160" s="473" t="s">
        <v>1236</v>
      </c>
    </row>
    <row r="161" spans="2:65" s="389" customFormat="1" ht="24.15" customHeight="1" x14ac:dyDescent="0.3">
      <c r="B161" s="388"/>
      <c r="C161" s="504" t="s">
        <v>845</v>
      </c>
      <c r="D161" s="504" t="s">
        <v>689</v>
      </c>
      <c r="E161" s="505" t="s">
        <v>1237</v>
      </c>
      <c r="F161" s="506" t="s">
        <v>1238</v>
      </c>
      <c r="G161" s="507" t="s">
        <v>1235</v>
      </c>
      <c r="H161" s="508">
        <v>1</v>
      </c>
      <c r="I161" s="509"/>
      <c r="J161" s="510">
        <f>ROUND(I161*H161,2)</f>
        <v>0</v>
      </c>
      <c r="K161" s="511"/>
      <c r="L161" s="512"/>
      <c r="M161" s="513" t="s">
        <v>571</v>
      </c>
      <c r="N161" s="514" t="s">
        <v>592</v>
      </c>
      <c r="P161" s="471">
        <f>O161*H161</f>
        <v>0</v>
      </c>
      <c r="Q161" s="471">
        <v>8.7999999999999995E-2</v>
      </c>
      <c r="R161" s="471">
        <f>Q161*H161</f>
        <v>8.7999999999999995E-2</v>
      </c>
      <c r="S161" s="471">
        <v>0</v>
      </c>
      <c r="T161" s="472">
        <f>S161*H161</f>
        <v>0</v>
      </c>
      <c r="AR161" s="473" t="s">
        <v>861</v>
      </c>
      <c r="AT161" s="473" t="s">
        <v>689</v>
      </c>
      <c r="AU161" s="473" t="s">
        <v>565</v>
      </c>
      <c r="AY161" s="382" t="s">
        <v>632</v>
      </c>
      <c r="BE161" s="474">
        <f>IF(N161="základní",J161,0)</f>
        <v>0</v>
      </c>
      <c r="BF161" s="474">
        <f>IF(N161="snížená",J161,0)</f>
        <v>0</v>
      </c>
      <c r="BG161" s="474">
        <f>IF(N161="zákl. přenesená",J161,0)</f>
        <v>0</v>
      </c>
      <c r="BH161" s="474">
        <f>IF(N161="sníž. přenesená",J161,0)</f>
        <v>0</v>
      </c>
      <c r="BI161" s="474">
        <f>IF(N161="nulová",J161,0)</f>
        <v>0</v>
      </c>
      <c r="BJ161" s="382" t="s">
        <v>19</v>
      </c>
      <c r="BK161" s="474">
        <f>ROUND(I161*H161,2)</f>
        <v>0</v>
      </c>
      <c r="BL161" s="382" t="s">
        <v>736</v>
      </c>
      <c r="BM161" s="473" t="s">
        <v>1239</v>
      </c>
    </row>
    <row r="162" spans="2:65" s="389" customFormat="1" ht="16.5" customHeight="1" x14ac:dyDescent="0.3">
      <c r="B162" s="388"/>
      <c r="C162" s="461" t="s">
        <v>849</v>
      </c>
      <c r="D162" s="461" t="s">
        <v>634</v>
      </c>
      <c r="E162" s="462" t="s">
        <v>1240</v>
      </c>
      <c r="F162" s="463" t="s">
        <v>1241</v>
      </c>
      <c r="G162" s="464" t="s">
        <v>1235</v>
      </c>
      <c r="H162" s="465">
        <v>1</v>
      </c>
      <c r="I162" s="466"/>
      <c r="J162" s="467">
        <f>ROUND(I162*H162,2)</f>
        <v>0</v>
      </c>
      <c r="K162" s="468"/>
      <c r="L162" s="388"/>
      <c r="M162" s="469" t="s">
        <v>571</v>
      </c>
      <c r="N162" s="470" t="s">
        <v>592</v>
      </c>
      <c r="P162" s="471">
        <f>O162*H162</f>
        <v>0</v>
      </c>
      <c r="Q162" s="471">
        <v>5.5100000000000001E-3</v>
      </c>
      <c r="R162" s="471">
        <f>Q162*H162</f>
        <v>5.5100000000000001E-3</v>
      </c>
      <c r="S162" s="471">
        <v>0</v>
      </c>
      <c r="T162" s="472">
        <f>S162*H162</f>
        <v>0</v>
      </c>
      <c r="AR162" s="473" t="s">
        <v>736</v>
      </c>
      <c r="AT162" s="473" t="s">
        <v>634</v>
      </c>
      <c r="AU162" s="473" t="s">
        <v>565</v>
      </c>
      <c r="AY162" s="382" t="s">
        <v>632</v>
      </c>
      <c r="BE162" s="474">
        <f>IF(N162="základní",J162,0)</f>
        <v>0</v>
      </c>
      <c r="BF162" s="474">
        <f>IF(N162="snížená",J162,0)</f>
        <v>0</v>
      </c>
      <c r="BG162" s="474">
        <f>IF(N162="zákl. přenesená",J162,0)</f>
        <v>0</v>
      </c>
      <c r="BH162" s="474">
        <f>IF(N162="sníž. přenesená",J162,0)</f>
        <v>0</v>
      </c>
      <c r="BI162" s="474">
        <f>IF(N162="nulová",J162,0)</f>
        <v>0</v>
      </c>
      <c r="BJ162" s="382" t="s">
        <v>19</v>
      </c>
      <c r="BK162" s="474">
        <f>ROUND(I162*H162,2)</f>
        <v>0</v>
      </c>
      <c r="BL162" s="382" t="s">
        <v>736</v>
      </c>
      <c r="BM162" s="473" t="s">
        <v>1242</v>
      </c>
    </row>
    <row r="163" spans="2:65" s="389" customFormat="1" ht="33" customHeight="1" x14ac:dyDescent="0.3">
      <c r="B163" s="388"/>
      <c r="C163" s="461" t="s">
        <v>857</v>
      </c>
      <c r="D163" s="461" t="s">
        <v>634</v>
      </c>
      <c r="E163" s="462" t="s">
        <v>1243</v>
      </c>
      <c r="F163" s="463" t="s">
        <v>1244</v>
      </c>
      <c r="G163" s="464" t="s">
        <v>1179</v>
      </c>
      <c r="H163" s="598"/>
      <c r="I163" s="466"/>
      <c r="J163" s="467">
        <f>ROUND(I163*H163,2)</f>
        <v>0</v>
      </c>
      <c r="K163" s="468"/>
      <c r="L163" s="388"/>
      <c r="M163" s="469" t="s">
        <v>571</v>
      </c>
      <c r="N163" s="470" t="s">
        <v>592</v>
      </c>
      <c r="P163" s="471">
        <f>O163*H163</f>
        <v>0</v>
      </c>
      <c r="Q163" s="471">
        <v>0</v>
      </c>
      <c r="R163" s="471">
        <f>Q163*H163</f>
        <v>0</v>
      </c>
      <c r="S163" s="471">
        <v>0</v>
      </c>
      <c r="T163" s="472">
        <f>S163*H163</f>
        <v>0</v>
      </c>
      <c r="AR163" s="473" t="s">
        <v>736</v>
      </c>
      <c r="AT163" s="473" t="s">
        <v>634</v>
      </c>
      <c r="AU163" s="473" t="s">
        <v>565</v>
      </c>
      <c r="AY163" s="382" t="s">
        <v>632</v>
      </c>
      <c r="BE163" s="474">
        <f>IF(N163="základní",J163,0)</f>
        <v>0</v>
      </c>
      <c r="BF163" s="474">
        <f>IF(N163="snížená",J163,0)</f>
        <v>0</v>
      </c>
      <c r="BG163" s="474">
        <f>IF(N163="zákl. přenesená",J163,0)</f>
        <v>0</v>
      </c>
      <c r="BH163" s="474">
        <f>IF(N163="sníž. přenesená",J163,0)</f>
        <v>0</v>
      </c>
      <c r="BI163" s="474">
        <f>IF(N163="nulová",J163,0)</f>
        <v>0</v>
      </c>
      <c r="BJ163" s="382" t="s">
        <v>19</v>
      </c>
      <c r="BK163" s="474">
        <f>ROUND(I163*H163,2)</f>
        <v>0</v>
      </c>
      <c r="BL163" s="382" t="s">
        <v>736</v>
      </c>
      <c r="BM163" s="473" t="s">
        <v>1245</v>
      </c>
    </row>
    <row r="164" spans="2:65" s="449" customFormat="1" ht="22.8" customHeight="1" x14ac:dyDescent="0.25">
      <c r="B164" s="448"/>
      <c r="D164" s="450" t="s">
        <v>233</v>
      </c>
      <c r="E164" s="459" t="s">
        <v>1246</v>
      </c>
      <c r="F164" s="459" t="s">
        <v>1247</v>
      </c>
      <c r="I164" s="452"/>
      <c r="J164" s="460">
        <f>BK164</f>
        <v>0</v>
      </c>
      <c r="L164" s="448"/>
      <c r="M164" s="454"/>
      <c r="P164" s="455">
        <f>SUM(P165:P168)</f>
        <v>0</v>
      </c>
      <c r="R164" s="455">
        <f>SUM(R165:R168)</f>
        <v>8.4000000000000003E-4</v>
      </c>
      <c r="T164" s="456">
        <f>SUM(T165:T168)</f>
        <v>1.08E-3</v>
      </c>
      <c r="AR164" s="450" t="s">
        <v>565</v>
      </c>
      <c r="AT164" s="457" t="s">
        <v>233</v>
      </c>
      <c r="AU164" s="457" t="s">
        <v>19</v>
      </c>
      <c r="AY164" s="450" t="s">
        <v>632</v>
      </c>
      <c r="BK164" s="458">
        <f>SUM(BK165:BK168)</f>
        <v>0</v>
      </c>
    </row>
    <row r="165" spans="2:65" s="389" customFormat="1" ht="16.5" customHeight="1" x14ac:dyDescent="0.3">
      <c r="B165" s="388"/>
      <c r="C165" s="461" t="s">
        <v>861</v>
      </c>
      <c r="D165" s="461" t="s">
        <v>634</v>
      </c>
      <c r="E165" s="462" t="s">
        <v>1248</v>
      </c>
      <c r="F165" s="463" t="s">
        <v>1249</v>
      </c>
      <c r="G165" s="464" t="s">
        <v>673</v>
      </c>
      <c r="H165" s="465">
        <v>3</v>
      </c>
      <c r="I165" s="466"/>
      <c r="J165" s="467">
        <f>ROUND(I165*H165,2)</f>
        <v>0</v>
      </c>
      <c r="K165" s="468"/>
      <c r="L165" s="388"/>
      <c r="M165" s="469" t="s">
        <v>571</v>
      </c>
      <c r="N165" s="470" t="s">
        <v>592</v>
      </c>
      <c r="P165" s="471">
        <f>O165*H165</f>
        <v>0</v>
      </c>
      <c r="Q165" s="471">
        <v>0</v>
      </c>
      <c r="R165" s="471">
        <f>Q165*H165</f>
        <v>0</v>
      </c>
      <c r="S165" s="471">
        <v>3.6000000000000002E-4</v>
      </c>
      <c r="T165" s="472">
        <f>S165*H165</f>
        <v>1.08E-3</v>
      </c>
      <c r="AR165" s="473" t="s">
        <v>736</v>
      </c>
      <c r="AT165" s="473" t="s">
        <v>634</v>
      </c>
      <c r="AU165" s="473" t="s">
        <v>565</v>
      </c>
      <c r="AY165" s="382" t="s">
        <v>632</v>
      </c>
      <c r="BE165" s="474">
        <f>IF(N165="základní",J165,0)</f>
        <v>0</v>
      </c>
      <c r="BF165" s="474">
        <f>IF(N165="snížená",J165,0)</f>
        <v>0</v>
      </c>
      <c r="BG165" s="474">
        <f>IF(N165="zákl. přenesená",J165,0)</f>
        <v>0</v>
      </c>
      <c r="BH165" s="474">
        <f>IF(N165="sníž. přenesená",J165,0)</f>
        <v>0</v>
      </c>
      <c r="BI165" s="474">
        <f>IF(N165="nulová",J165,0)</f>
        <v>0</v>
      </c>
      <c r="BJ165" s="382" t="s">
        <v>19</v>
      </c>
      <c r="BK165" s="474">
        <f>ROUND(I165*H165,2)</f>
        <v>0</v>
      </c>
      <c r="BL165" s="382" t="s">
        <v>736</v>
      </c>
      <c r="BM165" s="473" t="s">
        <v>1250</v>
      </c>
    </row>
    <row r="166" spans="2:65" s="389" customFormat="1" ht="16.5" customHeight="1" x14ac:dyDescent="0.3">
      <c r="B166" s="388"/>
      <c r="C166" s="461" t="s">
        <v>867</v>
      </c>
      <c r="D166" s="461" t="s">
        <v>634</v>
      </c>
      <c r="E166" s="462" t="s">
        <v>1251</v>
      </c>
      <c r="F166" s="463" t="s">
        <v>1252</v>
      </c>
      <c r="G166" s="464" t="s">
        <v>673</v>
      </c>
      <c r="H166" s="465">
        <v>7</v>
      </c>
      <c r="I166" s="466"/>
      <c r="J166" s="467">
        <f>ROUND(I166*H166,2)</f>
        <v>0</v>
      </c>
      <c r="K166" s="468"/>
      <c r="L166" s="388"/>
      <c r="M166" s="469" t="s">
        <v>571</v>
      </c>
      <c r="N166" s="470" t="s">
        <v>592</v>
      </c>
      <c r="P166" s="471">
        <f>O166*H166</f>
        <v>0</v>
      </c>
      <c r="Q166" s="471">
        <v>0</v>
      </c>
      <c r="R166" s="471">
        <f>Q166*H166</f>
        <v>0</v>
      </c>
      <c r="S166" s="471">
        <v>0</v>
      </c>
      <c r="T166" s="472">
        <f>S166*H166</f>
        <v>0</v>
      </c>
      <c r="AR166" s="473" t="s">
        <v>736</v>
      </c>
      <c r="AT166" s="473" t="s">
        <v>634</v>
      </c>
      <c r="AU166" s="473" t="s">
        <v>565</v>
      </c>
      <c r="AY166" s="382" t="s">
        <v>632</v>
      </c>
      <c r="BE166" s="474">
        <f>IF(N166="základní",J166,0)</f>
        <v>0</v>
      </c>
      <c r="BF166" s="474">
        <f>IF(N166="snížená",J166,0)</f>
        <v>0</v>
      </c>
      <c r="BG166" s="474">
        <f>IF(N166="zákl. přenesená",J166,0)</f>
        <v>0</v>
      </c>
      <c r="BH166" s="474">
        <f>IF(N166="sníž. přenesená",J166,0)</f>
        <v>0</v>
      </c>
      <c r="BI166" s="474">
        <f>IF(N166="nulová",J166,0)</f>
        <v>0</v>
      </c>
      <c r="BJ166" s="382" t="s">
        <v>19</v>
      </c>
      <c r="BK166" s="474">
        <f>ROUND(I166*H166,2)</f>
        <v>0</v>
      </c>
      <c r="BL166" s="382" t="s">
        <v>736</v>
      </c>
      <c r="BM166" s="473" t="s">
        <v>1253</v>
      </c>
    </row>
    <row r="167" spans="2:65" s="389" customFormat="1" ht="16.5" customHeight="1" x14ac:dyDescent="0.3">
      <c r="B167" s="388"/>
      <c r="C167" s="504" t="s">
        <v>871</v>
      </c>
      <c r="D167" s="504" t="s">
        <v>689</v>
      </c>
      <c r="E167" s="505" t="s">
        <v>1254</v>
      </c>
      <c r="F167" s="506" t="s">
        <v>1255</v>
      </c>
      <c r="G167" s="507" t="s">
        <v>673</v>
      </c>
      <c r="H167" s="508">
        <v>7</v>
      </c>
      <c r="I167" s="509"/>
      <c r="J167" s="510">
        <f>ROUND(I167*H167,2)</f>
        <v>0</v>
      </c>
      <c r="K167" s="511"/>
      <c r="L167" s="512"/>
      <c r="M167" s="513" t="s">
        <v>571</v>
      </c>
      <c r="N167" s="514" t="s">
        <v>592</v>
      </c>
      <c r="P167" s="471">
        <f>O167*H167</f>
        <v>0</v>
      </c>
      <c r="Q167" s="471">
        <v>1.2E-4</v>
      </c>
      <c r="R167" s="471">
        <f>Q167*H167</f>
        <v>8.4000000000000003E-4</v>
      </c>
      <c r="S167" s="471">
        <v>0</v>
      </c>
      <c r="T167" s="472">
        <f>S167*H167</f>
        <v>0</v>
      </c>
      <c r="AR167" s="473" t="s">
        <v>861</v>
      </c>
      <c r="AT167" s="473" t="s">
        <v>689</v>
      </c>
      <c r="AU167" s="473" t="s">
        <v>565</v>
      </c>
      <c r="AY167" s="382" t="s">
        <v>632</v>
      </c>
      <c r="BE167" s="474">
        <f>IF(N167="základní",J167,0)</f>
        <v>0</v>
      </c>
      <c r="BF167" s="474">
        <f>IF(N167="snížená",J167,0)</f>
        <v>0</v>
      </c>
      <c r="BG167" s="474">
        <f>IF(N167="zákl. přenesená",J167,0)</f>
        <v>0</v>
      </c>
      <c r="BH167" s="474">
        <f>IF(N167="sníž. přenesená",J167,0)</f>
        <v>0</v>
      </c>
      <c r="BI167" s="474">
        <f>IF(N167="nulová",J167,0)</f>
        <v>0</v>
      </c>
      <c r="BJ167" s="382" t="s">
        <v>19</v>
      </c>
      <c r="BK167" s="474">
        <f>ROUND(I167*H167,2)</f>
        <v>0</v>
      </c>
      <c r="BL167" s="382" t="s">
        <v>736</v>
      </c>
      <c r="BM167" s="473" t="s">
        <v>1256</v>
      </c>
    </row>
    <row r="168" spans="2:65" s="389" customFormat="1" ht="24.15" customHeight="1" x14ac:dyDescent="0.3">
      <c r="B168" s="388"/>
      <c r="C168" s="461" t="s">
        <v>875</v>
      </c>
      <c r="D168" s="461" t="s">
        <v>634</v>
      </c>
      <c r="E168" s="462" t="s">
        <v>1257</v>
      </c>
      <c r="F168" s="463" t="s">
        <v>1258</v>
      </c>
      <c r="G168" s="464" t="s">
        <v>1179</v>
      </c>
      <c r="H168" s="598"/>
      <c r="I168" s="466"/>
      <c r="J168" s="467">
        <f>ROUND(I168*H168,2)</f>
        <v>0</v>
      </c>
      <c r="K168" s="468"/>
      <c r="L168" s="388"/>
      <c r="M168" s="469" t="s">
        <v>571</v>
      </c>
      <c r="N168" s="470" t="s">
        <v>592</v>
      </c>
      <c r="P168" s="471">
        <f>O168*H168</f>
        <v>0</v>
      </c>
      <c r="Q168" s="471">
        <v>0</v>
      </c>
      <c r="R168" s="471">
        <f>Q168*H168</f>
        <v>0</v>
      </c>
      <c r="S168" s="471">
        <v>0</v>
      </c>
      <c r="T168" s="472">
        <f>S168*H168</f>
        <v>0</v>
      </c>
      <c r="AR168" s="473" t="s">
        <v>736</v>
      </c>
      <c r="AT168" s="473" t="s">
        <v>634</v>
      </c>
      <c r="AU168" s="473" t="s">
        <v>565</v>
      </c>
      <c r="AY168" s="382" t="s">
        <v>632</v>
      </c>
      <c r="BE168" s="474">
        <f>IF(N168="základní",J168,0)</f>
        <v>0</v>
      </c>
      <c r="BF168" s="474">
        <f>IF(N168="snížená",J168,0)</f>
        <v>0</v>
      </c>
      <c r="BG168" s="474">
        <f>IF(N168="zákl. přenesená",J168,0)</f>
        <v>0</v>
      </c>
      <c r="BH168" s="474">
        <f>IF(N168="sníž. přenesená",J168,0)</f>
        <v>0</v>
      </c>
      <c r="BI168" s="474">
        <f>IF(N168="nulová",J168,0)</f>
        <v>0</v>
      </c>
      <c r="BJ168" s="382" t="s">
        <v>19</v>
      </c>
      <c r="BK168" s="474">
        <f>ROUND(I168*H168,2)</f>
        <v>0</v>
      </c>
      <c r="BL168" s="382" t="s">
        <v>736</v>
      </c>
      <c r="BM168" s="473" t="s">
        <v>1259</v>
      </c>
    </row>
    <row r="169" spans="2:65" s="449" customFormat="1" ht="25.95" customHeight="1" x14ac:dyDescent="0.25">
      <c r="B169" s="448"/>
      <c r="D169" s="450" t="s">
        <v>233</v>
      </c>
      <c r="E169" s="451" t="s">
        <v>1260</v>
      </c>
      <c r="F169" s="451" t="s">
        <v>1261</v>
      </c>
      <c r="I169" s="452"/>
      <c r="J169" s="453">
        <f>BK169</f>
        <v>0</v>
      </c>
      <c r="L169" s="448"/>
      <c r="M169" s="454"/>
      <c r="P169" s="455">
        <f>SUM(P170:P171)</f>
        <v>0</v>
      </c>
      <c r="R169" s="455">
        <f>SUM(R170:R171)</f>
        <v>0</v>
      </c>
      <c r="T169" s="456">
        <f>SUM(T170:T171)</f>
        <v>0</v>
      </c>
      <c r="AR169" s="450" t="s">
        <v>76</v>
      </c>
      <c r="AT169" s="457" t="s">
        <v>233</v>
      </c>
      <c r="AU169" s="457" t="s">
        <v>631</v>
      </c>
      <c r="AY169" s="450" t="s">
        <v>632</v>
      </c>
      <c r="BK169" s="458">
        <f>SUM(BK170:BK171)</f>
        <v>0</v>
      </c>
    </row>
    <row r="170" spans="2:65" s="389" customFormat="1" ht="21.75" customHeight="1" x14ac:dyDescent="0.3">
      <c r="B170" s="388"/>
      <c r="C170" s="461" t="s">
        <v>880</v>
      </c>
      <c r="D170" s="461" t="s">
        <v>634</v>
      </c>
      <c r="E170" s="462" t="s">
        <v>1262</v>
      </c>
      <c r="F170" s="463" t="s">
        <v>1263</v>
      </c>
      <c r="G170" s="464" t="s">
        <v>1264</v>
      </c>
      <c r="H170" s="465">
        <v>16</v>
      </c>
      <c r="I170" s="466"/>
      <c r="J170" s="467">
        <f>ROUND(I170*H170,2)</f>
        <v>0</v>
      </c>
      <c r="K170" s="468"/>
      <c r="L170" s="388"/>
      <c r="M170" s="469" t="s">
        <v>571</v>
      </c>
      <c r="N170" s="470" t="s">
        <v>592</v>
      </c>
      <c r="P170" s="471">
        <f>O170*H170</f>
        <v>0</v>
      </c>
      <c r="Q170" s="471">
        <v>0</v>
      </c>
      <c r="R170" s="471">
        <f>Q170*H170</f>
        <v>0</v>
      </c>
      <c r="S170" s="471">
        <v>0</v>
      </c>
      <c r="T170" s="472">
        <f>S170*H170</f>
        <v>0</v>
      </c>
      <c r="AR170" s="473" t="s">
        <v>1265</v>
      </c>
      <c r="AT170" s="473" t="s">
        <v>634</v>
      </c>
      <c r="AU170" s="473" t="s">
        <v>19</v>
      </c>
      <c r="AY170" s="382" t="s">
        <v>632</v>
      </c>
      <c r="BE170" s="474">
        <f>IF(N170="základní",J170,0)</f>
        <v>0</v>
      </c>
      <c r="BF170" s="474">
        <f>IF(N170="snížená",J170,0)</f>
        <v>0</v>
      </c>
      <c r="BG170" s="474">
        <f>IF(N170="zákl. přenesená",J170,0)</f>
        <v>0</v>
      </c>
      <c r="BH170" s="474">
        <f>IF(N170="sníž. přenesená",J170,0)</f>
        <v>0</v>
      </c>
      <c r="BI170" s="474">
        <f>IF(N170="nulová",J170,0)</f>
        <v>0</v>
      </c>
      <c r="BJ170" s="382" t="s">
        <v>19</v>
      </c>
      <c r="BK170" s="474">
        <f>ROUND(I170*H170,2)</f>
        <v>0</v>
      </c>
      <c r="BL170" s="382" t="s">
        <v>1265</v>
      </c>
      <c r="BM170" s="473" t="s">
        <v>1266</v>
      </c>
    </row>
    <row r="171" spans="2:65" s="389" customFormat="1" ht="24.15" customHeight="1" x14ac:dyDescent="0.3">
      <c r="B171" s="388"/>
      <c r="C171" s="461" t="s">
        <v>885</v>
      </c>
      <c r="D171" s="461" t="s">
        <v>634</v>
      </c>
      <c r="E171" s="462" t="s">
        <v>1267</v>
      </c>
      <c r="F171" s="463" t="s">
        <v>1268</v>
      </c>
      <c r="G171" s="464" t="s">
        <v>1264</v>
      </c>
      <c r="H171" s="465">
        <v>8</v>
      </c>
      <c r="I171" s="466"/>
      <c r="J171" s="467">
        <f>ROUND(I171*H171,2)</f>
        <v>0</v>
      </c>
      <c r="K171" s="468"/>
      <c r="L171" s="388"/>
      <c r="M171" s="469" t="s">
        <v>571</v>
      </c>
      <c r="N171" s="470" t="s">
        <v>592</v>
      </c>
      <c r="P171" s="471">
        <f>O171*H171</f>
        <v>0</v>
      </c>
      <c r="Q171" s="471">
        <v>0</v>
      </c>
      <c r="R171" s="471">
        <f>Q171*H171</f>
        <v>0</v>
      </c>
      <c r="S171" s="471">
        <v>0</v>
      </c>
      <c r="T171" s="472">
        <f>S171*H171</f>
        <v>0</v>
      </c>
      <c r="AR171" s="473" t="s">
        <v>1265</v>
      </c>
      <c r="AT171" s="473" t="s">
        <v>634</v>
      </c>
      <c r="AU171" s="473" t="s">
        <v>19</v>
      </c>
      <c r="AY171" s="382" t="s">
        <v>632</v>
      </c>
      <c r="BE171" s="474">
        <f>IF(N171="základní",J171,0)</f>
        <v>0</v>
      </c>
      <c r="BF171" s="474">
        <f>IF(N171="snížená",J171,0)</f>
        <v>0</v>
      </c>
      <c r="BG171" s="474">
        <f>IF(N171="zákl. přenesená",J171,0)</f>
        <v>0</v>
      </c>
      <c r="BH171" s="474">
        <f>IF(N171="sníž. přenesená",J171,0)</f>
        <v>0</v>
      </c>
      <c r="BI171" s="474">
        <f>IF(N171="nulová",J171,0)</f>
        <v>0</v>
      </c>
      <c r="BJ171" s="382" t="s">
        <v>19</v>
      </c>
      <c r="BK171" s="474">
        <f>ROUND(I171*H171,2)</f>
        <v>0</v>
      </c>
      <c r="BL171" s="382" t="s">
        <v>1265</v>
      </c>
      <c r="BM171" s="473" t="s">
        <v>1269</v>
      </c>
    </row>
    <row r="172" spans="2:65" s="449" customFormat="1" ht="25.95" customHeight="1" x14ac:dyDescent="0.25">
      <c r="B172" s="448"/>
      <c r="D172" s="450" t="s">
        <v>233</v>
      </c>
      <c r="E172" s="451" t="s">
        <v>1270</v>
      </c>
      <c r="F172" s="451" t="s">
        <v>387</v>
      </c>
      <c r="I172" s="452"/>
      <c r="J172" s="453">
        <f>BK172</f>
        <v>0</v>
      </c>
      <c r="L172" s="448"/>
      <c r="M172" s="454"/>
      <c r="P172" s="455">
        <f>P173</f>
        <v>0</v>
      </c>
      <c r="R172" s="455">
        <f>R173</f>
        <v>0</v>
      </c>
      <c r="T172" s="456">
        <f>T173</f>
        <v>0</v>
      </c>
      <c r="AR172" s="450" t="s">
        <v>661</v>
      </c>
      <c r="AT172" s="457" t="s">
        <v>233</v>
      </c>
      <c r="AU172" s="457" t="s">
        <v>631</v>
      </c>
      <c r="AY172" s="450" t="s">
        <v>632</v>
      </c>
      <c r="BK172" s="458">
        <f>BK173</f>
        <v>0</v>
      </c>
    </row>
    <row r="173" spans="2:65" s="449" customFormat="1" ht="22.8" customHeight="1" x14ac:dyDescent="0.25">
      <c r="B173" s="448"/>
      <c r="D173" s="450" t="s">
        <v>233</v>
      </c>
      <c r="E173" s="459" t="s">
        <v>1271</v>
      </c>
      <c r="F173" s="459" t="s">
        <v>1272</v>
      </c>
      <c r="I173" s="452"/>
      <c r="J173" s="460">
        <f>BK173</f>
        <v>0</v>
      </c>
      <c r="L173" s="448"/>
      <c r="M173" s="454"/>
      <c r="P173" s="455">
        <f>P174</f>
        <v>0</v>
      </c>
      <c r="R173" s="455">
        <f>R174</f>
        <v>0</v>
      </c>
      <c r="T173" s="456">
        <f>T174</f>
        <v>0</v>
      </c>
      <c r="AR173" s="450" t="s">
        <v>661</v>
      </c>
      <c r="AT173" s="457" t="s">
        <v>233</v>
      </c>
      <c r="AU173" s="457" t="s">
        <v>19</v>
      </c>
      <c r="AY173" s="450" t="s">
        <v>632</v>
      </c>
      <c r="BK173" s="458">
        <f>BK174</f>
        <v>0</v>
      </c>
    </row>
    <row r="174" spans="2:65" s="389" customFormat="1" ht="16.5" customHeight="1" x14ac:dyDescent="0.3">
      <c r="B174" s="388"/>
      <c r="C174" s="461" t="s">
        <v>890</v>
      </c>
      <c r="D174" s="461" t="s">
        <v>634</v>
      </c>
      <c r="E174" s="462" t="s">
        <v>1273</v>
      </c>
      <c r="F174" s="463" t="s">
        <v>1274</v>
      </c>
      <c r="G174" s="464" t="s">
        <v>1235</v>
      </c>
      <c r="H174" s="465">
        <v>1</v>
      </c>
      <c r="I174" s="466"/>
      <c r="J174" s="467">
        <f>ROUND(I174*H174,2)</f>
        <v>0</v>
      </c>
      <c r="K174" s="468"/>
      <c r="L174" s="388"/>
      <c r="M174" s="523" t="s">
        <v>571</v>
      </c>
      <c r="N174" s="524" t="s">
        <v>592</v>
      </c>
      <c r="O174" s="525"/>
      <c r="P174" s="526">
        <f>O174*H174</f>
        <v>0</v>
      </c>
      <c r="Q174" s="526">
        <v>0</v>
      </c>
      <c r="R174" s="526">
        <f>Q174*H174</f>
        <v>0</v>
      </c>
      <c r="S174" s="526">
        <v>0</v>
      </c>
      <c r="T174" s="527">
        <f>S174*H174</f>
        <v>0</v>
      </c>
      <c r="AR174" s="473" t="s">
        <v>1275</v>
      </c>
      <c r="AT174" s="473" t="s">
        <v>634</v>
      </c>
      <c r="AU174" s="473" t="s">
        <v>565</v>
      </c>
      <c r="AY174" s="382" t="s">
        <v>632</v>
      </c>
      <c r="BE174" s="474">
        <f>IF(N174="základní",J174,0)</f>
        <v>0</v>
      </c>
      <c r="BF174" s="474">
        <f>IF(N174="snížená",J174,0)</f>
        <v>0</v>
      </c>
      <c r="BG174" s="474">
        <f>IF(N174="zákl. přenesená",J174,0)</f>
        <v>0</v>
      </c>
      <c r="BH174" s="474">
        <f>IF(N174="sníž. přenesená",J174,0)</f>
        <v>0</v>
      </c>
      <c r="BI174" s="474">
        <f>IF(N174="nulová",J174,0)</f>
        <v>0</v>
      </c>
      <c r="BJ174" s="382" t="s">
        <v>19</v>
      </c>
      <c r="BK174" s="474">
        <f>ROUND(I174*H174,2)</f>
        <v>0</v>
      </c>
      <c r="BL174" s="382" t="s">
        <v>1275</v>
      </c>
      <c r="BM174" s="473" t="s">
        <v>1276</v>
      </c>
    </row>
    <row r="175" spans="2:65" s="389" customFormat="1" ht="6.9" customHeight="1" x14ac:dyDescent="0.3">
      <c r="B175" s="415"/>
      <c r="C175" s="416"/>
      <c r="D175" s="416"/>
      <c r="E175" s="416"/>
      <c r="F175" s="416"/>
      <c r="G175" s="416"/>
      <c r="H175" s="416"/>
      <c r="I175" s="416"/>
      <c r="J175" s="416"/>
      <c r="K175" s="416"/>
      <c r="L175" s="388"/>
    </row>
  </sheetData>
  <sheetProtection algorithmName="SHA-512" hashValue="mhniyldnfkFD8P3mrVvT7ziUtUORicVEqNDW7STxUel45X0YdLNPCpfcbM7lLmKKZmDvEMkc7t8UsDMwQtbJAg==" saltValue="qOvjj0Zg6rNXymOpCyL13nhcCvJ6Vc76P39ClGTR6zS4umIO4MVJ5jyKiY7wfhQd85d1TEawi1/Cp2eHokRPNw==" spinCount="100000" sheet="1" objects="1" scenarios="1" formatColumns="0" formatRows="0" autoFilter="0"/>
  <autoFilter ref="C125:K174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607D-A7BB-4319-9EFE-9ABDFE7D0869}">
  <sheetPr>
    <pageSetUpPr fitToPage="1"/>
  </sheetPr>
  <dimension ref="A1:J232"/>
  <sheetViews>
    <sheetView showZeros="0" showRuler="0" topLeftCell="B139" zoomScaleNormal="100" workbookViewId="0">
      <selection activeCell="H178" sqref="H178"/>
    </sheetView>
  </sheetViews>
  <sheetFormatPr defaultRowHeight="13.2" x14ac:dyDescent="0.25"/>
  <cols>
    <col min="1" max="1" width="6.44140625" style="534" customWidth="1"/>
    <col min="2" max="2" width="11.6640625" style="534" customWidth="1"/>
    <col min="3" max="3" width="40.44140625" style="534" customWidth="1"/>
    <col min="4" max="4" width="20" style="534" customWidth="1"/>
    <col min="5" max="5" width="5.44140625" style="544" customWidth="1"/>
    <col min="6" max="256" width="8.88671875" style="534"/>
    <col min="257" max="257" width="6.44140625" style="534" customWidth="1"/>
    <col min="258" max="258" width="11.6640625" style="534" customWidth="1"/>
    <col min="259" max="259" width="40.44140625" style="534" customWidth="1"/>
    <col min="260" max="260" width="20" style="534" customWidth="1"/>
    <col min="261" max="261" width="5.44140625" style="534" customWidth="1"/>
    <col min="262" max="512" width="8.88671875" style="534"/>
    <col min="513" max="513" width="6.44140625" style="534" customWidth="1"/>
    <col min="514" max="514" width="11.6640625" style="534" customWidth="1"/>
    <col min="515" max="515" width="40.44140625" style="534" customWidth="1"/>
    <col min="516" max="516" width="20" style="534" customWidth="1"/>
    <col min="517" max="517" width="5.44140625" style="534" customWidth="1"/>
    <col min="518" max="768" width="8.88671875" style="534"/>
    <col min="769" max="769" width="6.44140625" style="534" customWidth="1"/>
    <col min="770" max="770" width="11.6640625" style="534" customWidth="1"/>
    <col min="771" max="771" width="40.44140625" style="534" customWidth="1"/>
    <col min="772" max="772" width="20" style="534" customWidth="1"/>
    <col min="773" max="773" width="5.44140625" style="534" customWidth="1"/>
    <col min="774" max="1024" width="8.88671875" style="534"/>
    <col min="1025" max="1025" width="6.44140625" style="534" customWidth="1"/>
    <col min="1026" max="1026" width="11.6640625" style="534" customWidth="1"/>
    <col min="1027" max="1027" width="40.44140625" style="534" customWidth="1"/>
    <col min="1028" max="1028" width="20" style="534" customWidth="1"/>
    <col min="1029" max="1029" width="5.44140625" style="534" customWidth="1"/>
    <col min="1030" max="1280" width="8.88671875" style="534"/>
    <col min="1281" max="1281" width="6.44140625" style="534" customWidth="1"/>
    <col min="1282" max="1282" width="11.6640625" style="534" customWidth="1"/>
    <col min="1283" max="1283" width="40.44140625" style="534" customWidth="1"/>
    <col min="1284" max="1284" width="20" style="534" customWidth="1"/>
    <col min="1285" max="1285" width="5.44140625" style="534" customWidth="1"/>
    <col min="1286" max="1536" width="8.88671875" style="534"/>
    <col min="1537" max="1537" width="6.44140625" style="534" customWidth="1"/>
    <col min="1538" max="1538" width="11.6640625" style="534" customWidth="1"/>
    <col min="1539" max="1539" width="40.44140625" style="534" customWidth="1"/>
    <col min="1540" max="1540" width="20" style="534" customWidth="1"/>
    <col min="1541" max="1541" width="5.44140625" style="534" customWidth="1"/>
    <col min="1542" max="1792" width="8.88671875" style="534"/>
    <col min="1793" max="1793" width="6.44140625" style="534" customWidth="1"/>
    <col min="1794" max="1794" width="11.6640625" style="534" customWidth="1"/>
    <col min="1795" max="1795" width="40.44140625" style="534" customWidth="1"/>
    <col min="1796" max="1796" width="20" style="534" customWidth="1"/>
    <col min="1797" max="1797" width="5.44140625" style="534" customWidth="1"/>
    <col min="1798" max="2048" width="8.88671875" style="534"/>
    <col min="2049" max="2049" width="6.44140625" style="534" customWidth="1"/>
    <col min="2050" max="2050" width="11.6640625" style="534" customWidth="1"/>
    <col min="2051" max="2051" width="40.44140625" style="534" customWidth="1"/>
    <col min="2052" max="2052" width="20" style="534" customWidth="1"/>
    <col min="2053" max="2053" width="5.44140625" style="534" customWidth="1"/>
    <col min="2054" max="2304" width="8.88671875" style="534"/>
    <col min="2305" max="2305" width="6.44140625" style="534" customWidth="1"/>
    <col min="2306" max="2306" width="11.6640625" style="534" customWidth="1"/>
    <col min="2307" max="2307" width="40.44140625" style="534" customWidth="1"/>
    <col min="2308" max="2308" width="20" style="534" customWidth="1"/>
    <col min="2309" max="2309" width="5.44140625" style="534" customWidth="1"/>
    <col min="2310" max="2560" width="8.88671875" style="534"/>
    <col min="2561" max="2561" width="6.44140625" style="534" customWidth="1"/>
    <col min="2562" max="2562" width="11.6640625" style="534" customWidth="1"/>
    <col min="2563" max="2563" width="40.44140625" style="534" customWidth="1"/>
    <col min="2564" max="2564" width="20" style="534" customWidth="1"/>
    <col min="2565" max="2565" width="5.44140625" style="534" customWidth="1"/>
    <col min="2566" max="2816" width="8.88671875" style="534"/>
    <col min="2817" max="2817" width="6.44140625" style="534" customWidth="1"/>
    <col min="2818" max="2818" width="11.6640625" style="534" customWidth="1"/>
    <col min="2819" max="2819" width="40.44140625" style="534" customWidth="1"/>
    <col min="2820" max="2820" width="20" style="534" customWidth="1"/>
    <col min="2821" max="2821" width="5.44140625" style="534" customWidth="1"/>
    <col min="2822" max="3072" width="8.88671875" style="534"/>
    <col min="3073" max="3073" width="6.44140625" style="534" customWidth="1"/>
    <col min="3074" max="3074" width="11.6640625" style="534" customWidth="1"/>
    <col min="3075" max="3075" width="40.44140625" style="534" customWidth="1"/>
    <col min="3076" max="3076" width="20" style="534" customWidth="1"/>
    <col min="3077" max="3077" width="5.44140625" style="534" customWidth="1"/>
    <col min="3078" max="3328" width="8.88671875" style="534"/>
    <col min="3329" max="3329" width="6.44140625" style="534" customWidth="1"/>
    <col min="3330" max="3330" width="11.6640625" style="534" customWidth="1"/>
    <col min="3331" max="3331" width="40.44140625" style="534" customWidth="1"/>
    <col min="3332" max="3332" width="20" style="534" customWidth="1"/>
    <col min="3333" max="3333" width="5.44140625" style="534" customWidth="1"/>
    <col min="3334" max="3584" width="8.88671875" style="534"/>
    <col min="3585" max="3585" width="6.44140625" style="534" customWidth="1"/>
    <col min="3586" max="3586" width="11.6640625" style="534" customWidth="1"/>
    <col min="3587" max="3587" width="40.44140625" style="534" customWidth="1"/>
    <col min="3588" max="3588" width="20" style="534" customWidth="1"/>
    <col min="3589" max="3589" width="5.44140625" style="534" customWidth="1"/>
    <col min="3590" max="3840" width="8.88671875" style="534"/>
    <col min="3841" max="3841" width="6.44140625" style="534" customWidth="1"/>
    <col min="3842" max="3842" width="11.6640625" style="534" customWidth="1"/>
    <col min="3843" max="3843" width="40.44140625" style="534" customWidth="1"/>
    <col min="3844" max="3844" width="20" style="534" customWidth="1"/>
    <col min="3845" max="3845" width="5.44140625" style="534" customWidth="1"/>
    <col min="3846" max="4096" width="8.88671875" style="534"/>
    <col min="4097" max="4097" width="6.44140625" style="534" customWidth="1"/>
    <col min="4098" max="4098" width="11.6640625" style="534" customWidth="1"/>
    <col min="4099" max="4099" width="40.44140625" style="534" customWidth="1"/>
    <col min="4100" max="4100" width="20" style="534" customWidth="1"/>
    <col min="4101" max="4101" width="5.44140625" style="534" customWidth="1"/>
    <col min="4102" max="4352" width="8.88671875" style="534"/>
    <col min="4353" max="4353" width="6.44140625" style="534" customWidth="1"/>
    <col min="4354" max="4354" width="11.6640625" style="534" customWidth="1"/>
    <col min="4355" max="4355" width="40.44140625" style="534" customWidth="1"/>
    <col min="4356" max="4356" width="20" style="534" customWidth="1"/>
    <col min="4357" max="4357" width="5.44140625" style="534" customWidth="1"/>
    <col min="4358" max="4608" width="8.88671875" style="534"/>
    <col min="4609" max="4609" width="6.44140625" style="534" customWidth="1"/>
    <col min="4610" max="4610" width="11.6640625" style="534" customWidth="1"/>
    <col min="4611" max="4611" width="40.44140625" style="534" customWidth="1"/>
    <col min="4612" max="4612" width="20" style="534" customWidth="1"/>
    <col min="4613" max="4613" width="5.44140625" style="534" customWidth="1"/>
    <col min="4614" max="4864" width="8.88671875" style="534"/>
    <col min="4865" max="4865" width="6.44140625" style="534" customWidth="1"/>
    <col min="4866" max="4866" width="11.6640625" style="534" customWidth="1"/>
    <col min="4867" max="4867" width="40.44140625" style="534" customWidth="1"/>
    <col min="4868" max="4868" width="20" style="534" customWidth="1"/>
    <col min="4869" max="4869" width="5.44140625" style="534" customWidth="1"/>
    <col min="4870" max="5120" width="8.88671875" style="534"/>
    <col min="5121" max="5121" width="6.44140625" style="534" customWidth="1"/>
    <col min="5122" max="5122" width="11.6640625" style="534" customWidth="1"/>
    <col min="5123" max="5123" width="40.44140625" style="534" customWidth="1"/>
    <col min="5124" max="5124" width="20" style="534" customWidth="1"/>
    <col min="5125" max="5125" width="5.44140625" style="534" customWidth="1"/>
    <col min="5126" max="5376" width="8.88671875" style="534"/>
    <col min="5377" max="5377" width="6.44140625" style="534" customWidth="1"/>
    <col min="5378" max="5378" width="11.6640625" style="534" customWidth="1"/>
    <col min="5379" max="5379" width="40.44140625" style="534" customWidth="1"/>
    <col min="5380" max="5380" width="20" style="534" customWidth="1"/>
    <col min="5381" max="5381" width="5.44140625" style="534" customWidth="1"/>
    <col min="5382" max="5632" width="8.88671875" style="534"/>
    <col min="5633" max="5633" width="6.44140625" style="534" customWidth="1"/>
    <col min="5634" max="5634" width="11.6640625" style="534" customWidth="1"/>
    <col min="5635" max="5635" width="40.44140625" style="534" customWidth="1"/>
    <col min="5636" max="5636" width="20" style="534" customWidth="1"/>
    <col min="5637" max="5637" width="5.44140625" style="534" customWidth="1"/>
    <col min="5638" max="5888" width="8.88671875" style="534"/>
    <col min="5889" max="5889" width="6.44140625" style="534" customWidth="1"/>
    <col min="5890" max="5890" width="11.6640625" style="534" customWidth="1"/>
    <col min="5891" max="5891" width="40.44140625" style="534" customWidth="1"/>
    <col min="5892" max="5892" width="20" style="534" customWidth="1"/>
    <col min="5893" max="5893" width="5.44140625" style="534" customWidth="1"/>
    <col min="5894" max="6144" width="8.88671875" style="534"/>
    <col min="6145" max="6145" width="6.44140625" style="534" customWidth="1"/>
    <col min="6146" max="6146" width="11.6640625" style="534" customWidth="1"/>
    <col min="6147" max="6147" width="40.44140625" style="534" customWidth="1"/>
    <col min="6148" max="6148" width="20" style="534" customWidth="1"/>
    <col min="6149" max="6149" width="5.44140625" style="534" customWidth="1"/>
    <col min="6150" max="6400" width="8.88671875" style="534"/>
    <col min="6401" max="6401" width="6.44140625" style="534" customWidth="1"/>
    <col min="6402" max="6402" width="11.6640625" style="534" customWidth="1"/>
    <col min="6403" max="6403" width="40.44140625" style="534" customWidth="1"/>
    <col min="6404" max="6404" width="20" style="534" customWidth="1"/>
    <col min="6405" max="6405" width="5.44140625" style="534" customWidth="1"/>
    <col min="6406" max="6656" width="8.88671875" style="534"/>
    <col min="6657" max="6657" width="6.44140625" style="534" customWidth="1"/>
    <col min="6658" max="6658" width="11.6640625" style="534" customWidth="1"/>
    <col min="6659" max="6659" width="40.44140625" style="534" customWidth="1"/>
    <col min="6660" max="6660" width="20" style="534" customWidth="1"/>
    <col min="6661" max="6661" width="5.44140625" style="534" customWidth="1"/>
    <col min="6662" max="6912" width="8.88671875" style="534"/>
    <col min="6913" max="6913" width="6.44140625" style="534" customWidth="1"/>
    <col min="6914" max="6914" width="11.6640625" style="534" customWidth="1"/>
    <col min="6915" max="6915" width="40.44140625" style="534" customWidth="1"/>
    <col min="6916" max="6916" width="20" style="534" customWidth="1"/>
    <col min="6917" max="6917" width="5.44140625" style="534" customWidth="1"/>
    <col min="6918" max="7168" width="8.88671875" style="534"/>
    <col min="7169" max="7169" width="6.44140625" style="534" customWidth="1"/>
    <col min="7170" max="7170" width="11.6640625" style="534" customWidth="1"/>
    <col min="7171" max="7171" width="40.44140625" style="534" customWidth="1"/>
    <col min="7172" max="7172" width="20" style="534" customWidth="1"/>
    <col min="7173" max="7173" width="5.44140625" style="534" customWidth="1"/>
    <col min="7174" max="7424" width="8.88671875" style="534"/>
    <col min="7425" max="7425" width="6.44140625" style="534" customWidth="1"/>
    <col min="7426" max="7426" width="11.6640625" style="534" customWidth="1"/>
    <col min="7427" max="7427" width="40.44140625" style="534" customWidth="1"/>
    <col min="7428" max="7428" width="20" style="534" customWidth="1"/>
    <col min="7429" max="7429" width="5.44140625" style="534" customWidth="1"/>
    <col min="7430" max="7680" width="8.88671875" style="534"/>
    <col min="7681" max="7681" width="6.44140625" style="534" customWidth="1"/>
    <col min="7682" max="7682" width="11.6640625" style="534" customWidth="1"/>
    <col min="7683" max="7683" width="40.44140625" style="534" customWidth="1"/>
    <col min="7684" max="7684" width="20" style="534" customWidth="1"/>
    <col min="7685" max="7685" width="5.44140625" style="534" customWidth="1"/>
    <col min="7686" max="7936" width="8.88671875" style="534"/>
    <col min="7937" max="7937" width="6.44140625" style="534" customWidth="1"/>
    <col min="7938" max="7938" width="11.6640625" style="534" customWidth="1"/>
    <col min="7939" max="7939" width="40.44140625" style="534" customWidth="1"/>
    <col min="7940" max="7940" width="20" style="534" customWidth="1"/>
    <col min="7941" max="7941" width="5.44140625" style="534" customWidth="1"/>
    <col min="7942" max="8192" width="8.88671875" style="534"/>
    <col min="8193" max="8193" width="6.44140625" style="534" customWidth="1"/>
    <col min="8194" max="8194" width="11.6640625" style="534" customWidth="1"/>
    <col min="8195" max="8195" width="40.44140625" style="534" customWidth="1"/>
    <col min="8196" max="8196" width="20" style="534" customWidth="1"/>
    <col min="8197" max="8197" width="5.44140625" style="534" customWidth="1"/>
    <col min="8198" max="8448" width="8.88671875" style="534"/>
    <col min="8449" max="8449" width="6.44140625" style="534" customWidth="1"/>
    <col min="8450" max="8450" width="11.6640625" style="534" customWidth="1"/>
    <col min="8451" max="8451" width="40.44140625" style="534" customWidth="1"/>
    <col min="8452" max="8452" width="20" style="534" customWidth="1"/>
    <col min="8453" max="8453" width="5.44140625" style="534" customWidth="1"/>
    <col min="8454" max="8704" width="8.88671875" style="534"/>
    <col min="8705" max="8705" width="6.44140625" style="534" customWidth="1"/>
    <col min="8706" max="8706" width="11.6640625" style="534" customWidth="1"/>
    <col min="8707" max="8707" width="40.44140625" style="534" customWidth="1"/>
    <col min="8708" max="8708" width="20" style="534" customWidth="1"/>
    <col min="8709" max="8709" width="5.44140625" style="534" customWidth="1"/>
    <col min="8710" max="8960" width="8.88671875" style="534"/>
    <col min="8961" max="8961" width="6.44140625" style="534" customWidth="1"/>
    <col min="8962" max="8962" width="11.6640625" style="534" customWidth="1"/>
    <col min="8963" max="8963" width="40.44140625" style="534" customWidth="1"/>
    <col min="8964" max="8964" width="20" style="534" customWidth="1"/>
    <col min="8965" max="8965" width="5.44140625" style="534" customWidth="1"/>
    <col min="8966" max="9216" width="8.88671875" style="534"/>
    <col min="9217" max="9217" width="6.44140625" style="534" customWidth="1"/>
    <col min="9218" max="9218" width="11.6640625" style="534" customWidth="1"/>
    <col min="9219" max="9219" width="40.44140625" style="534" customWidth="1"/>
    <col min="9220" max="9220" width="20" style="534" customWidth="1"/>
    <col min="9221" max="9221" width="5.44140625" style="534" customWidth="1"/>
    <col min="9222" max="9472" width="8.88671875" style="534"/>
    <col min="9473" max="9473" width="6.44140625" style="534" customWidth="1"/>
    <col min="9474" max="9474" width="11.6640625" style="534" customWidth="1"/>
    <col min="9475" max="9475" width="40.44140625" style="534" customWidth="1"/>
    <col min="9476" max="9476" width="20" style="534" customWidth="1"/>
    <col min="9477" max="9477" width="5.44140625" style="534" customWidth="1"/>
    <col min="9478" max="9728" width="8.88671875" style="534"/>
    <col min="9729" max="9729" width="6.44140625" style="534" customWidth="1"/>
    <col min="9730" max="9730" width="11.6640625" style="534" customWidth="1"/>
    <col min="9731" max="9731" width="40.44140625" style="534" customWidth="1"/>
    <col min="9732" max="9732" width="20" style="534" customWidth="1"/>
    <col min="9733" max="9733" width="5.44140625" style="534" customWidth="1"/>
    <col min="9734" max="9984" width="8.88671875" style="534"/>
    <col min="9985" max="9985" width="6.44140625" style="534" customWidth="1"/>
    <col min="9986" max="9986" width="11.6640625" style="534" customWidth="1"/>
    <col min="9987" max="9987" width="40.44140625" style="534" customWidth="1"/>
    <col min="9988" max="9988" width="20" style="534" customWidth="1"/>
    <col min="9989" max="9989" width="5.44140625" style="534" customWidth="1"/>
    <col min="9990" max="10240" width="8.88671875" style="534"/>
    <col min="10241" max="10241" width="6.44140625" style="534" customWidth="1"/>
    <col min="10242" max="10242" width="11.6640625" style="534" customWidth="1"/>
    <col min="10243" max="10243" width="40.44140625" style="534" customWidth="1"/>
    <col min="10244" max="10244" width="20" style="534" customWidth="1"/>
    <col min="10245" max="10245" width="5.44140625" style="534" customWidth="1"/>
    <col min="10246" max="10496" width="8.88671875" style="534"/>
    <col min="10497" max="10497" width="6.44140625" style="534" customWidth="1"/>
    <col min="10498" max="10498" width="11.6640625" style="534" customWidth="1"/>
    <col min="10499" max="10499" width="40.44140625" style="534" customWidth="1"/>
    <col min="10500" max="10500" width="20" style="534" customWidth="1"/>
    <col min="10501" max="10501" width="5.44140625" style="534" customWidth="1"/>
    <col min="10502" max="10752" width="8.88671875" style="534"/>
    <col min="10753" max="10753" width="6.44140625" style="534" customWidth="1"/>
    <col min="10754" max="10754" width="11.6640625" style="534" customWidth="1"/>
    <col min="10755" max="10755" width="40.44140625" style="534" customWidth="1"/>
    <col min="10756" max="10756" width="20" style="534" customWidth="1"/>
    <col min="10757" max="10757" width="5.44140625" style="534" customWidth="1"/>
    <col min="10758" max="11008" width="8.88671875" style="534"/>
    <col min="11009" max="11009" width="6.44140625" style="534" customWidth="1"/>
    <col min="11010" max="11010" width="11.6640625" style="534" customWidth="1"/>
    <col min="11011" max="11011" width="40.44140625" style="534" customWidth="1"/>
    <col min="11012" max="11012" width="20" style="534" customWidth="1"/>
    <col min="11013" max="11013" width="5.44140625" style="534" customWidth="1"/>
    <col min="11014" max="11264" width="8.88671875" style="534"/>
    <col min="11265" max="11265" width="6.44140625" style="534" customWidth="1"/>
    <col min="11266" max="11266" width="11.6640625" style="534" customWidth="1"/>
    <col min="11267" max="11267" width="40.44140625" style="534" customWidth="1"/>
    <col min="11268" max="11268" width="20" style="534" customWidth="1"/>
    <col min="11269" max="11269" width="5.44140625" style="534" customWidth="1"/>
    <col min="11270" max="11520" width="8.88671875" style="534"/>
    <col min="11521" max="11521" width="6.44140625" style="534" customWidth="1"/>
    <col min="11522" max="11522" width="11.6640625" style="534" customWidth="1"/>
    <col min="11523" max="11523" width="40.44140625" style="534" customWidth="1"/>
    <col min="11524" max="11524" width="20" style="534" customWidth="1"/>
    <col min="11525" max="11525" width="5.44140625" style="534" customWidth="1"/>
    <col min="11526" max="11776" width="8.88671875" style="534"/>
    <col min="11777" max="11777" width="6.44140625" style="534" customWidth="1"/>
    <col min="11778" max="11778" width="11.6640625" style="534" customWidth="1"/>
    <col min="11779" max="11779" width="40.44140625" style="534" customWidth="1"/>
    <col min="11780" max="11780" width="20" style="534" customWidth="1"/>
    <col min="11781" max="11781" width="5.44140625" style="534" customWidth="1"/>
    <col min="11782" max="12032" width="8.88671875" style="534"/>
    <col min="12033" max="12033" width="6.44140625" style="534" customWidth="1"/>
    <col min="12034" max="12034" width="11.6640625" style="534" customWidth="1"/>
    <col min="12035" max="12035" width="40.44140625" style="534" customWidth="1"/>
    <col min="12036" max="12036" width="20" style="534" customWidth="1"/>
    <col min="12037" max="12037" width="5.44140625" style="534" customWidth="1"/>
    <col min="12038" max="12288" width="8.88671875" style="534"/>
    <col min="12289" max="12289" width="6.44140625" style="534" customWidth="1"/>
    <col min="12290" max="12290" width="11.6640625" style="534" customWidth="1"/>
    <col min="12291" max="12291" width="40.44140625" style="534" customWidth="1"/>
    <col min="12292" max="12292" width="20" style="534" customWidth="1"/>
    <col min="12293" max="12293" width="5.44140625" style="534" customWidth="1"/>
    <col min="12294" max="12544" width="8.88671875" style="534"/>
    <col min="12545" max="12545" width="6.44140625" style="534" customWidth="1"/>
    <col min="12546" max="12546" width="11.6640625" style="534" customWidth="1"/>
    <col min="12547" max="12547" width="40.44140625" style="534" customWidth="1"/>
    <col min="12548" max="12548" width="20" style="534" customWidth="1"/>
    <col min="12549" max="12549" width="5.44140625" style="534" customWidth="1"/>
    <col min="12550" max="12800" width="8.88671875" style="534"/>
    <col min="12801" max="12801" width="6.44140625" style="534" customWidth="1"/>
    <col min="12802" max="12802" width="11.6640625" style="534" customWidth="1"/>
    <col min="12803" max="12803" width="40.44140625" style="534" customWidth="1"/>
    <col min="12804" max="12804" width="20" style="534" customWidth="1"/>
    <col min="12805" max="12805" width="5.44140625" style="534" customWidth="1"/>
    <col min="12806" max="13056" width="8.88671875" style="534"/>
    <col min="13057" max="13057" width="6.44140625" style="534" customWidth="1"/>
    <col min="13058" max="13058" width="11.6640625" style="534" customWidth="1"/>
    <col min="13059" max="13059" width="40.44140625" style="534" customWidth="1"/>
    <col min="13060" max="13060" width="20" style="534" customWidth="1"/>
    <col min="13061" max="13061" width="5.44140625" style="534" customWidth="1"/>
    <col min="13062" max="13312" width="8.88671875" style="534"/>
    <col min="13313" max="13313" width="6.44140625" style="534" customWidth="1"/>
    <col min="13314" max="13314" width="11.6640625" style="534" customWidth="1"/>
    <col min="13315" max="13315" width="40.44140625" style="534" customWidth="1"/>
    <col min="13316" max="13316" width="20" style="534" customWidth="1"/>
    <col min="13317" max="13317" width="5.44140625" style="534" customWidth="1"/>
    <col min="13318" max="13568" width="8.88671875" style="534"/>
    <col min="13569" max="13569" width="6.44140625" style="534" customWidth="1"/>
    <col min="13570" max="13570" width="11.6640625" style="534" customWidth="1"/>
    <col min="13571" max="13571" width="40.44140625" style="534" customWidth="1"/>
    <col min="13572" max="13572" width="20" style="534" customWidth="1"/>
    <col min="13573" max="13573" width="5.44140625" style="534" customWidth="1"/>
    <col min="13574" max="13824" width="8.88671875" style="534"/>
    <col min="13825" max="13825" width="6.44140625" style="534" customWidth="1"/>
    <col min="13826" max="13826" width="11.6640625" style="534" customWidth="1"/>
    <col min="13827" max="13827" width="40.44140625" style="534" customWidth="1"/>
    <col min="13828" max="13828" width="20" style="534" customWidth="1"/>
    <col min="13829" max="13829" width="5.44140625" style="534" customWidth="1"/>
    <col min="13830" max="14080" width="8.88671875" style="534"/>
    <col min="14081" max="14081" width="6.44140625" style="534" customWidth="1"/>
    <col min="14082" max="14082" width="11.6640625" style="534" customWidth="1"/>
    <col min="14083" max="14083" width="40.44140625" style="534" customWidth="1"/>
    <col min="14084" max="14084" width="20" style="534" customWidth="1"/>
    <col min="14085" max="14085" width="5.44140625" style="534" customWidth="1"/>
    <col min="14086" max="14336" width="8.88671875" style="534"/>
    <col min="14337" max="14337" width="6.44140625" style="534" customWidth="1"/>
    <col min="14338" max="14338" width="11.6640625" style="534" customWidth="1"/>
    <col min="14339" max="14339" width="40.44140625" style="534" customWidth="1"/>
    <col min="14340" max="14340" width="20" style="534" customWidth="1"/>
    <col min="14341" max="14341" width="5.44140625" style="534" customWidth="1"/>
    <col min="14342" max="14592" width="8.88671875" style="534"/>
    <col min="14593" max="14593" width="6.44140625" style="534" customWidth="1"/>
    <col min="14594" max="14594" width="11.6640625" style="534" customWidth="1"/>
    <col min="14595" max="14595" width="40.44140625" style="534" customWidth="1"/>
    <col min="14596" max="14596" width="20" style="534" customWidth="1"/>
    <col min="14597" max="14597" width="5.44140625" style="534" customWidth="1"/>
    <col min="14598" max="14848" width="8.88671875" style="534"/>
    <col min="14849" max="14849" width="6.44140625" style="534" customWidth="1"/>
    <col min="14850" max="14850" width="11.6640625" style="534" customWidth="1"/>
    <col min="14851" max="14851" width="40.44140625" style="534" customWidth="1"/>
    <col min="14852" max="14852" width="20" style="534" customWidth="1"/>
    <col min="14853" max="14853" width="5.44140625" style="534" customWidth="1"/>
    <col min="14854" max="15104" width="8.88671875" style="534"/>
    <col min="15105" max="15105" width="6.44140625" style="534" customWidth="1"/>
    <col min="15106" max="15106" width="11.6640625" style="534" customWidth="1"/>
    <col min="15107" max="15107" width="40.44140625" style="534" customWidth="1"/>
    <col min="15108" max="15108" width="20" style="534" customWidth="1"/>
    <col min="15109" max="15109" width="5.44140625" style="534" customWidth="1"/>
    <col min="15110" max="15360" width="8.88671875" style="534"/>
    <col min="15361" max="15361" width="6.44140625" style="534" customWidth="1"/>
    <col min="15362" max="15362" width="11.6640625" style="534" customWidth="1"/>
    <col min="15363" max="15363" width="40.44140625" style="534" customWidth="1"/>
    <col min="15364" max="15364" width="20" style="534" customWidth="1"/>
    <col min="15365" max="15365" width="5.44140625" style="534" customWidth="1"/>
    <col min="15366" max="15616" width="8.88671875" style="534"/>
    <col min="15617" max="15617" width="6.44140625" style="534" customWidth="1"/>
    <col min="15618" max="15618" width="11.6640625" style="534" customWidth="1"/>
    <col min="15619" max="15619" width="40.44140625" style="534" customWidth="1"/>
    <col min="15620" max="15620" width="20" style="534" customWidth="1"/>
    <col min="15621" max="15621" width="5.44140625" style="534" customWidth="1"/>
    <col min="15622" max="15872" width="8.88671875" style="534"/>
    <col min="15873" max="15873" width="6.44140625" style="534" customWidth="1"/>
    <col min="15874" max="15874" width="11.6640625" style="534" customWidth="1"/>
    <col min="15875" max="15875" width="40.44140625" style="534" customWidth="1"/>
    <col min="15876" max="15876" width="20" style="534" customWidth="1"/>
    <col min="15877" max="15877" width="5.44140625" style="534" customWidth="1"/>
    <col min="15878" max="16128" width="8.88671875" style="534"/>
    <col min="16129" max="16129" width="6.44140625" style="534" customWidth="1"/>
    <col min="16130" max="16130" width="11.6640625" style="534" customWidth="1"/>
    <col min="16131" max="16131" width="40.44140625" style="534" customWidth="1"/>
    <col min="16132" max="16132" width="20" style="534" customWidth="1"/>
    <col min="16133" max="16133" width="5.44140625" style="534" customWidth="1"/>
    <col min="16134" max="16384" width="8.88671875" style="534"/>
  </cols>
  <sheetData>
    <row r="1" spans="1:10" ht="16.5" customHeight="1" x14ac:dyDescent="0.25">
      <c r="B1" s="535" t="s">
        <v>950</v>
      </c>
      <c r="C1" s="536" t="s">
        <v>578</v>
      </c>
      <c r="D1" s="537" t="s">
        <v>951</v>
      </c>
      <c r="E1" s="538" t="s">
        <v>952</v>
      </c>
      <c r="F1" s="538"/>
      <c r="G1" s="538"/>
    </row>
    <row r="2" spans="1:10" ht="26.25" customHeight="1" x14ac:dyDescent="0.25">
      <c r="A2" s="539"/>
      <c r="B2" s="535"/>
      <c r="C2" s="540" t="s">
        <v>953</v>
      </c>
      <c r="D2" s="541" t="s">
        <v>954</v>
      </c>
      <c r="E2" s="542" t="s">
        <v>955</v>
      </c>
      <c r="F2" s="542"/>
      <c r="G2" s="542"/>
    </row>
    <row r="3" spans="1:10" ht="13.8" thickBot="1" x14ac:dyDescent="0.3">
      <c r="A3" s="539"/>
      <c r="B3" s="543"/>
    </row>
    <row r="4" spans="1:10" ht="27" thickBot="1" x14ac:dyDescent="0.3">
      <c r="A4" s="545" t="s">
        <v>956</v>
      </c>
      <c r="B4" s="546" t="s">
        <v>957</v>
      </c>
      <c r="C4" s="546" t="s">
        <v>958</v>
      </c>
      <c r="D4" s="546" t="s">
        <v>959</v>
      </c>
      <c r="E4" s="546" t="s">
        <v>106</v>
      </c>
      <c r="F4" s="546" t="s">
        <v>619</v>
      </c>
      <c r="G4" s="546" t="s">
        <v>960</v>
      </c>
      <c r="H4" s="546" t="s">
        <v>961</v>
      </c>
      <c r="I4" s="546" t="s">
        <v>962</v>
      </c>
      <c r="J4" s="547" t="s">
        <v>963</v>
      </c>
    </row>
    <row r="5" spans="1:10" x14ac:dyDescent="0.25">
      <c r="A5" s="548"/>
      <c r="B5" s="549"/>
      <c r="C5" s="550" t="s">
        <v>964</v>
      </c>
      <c r="D5" s="551"/>
      <c r="E5" s="549"/>
      <c r="F5" s="549"/>
      <c r="G5" s="552">
        <v>0</v>
      </c>
      <c r="H5" s="552">
        <v>0</v>
      </c>
      <c r="I5" s="553">
        <f>F5*G5</f>
        <v>0</v>
      </c>
      <c r="J5" s="553">
        <f>F5*H5</f>
        <v>0</v>
      </c>
    </row>
    <row r="6" spans="1:10" ht="211.2" x14ac:dyDescent="0.25">
      <c r="A6" s="548" t="s">
        <v>965</v>
      </c>
      <c r="B6" s="554"/>
      <c r="C6" s="555" t="s">
        <v>966</v>
      </c>
      <c r="D6" s="556" t="s">
        <v>967</v>
      </c>
      <c r="E6" s="554" t="s">
        <v>23</v>
      </c>
      <c r="F6" s="554">
        <v>1</v>
      </c>
      <c r="G6" s="552"/>
      <c r="H6" s="552"/>
      <c r="I6" s="553">
        <f t="shared" ref="I6:I69" si="0">F6*G6</f>
        <v>0</v>
      </c>
      <c r="J6" s="553">
        <f t="shared" ref="J6:J69" si="1">F6*H6</f>
        <v>0</v>
      </c>
    </row>
    <row r="7" spans="1:10" x14ac:dyDescent="0.25">
      <c r="A7" s="548"/>
      <c r="B7" s="554"/>
      <c r="C7" s="555"/>
      <c r="D7" s="556"/>
      <c r="E7" s="554"/>
      <c r="F7" s="554"/>
      <c r="G7" s="552">
        <v>0</v>
      </c>
      <c r="H7" s="552">
        <v>0</v>
      </c>
      <c r="I7" s="553">
        <f t="shared" si="0"/>
        <v>0</v>
      </c>
      <c r="J7" s="553">
        <f t="shared" si="1"/>
        <v>0</v>
      </c>
    </row>
    <row r="8" spans="1:10" ht="39.6" x14ac:dyDescent="0.25">
      <c r="A8" s="548" t="s">
        <v>968</v>
      </c>
      <c r="B8" s="554"/>
      <c r="C8" s="555" t="s">
        <v>969</v>
      </c>
      <c r="D8" s="556"/>
      <c r="E8" s="554" t="s">
        <v>23</v>
      </c>
      <c r="F8" s="554">
        <v>1</v>
      </c>
      <c r="G8" s="552">
        <v>0</v>
      </c>
      <c r="H8" s="552">
        <v>0</v>
      </c>
      <c r="I8" s="553">
        <f t="shared" si="0"/>
        <v>0</v>
      </c>
      <c r="J8" s="553">
        <f t="shared" si="1"/>
        <v>0</v>
      </c>
    </row>
    <row r="9" spans="1:10" ht="39.6" x14ac:dyDescent="0.25">
      <c r="A9" s="548" t="s">
        <v>970</v>
      </c>
      <c r="B9" s="554"/>
      <c r="C9" s="555" t="s">
        <v>971</v>
      </c>
      <c r="D9" s="556"/>
      <c r="E9" s="554" t="s">
        <v>23</v>
      </c>
      <c r="F9" s="554">
        <v>1</v>
      </c>
      <c r="G9" s="552">
        <v>0</v>
      </c>
      <c r="H9" s="552">
        <v>0</v>
      </c>
      <c r="I9" s="553">
        <f t="shared" si="0"/>
        <v>0</v>
      </c>
      <c r="J9" s="553">
        <f t="shared" si="1"/>
        <v>0</v>
      </c>
    </row>
    <row r="10" spans="1:10" ht="39.6" x14ac:dyDescent="0.25">
      <c r="A10" s="548" t="s">
        <v>972</v>
      </c>
      <c r="B10" s="554"/>
      <c r="C10" s="555" t="s">
        <v>973</v>
      </c>
      <c r="D10" s="556"/>
      <c r="E10" s="554" t="s">
        <v>23</v>
      </c>
      <c r="F10" s="554">
        <v>1</v>
      </c>
      <c r="G10" s="552">
        <v>0</v>
      </c>
      <c r="H10" s="552">
        <v>0</v>
      </c>
      <c r="I10" s="553">
        <f t="shared" si="0"/>
        <v>0</v>
      </c>
      <c r="J10" s="553">
        <f t="shared" si="1"/>
        <v>0</v>
      </c>
    </row>
    <row r="11" spans="1:10" ht="39.6" x14ac:dyDescent="0.25">
      <c r="A11" s="548" t="s">
        <v>974</v>
      </c>
      <c r="B11" s="554"/>
      <c r="C11" s="555" t="s">
        <v>975</v>
      </c>
      <c r="D11" s="556"/>
      <c r="E11" s="554" t="s">
        <v>23</v>
      </c>
      <c r="F11" s="554">
        <v>2</v>
      </c>
      <c r="G11" s="552">
        <v>0</v>
      </c>
      <c r="H11" s="552">
        <v>0</v>
      </c>
      <c r="I11" s="553">
        <f t="shared" si="0"/>
        <v>0</v>
      </c>
      <c r="J11" s="553">
        <f t="shared" si="1"/>
        <v>0</v>
      </c>
    </row>
    <row r="12" spans="1:10" ht="39.6" x14ac:dyDescent="0.25">
      <c r="A12" s="548" t="s">
        <v>976</v>
      </c>
      <c r="B12" s="554"/>
      <c r="C12" s="555" t="s">
        <v>977</v>
      </c>
      <c r="D12" s="556"/>
      <c r="E12" s="554" t="s">
        <v>23</v>
      </c>
      <c r="F12" s="554">
        <v>1</v>
      </c>
      <c r="G12" s="552">
        <v>0</v>
      </c>
      <c r="H12" s="552">
        <v>0</v>
      </c>
      <c r="I12" s="553">
        <f t="shared" si="0"/>
        <v>0</v>
      </c>
      <c r="J12" s="553">
        <f t="shared" si="1"/>
        <v>0</v>
      </c>
    </row>
    <row r="13" spans="1:10" ht="39.6" x14ac:dyDescent="0.25">
      <c r="A13" s="548" t="s">
        <v>978</v>
      </c>
      <c r="B13" s="554"/>
      <c r="C13" s="555" t="s">
        <v>979</v>
      </c>
      <c r="D13" s="556"/>
      <c r="E13" s="554" t="s">
        <v>23</v>
      </c>
      <c r="F13" s="554">
        <v>1</v>
      </c>
      <c r="G13" s="552">
        <v>0</v>
      </c>
      <c r="H13" s="552">
        <v>0</v>
      </c>
      <c r="I13" s="553">
        <f t="shared" si="0"/>
        <v>0</v>
      </c>
      <c r="J13" s="553">
        <f t="shared" si="1"/>
        <v>0</v>
      </c>
    </row>
    <row r="14" spans="1:10" x14ac:dyDescent="0.25">
      <c r="A14" s="548" t="s">
        <v>980</v>
      </c>
      <c r="B14" s="554"/>
      <c r="C14" s="555" t="s">
        <v>981</v>
      </c>
      <c r="D14" s="556"/>
      <c r="E14" s="554" t="s">
        <v>23</v>
      </c>
      <c r="F14" s="554">
        <v>3</v>
      </c>
      <c r="G14" s="552">
        <v>0</v>
      </c>
      <c r="H14" s="552">
        <v>0</v>
      </c>
      <c r="I14" s="553">
        <f t="shared" si="0"/>
        <v>0</v>
      </c>
      <c r="J14" s="553">
        <f t="shared" si="1"/>
        <v>0</v>
      </c>
    </row>
    <row r="15" spans="1:10" x14ac:dyDescent="0.25">
      <c r="A15" s="548" t="s">
        <v>982</v>
      </c>
      <c r="B15" s="554"/>
      <c r="C15" s="555" t="s">
        <v>983</v>
      </c>
      <c r="D15" s="556"/>
      <c r="E15" s="554" t="s">
        <v>23</v>
      </c>
      <c r="F15" s="554">
        <v>2</v>
      </c>
      <c r="G15" s="552">
        <v>0</v>
      </c>
      <c r="H15" s="552">
        <v>0</v>
      </c>
      <c r="I15" s="553">
        <f t="shared" si="0"/>
        <v>0</v>
      </c>
      <c r="J15" s="553">
        <f t="shared" si="1"/>
        <v>0</v>
      </c>
    </row>
    <row r="16" spans="1:10" x14ac:dyDescent="0.25">
      <c r="A16" s="548" t="s">
        <v>984</v>
      </c>
      <c r="B16" s="554"/>
      <c r="C16" s="555" t="s">
        <v>985</v>
      </c>
      <c r="D16" s="556"/>
      <c r="E16" s="554" t="s">
        <v>23</v>
      </c>
      <c r="F16" s="554">
        <v>5</v>
      </c>
      <c r="G16" s="552">
        <v>0</v>
      </c>
      <c r="H16" s="552">
        <v>0</v>
      </c>
      <c r="I16" s="553">
        <f t="shared" si="0"/>
        <v>0</v>
      </c>
      <c r="J16" s="553">
        <f t="shared" si="1"/>
        <v>0</v>
      </c>
    </row>
    <row r="17" spans="1:10" ht="39.6" x14ac:dyDescent="0.25">
      <c r="A17" s="548" t="s">
        <v>986</v>
      </c>
      <c r="B17" s="549"/>
      <c r="C17" s="555" t="s">
        <v>987</v>
      </c>
      <c r="D17" s="556"/>
      <c r="E17" s="554" t="s">
        <v>23</v>
      </c>
      <c r="F17" s="554">
        <v>2</v>
      </c>
      <c r="G17" s="552">
        <v>0</v>
      </c>
      <c r="H17" s="552">
        <v>0</v>
      </c>
      <c r="I17" s="553">
        <f t="shared" si="0"/>
        <v>0</v>
      </c>
      <c r="J17" s="553">
        <f t="shared" si="1"/>
        <v>0</v>
      </c>
    </row>
    <row r="18" spans="1:10" ht="39.6" x14ac:dyDescent="0.25">
      <c r="A18" s="548" t="s">
        <v>988</v>
      </c>
      <c r="B18" s="549"/>
      <c r="C18" s="555" t="s">
        <v>989</v>
      </c>
      <c r="D18" s="556"/>
      <c r="E18" s="554" t="s">
        <v>23</v>
      </c>
      <c r="F18" s="554">
        <v>2</v>
      </c>
      <c r="G18" s="552">
        <v>0</v>
      </c>
      <c r="H18" s="552">
        <v>0</v>
      </c>
      <c r="I18" s="553">
        <f t="shared" si="0"/>
        <v>0</v>
      </c>
      <c r="J18" s="553">
        <f t="shared" si="1"/>
        <v>0</v>
      </c>
    </row>
    <row r="19" spans="1:10" ht="39.6" x14ac:dyDescent="0.25">
      <c r="A19" s="548" t="s">
        <v>990</v>
      </c>
      <c r="B19" s="549"/>
      <c r="C19" s="555" t="s">
        <v>991</v>
      </c>
      <c r="D19" s="556"/>
      <c r="E19" s="554" t="s">
        <v>23</v>
      </c>
      <c r="F19" s="554">
        <v>5</v>
      </c>
      <c r="G19" s="552">
        <v>0</v>
      </c>
      <c r="H19" s="552">
        <v>0</v>
      </c>
      <c r="I19" s="553">
        <f t="shared" si="0"/>
        <v>0</v>
      </c>
      <c r="J19" s="553">
        <f t="shared" si="1"/>
        <v>0</v>
      </c>
    </row>
    <row r="20" spans="1:10" ht="26.4" x14ac:dyDescent="0.25">
      <c r="A20" s="548" t="s">
        <v>992</v>
      </c>
      <c r="B20" s="549"/>
      <c r="C20" s="555" t="s">
        <v>993</v>
      </c>
      <c r="D20" s="556"/>
      <c r="E20" s="554" t="s">
        <v>23</v>
      </c>
      <c r="F20" s="554">
        <v>1</v>
      </c>
      <c r="G20" s="552">
        <v>0</v>
      </c>
      <c r="H20" s="552">
        <v>0</v>
      </c>
      <c r="I20" s="553">
        <f t="shared" si="0"/>
        <v>0</v>
      </c>
      <c r="J20" s="553">
        <f t="shared" si="1"/>
        <v>0</v>
      </c>
    </row>
    <row r="21" spans="1:10" ht="66" x14ac:dyDescent="0.25">
      <c r="A21" s="548" t="s">
        <v>994</v>
      </c>
      <c r="B21" s="549"/>
      <c r="C21" s="555" t="s">
        <v>995</v>
      </c>
      <c r="D21" s="556"/>
      <c r="E21" s="554" t="s">
        <v>23</v>
      </c>
      <c r="F21" s="554">
        <v>1</v>
      </c>
      <c r="G21" s="552">
        <v>0</v>
      </c>
      <c r="H21" s="552">
        <v>0</v>
      </c>
      <c r="I21" s="553">
        <f t="shared" si="0"/>
        <v>0</v>
      </c>
      <c r="J21" s="553">
        <f t="shared" si="1"/>
        <v>0</v>
      </c>
    </row>
    <row r="22" spans="1:10" x14ac:dyDescent="0.25">
      <c r="A22" s="548"/>
      <c r="B22" s="549"/>
      <c r="C22" s="555"/>
      <c r="D22" s="556"/>
      <c r="E22" s="554"/>
      <c r="F22" s="554"/>
      <c r="G22" s="552">
        <v>0</v>
      </c>
      <c r="H22" s="552">
        <v>0</v>
      </c>
      <c r="I22" s="553">
        <f t="shared" si="0"/>
        <v>0</v>
      </c>
      <c r="J22" s="553">
        <f t="shared" si="1"/>
        <v>0</v>
      </c>
    </row>
    <row r="23" spans="1:10" x14ac:dyDescent="0.25">
      <c r="A23" s="548"/>
      <c r="B23" s="549"/>
      <c r="C23" s="555" t="s">
        <v>996</v>
      </c>
      <c r="D23" s="556"/>
      <c r="E23" s="554" t="s">
        <v>131</v>
      </c>
      <c r="F23" s="554">
        <v>4</v>
      </c>
      <c r="G23" s="552">
        <v>0</v>
      </c>
      <c r="H23" s="552">
        <v>0</v>
      </c>
      <c r="I23" s="553">
        <f t="shared" si="0"/>
        <v>0</v>
      </c>
      <c r="J23" s="553">
        <f t="shared" si="1"/>
        <v>0</v>
      </c>
    </row>
    <row r="24" spans="1:10" x14ac:dyDescent="0.25">
      <c r="A24" s="548"/>
      <c r="B24" s="549"/>
      <c r="C24" s="555" t="s">
        <v>997</v>
      </c>
      <c r="D24" s="556"/>
      <c r="E24" s="554" t="s">
        <v>131</v>
      </c>
      <c r="F24" s="554">
        <v>4</v>
      </c>
      <c r="G24" s="552">
        <v>0</v>
      </c>
      <c r="H24" s="552">
        <v>0</v>
      </c>
      <c r="I24" s="553">
        <f t="shared" si="0"/>
        <v>0</v>
      </c>
      <c r="J24" s="553">
        <f t="shared" si="1"/>
        <v>0</v>
      </c>
    </row>
    <row r="25" spans="1:10" x14ac:dyDescent="0.25">
      <c r="A25" s="548"/>
      <c r="B25" s="549"/>
      <c r="C25" s="555" t="s">
        <v>998</v>
      </c>
      <c r="D25" s="556"/>
      <c r="E25" s="554" t="s">
        <v>131</v>
      </c>
      <c r="F25" s="554">
        <v>8</v>
      </c>
      <c r="G25" s="552">
        <v>0</v>
      </c>
      <c r="H25" s="552">
        <v>0</v>
      </c>
      <c r="I25" s="553">
        <f t="shared" si="0"/>
        <v>0</v>
      </c>
      <c r="J25" s="553">
        <f t="shared" si="1"/>
        <v>0</v>
      </c>
    </row>
    <row r="26" spans="1:10" x14ac:dyDescent="0.25">
      <c r="A26" s="548"/>
      <c r="B26" s="549"/>
      <c r="C26" s="555"/>
      <c r="D26" s="556"/>
      <c r="E26" s="554"/>
      <c r="F26" s="554"/>
      <c r="G26" s="552">
        <v>0</v>
      </c>
      <c r="H26" s="552">
        <v>0</v>
      </c>
      <c r="I26" s="553">
        <f t="shared" si="0"/>
        <v>0</v>
      </c>
      <c r="J26" s="553">
        <f t="shared" si="1"/>
        <v>0</v>
      </c>
    </row>
    <row r="27" spans="1:10" ht="39.6" x14ac:dyDescent="0.25">
      <c r="A27" s="548"/>
      <c r="B27" s="549"/>
      <c r="C27" s="555" t="s">
        <v>999</v>
      </c>
      <c r="D27" s="556"/>
      <c r="E27" s="554"/>
      <c r="F27" s="554"/>
      <c r="G27" s="552">
        <v>0</v>
      </c>
      <c r="H27" s="552">
        <v>0</v>
      </c>
      <c r="I27" s="553">
        <f t="shared" si="0"/>
        <v>0</v>
      </c>
      <c r="J27" s="553">
        <f t="shared" si="1"/>
        <v>0</v>
      </c>
    </row>
    <row r="28" spans="1:10" x14ac:dyDescent="0.25">
      <c r="A28" s="548"/>
      <c r="B28" s="549"/>
      <c r="C28" s="555" t="s">
        <v>1000</v>
      </c>
      <c r="D28" s="556"/>
      <c r="E28" s="554" t="s">
        <v>131</v>
      </c>
      <c r="F28" s="554">
        <v>6</v>
      </c>
      <c r="G28" s="552">
        <v>0</v>
      </c>
      <c r="H28" s="552">
        <v>0</v>
      </c>
      <c r="I28" s="553">
        <f t="shared" si="0"/>
        <v>0</v>
      </c>
      <c r="J28" s="553">
        <f t="shared" si="1"/>
        <v>0</v>
      </c>
    </row>
    <row r="29" spans="1:10" x14ac:dyDescent="0.25">
      <c r="A29" s="548"/>
      <c r="B29" s="549"/>
      <c r="C29" s="555" t="s">
        <v>1001</v>
      </c>
      <c r="D29" s="556"/>
      <c r="E29" s="554" t="s">
        <v>131</v>
      </c>
      <c r="F29" s="554">
        <v>5</v>
      </c>
      <c r="G29" s="552">
        <v>0</v>
      </c>
      <c r="H29" s="552">
        <v>0</v>
      </c>
      <c r="I29" s="553">
        <f t="shared" si="0"/>
        <v>0</v>
      </c>
      <c r="J29" s="553">
        <f t="shared" si="1"/>
        <v>0</v>
      </c>
    </row>
    <row r="30" spans="1:10" x14ac:dyDescent="0.25">
      <c r="A30" s="548"/>
      <c r="B30" s="549"/>
      <c r="C30" s="555" t="s">
        <v>1002</v>
      </c>
      <c r="D30" s="556"/>
      <c r="E30" s="554" t="s">
        <v>131</v>
      </c>
      <c r="F30" s="554">
        <v>2</v>
      </c>
      <c r="G30" s="552">
        <v>0</v>
      </c>
      <c r="H30" s="552">
        <v>0</v>
      </c>
      <c r="I30" s="553">
        <f t="shared" si="0"/>
        <v>0</v>
      </c>
      <c r="J30" s="553">
        <f t="shared" si="1"/>
        <v>0</v>
      </c>
    </row>
    <row r="31" spans="1:10" x14ac:dyDescent="0.25">
      <c r="A31" s="548"/>
      <c r="B31" s="549"/>
      <c r="C31" s="555"/>
      <c r="D31" s="556"/>
      <c r="E31" s="554"/>
      <c r="F31" s="554"/>
      <c r="G31" s="552">
        <v>0</v>
      </c>
      <c r="H31" s="552">
        <v>0</v>
      </c>
      <c r="I31" s="553">
        <f t="shared" si="0"/>
        <v>0</v>
      </c>
      <c r="J31" s="553">
        <f t="shared" si="1"/>
        <v>0</v>
      </c>
    </row>
    <row r="32" spans="1:10" ht="26.4" x14ac:dyDescent="0.25">
      <c r="A32" s="548"/>
      <c r="B32" s="549"/>
      <c r="C32" s="555" t="s">
        <v>1003</v>
      </c>
      <c r="D32" s="556"/>
      <c r="E32" s="554"/>
      <c r="F32" s="554"/>
      <c r="G32" s="552">
        <v>0</v>
      </c>
      <c r="H32" s="552">
        <v>0</v>
      </c>
      <c r="I32" s="553">
        <f t="shared" si="0"/>
        <v>0</v>
      </c>
      <c r="J32" s="553">
        <f t="shared" si="1"/>
        <v>0</v>
      </c>
    </row>
    <row r="33" spans="1:10" x14ac:dyDescent="0.25">
      <c r="A33" s="548"/>
      <c r="B33" s="549"/>
      <c r="C33" s="557" t="s">
        <v>1004</v>
      </c>
      <c r="D33" s="556"/>
      <c r="E33" s="554" t="s">
        <v>534</v>
      </c>
      <c r="F33" s="554">
        <v>250</v>
      </c>
      <c r="G33" s="552">
        <v>0</v>
      </c>
      <c r="H33" s="552">
        <v>0</v>
      </c>
      <c r="I33" s="553">
        <f t="shared" si="0"/>
        <v>0</v>
      </c>
      <c r="J33" s="553">
        <f t="shared" si="1"/>
        <v>0</v>
      </c>
    </row>
    <row r="34" spans="1:10" x14ac:dyDescent="0.25">
      <c r="A34" s="548"/>
      <c r="B34" s="549"/>
      <c r="C34" s="558"/>
      <c r="D34" s="551"/>
      <c r="E34" s="549"/>
      <c r="F34" s="549"/>
      <c r="G34" s="552">
        <v>0</v>
      </c>
      <c r="H34" s="552">
        <v>0</v>
      </c>
      <c r="I34" s="553">
        <f t="shared" si="0"/>
        <v>0</v>
      </c>
      <c r="J34" s="553">
        <f t="shared" si="1"/>
        <v>0</v>
      </c>
    </row>
    <row r="35" spans="1:10" ht="26.4" x14ac:dyDescent="0.25">
      <c r="A35" s="548"/>
      <c r="B35" s="549"/>
      <c r="C35" s="555" t="s">
        <v>1005</v>
      </c>
      <c r="D35" s="556"/>
      <c r="E35" s="554" t="s">
        <v>534</v>
      </c>
      <c r="F35" s="554">
        <v>175</v>
      </c>
      <c r="G35" s="552">
        <v>0</v>
      </c>
      <c r="H35" s="552">
        <v>0</v>
      </c>
      <c r="I35" s="553">
        <f t="shared" si="0"/>
        <v>0</v>
      </c>
      <c r="J35" s="553">
        <f t="shared" si="1"/>
        <v>0</v>
      </c>
    </row>
    <row r="36" spans="1:10" x14ac:dyDescent="0.25">
      <c r="A36" s="548"/>
      <c r="B36" s="549"/>
      <c r="C36" s="555" t="s">
        <v>1006</v>
      </c>
      <c r="D36" s="556"/>
      <c r="E36" s="554" t="s">
        <v>534</v>
      </c>
      <c r="F36" s="554">
        <v>105</v>
      </c>
      <c r="G36" s="552">
        <v>0</v>
      </c>
      <c r="H36" s="552">
        <v>0</v>
      </c>
      <c r="I36" s="553">
        <f t="shared" si="0"/>
        <v>0</v>
      </c>
      <c r="J36" s="553">
        <f t="shared" si="1"/>
        <v>0</v>
      </c>
    </row>
    <row r="37" spans="1:10" ht="27.6" x14ac:dyDescent="0.25">
      <c r="A37" s="548"/>
      <c r="B37" s="549"/>
      <c r="C37" s="559" t="s">
        <v>1007</v>
      </c>
      <c r="D37" s="556"/>
      <c r="E37" s="554" t="s">
        <v>534</v>
      </c>
      <c r="F37" s="554">
        <v>10</v>
      </c>
      <c r="G37" s="552">
        <v>0</v>
      </c>
      <c r="H37" s="552">
        <v>0</v>
      </c>
      <c r="I37" s="553">
        <f t="shared" si="0"/>
        <v>0</v>
      </c>
      <c r="J37" s="553">
        <f t="shared" si="1"/>
        <v>0</v>
      </c>
    </row>
    <row r="38" spans="1:10" ht="26.4" x14ac:dyDescent="0.25">
      <c r="A38" s="548"/>
      <c r="B38" s="549"/>
      <c r="C38" s="559" t="s">
        <v>1008</v>
      </c>
      <c r="D38" s="556"/>
      <c r="E38" s="554" t="s">
        <v>534</v>
      </c>
      <c r="F38" s="554">
        <v>8</v>
      </c>
      <c r="G38" s="552">
        <v>0</v>
      </c>
      <c r="H38" s="552">
        <v>0</v>
      </c>
      <c r="I38" s="553">
        <f t="shared" si="0"/>
        <v>0</v>
      </c>
      <c r="J38" s="553">
        <f t="shared" si="1"/>
        <v>0</v>
      </c>
    </row>
    <row r="39" spans="1:10" x14ac:dyDescent="0.25">
      <c r="A39" s="548"/>
      <c r="B39" s="549"/>
      <c r="C39" s="559"/>
      <c r="D39" s="556"/>
      <c r="E39" s="554"/>
      <c r="F39" s="554"/>
      <c r="G39" s="552">
        <v>0</v>
      </c>
      <c r="H39" s="552">
        <v>0</v>
      </c>
      <c r="I39" s="553">
        <f t="shared" si="0"/>
        <v>0</v>
      </c>
      <c r="J39" s="553">
        <f t="shared" si="1"/>
        <v>0</v>
      </c>
    </row>
    <row r="40" spans="1:10" x14ac:dyDescent="0.25">
      <c r="A40" s="548"/>
      <c r="B40" s="549"/>
      <c r="C40" s="559" t="s">
        <v>1009</v>
      </c>
      <c r="D40" s="556"/>
      <c r="E40" s="554"/>
      <c r="F40" s="554"/>
      <c r="G40" s="552">
        <v>0</v>
      </c>
      <c r="H40" s="552">
        <v>0</v>
      </c>
      <c r="I40" s="553">
        <f t="shared" si="0"/>
        <v>0</v>
      </c>
      <c r="J40" s="553">
        <f t="shared" si="1"/>
        <v>0</v>
      </c>
    </row>
    <row r="41" spans="1:10" x14ac:dyDescent="0.25">
      <c r="A41" s="548"/>
      <c r="B41" s="549"/>
      <c r="C41" s="559" t="s">
        <v>1010</v>
      </c>
      <c r="D41" s="556"/>
      <c r="E41" s="554" t="s">
        <v>23</v>
      </c>
      <c r="F41" s="554">
        <v>4</v>
      </c>
      <c r="G41" s="552">
        <v>0</v>
      </c>
      <c r="H41" s="552">
        <v>0</v>
      </c>
      <c r="I41" s="553">
        <f t="shared" si="0"/>
        <v>0</v>
      </c>
      <c r="J41" s="553">
        <f t="shared" si="1"/>
        <v>0</v>
      </c>
    </row>
    <row r="42" spans="1:10" x14ac:dyDescent="0.25">
      <c r="A42" s="548"/>
      <c r="B42" s="549"/>
      <c r="C42" s="559" t="s">
        <v>1011</v>
      </c>
      <c r="D42" s="556"/>
      <c r="E42" s="554" t="s">
        <v>23</v>
      </c>
      <c r="F42" s="554">
        <v>2</v>
      </c>
      <c r="G42" s="552">
        <v>0</v>
      </c>
      <c r="H42" s="552">
        <v>0</v>
      </c>
      <c r="I42" s="553">
        <f t="shared" si="0"/>
        <v>0</v>
      </c>
      <c r="J42" s="553">
        <f t="shared" si="1"/>
        <v>0</v>
      </c>
    </row>
    <row r="43" spans="1:10" x14ac:dyDescent="0.25">
      <c r="A43" s="548"/>
      <c r="B43" s="549"/>
      <c r="C43" s="555"/>
      <c r="D43" s="556"/>
      <c r="E43" s="554"/>
      <c r="F43" s="554"/>
      <c r="G43" s="552">
        <v>0</v>
      </c>
      <c r="H43" s="552">
        <v>0</v>
      </c>
      <c r="I43" s="553">
        <f t="shared" si="0"/>
        <v>0</v>
      </c>
      <c r="J43" s="553">
        <f t="shared" si="1"/>
        <v>0</v>
      </c>
    </row>
    <row r="44" spans="1:10" x14ac:dyDescent="0.25">
      <c r="A44" s="548"/>
      <c r="B44" s="549"/>
      <c r="C44" s="550" t="s">
        <v>1012</v>
      </c>
      <c r="D44" s="556"/>
      <c r="E44" s="554"/>
      <c r="F44" s="554"/>
      <c r="G44" s="552">
        <v>0</v>
      </c>
      <c r="H44" s="552">
        <v>0</v>
      </c>
      <c r="I44" s="553">
        <f t="shared" si="0"/>
        <v>0</v>
      </c>
      <c r="J44" s="553">
        <f t="shared" si="1"/>
        <v>0</v>
      </c>
    </row>
    <row r="45" spans="1:10" ht="196.5" customHeight="1" x14ac:dyDescent="0.25">
      <c r="A45" s="548" t="s">
        <v>1013</v>
      </c>
      <c r="B45" s="549"/>
      <c r="C45" s="555" t="s">
        <v>1014</v>
      </c>
      <c r="D45" s="556" t="s">
        <v>1015</v>
      </c>
      <c r="E45" s="554" t="s">
        <v>23</v>
      </c>
      <c r="F45" s="554">
        <v>1</v>
      </c>
      <c r="G45" s="552">
        <v>0</v>
      </c>
      <c r="H45" s="552">
        <v>0</v>
      </c>
      <c r="I45" s="553">
        <f t="shared" si="0"/>
        <v>0</v>
      </c>
      <c r="J45" s="553">
        <f t="shared" si="1"/>
        <v>0</v>
      </c>
    </row>
    <row r="46" spans="1:10" x14ac:dyDescent="0.25">
      <c r="A46" s="548"/>
      <c r="B46" s="549"/>
      <c r="C46" s="555"/>
      <c r="D46" s="556"/>
      <c r="E46" s="554"/>
      <c r="F46" s="554"/>
      <c r="G46" s="552">
        <v>0</v>
      </c>
      <c r="H46" s="552">
        <v>0</v>
      </c>
      <c r="I46" s="553">
        <f t="shared" si="0"/>
        <v>0</v>
      </c>
      <c r="J46" s="553">
        <f t="shared" si="1"/>
        <v>0</v>
      </c>
    </row>
    <row r="47" spans="1:10" ht="39.6" x14ac:dyDescent="0.25">
      <c r="A47" s="548" t="s">
        <v>1016</v>
      </c>
      <c r="B47" s="549"/>
      <c r="C47" s="555" t="s">
        <v>1017</v>
      </c>
      <c r="D47" s="556"/>
      <c r="E47" s="554" t="s">
        <v>23</v>
      </c>
      <c r="F47" s="554">
        <v>1</v>
      </c>
      <c r="G47" s="552">
        <v>0</v>
      </c>
      <c r="H47" s="552">
        <v>0</v>
      </c>
      <c r="I47" s="553">
        <f t="shared" si="0"/>
        <v>0</v>
      </c>
      <c r="J47" s="553">
        <f t="shared" si="1"/>
        <v>0</v>
      </c>
    </row>
    <row r="48" spans="1:10" ht="39.6" x14ac:dyDescent="0.25">
      <c r="A48" s="548" t="s">
        <v>1018</v>
      </c>
      <c r="B48" s="549"/>
      <c r="C48" s="555" t="s">
        <v>1019</v>
      </c>
      <c r="D48" s="556"/>
      <c r="E48" s="554" t="s">
        <v>23</v>
      </c>
      <c r="F48" s="554">
        <v>1</v>
      </c>
      <c r="G48" s="552">
        <v>0</v>
      </c>
      <c r="H48" s="552">
        <v>0</v>
      </c>
      <c r="I48" s="553">
        <f t="shared" si="0"/>
        <v>0</v>
      </c>
      <c r="J48" s="553">
        <f t="shared" si="1"/>
        <v>0</v>
      </c>
    </row>
    <row r="49" spans="1:10" ht="39.6" x14ac:dyDescent="0.25">
      <c r="A49" s="548" t="s">
        <v>1020</v>
      </c>
      <c r="B49" s="549"/>
      <c r="C49" s="555" t="s">
        <v>1021</v>
      </c>
      <c r="D49" s="556"/>
      <c r="E49" s="554" t="s">
        <v>23</v>
      </c>
      <c r="F49" s="554">
        <v>1</v>
      </c>
      <c r="G49" s="552">
        <v>0</v>
      </c>
      <c r="H49" s="552">
        <v>0</v>
      </c>
      <c r="I49" s="553">
        <f t="shared" si="0"/>
        <v>0</v>
      </c>
      <c r="J49" s="553">
        <f t="shared" si="1"/>
        <v>0</v>
      </c>
    </row>
    <row r="50" spans="1:10" ht="39.6" x14ac:dyDescent="0.25">
      <c r="A50" s="548" t="s">
        <v>1022</v>
      </c>
      <c r="B50" s="549"/>
      <c r="C50" s="555" t="s">
        <v>1023</v>
      </c>
      <c r="D50" s="556"/>
      <c r="E50" s="554" t="s">
        <v>23</v>
      </c>
      <c r="F50" s="554">
        <v>1</v>
      </c>
      <c r="G50" s="552">
        <v>0</v>
      </c>
      <c r="H50" s="552">
        <v>0</v>
      </c>
      <c r="I50" s="553">
        <f t="shared" si="0"/>
        <v>0</v>
      </c>
      <c r="J50" s="553">
        <f t="shared" si="1"/>
        <v>0</v>
      </c>
    </row>
    <row r="51" spans="1:10" ht="39.6" x14ac:dyDescent="0.25">
      <c r="A51" s="548" t="s">
        <v>1024</v>
      </c>
      <c r="B51" s="549"/>
      <c r="C51" s="555" t="s">
        <v>1025</v>
      </c>
      <c r="D51" s="556"/>
      <c r="E51" s="554" t="s">
        <v>23</v>
      </c>
      <c r="F51" s="554">
        <v>1</v>
      </c>
      <c r="G51" s="552">
        <v>0</v>
      </c>
      <c r="H51" s="552">
        <v>0</v>
      </c>
      <c r="I51" s="553">
        <f t="shared" si="0"/>
        <v>0</v>
      </c>
      <c r="J51" s="553">
        <f t="shared" si="1"/>
        <v>0</v>
      </c>
    </row>
    <row r="52" spans="1:10" ht="26.4" x14ac:dyDescent="0.25">
      <c r="A52" s="548" t="s">
        <v>1026</v>
      </c>
      <c r="B52" s="549"/>
      <c r="C52" s="555" t="s">
        <v>1027</v>
      </c>
      <c r="D52" s="556"/>
      <c r="E52" s="554" t="s">
        <v>23</v>
      </c>
      <c r="F52" s="554">
        <v>2</v>
      </c>
      <c r="G52" s="552">
        <v>0</v>
      </c>
      <c r="H52" s="552">
        <v>0</v>
      </c>
      <c r="I52" s="553">
        <f t="shared" si="0"/>
        <v>0</v>
      </c>
      <c r="J52" s="553">
        <f t="shared" si="1"/>
        <v>0</v>
      </c>
    </row>
    <row r="53" spans="1:10" x14ac:dyDescent="0.25">
      <c r="A53" s="548" t="s">
        <v>1028</v>
      </c>
      <c r="B53" s="549"/>
      <c r="C53" s="555" t="s">
        <v>1029</v>
      </c>
      <c r="D53" s="556"/>
      <c r="E53" s="554" t="s">
        <v>23</v>
      </c>
      <c r="F53" s="554">
        <v>2</v>
      </c>
      <c r="G53" s="552">
        <v>0</v>
      </c>
      <c r="H53" s="552">
        <v>0</v>
      </c>
      <c r="I53" s="553">
        <f t="shared" si="0"/>
        <v>0</v>
      </c>
      <c r="J53" s="553">
        <f t="shared" si="1"/>
        <v>0</v>
      </c>
    </row>
    <row r="54" spans="1:10" ht="26.4" x14ac:dyDescent="0.25">
      <c r="A54" s="548" t="s">
        <v>1030</v>
      </c>
      <c r="B54" s="549"/>
      <c r="C54" s="555" t="s">
        <v>1031</v>
      </c>
      <c r="D54" s="556"/>
      <c r="E54" s="554" t="s">
        <v>23</v>
      </c>
      <c r="F54" s="554">
        <v>3</v>
      </c>
      <c r="G54" s="552">
        <v>0</v>
      </c>
      <c r="H54" s="552">
        <v>0</v>
      </c>
      <c r="I54" s="553">
        <f t="shared" si="0"/>
        <v>0</v>
      </c>
      <c r="J54" s="553">
        <f t="shared" si="1"/>
        <v>0</v>
      </c>
    </row>
    <row r="55" spans="1:10" x14ac:dyDescent="0.25">
      <c r="A55" s="548" t="s">
        <v>1032</v>
      </c>
      <c r="B55" s="549"/>
      <c r="C55" s="555" t="s">
        <v>1033</v>
      </c>
      <c r="D55" s="556"/>
      <c r="E55" s="554" t="s">
        <v>23</v>
      </c>
      <c r="F55" s="554">
        <v>3</v>
      </c>
      <c r="G55" s="552">
        <v>0</v>
      </c>
      <c r="H55" s="552">
        <v>0</v>
      </c>
      <c r="I55" s="553">
        <f t="shared" si="0"/>
        <v>0</v>
      </c>
      <c r="J55" s="553">
        <f t="shared" si="1"/>
        <v>0</v>
      </c>
    </row>
    <row r="56" spans="1:10" x14ac:dyDescent="0.25">
      <c r="A56" s="548" t="s">
        <v>1034</v>
      </c>
      <c r="B56" s="549"/>
      <c r="C56" s="555" t="s">
        <v>983</v>
      </c>
      <c r="D56" s="556"/>
      <c r="E56" s="554" t="s">
        <v>23</v>
      </c>
      <c r="F56" s="554">
        <v>7</v>
      </c>
      <c r="G56" s="552">
        <v>0</v>
      </c>
      <c r="H56" s="552">
        <v>0</v>
      </c>
      <c r="I56" s="553">
        <f t="shared" si="0"/>
        <v>0</v>
      </c>
      <c r="J56" s="553">
        <f t="shared" si="1"/>
        <v>0</v>
      </c>
    </row>
    <row r="57" spans="1:10" x14ac:dyDescent="0.25">
      <c r="A57" s="548" t="s">
        <v>1035</v>
      </c>
      <c r="B57" s="549"/>
      <c r="C57" s="555" t="s">
        <v>985</v>
      </c>
      <c r="D57" s="556"/>
      <c r="E57" s="554" t="s">
        <v>23</v>
      </c>
      <c r="F57" s="554"/>
      <c r="G57" s="552">
        <v>0</v>
      </c>
      <c r="H57" s="552">
        <v>0</v>
      </c>
      <c r="I57" s="553">
        <f t="shared" si="0"/>
        <v>0</v>
      </c>
      <c r="J57" s="553">
        <f t="shared" si="1"/>
        <v>0</v>
      </c>
    </row>
    <row r="58" spans="1:10" ht="26.4" x14ac:dyDescent="0.25">
      <c r="A58" s="548" t="s">
        <v>1036</v>
      </c>
      <c r="B58" s="549"/>
      <c r="C58" s="555" t="s">
        <v>1037</v>
      </c>
      <c r="D58" s="556"/>
      <c r="E58" s="554" t="s">
        <v>23</v>
      </c>
      <c r="F58" s="554">
        <v>7</v>
      </c>
      <c r="G58" s="552">
        <v>0</v>
      </c>
      <c r="H58" s="552">
        <v>0</v>
      </c>
      <c r="I58" s="553">
        <f t="shared" si="0"/>
        <v>0</v>
      </c>
      <c r="J58" s="553">
        <f t="shared" si="1"/>
        <v>0</v>
      </c>
    </row>
    <row r="59" spans="1:10" ht="39.6" x14ac:dyDescent="0.25">
      <c r="A59" s="548" t="s">
        <v>1038</v>
      </c>
      <c r="B59" s="549"/>
      <c r="C59" s="555" t="s">
        <v>1039</v>
      </c>
      <c r="D59" s="556"/>
      <c r="E59" s="554" t="s">
        <v>23</v>
      </c>
      <c r="F59" s="554">
        <v>6</v>
      </c>
      <c r="G59" s="552">
        <v>0</v>
      </c>
      <c r="H59" s="552">
        <v>0</v>
      </c>
      <c r="I59" s="553">
        <f t="shared" si="0"/>
        <v>0</v>
      </c>
      <c r="J59" s="553">
        <f t="shared" si="1"/>
        <v>0</v>
      </c>
    </row>
    <row r="60" spans="1:10" ht="39.6" x14ac:dyDescent="0.25">
      <c r="A60" s="548" t="s">
        <v>1040</v>
      </c>
      <c r="B60" s="549"/>
      <c r="C60" s="555" t="s">
        <v>1041</v>
      </c>
      <c r="D60" s="556"/>
      <c r="E60" s="554" t="s">
        <v>23</v>
      </c>
      <c r="F60" s="554">
        <v>1</v>
      </c>
      <c r="G60" s="552">
        <v>0</v>
      </c>
      <c r="H60" s="552">
        <v>0</v>
      </c>
      <c r="I60" s="553">
        <f t="shared" si="0"/>
        <v>0</v>
      </c>
      <c r="J60" s="553">
        <f t="shared" si="1"/>
        <v>0</v>
      </c>
    </row>
    <row r="61" spans="1:10" ht="26.4" x14ac:dyDescent="0.25">
      <c r="A61" s="548" t="s">
        <v>1042</v>
      </c>
      <c r="B61" s="549"/>
      <c r="C61" s="555" t="s">
        <v>1043</v>
      </c>
      <c r="D61" s="556"/>
      <c r="E61" s="554" t="s">
        <v>23</v>
      </c>
      <c r="F61" s="554">
        <v>1</v>
      </c>
      <c r="G61" s="552">
        <v>0</v>
      </c>
      <c r="H61" s="552">
        <v>0</v>
      </c>
      <c r="I61" s="553">
        <f t="shared" si="0"/>
        <v>0</v>
      </c>
      <c r="J61" s="553">
        <f t="shared" si="1"/>
        <v>0</v>
      </c>
    </row>
    <row r="62" spans="1:10" ht="52.8" x14ac:dyDescent="0.25">
      <c r="A62" s="548" t="s">
        <v>1044</v>
      </c>
      <c r="B62" s="549"/>
      <c r="C62" s="555" t="s">
        <v>1045</v>
      </c>
      <c r="D62" s="556"/>
      <c r="E62" s="554" t="s">
        <v>679</v>
      </c>
      <c r="F62" s="554">
        <v>2</v>
      </c>
      <c r="G62" s="552">
        <v>0</v>
      </c>
      <c r="H62" s="552">
        <v>0</v>
      </c>
      <c r="I62" s="553">
        <f t="shared" si="0"/>
        <v>0</v>
      </c>
      <c r="J62" s="553">
        <f t="shared" si="1"/>
        <v>0</v>
      </c>
    </row>
    <row r="63" spans="1:10" ht="66" x14ac:dyDescent="0.25">
      <c r="A63" s="548" t="s">
        <v>1046</v>
      </c>
      <c r="B63" s="549"/>
      <c r="C63" s="555" t="s">
        <v>1047</v>
      </c>
      <c r="D63" s="556"/>
      <c r="E63" s="554" t="s">
        <v>679</v>
      </c>
      <c r="F63" s="554">
        <v>1</v>
      </c>
      <c r="G63" s="552">
        <v>0</v>
      </c>
      <c r="H63" s="552">
        <v>0</v>
      </c>
      <c r="I63" s="553">
        <f t="shared" si="0"/>
        <v>0</v>
      </c>
      <c r="J63" s="553">
        <f t="shared" si="1"/>
        <v>0</v>
      </c>
    </row>
    <row r="64" spans="1:10" ht="66" x14ac:dyDescent="0.25">
      <c r="A64" s="548" t="s">
        <v>1048</v>
      </c>
      <c r="B64" s="549"/>
      <c r="C64" s="555" t="s">
        <v>1049</v>
      </c>
      <c r="D64" s="556"/>
      <c r="E64" s="554" t="s">
        <v>679</v>
      </c>
      <c r="F64" s="554">
        <v>1</v>
      </c>
      <c r="G64" s="552">
        <v>0</v>
      </c>
      <c r="H64" s="552">
        <v>0</v>
      </c>
      <c r="I64" s="553">
        <f t="shared" si="0"/>
        <v>0</v>
      </c>
      <c r="J64" s="553">
        <f t="shared" si="1"/>
        <v>0</v>
      </c>
    </row>
    <row r="65" spans="1:10" ht="66" x14ac:dyDescent="0.25">
      <c r="A65" s="548" t="s">
        <v>1050</v>
      </c>
      <c r="B65" s="549"/>
      <c r="C65" s="555" t="s">
        <v>1051</v>
      </c>
      <c r="D65" s="556"/>
      <c r="E65" s="554" t="s">
        <v>679</v>
      </c>
      <c r="F65" s="554">
        <v>1</v>
      </c>
      <c r="G65" s="552">
        <v>0</v>
      </c>
      <c r="H65" s="552">
        <v>0</v>
      </c>
      <c r="I65" s="553">
        <f t="shared" si="0"/>
        <v>0</v>
      </c>
      <c r="J65" s="553">
        <f t="shared" si="1"/>
        <v>0</v>
      </c>
    </row>
    <row r="66" spans="1:10" x14ac:dyDescent="0.25">
      <c r="A66" s="548"/>
      <c r="B66" s="549"/>
      <c r="C66" s="555"/>
      <c r="D66" s="556"/>
      <c r="E66" s="554"/>
      <c r="F66" s="554"/>
      <c r="G66" s="552">
        <v>0</v>
      </c>
      <c r="H66" s="552">
        <v>0</v>
      </c>
      <c r="I66" s="553">
        <f t="shared" si="0"/>
        <v>0</v>
      </c>
      <c r="J66" s="553">
        <f t="shared" si="1"/>
        <v>0</v>
      </c>
    </row>
    <row r="67" spans="1:10" x14ac:dyDescent="0.25">
      <c r="A67" s="548"/>
      <c r="B67" s="549"/>
      <c r="C67" s="555" t="s">
        <v>1052</v>
      </c>
      <c r="D67" s="556" t="s">
        <v>1053</v>
      </c>
      <c r="E67" s="554" t="s">
        <v>131</v>
      </c>
      <c r="F67" s="554">
        <v>5</v>
      </c>
      <c r="G67" s="552">
        <v>0</v>
      </c>
      <c r="H67" s="552">
        <v>0</v>
      </c>
      <c r="I67" s="553">
        <f t="shared" si="0"/>
        <v>0</v>
      </c>
      <c r="J67" s="553">
        <f t="shared" si="1"/>
        <v>0</v>
      </c>
    </row>
    <row r="68" spans="1:10" x14ac:dyDescent="0.25">
      <c r="A68" s="548"/>
      <c r="B68" s="549"/>
      <c r="C68" s="555" t="s">
        <v>997</v>
      </c>
      <c r="D68" s="556"/>
      <c r="E68" s="554" t="s">
        <v>131</v>
      </c>
      <c r="F68" s="554">
        <v>4</v>
      </c>
      <c r="G68" s="552">
        <v>0</v>
      </c>
      <c r="H68" s="552">
        <v>0</v>
      </c>
      <c r="I68" s="553">
        <f t="shared" si="0"/>
        <v>0</v>
      </c>
      <c r="J68" s="553">
        <f t="shared" si="1"/>
        <v>0</v>
      </c>
    </row>
    <row r="69" spans="1:10" x14ac:dyDescent="0.25">
      <c r="A69" s="548"/>
      <c r="B69" s="549"/>
      <c r="C69" s="555" t="s">
        <v>998</v>
      </c>
      <c r="D69" s="556"/>
      <c r="E69" s="554" t="s">
        <v>131</v>
      </c>
      <c r="F69" s="554">
        <v>4</v>
      </c>
      <c r="G69" s="552">
        <v>0</v>
      </c>
      <c r="H69" s="552">
        <v>0</v>
      </c>
      <c r="I69" s="553">
        <f t="shared" si="0"/>
        <v>0</v>
      </c>
      <c r="J69" s="553">
        <f t="shared" si="1"/>
        <v>0</v>
      </c>
    </row>
    <row r="70" spans="1:10" x14ac:dyDescent="0.25">
      <c r="A70" s="548"/>
      <c r="B70" s="549"/>
      <c r="C70" s="560"/>
      <c r="D70" s="551"/>
      <c r="E70" s="549"/>
      <c r="F70" s="549"/>
      <c r="G70" s="552">
        <v>0</v>
      </c>
      <c r="H70" s="552">
        <v>0</v>
      </c>
      <c r="I70" s="553">
        <f t="shared" ref="I70:I133" si="2">F70*G70</f>
        <v>0</v>
      </c>
      <c r="J70" s="553">
        <f t="shared" ref="J70:J133" si="3">F70*H70</f>
        <v>0</v>
      </c>
    </row>
    <row r="71" spans="1:10" ht="39.6" x14ac:dyDescent="0.25">
      <c r="A71" s="548"/>
      <c r="B71" s="549"/>
      <c r="C71" s="555" t="s">
        <v>999</v>
      </c>
      <c r="D71" s="556"/>
      <c r="E71" s="554"/>
      <c r="F71" s="549"/>
      <c r="G71" s="552">
        <v>0</v>
      </c>
      <c r="H71" s="552">
        <v>0</v>
      </c>
      <c r="I71" s="553">
        <f t="shared" si="2"/>
        <v>0</v>
      </c>
      <c r="J71" s="553">
        <f t="shared" si="3"/>
        <v>0</v>
      </c>
    </row>
    <row r="72" spans="1:10" x14ac:dyDescent="0.25">
      <c r="A72" s="548"/>
      <c r="B72" s="549"/>
      <c r="C72" s="555" t="s">
        <v>1054</v>
      </c>
      <c r="D72" s="556"/>
      <c r="E72" s="554" t="s">
        <v>131</v>
      </c>
      <c r="F72" s="554">
        <v>15</v>
      </c>
      <c r="G72" s="552">
        <v>0</v>
      </c>
      <c r="H72" s="552">
        <v>0</v>
      </c>
      <c r="I72" s="553">
        <f t="shared" si="2"/>
        <v>0</v>
      </c>
      <c r="J72" s="553">
        <f t="shared" si="3"/>
        <v>0</v>
      </c>
    </row>
    <row r="73" spans="1:10" x14ac:dyDescent="0.25">
      <c r="A73" s="548"/>
      <c r="B73" s="549"/>
      <c r="C73" s="555" t="s">
        <v>1001</v>
      </c>
      <c r="D73" s="556"/>
      <c r="E73" s="554" t="s">
        <v>131</v>
      </c>
      <c r="F73" s="554">
        <v>2</v>
      </c>
      <c r="G73" s="552">
        <v>0</v>
      </c>
      <c r="H73" s="552">
        <v>0</v>
      </c>
      <c r="I73" s="553">
        <f t="shared" si="2"/>
        <v>0</v>
      </c>
      <c r="J73" s="553">
        <f t="shared" si="3"/>
        <v>0</v>
      </c>
    </row>
    <row r="74" spans="1:10" x14ac:dyDescent="0.25">
      <c r="A74" s="548"/>
      <c r="B74" s="549"/>
      <c r="C74" s="555" t="s">
        <v>1002</v>
      </c>
      <c r="D74" s="556"/>
      <c r="E74" s="554" t="s">
        <v>131</v>
      </c>
      <c r="F74" s="554">
        <v>8</v>
      </c>
      <c r="G74" s="552">
        <v>0</v>
      </c>
      <c r="H74" s="552">
        <v>0</v>
      </c>
      <c r="I74" s="553">
        <f t="shared" si="2"/>
        <v>0</v>
      </c>
      <c r="J74" s="553">
        <f t="shared" si="3"/>
        <v>0</v>
      </c>
    </row>
    <row r="75" spans="1:10" x14ac:dyDescent="0.25">
      <c r="A75" s="548"/>
      <c r="B75" s="549"/>
      <c r="C75" s="555" t="s">
        <v>1055</v>
      </c>
      <c r="D75" s="556"/>
      <c r="E75" s="554" t="s">
        <v>131</v>
      </c>
      <c r="F75" s="554">
        <v>1</v>
      </c>
      <c r="G75" s="552">
        <v>0</v>
      </c>
      <c r="H75" s="552">
        <v>0</v>
      </c>
      <c r="I75" s="553">
        <f t="shared" si="2"/>
        <v>0</v>
      </c>
      <c r="J75" s="553">
        <f t="shared" si="3"/>
        <v>0</v>
      </c>
    </row>
    <row r="76" spans="1:10" x14ac:dyDescent="0.25">
      <c r="A76" s="548"/>
      <c r="B76" s="549"/>
      <c r="C76" s="555"/>
      <c r="D76" s="556"/>
      <c r="E76" s="554"/>
      <c r="F76" s="549"/>
      <c r="G76" s="552">
        <v>0</v>
      </c>
      <c r="H76" s="552">
        <v>0</v>
      </c>
      <c r="I76" s="553">
        <f t="shared" si="2"/>
        <v>0</v>
      </c>
      <c r="J76" s="553">
        <f t="shared" si="3"/>
        <v>0</v>
      </c>
    </row>
    <row r="77" spans="1:10" ht="26.4" x14ac:dyDescent="0.25">
      <c r="A77" s="548"/>
      <c r="B77" s="549"/>
      <c r="C77" s="555" t="s">
        <v>1003</v>
      </c>
      <c r="D77" s="556"/>
      <c r="E77" s="554"/>
      <c r="F77" s="554"/>
      <c r="G77" s="552">
        <v>0</v>
      </c>
      <c r="H77" s="552">
        <v>0</v>
      </c>
      <c r="I77" s="553">
        <f t="shared" si="2"/>
        <v>0</v>
      </c>
      <c r="J77" s="553">
        <f t="shared" si="3"/>
        <v>0</v>
      </c>
    </row>
    <row r="78" spans="1:10" x14ac:dyDescent="0.25">
      <c r="A78" s="548"/>
      <c r="B78" s="549"/>
      <c r="C78" s="557" t="s">
        <v>1056</v>
      </c>
      <c r="D78" s="556"/>
      <c r="E78" s="554" t="s">
        <v>534</v>
      </c>
      <c r="F78" s="554">
        <v>310</v>
      </c>
      <c r="G78" s="552">
        <v>0</v>
      </c>
      <c r="H78" s="552">
        <v>0</v>
      </c>
      <c r="I78" s="553">
        <f t="shared" si="2"/>
        <v>0</v>
      </c>
      <c r="J78" s="553">
        <f t="shared" si="3"/>
        <v>0</v>
      </c>
    </row>
    <row r="79" spans="1:10" x14ac:dyDescent="0.25">
      <c r="A79" s="548"/>
      <c r="B79" s="549"/>
      <c r="C79" s="558"/>
      <c r="D79" s="551"/>
      <c r="E79" s="549"/>
      <c r="F79" s="549"/>
      <c r="G79" s="552">
        <v>0</v>
      </c>
      <c r="H79" s="552">
        <v>0</v>
      </c>
      <c r="I79" s="553">
        <f t="shared" si="2"/>
        <v>0</v>
      </c>
      <c r="J79" s="553">
        <f t="shared" si="3"/>
        <v>0</v>
      </c>
    </row>
    <row r="80" spans="1:10" ht="26.4" x14ac:dyDescent="0.25">
      <c r="A80" s="548"/>
      <c r="B80" s="549"/>
      <c r="C80" s="555" t="s">
        <v>1005</v>
      </c>
      <c r="D80" s="556"/>
      <c r="E80" s="554" t="s">
        <v>534</v>
      </c>
      <c r="F80" s="554">
        <v>260</v>
      </c>
      <c r="G80" s="552">
        <v>0</v>
      </c>
      <c r="H80" s="552">
        <v>0</v>
      </c>
      <c r="I80" s="553">
        <f t="shared" si="2"/>
        <v>0</v>
      </c>
      <c r="J80" s="553">
        <f t="shared" si="3"/>
        <v>0</v>
      </c>
    </row>
    <row r="81" spans="1:10" x14ac:dyDescent="0.25">
      <c r="A81" s="548"/>
      <c r="B81" s="549"/>
      <c r="C81" s="555" t="s">
        <v>1006</v>
      </c>
      <c r="D81" s="556"/>
      <c r="E81" s="554" t="s">
        <v>534</v>
      </c>
      <c r="F81" s="554">
        <v>105</v>
      </c>
      <c r="G81" s="552">
        <v>0</v>
      </c>
      <c r="H81" s="552">
        <v>0</v>
      </c>
      <c r="I81" s="553">
        <f t="shared" si="2"/>
        <v>0</v>
      </c>
      <c r="J81" s="553">
        <f t="shared" si="3"/>
        <v>0</v>
      </c>
    </row>
    <row r="82" spans="1:10" ht="26.4" x14ac:dyDescent="0.25">
      <c r="A82" s="548"/>
      <c r="B82" s="549"/>
      <c r="C82" s="559" t="s">
        <v>1008</v>
      </c>
      <c r="D82" s="556"/>
      <c r="E82" s="554" t="s">
        <v>534</v>
      </c>
      <c r="F82" s="554">
        <v>12</v>
      </c>
      <c r="G82" s="552">
        <v>0</v>
      </c>
      <c r="H82" s="552">
        <v>0</v>
      </c>
      <c r="I82" s="553">
        <f t="shared" si="2"/>
        <v>0</v>
      </c>
      <c r="J82" s="553">
        <f t="shared" si="3"/>
        <v>0</v>
      </c>
    </row>
    <row r="83" spans="1:10" x14ac:dyDescent="0.25">
      <c r="A83" s="548"/>
      <c r="B83" s="549"/>
      <c r="C83" s="559"/>
      <c r="D83" s="556"/>
      <c r="E83" s="554"/>
      <c r="F83" s="554"/>
      <c r="G83" s="552">
        <v>0</v>
      </c>
      <c r="H83" s="552">
        <v>0</v>
      </c>
      <c r="I83" s="553">
        <f t="shared" si="2"/>
        <v>0</v>
      </c>
      <c r="J83" s="553">
        <f t="shared" si="3"/>
        <v>0</v>
      </c>
    </row>
    <row r="84" spans="1:10" x14ac:dyDescent="0.25">
      <c r="A84" s="548"/>
      <c r="B84" s="549"/>
      <c r="C84" s="559" t="s">
        <v>1009</v>
      </c>
      <c r="D84" s="556"/>
      <c r="E84" s="554"/>
      <c r="F84" s="554"/>
      <c r="G84" s="552">
        <v>0</v>
      </c>
      <c r="H84" s="552">
        <v>0</v>
      </c>
      <c r="I84" s="553">
        <f t="shared" si="2"/>
        <v>0</v>
      </c>
      <c r="J84" s="553">
        <f t="shared" si="3"/>
        <v>0</v>
      </c>
    </row>
    <row r="85" spans="1:10" x14ac:dyDescent="0.25">
      <c r="A85" s="548"/>
      <c r="B85" s="549"/>
      <c r="C85" s="559" t="s">
        <v>1057</v>
      </c>
      <c r="D85" s="556"/>
      <c r="E85" s="554" t="s">
        <v>23</v>
      </c>
      <c r="F85" s="554">
        <v>2</v>
      </c>
      <c r="G85" s="552">
        <v>0</v>
      </c>
      <c r="H85" s="552">
        <v>0</v>
      </c>
      <c r="I85" s="553">
        <f t="shared" si="2"/>
        <v>0</v>
      </c>
      <c r="J85" s="553">
        <f t="shared" si="3"/>
        <v>0</v>
      </c>
    </row>
    <row r="86" spans="1:10" x14ac:dyDescent="0.25">
      <c r="A86" s="548"/>
      <c r="B86" s="549"/>
      <c r="C86" s="559" t="s">
        <v>1058</v>
      </c>
      <c r="D86" s="556"/>
      <c r="E86" s="554" t="s">
        <v>23</v>
      </c>
      <c r="F86" s="554">
        <v>2</v>
      </c>
      <c r="G86" s="552">
        <v>0</v>
      </c>
      <c r="H86" s="552">
        <v>0</v>
      </c>
      <c r="I86" s="553">
        <f t="shared" si="2"/>
        <v>0</v>
      </c>
      <c r="J86" s="553">
        <f t="shared" si="3"/>
        <v>0</v>
      </c>
    </row>
    <row r="87" spans="1:10" x14ac:dyDescent="0.25">
      <c r="A87" s="548"/>
      <c r="B87" s="549"/>
      <c r="C87" s="559" t="s">
        <v>1059</v>
      </c>
      <c r="D87" s="556"/>
      <c r="E87" s="554" t="s">
        <v>23</v>
      </c>
      <c r="F87" s="554">
        <v>2</v>
      </c>
      <c r="G87" s="552">
        <v>0</v>
      </c>
      <c r="H87" s="552">
        <v>0</v>
      </c>
      <c r="I87" s="553">
        <f t="shared" si="2"/>
        <v>0</v>
      </c>
      <c r="J87" s="553">
        <f t="shared" si="3"/>
        <v>0</v>
      </c>
    </row>
    <row r="88" spans="1:10" x14ac:dyDescent="0.25">
      <c r="A88" s="548"/>
      <c r="B88" s="549"/>
      <c r="C88" s="559" t="s">
        <v>1011</v>
      </c>
      <c r="D88" s="556"/>
      <c r="E88" s="554" t="s">
        <v>23</v>
      </c>
      <c r="F88" s="554">
        <v>2</v>
      </c>
      <c r="G88" s="552">
        <v>0</v>
      </c>
      <c r="H88" s="552">
        <v>0</v>
      </c>
      <c r="I88" s="553">
        <f t="shared" si="2"/>
        <v>0</v>
      </c>
      <c r="J88" s="553">
        <f t="shared" si="3"/>
        <v>0</v>
      </c>
    </row>
    <row r="89" spans="1:10" x14ac:dyDescent="0.25">
      <c r="A89" s="548"/>
      <c r="B89" s="549"/>
      <c r="C89" s="559" t="s">
        <v>1010</v>
      </c>
      <c r="D89" s="556"/>
      <c r="E89" s="554" t="s">
        <v>23</v>
      </c>
      <c r="F89" s="554">
        <v>1</v>
      </c>
      <c r="G89" s="552">
        <v>0</v>
      </c>
      <c r="H89" s="552">
        <v>0</v>
      </c>
      <c r="I89" s="553">
        <f t="shared" si="2"/>
        <v>0</v>
      </c>
      <c r="J89" s="553">
        <f t="shared" si="3"/>
        <v>0</v>
      </c>
    </row>
    <row r="90" spans="1:10" x14ac:dyDescent="0.25">
      <c r="A90" s="548"/>
      <c r="B90" s="549"/>
      <c r="C90" s="559"/>
      <c r="D90" s="556"/>
      <c r="E90" s="554"/>
      <c r="F90" s="554"/>
      <c r="G90" s="552">
        <v>0</v>
      </c>
      <c r="H90" s="552">
        <v>0</v>
      </c>
      <c r="I90" s="553">
        <f t="shared" si="2"/>
        <v>0</v>
      </c>
      <c r="J90" s="553">
        <f t="shared" si="3"/>
        <v>0</v>
      </c>
    </row>
    <row r="91" spans="1:10" x14ac:dyDescent="0.25">
      <c r="A91" s="548"/>
      <c r="B91" s="549"/>
      <c r="C91" s="561" t="s">
        <v>1060</v>
      </c>
      <c r="D91" s="556"/>
      <c r="E91" s="554"/>
      <c r="F91" s="554"/>
      <c r="G91" s="552">
        <v>0</v>
      </c>
      <c r="H91" s="552">
        <v>0</v>
      </c>
      <c r="I91" s="553">
        <f t="shared" si="2"/>
        <v>0</v>
      </c>
      <c r="J91" s="553">
        <f t="shared" si="3"/>
        <v>0</v>
      </c>
    </row>
    <row r="92" spans="1:10" ht="26.4" x14ac:dyDescent="0.25">
      <c r="A92" s="548"/>
      <c r="B92" s="549"/>
      <c r="C92" s="555" t="s">
        <v>1003</v>
      </c>
      <c r="D92" s="556"/>
      <c r="E92" s="554"/>
      <c r="F92" s="554"/>
      <c r="G92" s="552">
        <v>0</v>
      </c>
      <c r="H92" s="552">
        <v>0</v>
      </c>
      <c r="I92" s="553">
        <f t="shared" si="2"/>
        <v>0</v>
      </c>
      <c r="J92" s="553">
        <f t="shared" si="3"/>
        <v>0</v>
      </c>
    </row>
    <row r="93" spans="1:10" x14ac:dyDescent="0.25">
      <c r="A93" s="548"/>
      <c r="B93" s="549"/>
      <c r="C93" s="557" t="s">
        <v>1056</v>
      </c>
      <c r="D93" s="556"/>
      <c r="E93" s="554" t="s">
        <v>534</v>
      </c>
      <c r="F93" s="554">
        <v>35</v>
      </c>
      <c r="G93" s="552">
        <v>0</v>
      </c>
      <c r="H93" s="552">
        <v>0</v>
      </c>
      <c r="I93" s="553">
        <f t="shared" si="2"/>
        <v>0</v>
      </c>
      <c r="J93" s="553">
        <f t="shared" si="3"/>
        <v>0</v>
      </c>
    </row>
    <row r="94" spans="1:10" x14ac:dyDescent="0.25">
      <c r="A94" s="548"/>
      <c r="B94" s="549"/>
      <c r="C94" s="557"/>
      <c r="D94" s="556"/>
      <c r="E94" s="554"/>
      <c r="F94" s="554"/>
      <c r="G94" s="552">
        <v>0</v>
      </c>
      <c r="H94" s="552">
        <v>0</v>
      </c>
      <c r="I94" s="553">
        <f t="shared" si="2"/>
        <v>0</v>
      </c>
      <c r="J94" s="553">
        <f t="shared" si="3"/>
        <v>0</v>
      </c>
    </row>
    <row r="95" spans="1:10" ht="39.6" x14ac:dyDescent="0.25">
      <c r="A95" s="548"/>
      <c r="B95" s="549"/>
      <c r="C95" s="559" t="s">
        <v>1007</v>
      </c>
      <c r="D95" s="556" t="s">
        <v>1061</v>
      </c>
      <c r="E95" s="554" t="s">
        <v>534</v>
      </c>
      <c r="F95" s="554">
        <v>40</v>
      </c>
      <c r="G95" s="552">
        <v>0</v>
      </c>
      <c r="H95" s="552">
        <v>0</v>
      </c>
      <c r="I95" s="553">
        <f t="shared" si="2"/>
        <v>0</v>
      </c>
      <c r="J95" s="553">
        <f t="shared" si="3"/>
        <v>0</v>
      </c>
    </row>
    <row r="96" spans="1:10" x14ac:dyDescent="0.25">
      <c r="A96" s="548"/>
      <c r="B96" s="549"/>
      <c r="C96" s="559"/>
      <c r="D96" s="556"/>
      <c r="E96" s="554"/>
      <c r="F96" s="554"/>
      <c r="G96" s="552">
        <v>0</v>
      </c>
      <c r="H96" s="552">
        <v>0</v>
      </c>
      <c r="I96" s="553">
        <f t="shared" si="2"/>
        <v>0</v>
      </c>
      <c r="J96" s="553">
        <f t="shared" si="3"/>
        <v>0</v>
      </c>
    </row>
    <row r="97" spans="1:10" x14ac:dyDescent="0.25">
      <c r="A97" s="548"/>
      <c r="B97" s="549"/>
      <c r="C97" s="559" t="s">
        <v>1009</v>
      </c>
      <c r="D97" s="556"/>
      <c r="E97" s="554"/>
      <c r="F97" s="554"/>
      <c r="G97" s="552">
        <v>0</v>
      </c>
      <c r="H97" s="552">
        <v>0</v>
      </c>
      <c r="I97" s="553">
        <f t="shared" si="2"/>
        <v>0</v>
      </c>
      <c r="J97" s="553">
        <f t="shared" si="3"/>
        <v>0</v>
      </c>
    </row>
    <row r="98" spans="1:10" x14ac:dyDescent="0.25">
      <c r="A98" s="548"/>
      <c r="B98" s="549"/>
      <c r="C98" s="559" t="s">
        <v>1062</v>
      </c>
      <c r="D98" s="556"/>
      <c r="E98" s="554" t="s">
        <v>23</v>
      </c>
      <c r="F98" s="554">
        <v>1</v>
      </c>
      <c r="G98" s="552">
        <v>0</v>
      </c>
      <c r="H98" s="552">
        <v>0</v>
      </c>
      <c r="I98" s="553">
        <f t="shared" si="2"/>
        <v>0</v>
      </c>
      <c r="J98" s="553">
        <f t="shared" si="3"/>
        <v>0</v>
      </c>
    </row>
    <row r="99" spans="1:10" x14ac:dyDescent="0.25">
      <c r="A99" s="548"/>
      <c r="B99" s="549"/>
      <c r="C99" s="559"/>
      <c r="D99" s="556"/>
      <c r="E99" s="554"/>
      <c r="F99" s="554"/>
      <c r="G99" s="552">
        <v>0</v>
      </c>
      <c r="H99" s="552">
        <v>0</v>
      </c>
      <c r="I99" s="553">
        <f t="shared" si="2"/>
        <v>0</v>
      </c>
      <c r="J99" s="553">
        <f t="shared" si="3"/>
        <v>0</v>
      </c>
    </row>
    <row r="100" spans="1:10" x14ac:dyDescent="0.25">
      <c r="A100" s="548"/>
      <c r="B100" s="549"/>
      <c r="C100" s="550" t="s">
        <v>1063</v>
      </c>
      <c r="D100" s="556"/>
      <c r="E100" s="554"/>
      <c r="F100" s="554"/>
      <c r="G100" s="552">
        <v>0</v>
      </c>
      <c r="H100" s="552">
        <v>0</v>
      </c>
      <c r="I100" s="553">
        <f t="shared" si="2"/>
        <v>0</v>
      </c>
      <c r="J100" s="553">
        <f t="shared" si="3"/>
        <v>0</v>
      </c>
    </row>
    <row r="101" spans="1:10" ht="66" x14ac:dyDescent="0.25">
      <c r="A101" s="562" t="s">
        <v>1064</v>
      </c>
      <c r="B101" s="549"/>
      <c r="C101" s="559" t="s">
        <v>1065</v>
      </c>
      <c r="D101" s="556"/>
      <c r="E101" s="554" t="s">
        <v>23</v>
      </c>
      <c r="F101" s="554">
        <v>1</v>
      </c>
      <c r="G101" s="552">
        <v>0</v>
      </c>
      <c r="H101" s="552">
        <v>0</v>
      </c>
      <c r="I101" s="553">
        <f t="shared" si="2"/>
        <v>0</v>
      </c>
      <c r="J101" s="553">
        <f t="shared" si="3"/>
        <v>0</v>
      </c>
    </row>
    <row r="102" spans="1:10" x14ac:dyDescent="0.25">
      <c r="A102" s="563"/>
      <c r="B102" s="549"/>
      <c r="C102" s="559" t="s">
        <v>1066</v>
      </c>
      <c r="D102" s="556"/>
      <c r="E102" s="554" t="s">
        <v>23</v>
      </c>
      <c r="F102" s="554">
        <v>2</v>
      </c>
      <c r="G102" s="552">
        <v>0</v>
      </c>
      <c r="H102" s="552">
        <v>0</v>
      </c>
      <c r="I102" s="553">
        <f t="shared" si="2"/>
        <v>0</v>
      </c>
      <c r="J102" s="553">
        <f t="shared" si="3"/>
        <v>0</v>
      </c>
    </row>
    <row r="103" spans="1:10" x14ac:dyDescent="0.25">
      <c r="A103" s="548"/>
      <c r="B103" s="549"/>
      <c r="C103" s="559"/>
      <c r="D103" s="556"/>
      <c r="E103" s="554"/>
      <c r="F103" s="554"/>
      <c r="G103" s="552">
        <v>0</v>
      </c>
      <c r="H103" s="552">
        <v>0</v>
      </c>
      <c r="I103" s="553">
        <f t="shared" si="2"/>
        <v>0</v>
      </c>
      <c r="J103" s="553">
        <f t="shared" si="3"/>
        <v>0</v>
      </c>
    </row>
    <row r="104" spans="1:10" ht="26.4" x14ac:dyDescent="0.25">
      <c r="A104" s="548" t="s">
        <v>1067</v>
      </c>
      <c r="B104" s="549"/>
      <c r="C104" s="559" t="s">
        <v>1068</v>
      </c>
      <c r="D104" s="556"/>
      <c r="E104" s="554" t="s">
        <v>23</v>
      </c>
      <c r="F104" s="554">
        <v>3</v>
      </c>
      <c r="G104" s="552">
        <v>0</v>
      </c>
      <c r="H104" s="552">
        <v>0</v>
      </c>
      <c r="I104" s="553">
        <f t="shared" si="2"/>
        <v>0</v>
      </c>
      <c r="J104" s="553">
        <f t="shared" si="3"/>
        <v>0</v>
      </c>
    </row>
    <row r="105" spans="1:10" ht="26.4" x14ac:dyDescent="0.25">
      <c r="A105" s="548" t="s">
        <v>1069</v>
      </c>
      <c r="B105" s="549"/>
      <c r="C105" s="559" t="s">
        <v>1070</v>
      </c>
      <c r="D105" s="556"/>
      <c r="E105" s="554" t="s">
        <v>23</v>
      </c>
      <c r="F105" s="554">
        <v>3</v>
      </c>
      <c r="G105" s="552">
        <v>0</v>
      </c>
      <c r="H105" s="552">
        <v>0</v>
      </c>
      <c r="I105" s="553">
        <f t="shared" si="2"/>
        <v>0</v>
      </c>
      <c r="J105" s="553">
        <f t="shared" si="3"/>
        <v>0</v>
      </c>
    </row>
    <row r="106" spans="1:10" x14ac:dyDescent="0.25">
      <c r="A106" s="548" t="s">
        <v>1071</v>
      </c>
      <c r="B106" s="549"/>
      <c r="C106" s="559" t="s">
        <v>1072</v>
      </c>
      <c r="D106" s="556"/>
      <c r="E106" s="554" t="s">
        <v>23</v>
      </c>
      <c r="F106" s="554">
        <v>2</v>
      </c>
      <c r="G106" s="552">
        <v>0</v>
      </c>
      <c r="H106" s="552">
        <v>0</v>
      </c>
      <c r="I106" s="553">
        <f t="shared" si="2"/>
        <v>0</v>
      </c>
      <c r="J106" s="553">
        <f t="shared" si="3"/>
        <v>0</v>
      </c>
    </row>
    <row r="107" spans="1:10" x14ac:dyDescent="0.25">
      <c r="A107" s="548"/>
      <c r="B107" s="549"/>
      <c r="C107" s="559"/>
      <c r="D107" s="556"/>
      <c r="E107" s="554"/>
      <c r="F107" s="554"/>
      <c r="G107" s="552">
        <v>0</v>
      </c>
      <c r="H107" s="552">
        <v>0</v>
      </c>
      <c r="I107" s="553">
        <f t="shared" si="2"/>
        <v>0</v>
      </c>
      <c r="J107" s="553">
        <f t="shared" si="3"/>
        <v>0</v>
      </c>
    </row>
    <row r="108" spans="1:10" ht="39.6" x14ac:dyDescent="0.25">
      <c r="A108" s="548"/>
      <c r="B108" s="549"/>
      <c r="C108" s="555" t="s">
        <v>999</v>
      </c>
      <c r="D108" s="556"/>
      <c r="E108" s="554"/>
      <c r="F108" s="549"/>
      <c r="G108" s="552">
        <v>0</v>
      </c>
      <c r="H108" s="552">
        <v>0</v>
      </c>
      <c r="I108" s="553">
        <f t="shared" si="2"/>
        <v>0</v>
      </c>
      <c r="J108" s="553">
        <f t="shared" si="3"/>
        <v>0</v>
      </c>
    </row>
    <row r="109" spans="1:10" x14ac:dyDescent="0.25">
      <c r="A109" s="548"/>
      <c r="B109" s="549"/>
      <c r="C109" s="555" t="s">
        <v>1000</v>
      </c>
      <c r="D109" s="556"/>
      <c r="E109" s="554" t="s">
        <v>131</v>
      </c>
      <c r="F109" s="554">
        <v>15</v>
      </c>
      <c r="G109" s="552">
        <v>0</v>
      </c>
      <c r="H109" s="552">
        <v>0</v>
      </c>
      <c r="I109" s="553">
        <f t="shared" si="2"/>
        <v>0</v>
      </c>
      <c r="J109" s="553">
        <f t="shared" si="3"/>
        <v>0</v>
      </c>
    </row>
    <row r="110" spans="1:10" x14ac:dyDescent="0.25">
      <c r="A110" s="548"/>
      <c r="B110" s="549"/>
      <c r="C110" s="559"/>
      <c r="D110" s="556"/>
      <c r="E110" s="554"/>
      <c r="F110" s="554"/>
      <c r="G110" s="552">
        <v>0</v>
      </c>
      <c r="H110" s="552">
        <v>0</v>
      </c>
      <c r="I110" s="553">
        <f t="shared" si="2"/>
        <v>0</v>
      </c>
      <c r="J110" s="553">
        <f t="shared" si="3"/>
        <v>0</v>
      </c>
    </row>
    <row r="111" spans="1:10" ht="26.4" x14ac:dyDescent="0.25">
      <c r="A111" s="548"/>
      <c r="B111" s="549"/>
      <c r="C111" s="555" t="s">
        <v>1003</v>
      </c>
      <c r="D111" s="556"/>
      <c r="E111" s="554"/>
      <c r="F111" s="554"/>
      <c r="G111" s="552">
        <v>0</v>
      </c>
      <c r="H111" s="552">
        <v>0</v>
      </c>
      <c r="I111" s="553">
        <f t="shared" si="2"/>
        <v>0</v>
      </c>
      <c r="J111" s="553">
        <f t="shared" si="3"/>
        <v>0</v>
      </c>
    </row>
    <row r="112" spans="1:10" x14ac:dyDescent="0.25">
      <c r="A112" s="548"/>
      <c r="B112" s="549"/>
      <c r="C112" s="557" t="s">
        <v>1056</v>
      </c>
      <c r="D112" s="556"/>
      <c r="E112" s="554" t="s">
        <v>534</v>
      </c>
      <c r="F112" s="554">
        <v>75</v>
      </c>
      <c r="G112" s="552">
        <v>0</v>
      </c>
      <c r="H112" s="552">
        <v>0</v>
      </c>
      <c r="I112" s="553">
        <f t="shared" si="2"/>
        <v>0</v>
      </c>
      <c r="J112" s="553">
        <f t="shared" si="3"/>
        <v>0</v>
      </c>
    </row>
    <row r="113" spans="1:10" x14ac:dyDescent="0.25">
      <c r="A113" s="548"/>
      <c r="B113" s="549"/>
      <c r="C113" s="564"/>
      <c r="D113" s="556"/>
      <c r="E113" s="554"/>
      <c r="F113" s="554"/>
      <c r="G113" s="552">
        <v>0</v>
      </c>
      <c r="H113" s="552">
        <v>0</v>
      </c>
      <c r="I113" s="553">
        <f t="shared" si="2"/>
        <v>0</v>
      </c>
      <c r="J113" s="553">
        <f t="shared" si="3"/>
        <v>0</v>
      </c>
    </row>
    <row r="114" spans="1:10" x14ac:dyDescent="0.25">
      <c r="A114" s="548"/>
      <c r="B114" s="549"/>
      <c r="C114" s="555" t="s">
        <v>1006</v>
      </c>
      <c r="D114" s="556"/>
      <c r="E114" s="554" t="s">
        <v>534</v>
      </c>
      <c r="F114" s="554">
        <v>90</v>
      </c>
      <c r="G114" s="552">
        <v>0</v>
      </c>
      <c r="H114" s="552">
        <v>0</v>
      </c>
      <c r="I114" s="553">
        <f t="shared" si="2"/>
        <v>0</v>
      </c>
      <c r="J114" s="553">
        <f t="shared" si="3"/>
        <v>0</v>
      </c>
    </row>
    <row r="115" spans="1:10" ht="27.6" x14ac:dyDescent="0.25">
      <c r="A115" s="548"/>
      <c r="B115" s="549"/>
      <c r="C115" s="559" t="s">
        <v>1007</v>
      </c>
      <c r="D115" s="556"/>
      <c r="E115" s="554" t="s">
        <v>534</v>
      </c>
      <c r="F115" s="554">
        <v>10</v>
      </c>
      <c r="G115" s="552">
        <v>0</v>
      </c>
      <c r="H115" s="552">
        <v>0</v>
      </c>
      <c r="I115" s="553">
        <f t="shared" si="2"/>
        <v>0</v>
      </c>
      <c r="J115" s="553">
        <f t="shared" si="3"/>
        <v>0</v>
      </c>
    </row>
    <row r="116" spans="1:10" x14ac:dyDescent="0.25">
      <c r="A116" s="548"/>
      <c r="B116" s="549"/>
      <c r="C116" s="559"/>
      <c r="D116" s="556"/>
      <c r="E116" s="554"/>
      <c r="F116" s="554"/>
      <c r="G116" s="552">
        <v>0</v>
      </c>
      <c r="H116" s="552">
        <v>0</v>
      </c>
      <c r="I116" s="553">
        <f t="shared" si="2"/>
        <v>0</v>
      </c>
      <c r="J116" s="553">
        <f t="shared" si="3"/>
        <v>0</v>
      </c>
    </row>
    <row r="117" spans="1:10" x14ac:dyDescent="0.25">
      <c r="A117" s="548"/>
      <c r="B117" s="549"/>
      <c r="C117" s="559" t="s">
        <v>1009</v>
      </c>
      <c r="D117" s="556"/>
      <c r="E117" s="554"/>
      <c r="F117" s="554"/>
      <c r="G117" s="552">
        <v>0</v>
      </c>
      <c r="H117" s="552">
        <v>0</v>
      </c>
      <c r="I117" s="553">
        <f t="shared" si="2"/>
        <v>0</v>
      </c>
      <c r="J117" s="553">
        <f t="shared" si="3"/>
        <v>0</v>
      </c>
    </row>
    <row r="118" spans="1:10" x14ac:dyDescent="0.25">
      <c r="A118" s="548"/>
      <c r="B118" s="549"/>
      <c r="C118" s="559" t="s">
        <v>1073</v>
      </c>
      <c r="D118" s="556"/>
      <c r="E118" s="554" t="s">
        <v>23</v>
      </c>
      <c r="F118" s="554">
        <v>1</v>
      </c>
      <c r="G118" s="552">
        <v>0</v>
      </c>
      <c r="H118" s="552">
        <v>0</v>
      </c>
      <c r="I118" s="553">
        <f t="shared" si="2"/>
        <v>0</v>
      </c>
      <c r="J118" s="553">
        <f t="shared" si="3"/>
        <v>0</v>
      </c>
    </row>
    <row r="119" spans="1:10" x14ac:dyDescent="0.25">
      <c r="A119" s="548"/>
      <c r="B119" s="549"/>
      <c r="C119" s="559"/>
      <c r="D119" s="556"/>
      <c r="E119" s="554"/>
      <c r="F119" s="554"/>
      <c r="G119" s="552">
        <v>0</v>
      </c>
      <c r="H119" s="552">
        <v>0</v>
      </c>
      <c r="I119" s="553">
        <f t="shared" si="2"/>
        <v>0</v>
      </c>
      <c r="J119" s="553">
        <f t="shared" si="3"/>
        <v>0</v>
      </c>
    </row>
    <row r="120" spans="1:10" x14ac:dyDescent="0.25">
      <c r="A120" s="548"/>
      <c r="B120" s="549"/>
      <c r="C120" s="550" t="s">
        <v>1074</v>
      </c>
      <c r="D120" s="556"/>
      <c r="E120" s="554"/>
      <c r="F120" s="554"/>
      <c r="G120" s="552">
        <v>0</v>
      </c>
      <c r="H120" s="552">
        <v>0</v>
      </c>
      <c r="I120" s="553">
        <f t="shared" si="2"/>
        <v>0</v>
      </c>
      <c r="J120" s="553">
        <f t="shared" si="3"/>
        <v>0</v>
      </c>
    </row>
    <row r="121" spans="1:10" ht="26.4" x14ac:dyDescent="0.25">
      <c r="A121" s="548" t="s">
        <v>1075</v>
      </c>
      <c r="B121" s="549"/>
      <c r="C121" s="559" t="s">
        <v>1076</v>
      </c>
      <c r="D121" s="556"/>
      <c r="E121" s="554" t="s">
        <v>23</v>
      </c>
      <c r="F121" s="554">
        <v>1</v>
      </c>
      <c r="G121" s="552">
        <v>0</v>
      </c>
      <c r="H121" s="552">
        <v>0</v>
      </c>
      <c r="I121" s="553">
        <f t="shared" si="2"/>
        <v>0</v>
      </c>
      <c r="J121" s="553">
        <f t="shared" si="3"/>
        <v>0</v>
      </c>
    </row>
    <row r="122" spans="1:10" x14ac:dyDescent="0.25">
      <c r="A122" s="548"/>
      <c r="B122" s="549"/>
      <c r="C122" s="559"/>
      <c r="D122" s="556"/>
      <c r="E122" s="554"/>
      <c r="F122" s="554"/>
      <c r="G122" s="552">
        <v>0</v>
      </c>
      <c r="H122" s="552">
        <v>0</v>
      </c>
      <c r="I122" s="553">
        <f t="shared" si="2"/>
        <v>0</v>
      </c>
      <c r="J122" s="553">
        <f t="shared" si="3"/>
        <v>0</v>
      </c>
    </row>
    <row r="123" spans="1:10" ht="42" x14ac:dyDescent="0.25">
      <c r="A123" s="548"/>
      <c r="B123" s="549"/>
      <c r="C123" s="555" t="s">
        <v>1077</v>
      </c>
      <c r="D123" s="556"/>
      <c r="E123" s="554"/>
      <c r="F123" s="549"/>
      <c r="G123" s="552">
        <v>0</v>
      </c>
      <c r="H123" s="552">
        <v>0</v>
      </c>
      <c r="I123" s="553">
        <f t="shared" si="2"/>
        <v>0</v>
      </c>
      <c r="J123" s="553">
        <f t="shared" si="3"/>
        <v>0</v>
      </c>
    </row>
    <row r="124" spans="1:10" x14ac:dyDescent="0.25">
      <c r="A124" s="548"/>
      <c r="B124" s="549"/>
      <c r="C124" s="555" t="s">
        <v>1001</v>
      </c>
      <c r="D124" s="556"/>
      <c r="E124" s="554" t="s">
        <v>131</v>
      </c>
      <c r="F124" s="554">
        <v>25</v>
      </c>
      <c r="G124" s="552">
        <v>0</v>
      </c>
      <c r="H124" s="552">
        <v>0</v>
      </c>
      <c r="I124" s="553">
        <f t="shared" si="2"/>
        <v>0</v>
      </c>
      <c r="J124" s="553">
        <f t="shared" si="3"/>
        <v>0</v>
      </c>
    </row>
    <row r="125" spans="1:10" x14ac:dyDescent="0.25">
      <c r="A125" s="548"/>
      <c r="B125" s="549"/>
      <c r="C125" s="555" t="s">
        <v>1002</v>
      </c>
      <c r="D125" s="556"/>
      <c r="E125" s="554" t="s">
        <v>131</v>
      </c>
      <c r="F125" s="554">
        <v>2</v>
      </c>
      <c r="G125" s="552">
        <v>0</v>
      </c>
      <c r="H125" s="552">
        <v>0</v>
      </c>
      <c r="I125" s="553">
        <f t="shared" si="2"/>
        <v>0</v>
      </c>
      <c r="J125" s="553">
        <f t="shared" si="3"/>
        <v>0</v>
      </c>
    </row>
    <row r="126" spans="1:10" x14ac:dyDescent="0.25">
      <c r="A126" s="548"/>
      <c r="B126" s="549"/>
      <c r="C126" s="559"/>
      <c r="D126" s="556"/>
      <c r="E126" s="554"/>
      <c r="F126" s="554"/>
      <c r="G126" s="552">
        <v>0</v>
      </c>
      <c r="H126" s="552">
        <v>0</v>
      </c>
      <c r="I126" s="553">
        <f t="shared" si="2"/>
        <v>0</v>
      </c>
      <c r="J126" s="553">
        <f t="shared" si="3"/>
        <v>0</v>
      </c>
    </row>
    <row r="127" spans="1:10" ht="26.4" x14ac:dyDescent="0.25">
      <c r="A127" s="548"/>
      <c r="B127" s="549"/>
      <c r="C127" s="555" t="s">
        <v>1005</v>
      </c>
      <c r="D127" s="556"/>
      <c r="E127" s="554" t="s">
        <v>534</v>
      </c>
      <c r="F127" s="554">
        <v>5</v>
      </c>
      <c r="G127" s="552">
        <v>0</v>
      </c>
      <c r="H127" s="552">
        <v>0</v>
      </c>
      <c r="I127" s="553">
        <f t="shared" si="2"/>
        <v>0</v>
      </c>
      <c r="J127" s="553">
        <f t="shared" si="3"/>
        <v>0</v>
      </c>
    </row>
    <row r="128" spans="1:10" ht="26.4" x14ac:dyDescent="0.25">
      <c r="A128" s="548"/>
      <c r="B128" s="549"/>
      <c r="C128" s="555" t="s">
        <v>1078</v>
      </c>
      <c r="D128" s="556"/>
      <c r="E128" s="554" t="s">
        <v>534</v>
      </c>
      <c r="F128" s="554">
        <v>5</v>
      </c>
      <c r="G128" s="552">
        <v>0</v>
      </c>
      <c r="H128" s="552">
        <v>0</v>
      </c>
      <c r="I128" s="553">
        <f t="shared" si="2"/>
        <v>0</v>
      </c>
      <c r="J128" s="553">
        <f t="shared" si="3"/>
        <v>0</v>
      </c>
    </row>
    <row r="129" spans="1:10" ht="27.6" x14ac:dyDescent="0.25">
      <c r="A129" s="548"/>
      <c r="B129" s="549"/>
      <c r="C129" s="559" t="s">
        <v>1007</v>
      </c>
      <c r="D129" s="556"/>
      <c r="E129" s="554" t="s">
        <v>534</v>
      </c>
      <c r="F129" s="554">
        <v>15</v>
      </c>
      <c r="G129" s="552">
        <v>0</v>
      </c>
      <c r="H129" s="552">
        <v>0</v>
      </c>
      <c r="I129" s="553">
        <f t="shared" si="2"/>
        <v>0</v>
      </c>
      <c r="J129" s="553">
        <f t="shared" si="3"/>
        <v>0</v>
      </c>
    </row>
    <row r="130" spans="1:10" ht="27.6" x14ac:dyDescent="0.25">
      <c r="A130" s="548"/>
      <c r="B130" s="549"/>
      <c r="C130" s="559" t="s">
        <v>1079</v>
      </c>
      <c r="D130" s="556"/>
      <c r="E130" s="554" t="s">
        <v>534</v>
      </c>
      <c r="F130" s="554">
        <v>2</v>
      </c>
      <c r="G130" s="552">
        <v>0</v>
      </c>
      <c r="H130" s="552">
        <v>0</v>
      </c>
      <c r="I130" s="553">
        <f t="shared" si="2"/>
        <v>0</v>
      </c>
      <c r="J130" s="553">
        <f t="shared" si="3"/>
        <v>0</v>
      </c>
    </row>
    <row r="131" spans="1:10" x14ac:dyDescent="0.25">
      <c r="A131" s="548"/>
      <c r="B131" s="549"/>
      <c r="C131" s="559"/>
      <c r="D131" s="556"/>
      <c r="E131" s="554"/>
      <c r="F131" s="554"/>
      <c r="G131" s="552">
        <v>0</v>
      </c>
      <c r="H131" s="552">
        <v>0</v>
      </c>
      <c r="I131" s="553">
        <f t="shared" si="2"/>
        <v>0</v>
      </c>
      <c r="J131" s="553">
        <f t="shared" si="3"/>
        <v>0</v>
      </c>
    </row>
    <row r="132" spans="1:10" x14ac:dyDescent="0.25">
      <c r="A132" s="548"/>
      <c r="B132" s="549"/>
      <c r="C132" s="559" t="s">
        <v>1009</v>
      </c>
      <c r="D132" s="556"/>
      <c r="E132" s="554"/>
      <c r="F132" s="554"/>
      <c r="G132" s="552">
        <v>0</v>
      </c>
      <c r="H132" s="552">
        <v>0</v>
      </c>
      <c r="I132" s="553">
        <f t="shared" si="2"/>
        <v>0</v>
      </c>
      <c r="J132" s="553">
        <f t="shared" si="3"/>
        <v>0</v>
      </c>
    </row>
    <row r="133" spans="1:10" x14ac:dyDescent="0.25">
      <c r="A133" s="548"/>
      <c r="B133" s="549"/>
      <c r="C133" s="559" t="s">
        <v>1080</v>
      </c>
      <c r="D133" s="556"/>
      <c r="E133" s="554" t="s">
        <v>23</v>
      </c>
      <c r="F133" s="554">
        <v>3</v>
      </c>
      <c r="G133" s="552">
        <v>0</v>
      </c>
      <c r="H133" s="552">
        <v>0</v>
      </c>
      <c r="I133" s="553">
        <f t="shared" si="2"/>
        <v>0</v>
      </c>
      <c r="J133" s="553">
        <f t="shared" si="3"/>
        <v>0</v>
      </c>
    </row>
    <row r="134" spans="1:10" x14ac:dyDescent="0.25">
      <c r="A134" s="548"/>
      <c r="B134" s="549"/>
      <c r="C134" s="559"/>
      <c r="D134" s="556"/>
      <c r="E134" s="554"/>
      <c r="F134" s="554"/>
      <c r="G134" s="552">
        <v>0</v>
      </c>
      <c r="H134" s="552">
        <v>0</v>
      </c>
      <c r="I134" s="553">
        <f t="shared" ref="I134:I179" si="4">F134*G134</f>
        <v>0</v>
      </c>
      <c r="J134" s="553">
        <f t="shared" ref="J134:J179" si="5">F134*H134</f>
        <v>0</v>
      </c>
    </row>
    <row r="135" spans="1:10" x14ac:dyDescent="0.25">
      <c r="A135" s="548"/>
      <c r="B135" s="549"/>
      <c r="C135" s="550" t="s">
        <v>1081</v>
      </c>
      <c r="D135" s="556"/>
      <c r="E135" s="554"/>
      <c r="F135" s="554"/>
      <c r="G135" s="552">
        <v>0</v>
      </c>
      <c r="H135" s="552">
        <v>0</v>
      </c>
      <c r="I135" s="553">
        <f t="shared" si="4"/>
        <v>0</v>
      </c>
      <c r="J135" s="553">
        <f t="shared" si="5"/>
        <v>0</v>
      </c>
    </row>
    <row r="136" spans="1:10" ht="26.4" x14ac:dyDescent="0.25">
      <c r="A136" s="562" t="s">
        <v>1082</v>
      </c>
      <c r="B136" s="549"/>
      <c r="C136" s="559" t="s">
        <v>1083</v>
      </c>
      <c r="D136" s="556"/>
      <c r="E136" s="554" t="s">
        <v>23</v>
      </c>
      <c r="F136" s="554">
        <v>1</v>
      </c>
      <c r="G136" s="552">
        <v>0</v>
      </c>
      <c r="H136" s="552">
        <v>0</v>
      </c>
      <c r="I136" s="553">
        <f t="shared" si="4"/>
        <v>0</v>
      </c>
      <c r="J136" s="553">
        <f t="shared" si="5"/>
        <v>0</v>
      </c>
    </row>
    <row r="137" spans="1:10" x14ac:dyDescent="0.25">
      <c r="A137" s="565"/>
      <c r="B137" s="549"/>
      <c r="C137" s="559" t="s">
        <v>1084</v>
      </c>
      <c r="D137" s="556"/>
      <c r="E137" s="554" t="s">
        <v>23</v>
      </c>
      <c r="F137" s="554">
        <v>2</v>
      </c>
      <c r="G137" s="552">
        <v>0</v>
      </c>
      <c r="H137" s="552">
        <v>0</v>
      </c>
      <c r="I137" s="553">
        <f t="shared" si="4"/>
        <v>0</v>
      </c>
      <c r="J137" s="553">
        <f t="shared" si="5"/>
        <v>0</v>
      </c>
    </row>
    <row r="138" spans="1:10" x14ac:dyDescent="0.25">
      <c r="A138" s="565"/>
      <c r="B138" s="549"/>
      <c r="C138" s="559" t="s">
        <v>1085</v>
      </c>
      <c r="D138" s="556"/>
      <c r="E138" s="554" t="s">
        <v>679</v>
      </c>
      <c r="F138" s="554">
        <v>1</v>
      </c>
      <c r="G138" s="552">
        <v>0</v>
      </c>
      <c r="H138" s="552">
        <v>0</v>
      </c>
      <c r="I138" s="553">
        <f t="shared" si="4"/>
        <v>0</v>
      </c>
      <c r="J138" s="553">
        <f t="shared" si="5"/>
        <v>0</v>
      </c>
    </row>
    <row r="139" spans="1:10" x14ac:dyDescent="0.25">
      <c r="A139" s="565"/>
      <c r="B139" s="549"/>
      <c r="C139" s="559" t="s">
        <v>1086</v>
      </c>
      <c r="D139" s="556"/>
      <c r="E139" s="554" t="s">
        <v>23</v>
      </c>
      <c r="F139" s="554">
        <v>1</v>
      </c>
      <c r="G139" s="552">
        <v>0</v>
      </c>
      <c r="H139" s="552">
        <v>0</v>
      </c>
      <c r="I139" s="553">
        <f t="shared" si="4"/>
        <v>0</v>
      </c>
      <c r="J139" s="553">
        <f t="shared" si="5"/>
        <v>0</v>
      </c>
    </row>
    <row r="140" spans="1:10" x14ac:dyDescent="0.25">
      <c r="A140" s="565"/>
      <c r="B140" s="549"/>
      <c r="C140" s="559" t="s">
        <v>1087</v>
      </c>
      <c r="D140" s="556"/>
      <c r="E140" s="554" t="s">
        <v>23</v>
      </c>
      <c r="F140" s="554">
        <v>1</v>
      </c>
      <c r="G140" s="552">
        <v>0</v>
      </c>
      <c r="H140" s="552">
        <v>0</v>
      </c>
      <c r="I140" s="553">
        <f t="shared" si="4"/>
        <v>0</v>
      </c>
      <c r="J140" s="553">
        <f t="shared" si="5"/>
        <v>0</v>
      </c>
    </row>
    <row r="141" spans="1:10" x14ac:dyDescent="0.25">
      <c r="A141" s="563"/>
      <c r="B141" s="549"/>
      <c r="C141" s="559" t="s">
        <v>1088</v>
      </c>
      <c r="D141" s="556"/>
      <c r="E141" s="554" t="s">
        <v>23</v>
      </c>
      <c r="F141" s="554">
        <v>1</v>
      </c>
      <c r="G141" s="552">
        <v>0</v>
      </c>
      <c r="H141" s="552">
        <v>0</v>
      </c>
      <c r="I141" s="553">
        <f t="shared" si="4"/>
        <v>0</v>
      </c>
      <c r="J141" s="553">
        <f t="shared" si="5"/>
        <v>0</v>
      </c>
    </row>
    <row r="142" spans="1:10" ht="26.4" x14ac:dyDescent="0.25">
      <c r="A142" s="562" t="s">
        <v>1089</v>
      </c>
      <c r="B142" s="549"/>
      <c r="C142" s="559" t="s">
        <v>1083</v>
      </c>
      <c r="D142" s="556"/>
      <c r="E142" s="554" t="s">
        <v>23</v>
      </c>
      <c r="F142" s="554">
        <v>1</v>
      </c>
      <c r="G142" s="552">
        <v>0</v>
      </c>
      <c r="H142" s="552">
        <v>0</v>
      </c>
      <c r="I142" s="553">
        <f t="shared" si="4"/>
        <v>0</v>
      </c>
      <c r="J142" s="553">
        <f t="shared" si="5"/>
        <v>0</v>
      </c>
    </row>
    <row r="143" spans="1:10" x14ac:dyDescent="0.25">
      <c r="A143" s="565"/>
      <c r="B143" s="549"/>
      <c r="C143" s="559" t="s">
        <v>1084</v>
      </c>
      <c r="D143" s="556"/>
      <c r="E143" s="554" t="s">
        <v>23</v>
      </c>
      <c r="F143" s="554">
        <v>2</v>
      </c>
      <c r="G143" s="552">
        <v>0</v>
      </c>
      <c r="H143" s="552">
        <v>0</v>
      </c>
      <c r="I143" s="553">
        <f t="shared" si="4"/>
        <v>0</v>
      </c>
      <c r="J143" s="553">
        <f t="shared" si="5"/>
        <v>0</v>
      </c>
    </row>
    <row r="144" spans="1:10" x14ac:dyDescent="0.25">
      <c r="A144" s="565"/>
      <c r="B144" s="549"/>
      <c r="C144" s="559" t="s">
        <v>1085</v>
      </c>
      <c r="D144" s="556"/>
      <c r="E144" s="554" t="s">
        <v>679</v>
      </c>
      <c r="F144" s="554">
        <v>1</v>
      </c>
      <c r="G144" s="552">
        <v>0</v>
      </c>
      <c r="H144" s="552">
        <v>0</v>
      </c>
      <c r="I144" s="553">
        <f t="shared" si="4"/>
        <v>0</v>
      </c>
      <c r="J144" s="553">
        <f t="shared" si="5"/>
        <v>0</v>
      </c>
    </row>
    <row r="145" spans="1:10" x14ac:dyDescent="0.25">
      <c r="A145" s="563"/>
      <c r="B145" s="549"/>
      <c r="C145" s="559" t="s">
        <v>1086</v>
      </c>
      <c r="D145" s="556"/>
      <c r="E145" s="554" t="s">
        <v>23</v>
      </c>
      <c r="F145" s="554">
        <v>2</v>
      </c>
      <c r="G145" s="552">
        <v>0</v>
      </c>
      <c r="H145" s="552">
        <v>0</v>
      </c>
      <c r="I145" s="553">
        <f t="shared" si="4"/>
        <v>0</v>
      </c>
      <c r="J145" s="553">
        <f t="shared" si="5"/>
        <v>0</v>
      </c>
    </row>
    <row r="146" spans="1:10" ht="26.4" x14ac:dyDescent="0.25">
      <c r="A146" s="548" t="s">
        <v>1090</v>
      </c>
      <c r="B146" s="549"/>
      <c r="C146" s="559" t="s">
        <v>1091</v>
      </c>
      <c r="D146" s="556"/>
      <c r="E146" s="554" t="s">
        <v>23</v>
      </c>
      <c r="F146" s="554">
        <v>2</v>
      </c>
      <c r="G146" s="552">
        <v>0</v>
      </c>
      <c r="H146" s="552">
        <v>0</v>
      </c>
      <c r="I146" s="553">
        <f t="shared" si="4"/>
        <v>0</v>
      </c>
      <c r="J146" s="553">
        <f t="shared" si="5"/>
        <v>0</v>
      </c>
    </row>
    <row r="147" spans="1:10" ht="39.6" x14ac:dyDescent="0.25">
      <c r="A147" s="548" t="s">
        <v>1092</v>
      </c>
      <c r="B147" s="549"/>
      <c r="C147" s="555" t="s">
        <v>1093</v>
      </c>
      <c r="D147" s="556"/>
      <c r="E147" s="554" t="s">
        <v>23</v>
      </c>
      <c r="F147" s="554">
        <v>2</v>
      </c>
      <c r="G147" s="552">
        <v>0</v>
      </c>
      <c r="H147" s="552">
        <v>0</v>
      </c>
      <c r="I147" s="553">
        <f t="shared" si="4"/>
        <v>0</v>
      </c>
      <c r="J147" s="553">
        <f t="shared" si="5"/>
        <v>0</v>
      </c>
    </row>
    <row r="148" spans="1:10" ht="26.4" x14ac:dyDescent="0.25">
      <c r="A148" s="548" t="s">
        <v>1094</v>
      </c>
      <c r="B148" s="549"/>
      <c r="C148" s="559" t="s">
        <v>1095</v>
      </c>
      <c r="D148" s="556"/>
      <c r="E148" s="554" t="s">
        <v>23</v>
      </c>
      <c r="F148" s="554">
        <v>1</v>
      </c>
      <c r="G148" s="552">
        <v>0</v>
      </c>
      <c r="H148" s="552">
        <v>0</v>
      </c>
      <c r="I148" s="553">
        <f t="shared" si="4"/>
        <v>0</v>
      </c>
      <c r="J148" s="553">
        <f t="shared" si="5"/>
        <v>0</v>
      </c>
    </row>
    <row r="149" spans="1:10" x14ac:dyDescent="0.25">
      <c r="A149" s="548"/>
      <c r="B149" s="549"/>
      <c r="C149" s="559"/>
      <c r="D149" s="556"/>
      <c r="E149" s="554"/>
      <c r="F149" s="554"/>
      <c r="G149" s="552">
        <v>0</v>
      </c>
      <c r="H149" s="552">
        <v>0</v>
      </c>
      <c r="I149" s="553">
        <f t="shared" si="4"/>
        <v>0</v>
      </c>
      <c r="J149" s="553">
        <f t="shared" si="5"/>
        <v>0</v>
      </c>
    </row>
    <row r="150" spans="1:10" ht="26.4" x14ac:dyDescent="0.25">
      <c r="A150" s="548"/>
      <c r="B150" s="549"/>
      <c r="C150" s="555" t="s">
        <v>1096</v>
      </c>
      <c r="D150" s="556"/>
      <c r="E150" s="554"/>
      <c r="F150" s="554"/>
      <c r="G150" s="552">
        <v>0</v>
      </c>
      <c r="H150" s="552">
        <v>0</v>
      </c>
      <c r="I150" s="553">
        <f t="shared" si="4"/>
        <v>0</v>
      </c>
      <c r="J150" s="553">
        <f t="shared" si="5"/>
        <v>0</v>
      </c>
    </row>
    <row r="151" spans="1:10" x14ac:dyDescent="0.25">
      <c r="A151" s="548"/>
      <c r="B151" s="549"/>
      <c r="C151" s="557" t="s">
        <v>1097</v>
      </c>
      <c r="D151" s="556"/>
      <c r="E151" s="554" t="s">
        <v>534</v>
      </c>
      <c r="F151" s="554">
        <v>85</v>
      </c>
      <c r="G151" s="552">
        <v>0</v>
      </c>
      <c r="H151" s="552">
        <v>0</v>
      </c>
      <c r="I151" s="553">
        <f t="shared" si="4"/>
        <v>0</v>
      </c>
      <c r="J151" s="553">
        <f t="shared" si="5"/>
        <v>0</v>
      </c>
    </row>
    <row r="152" spans="1:10" x14ac:dyDescent="0.25">
      <c r="A152" s="548"/>
      <c r="B152" s="549"/>
      <c r="C152" s="564"/>
      <c r="D152" s="556"/>
      <c r="E152" s="554"/>
      <c r="F152" s="554"/>
      <c r="G152" s="552">
        <v>0</v>
      </c>
      <c r="H152" s="552">
        <v>0</v>
      </c>
      <c r="I152" s="553">
        <f t="shared" si="4"/>
        <v>0</v>
      </c>
      <c r="J152" s="553">
        <f t="shared" si="5"/>
        <v>0</v>
      </c>
    </row>
    <row r="153" spans="1:10" ht="39.6" x14ac:dyDescent="0.25">
      <c r="A153" s="548"/>
      <c r="B153" s="549"/>
      <c r="C153" s="555" t="s">
        <v>999</v>
      </c>
      <c r="D153" s="556"/>
      <c r="E153" s="554"/>
      <c r="F153" s="549"/>
      <c r="G153" s="552">
        <v>0</v>
      </c>
      <c r="H153" s="552">
        <v>0</v>
      </c>
      <c r="I153" s="553">
        <f t="shared" si="4"/>
        <v>0</v>
      </c>
      <c r="J153" s="553">
        <f t="shared" si="5"/>
        <v>0</v>
      </c>
    </row>
    <row r="154" spans="1:10" x14ac:dyDescent="0.25">
      <c r="A154" s="548"/>
      <c r="B154" s="549"/>
      <c r="C154" s="555" t="s">
        <v>1098</v>
      </c>
      <c r="D154" s="556"/>
      <c r="E154" s="554" t="s">
        <v>131</v>
      </c>
      <c r="F154" s="554">
        <v>5</v>
      </c>
      <c r="G154" s="552">
        <v>0</v>
      </c>
      <c r="H154" s="552">
        <v>0</v>
      </c>
      <c r="I154" s="553">
        <f t="shared" si="4"/>
        <v>0</v>
      </c>
      <c r="J154" s="553">
        <f t="shared" si="5"/>
        <v>0</v>
      </c>
    </row>
    <row r="155" spans="1:10" x14ac:dyDescent="0.25">
      <c r="A155" s="548"/>
      <c r="B155" s="549"/>
      <c r="C155" s="564"/>
      <c r="D155" s="556"/>
      <c r="E155" s="554"/>
      <c r="F155" s="554"/>
      <c r="G155" s="552">
        <v>0</v>
      </c>
      <c r="H155" s="552">
        <v>0</v>
      </c>
      <c r="I155" s="553">
        <f t="shared" si="4"/>
        <v>0</v>
      </c>
      <c r="J155" s="553">
        <f t="shared" si="5"/>
        <v>0</v>
      </c>
    </row>
    <row r="156" spans="1:10" x14ac:dyDescent="0.25">
      <c r="A156" s="548"/>
      <c r="B156" s="549"/>
      <c r="C156" s="555" t="s">
        <v>1006</v>
      </c>
      <c r="D156" s="556"/>
      <c r="E156" s="554" t="s">
        <v>534</v>
      </c>
      <c r="F156" s="554">
        <v>105</v>
      </c>
      <c r="G156" s="552">
        <v>0</v>
      </c>
      <c r="H156" s="552">
        <v>0</v>
      </c>
      <c r="I156" s="553">
        <f t="shared" si="4"/>
        <v>0</v>
      </c>
      <c r="J156" s="553">
        <f t="shared" si="5"/>
        <v>0</v>
      </c>
    </row>
    <row r="157" spans="1:10" x14ac:dyDescent="0.25">
      <c r="A157" s="548"/>
      <c r="B157" s="549"/>
      <c r="C157" s="559"/>
      <c r="D157" s="556"/>
      <c r="E157" s="554"/>
      <c r="F157" s="554"/>
      <c r="G157" s="552">
        <v>0</v>
      </c>
      <c r="H157" s="552">
        <v>0</v>
      </c>
      <c r="I157" s="553">
        <f t="shared" si="4"/>
        <v>0</v>
      </c>
      <c r="J157" s="553">
        <f t="shared" si="5"/>
        <v>0</v>
      </c>
    </row>
    <row r="158" spans="1:10" x14ac:dyDescent="0.25">
      <c r="A158" s="548"/>
      <c r="B158" s="549"/>
      <c r="C158" s="550" t="s">
        <v>1099</v>
      </c>
      <c r="D158" s="556"/>
      <c r="E158" s="554"/>
      <c r="F158" s="554"/>
      <c r="G158" s="552">
        <v>0</v>
      </c>
      <c r="H158" s="552">
        <v>0</v>
      </c>
      <c r="I158" s="553">
        <f t="shared" si="4"/>
        <v>0</v>
      </c>
      <c r="J158" s="553">
        <f t="shared" si="5"/>
        <v>0</v>
      </c>
    </row>
    <row r="159" spans="1:10" x14ac:dyDescent="0.25">
      <c r="A159" s="548"/>
      <c r="B159" s="566"/>
      <c r="C159" s="567" t="s">
        <v>1100</v>
      </c>
      <c r="D159" s="556"/>
      <c r="E159" s="554"/>
      <c r="F159" s="554"/>
      <c r="G159" s="552">
        <v>0</v>
      </c>
      <c r="H159" s="552">
        <v>0</v>
      </c>
      <c r="I159" s="553">
        <f t="shared" si="4"/>
        <v>0</v>
      </c>
      <c r="J159" s="553">
        <f t="shared" si="5"/>
        <v>0</v>
      </c>
    </row>
    <row r="160" spans="1:10" x14ac:dyDescent="0.25">
      <c r="A160" s="548"/>
      <c r="B160" s="566"/>
      <c r="C160" s="555" t="s">
        <v>1101</v>
      </c>
      <c r="D160" s="556"/>
      <c r="E160" s="554" t="s">
        <v>679</v>
      </c>
      <c r="F160" s="554">
        <v>1</v>
      </c>
      <c r="G160" s="552">
        <v>0</v>
      </c>
      <c r="H160" s="552">
        <v>0</v>
      </c>
      <c r="I160" s="553">
        <f t="shared" si="4"/>
        <v>0</v>
      </c>
      <c r="J160" s="553">
        <f t="shared" si="5"/>
        <v>0</v>
      </c>
    </row>
    <row r="161" spans="1:10" x14ac:dyDescent="0.25">
      <c r="A161" s="548"/>
      <c r="B161" s="566"/>
      <c r="C161" s="555" t="s">
        <v>1102</v>
      </c>
      <c r="D161" s="556"/>
      <c r="E161" s="554" t="s">
        <v>679</v>
      </c>
      <c r="F161" s="554">
        <v>1</v>
      </c>
      <c r="G161" s="552">
        <v>0</v>
      </c>
      <c r="H161" s="552">
        <v>0</v>
      </c>
      <c r="I161" s="553">
        <f t="shared" si="4"/>
        <v>0</v>
      </c>
      <c r="J161" s="553">
        <f t="shared" si="5"/>
        <v>0</v>
      </c>
    </row>
    <row r="162" spans="1:10" x14ac:dyDescent="0.25">
      <c r="A162" s="548"/>
      <c r="B162" s="566"/>
      <c r="C162" s="555" t="s">
        <v>1103</v>
      </c>
      <c r="D162" s="556"/>
      <c r="E162" s="554" t="s">
        <v>679</v>
      </c>
      <c r="F162" s="554">
        <v>1</v>
      </c>
      <c r="G162" s="552">
        <v>0</v>
      </c>
      <c r="H162" s="552">
        <v>0</v>
      </c>
      <c r="I162" s="553">
        <f t="shared" si="4"/>
        <v>0</v>
      </c>
      <c r="J162" s="553">
        <f t="shared" si="5"/>
        <v>0</v>
      </c>
    </row>
    <row r="163" spans="1:10" x14ac:dyDescent="0.25">
      <c r="A163" s="548"/>
      <c r="B163" s="566"/>
      <c r="C163" s="555"/>
      <c r="D163" s="556"/>
      <c r="E163" s="554"/>
      <c r="F163" s="554"/>
      <c r="G163" s="552">
        <v>0</v>
      </c>
      <c r="H163" s="552">
        <v>0</v>
      </c>
      <c r="I163" s="553">
        <f t="shared" si="4"/>
        <v>0</v>
      </c>
      <c r="J163" s="553">
        <f t="shared" si="5"/>
        <v>0</v>
      </c>
    </row>
    <row r="164" spans="1:10" x14ac:dyDescent="0.25">
      <c r="A164" s="548"/>
      <c r="B164" s="566"/>
      <c r="C164" s="567" t="s">
        <v>1104</v>
      </c>
      <c r="D164" s="556"/>
      <c r="E164" s="554"/>
      <c r="F164" s="554"/>
      <c r="G164" s="552">
        <v>0</v>
      </c>
      <c r="H164" s="552">
        <v>0</v>
      </c>
      <c r="I164" s="553">
        <f t="shared" si="4"/>
        <v>0</v>
      </c>
      <c r="J164" s="553">
        <f t="shared" si="5"/>
        <v>0</v>
      </c>
    </row>
    <row r="165" spans="1:10" ht="26.4" x14ac:dyDescent="0.25">
      <c r="A165" s="548"/>
      <c r="B165" s="566"/>
      <c r="C165" s="555" t="s">
        <v>1105</v>
      </c>
      <c r="D165" s="556"/>
      <c r="E165" s="554" t="s">
        <v>679</v>
      </c>
      <c r="F165" s="554">
        <v>1</v>
      </c>
      <c r="G165" s="552">
        <v>0</v>
      </c>
      <c r="H165" s="552">
        <v>0</v>
      </c>
      <c r="I165" s="553">
        <f t="shared" si="4"/>
        <v>0</v>
      </c>
      <c r="J165" s="553">
        <f t="shared" si="5"/>
        <v>0</v>
      </c>
    </row>
    <row r="166" spans="1:10" x14ac:dyDescent="0.25">
      <c r="A166" s="548"/>
      <c r="B166" s="566"/>
      <c r="C166" s="555" t="s">
        <v>1103</v>
      </c>
      <c r="D166" s="556"/>
      <c r="E166" s="554" t="s">
        <v>679</v>
      </c>
      <c r="F166" s="554">
        <v>1</v>
      </c>
      <c r="G166" s="552">
        <v>0</v>
      </c>
      <c r="H166" s="552">
        <v>0</v>
      </c>
      <c r="I166" s="553">
        <f t="shared" si="4"/>
        <v>0</v>
      </c>
      <c r="J166" s="553">
        <f t="shared" si="5"/>
        <v>0</v>
      </c>
    </row>
    <row r="167" spans="1:10" x14ac:dyDescent="0.25">
      <c r="A167" s="548"/>
      <c r="B167" s="566"/>
      <c r="C167" s="555"/>
      <c r="D167" s="556"/>
      <c r="E167" s="554"/>
      <c r="F167" s="554"/>
      <c r="G167" s="552">
        <v>0</v>
      </c>
      <c r="H167" s="552">
        <v>0</v>
      </c>
      <c r="I167" s="553">
        <f t="shared" si="4"/>
        <v>0</v>
      </c>
      <c r="J167" s="553">
        <f t="shared" si="5"/>
        <v>0</v>
      </c>
    </row>
    <row r="168" spans="1:10" x14ac:dyDescent="0.25">
      <c r="A168" s="548"/>
      <c r="B168" s="566"/>
      <c r="C168" s="567" t="s">
        <v>1106</v>
      </c>
      <c r="D168" s="556"/>
      <c r="E168" s="554"/>
      <c r="F168" s="554"/>
      <c r="G168" s="552">
        <v>0</v>
      </c>
      <c r="H168" s="552">
        <v>0</v>
      </c>
      <c r="I168" s="553">
        <f t="shared" si="4"/>
        <v>0</v>
      </c>
      <c r="J168" s="553">
        <f t="shared" si="5"/>
        <v>0</v>
      </c>
    </row>
    <row r="169" spans="1:10" x14ac:dyDescent="0.25">
      <c r="A169" s="548"/>
      <c r="B169" s="566"/>
      <c r="C169" s="555" t="s">
        <v>1107</v>
      </c>
      <c r="D169" s="568" t="s">
        <v>1108</v>
      </c>
      <c r="E169" s="554" t="s">
        <v>679</v>
      </c>
      <c r="F169" s="554">
        <v>1</v>
      </c>
      <c r="G169" s="552">
        <v>0</v>
      </c>
      <c r="H169" s="552">
        <v>0</v>
      </c>
      <c r="I169" s="553">
        <f t="shared" si="4"/>
        <v>0</v>
      </c>
      <c r="J169" s="553">
        <f t="shared" si="5"/>
        <v>0</v>
      </c>
    </row>
    <row r="170" spans="1:10" x14ac:dyDescent="0.25">
      <c r="A170" s="548"/>
      <c r="B170" s="566"/>
      <c r="C170" s="555" t="s">
        <v>1109</v>
      </c>
      <c r="D170" s="569"/>
      <c r="E170" s="554" t="s">
        <v>679</v>
      </c>
      <c r="F170" s="554">
        <v>1</v>
      </c>
      <c r="G170" s="552">
        <v>0</v>
      </c>
      <c r="H170" s="552">
        <v>0</v>
      </c>
      <c r="I170" s="553">
        <f t="shared" si="4"/>
        <v>0</v>
      </c>
      <c r="J170" s="553">
        <f t="shared" si="5"/>
        <v>0</v>
      </c>
    </row>
    <row r="171" spans="1:10" x14ac:dyDescent="0.25">
      <c r="A171" s="548"/>
      <c r="B171" s="566"/>
      <c r="C171" s="555"/>
      <c r="D171" s="570"/>
      <c r="E171" s="554"/>
      <c r="F171" s="554"/>
      <c r="G171" s="552">
        <v>0</v>
      </c>
      <c r="H171" s="552">
        <v>0</v>
      </c>
      <c r="I171" s="553">
        <f t="shared" si="4"/>
        <v>0</v>
      </c>
      <c r="J171" s="553">
        <f t="shared" si="5"/>
        <v>0</v>
      </c>
    </row>
    <row r="172" spans="1:10" x14ac:dyDescent="0.25">
      <c r="A172" s="548"/>
      <c r="B172" s="566"/>
      <c r="C172" s="567" t="s">
        <v>1110</v>
      </c>
      <c r="D172" s="556"/>
      <c r="E172" s="554"/>
      <c r="F172" s="554"/>
      <c r="G172" s="552">
        <v>0</v>
      </c>
      <c r="H172" s="552">
        <v>0</v>
      </c>
      <c r="I172" s="553">
        <f t="shared" si="4"/>
        <v>0</v>
      </c>
      <c r="J172" s="553">
        <f t="shared" si="5"/>
        <v>0</v>
      </c>
    </row>
    <row r="173" spans="1:10" x14ac:dyDescent="0.25">
      <c r="A173" s="548"/>
      <c r="B173" s="566"/>
      <c r="C173" s="555" t="s">
        <v>1111</v>
      </c>
      <c r="D173" s="556"/>
      <c r="E173" s="554" t="s">
        <v>226</v>
      </c>
      <c r="F173" s="554">
        <v>1200</v>
      </c>
      <c r="G173" s="552">
        <v>0</v>
      </c>
      <c r="H173" s="552">
        <v>0</v>
      </c>
      <c r="I173" s="553">
        <f t="shared" si="4"/>
        <v>0</v>
      </c>
      <c r="J173" s="553">
        <f t="shared" si="5"/>
        <v>0</v>
      </c>
    </row>
    <row r="174" spans="1:10" x14ac:dyDescent="0.25">
      <c r="A174" s="548"/>
      <c r="B174" s="566"/>
      <c r="C174" s="555" t="s">
        <v>1112</v>
      </c>
      <c r="D174" s="556"/>
      <c r="E174" s="554" t="s">
        <v>226</v>
      </c>
      <c r="F174" s="554">
        <v>340</v>
      </c>
      <c r="G174" s="552"/>
      <c r="H174" s="552"/>
      <c r="I174" s="553">
        <f>F174*G174</f>
        <v>0</v>
      </c>
      <c r="J174" s="553">
        <f>F174*H174</f>
        <v>0</v>
      </c>
    </row>
    <row r="175" spans="1:10" x14ac:dyDescent="0.25">
      <c r="A175" s="548"/>
      <c r="B175" s="566"/>
      <c r="C175" s="555" t="s">
        <v>1113</v>
      </c>
      <c r="D175" s="556"/>
      <c r="E175" s="554" t="s">
        <v>679</v>
      </c>
      <c r="F175" s="554">
        <v>1</v>
      </c>
      <c r="G175" s="552">
        <v>0</v>
      </c>
      <c r="H175" s="552">
        <v>0</v>
      </c>
      <c r="I175" s="553">
        <f t="shared" si="4"/>
        <v>0</v>
      </c>
      <c r="J175" s="553">
        <f t="shared" si="5"/>
        <v>0</v>
      </c>
    </row>
    <row r="176" spans="1:10" x14ac:dyDescent="0.25">
      <c r="A176" s="548"/>
      <c r="B176" s="566"/>
      <c r="C176" s="555" t="s">
        <v>1114</v>
      </c>
      <c r="D176" s="556"/>
      <c r="E176" s="554" t="s">
        <v>679</v>
      </c>
      <c r="F176" s="554">
        <v>1</v>
      </c>
      <c r="G176" s="552">
        <v>0</v>
      </c>
      <c r="H176" s="552">
        <v>0</v>
      </c>
      <c r="I176" s="553">
        <f t="shared" si="4"/>
        <v>0</v>
      </c>
      <c r="J176" s="553">
        <f t="shared" si="5"/>
        <v>0</v>
      </c>
    </row>
    <row r="177" spans="1:10" x14ac:dyDescent="0.25">
      <c r="A177" s="548"/>
      <c r="B177" s="566"/>
      <c r="C177" s="555" t="s">
        <v>1115</v>
      </c>
      <c r="D177" s="556" t="s">
        <v>1116</v>
      </c>
      <c r="E177" s="554" t="s">
        <v>679</v>
      </c>
      <c r="F177" s="554">
        <v>1</v>
      </c>
      <c r="G177" s="552"/>
      <c r="H177" s="552"/>
      <c r="I177" s="553">
        <f>F177*G177</f>
        <v>0</v>
      </c>
      <c r="J177" s="553">
        <f>F177*H177</f>
        <v>0</v>
      </c>
    </row>
    <row r="178" spans="1:10" x14ac:dyDescent="0.25">
      <c r="A178" s="548"/>
      <c r="B178" s="566"/>
      <c r="C178" s="555" t="s">
        <v>1117</v>
      </c>
      <c r="D178" s="556"/>
      <c r="E178" s="554" t="s">
        <v>679</v>
      </c>
      <c r="F178" s="554">
        <v>1</v>
      </c>
      <c r="G178" s="552"/>
      <c r="H178" s="552"/>
      <c r="I178" s="553">
        <f t="shared" si="4"/>
        <v>0</v>
      </c>
      <c r="J178" s="553">
        <f t="shared" si="5"/>
        <v>0</v>
      </c>
    </row>
    <row r="179" spans="1:10" x14ac:dyDescent="0.25">
      <c r="A179" s="548"/>
      <c r="B179" s="549"/>
      <c r="C179" s="549"/>
      <c r="D179" s="551"/>
      <c r="E179" s="549"/>
      <c r="F179" s="549"/>
      <c r="G179" s="571">
        <v>0</v>
      </c>
      <c r="H179" s="571">
        <v>0</v>
      </c>
      <c r="I179" s="553">
        <f t="shared" si="4"/>
        <v>0</v>
      </c>
      <c r="J179" s="553">
        <f t="shared" si="5"/>
        <v>0</v>
      </c>
    </row>
    <row r="180" spans="1:10" x14ac:dyDescent="0.25">
      <c r="A180" s="572"/>
      <c r="B180" s="573"/>
      <c r="C180" s="574"/>
      <c r="D180" s="573"/>
      <c r="E180" s="575"/>
      <c r="F180" s="573"/>
      <c r="G180" s="576"/>
      <c r="H180" s="576"/>
      <c r="I180" s="577"/>
      <c r="J180" s="577"/>
    </row>
    <row r="181" spans="1:10" x14ac:dyDescent="0.25">
      <c r="B181" s="578"/>
      <c r="C181" s="579"/>
      <c r="D181" s="579"/>
      <c r="E181" s="580" t="s">
        <v>1118</v>
      </c>
      <c r="F181" s="580"/>
      <c r="G181" s="580"/>
      <c r="H181" s="581"/>
      <c r="I181" s="582">
        <f>SUM(I5:I179)</f>
        <v>0</v>
      </c>
      <c r="J181" s="583"/>
    </row>
    <row r="182" spans="1:10" x14ac:dyDescent="0.25">
      <c r="B182" s="574"/>
      <c r="C182" s="579"/>
      <c r="D182" s="579"/>
      <c r="E182" s="580" t="s">
        <v>1119</v>
      </c>
      <c r="F182" s="580"/>
      <c r="G182" s="580"/>
      <c r="H182" s="581"/>
      <c r="I182" s="582">
        <f>SUM(J5:J179)</f>
        <v>0</v>
      </c>
      <c r="J182" s="583"/>
    </row>
    <row r="183" spans="1:10" x14ac:dyDescent="0.25">
      <c r="B183" s="574"/>
      <c r="C183" s="579"/>
      <c r="D183" s="579"/>
      <c r="E183" s="580"/>
      <c r="F183" s="580"/>
      <c r="G183" s="580"/>
      <c r="H183" s="580"/>
      <c r="I183" s="580"/>
      <c r="J183" s="580"/>
    </row>
    <row r="184" spans="1:10" x14ac:dyDescent="0.25">
      <c r="B184" s="574"/>
      <c r="D184" s="574"/>
      <c r="E184" s="580" t="s">
        <v>1120</v>
      </c>
      <c r="F184" s="580"/>
      <c r="G184" s="580"/>
      <c r="H184" s="581"/>
      <c r="I184" s="584">
        <f>SUM(I181,I182)</f>
        <v>0</v>
      </c>
      <c r="J184" s="585"/>
    </row>
    <row r="185" spans="1:10" x14ac:dyDescent="0.25">
      <c r="C185" s="586"/>
    </row>
    <row r="186" spans="1:10" ht="13.8" x14ac:dyDescent="0.25">
      <c r="A186" s="587"/>
      <c r="C186" s="588"/>
    </row>
    <row r="187" spans="1:10" x14ac:dyDescent="0.25">
      <c r="A187" s="588"/>
      <c r="B187" s="588"/>
      <c r="D187" s="588"/>
      <c r="E187" s="589"/>
      <c r="F187" s="588"/>
      <c r="G187" s="588"/>
      <c r="H187" s="588"/>
      <c r="I187" s="588"/>
      <c r="J187" s="588"/>
    </row>
    <row r="188" spans="1:10" ht="13.8" x14ac:dyDescent="0.25">
      <c r="A188" s="587"/>
    </row>
    <row r="232" ht="12.75" customHeight="1" x14ac:dyDescent="0.25"/>
  </sheetData>
  <sheetProtection password="D8FA" sheet="1" formatCells="0" formatRows="0" insertRows="0" deleteRows="0"/>
  <mergeCells count="15">
    <mergeCell ref="E184:H184"/>
    <mergeCell ref="I184:J184"/>
    <mergeCell ref="D169:D170"/>
    <mergeCell ref="C181:D183"/>
    <mergeCell ref="E181:H181"/>
    <mergeCell ref="I181:J181"/>
    <mergeCell ref="E182:H182"/>
    <mergeCell ref="I182:J182"/>
    <mergeCell ref="E183:J183"/>
    <mergeCell ref="B1:B2"/>
    <mergeCell ref="E1:G1"/>
    <mergeCell ref="E2:G2"/>
    <mergeCell ref="A101:A102"/>
    <mergeCell ref="A136:A141"/>
    <mergeCell ref="A142:A145"/>
  </mergeCells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8F6C-A813-48BE-B48A-EE56EB83CC2B}">
  <dimension ref="A1:F79"/>
  <sheetViews>
    <sheetView topLeftCell="A37" zoomScaleNormal="100" workbookViewId="0">
      <selection activeCell="E57" sqref="E57"/>
    </sheetView>
  </sheetViews>
  <sheetFormatPr defaultColWidth="12.44140625" defaultRowHeight="15.6" x14ac:dyDescent="0.3"/>
  <cols>
    <col min="1" max="1" width="14.6640625" style="67" customWidth="1"/>
    <col min="2" max="2" width="112.109375" style="67" customWidth="1"/>
    <col min="3" max="3" width="11.109375" style="67" customWidth="1"/>
    <col min="4" max="4" width="7.33203125" style="67" customWidth="1"/>
    <col min="5" max="5" width="20.5546875" style="67" customWidth="1"/>
    <col min="6" max="6" width="25.77734375" style="67" customWidth="1"/>
    <col min="7" max="146" width="9.6640625" style="67" customWidth="1"/>
    <col min="147" max="147" width="15" style="67" customWidth="1"/>
    <col min="148" max="148" width="110.21875" style="67" customWidth="1"/>
    <col min="149" max="150" width="11.109375" style="67" customWidth="1"/>
    <col min="151" max="151" width="20.5546875" style="67" customWidth="1"/>
    <col min="152" max="152" width="25.77734375" style="67" customWidth="1"/>
    <col min="153" max="402" width="9.6640625" style="67" customWidth="1"/>
    <col min="403" max="403" width="15" style="67" customWidth="1"/>
    <col min="404" max="404" width="110.21875" style="67" customWidth="1"/>
    <col min="405" max="406" width="11.109375" style="67" customWidth="1"/>
    <col min="407" max="407" width="20.5546875" style="67" customWidth="1"/>
    <col min="408" max="408" width="25.77734375" style="67" customWidth="1"/>
    <col min="409" max="658" width="9.6640625" style="67" customWidth="1"/>
    <col min="659" max="659" width="15" style="67" customWidth="1"/>
    <col min="660" max="660" width="110.21875" style="67" customWidth="1"/>
    <col min="661" max="662" width="11.109375" style="67" customWidth="1"/>
    <col min="663" max="663" width="20.5546875" style="67" customWidth="1"/>
    <col min="664" max="664" width="25.77734375" style="67" customWidth="1"/>
    <col min="665" max="914" width="9.6640625" style="67" customWidth="1"/>
    <col min="915" max="915" width="15" style="67" customWidth="1"/>
    <col min="916" max="916" width="110.21875" style="67" customWidth="1"/>
    <col min="917" max="918" width="11.109375" style="67" customWidth="1"/>
    <col min="919" max="919" width="20.5546875" style="67" customWidth="1"/>
    <col min="920" max="920" width="25.77734375" style="67" customWidth="1"/>
    <col min="921" max="1170" width="9.6640625" style="67" customWidth="1"/>
    <col min="1171" max="1171" width="15" style="67" customWidth="1"/>
    <col min="1172" max="1172" width="110.21875" style="67" customWidth="1"/>
    <col min="1173" max="1174" width="11.109375" style="67" customWidth="1"/>
    <col min="1175" max="1175" width="20.5546875" style="67" customWidth="1"/>
    <col min="1176" max="1176" width="25.77734375" style="67" customWidth="1"/>
    <col min="1177" max="1426" width="9.6640625" style="67" customWidth="1"/>
    <col min="1427" max="1427" width="15" style="67" customWidth="1"/>
    <col min="1428" max="1428" width="110.21875" style="67" customWidth="1"/>
    <col min="1429" max="1430" width="11.109375" style="67" customWidth="1"/>
    <col min="1431" max="1431" width="20.5546875" style="67" customWidth="1"/>
    <col min="1432" max="1432" width="25.77734375" style="67" customWidth="1"/>
    <col min="1433" max="1682" width="9.6640625" style="67" customWidth="1"/>
    <col min="1683" max="1683" width="15" style="67" customWidth="1"/>
    <col min="1684" max="1684" width="110.21875" style="67" customWidth="1"/>
    <col min="1685" max="1686" width="11.109375" style="67" customWidth="1"/>
    <col min="1687" max="1687" width="20.5546875" style="67" customWidth="1"/>
    <col min="1688" max="1688" width="25.77734375" style="67" customWidth="1"/>
    <col min="1689" max="1938" width="9.6640625" style="67" customWidth="1"/>
    <col min="1939" max="1939" width="15" style="67" customWidth="1"/>
    <col min="1940" max="1940" width="110.21875" style="67" customWidth="1"/>
    <col min="1941" max="1942" width="11.109375" style="67" customWidth="1"/>
    <col min="1943" max="1943" width="20.5546875" style="67" customWidth="1"/>
    <col min="1944" max="1944" width="25.77734375" style="67" customWidth="1"/>
    <col min="1945" max="2194" width="9.6640625" style="67" customWidth="1"/>
    <col min="2195" max="2195" width="15" style="67" customWidth="1"/>
    <col min="2196" max="2196" width="110.21875" style="67" customWidth="1"/>
    <col min="2197" max="2198" width="11.109375" style="67" customWidth="1"/>
    <col min="2199" max="2199" width="20.5546875" style="67" customWidth="1"/>
    <col min="2200" max="2200" width="25.77734375" style="67" customWidth="1"/>
    <col min="2201" max="2450" width="9.6640625" style="67" customWidth="1"/>
    <col min="2451" max="2451" width="15" style="67" customWidth="1"/>
    <col min="2452" max="2452" width="110.21875" style="67" customWidth="1"/>
    <col min="2453" max="2454" width="11.109375" style="67" customWidth="1"/>
    <col min="2455" max="2455" width="20.5546875" style="67" customWidth="1"/>
    <col min="2456" max="2456" width="25.77734375" style="67" customWidth="1"/>
    <col min="2457" max="2706" width="9.6640625" style="67" customWidth="1"/>
    <col min="2707" max="2707" width="15" style="67" customWidth="1"/>
    <col min="2708" max="2708" width="110.21875" style="67" customWidth="1"/>
    <col min="2709" max="2710" width="11.109375" style="67" customWidth="1"/>
    <col min="2711" max="2711" width="20.5546875" style="67" customWidth="1"/>
    <col min="2712" max="2712" width="25.77734375" style="67" customWidth="1"/>
    <col min="2713" max="2962" width="9.6640625" style="67" customWidth="1"/>
    <col min="2963" max="2963" width="15" style="67" customWidth="1"/>
    <col min="2964" max="2964" width="110.21875" style="67" customWidth="1"/>
    <col min="2965" max="2966" width="11.109375" style="67" customWidth="1"/>
    <col min="2967" max="2967" width="20.5546875" style="67" customWidth="1"/>
    <col min="2968" max="2968" width="25.77734375" style="67" customWidth="1"/>
    <col min="2969" max="3218" width="9.6640625" style="67" customWidth="1"/>
    <col min="3219" max="3219" width="15" style="67" customWidth="1"/>
    <col min="3220" max="3220" width="110.21875" style="67" customWidth="1"/>
    <col min="3221" max="3222" width="11.109375" style="67" customWidth="1"/>
    <col min="3223" max="3223" width="20.5546875" style="67" customWidth="1"/>
    <col min="3224" max="3224" width="25.77734375" style="67" customWidth="1"/>
    <col min="3225" max="3474" width="9.6640625" style="67" customWidth="1"/>
    <col min="3475" max="3475" width="15" style="67" customWidth="1"/>
    <col min="3476" max="3476" width="110.21875" style="67" customWidth="1"/>
    <col min="3477" max="3478" width="11.109375" style="67" customWidth="1"/>
    <col min="3479" max="3479" width="20.5546875" style="67" customWidth="1"/>
    <col min="3480" max="3480" width="25.77734375" style="67" customWidth="1"/>
    <col min="3481" max="3730" width="9.6640625" style="67" customWidth="1"/>
    <col min="3731" max="3731" width="15" style="67" customWidth="1"/>
    <col min="3732" max="3732" width="110.21875" style="67" customWidth="1"/>
    <col min="3733" max="3734" width="11.109375" style="67" customWidth="1"/>
    <col min="3735" max="3735" width="20.5546875" style="67" customWidth="1"/>
    <col min="3736" max="3736" width="25.77734375" style="67" customWidth="1"/>
    <col min="3737" max="3986" width="9.6640625" style="67" customWidth="1"/>
    <col min="3987" max="3987" width="15" style="67" customWidth="1"/>
    <col min="3988" max="3988" width="110.21875" style="67" customWidth="1"/>
    <col min="3989" max="3990" width="11.109375" style="67" customWidth="1"/>
    <col min="3991" max="3991" width="20.5546875" style="67" customWidth="1"/>
    <col min="3992" max="3992" width="25.77734375" style="67" customWidth="1"/>
    <col min="3993" max="4242" width="9.6640625" style="67" customWidth="1"/>
    <col min="4243" max="4243" width="15" style="67" customWidth="1"/>
    <col min="4244" max="4244" width="110.21875" style="67" customWidth="1"/>
    <col min="4245" max="4246" width="11.109375" style="67" customWidth="1"/>
    <col min="4247" max="4247" width="20.5546875" style="67" customWidth="1"/>
    <col min="4248" max="4248" width="25.77734375" style="67" customWidth="1"/>
    <col min="4249" max="4498" width="9.6640625" style="67" customWidth="1"/>
    <col min="4499" max="4499" width="15" style="67" customWidth="1"/>
    <col min="4500" max="4500" width="110.21875" style="67" customWidth="1"/>
    <col min="4501" max="4502" width="11.109375" style="67" customWidth="1"/>
    <col min="4503" max="4503" width="20.5546875" style="67" customWidth="1"/>
    <col min="4504" max="4504" width="25.77734375" style="67" customWidth="1"/>
    <col min="4505" max="4754" width="9.6640625" style="67" customWidth="1"/>
    <col min="4755" max="4755" width="15" style="67" customWidth="1"/>
    <col min="4756" max="4756" width="110.21875" style="67" customWidth="1"/>
    <col min="4757" max="4758" width="11.109375" style="67" customWidth="1"/>
    <col min="4759" max="4759" width="20.5546875" style="67" customWidth="1"/>
    <col min="4760" max="4760" width="25.77734375" style="67" customWidth="1"/>
    <col min="4761" max="5010" width="9.6640625" style="67" customWidth="1"/>
    <col min="5011" max="5011" width="15" style="67" customWidth="1"/>
    <col min="5012" max="5012" width="110.21875" style="67" customWidth="1"/>
    <col min="5013" max="5014" width="11.109375" style="67" customWidth="1"/>
    <col min="5015" max="5015" width="20.5546875" style="67" customWidth="1"/>
    <col min="5016" max="5016" width="25.77734375" style="67" customWidth="1"/>
    <col min="5017" max="5266" width="9.6640625" style="67" customWidth="1"/>
    <col min="5267" max="5267" width="15" style="67" customWidth="1"/>
    <col min="5268" max="5268" width="110.21875" style="67" customWidth="1"/>
    <col min="5269" max="5270" width="11.109375" style="67" customWidth="1"/>
    <col min="5271" max="5271" width="20.5546875" style="67" customWidth="1"/>
    <col min="5272" max="5272" width="25.77734375" style="67" customWidth="1"/>
    <col min="5273" max="5522" width="9.6640625" style="67" customWidth="1"/>
    <col min="5523" max="5523" width="15" style="67" customWidth="1"/>
    <col min="5524" max="5524" width="110.21875" style="67" customWidth="1"/>
    <col min="5525" max="5526" width="11.109375" style="67" customWidth="1"/>
    <col min="5527" max="5527" width="20.5546875" style="67" customWidth="1"/>
    <col min="5528" max="5528" width="25.77734375" style="67" customWidth="1"/>
    <col min="5529" max="5778" width="9.6640625" style="67" customWidth="1"/>
    <col min="5779" max="5779" width="15" style="67" customWidth="1"/>
    <col min="5780" max="5780" width="110.21875" style="67" customWidth="1"/>
    <col min="5781" max="5782" width="11.109375" style="67" customWidth="1"/>
    <col min="5783" max="5783" width="20.5546875" style="67" customWidth="1"/>
    <col min="5784" max="5784" width="25.77734375" style="67" customWidth="1"/>
    <col min="5785" max="6034" width="9.6640625" style="67" customWidth="1"/>
    <col min="6035" max="6035" width="15" style="67" customWidth="1"/>
    <col min="6036" max="6036" width="110.21875" style="67" customWidth="1"/>
    <col min="6037" max="6038" width="11.109375" style="67" customWidth="1"/>
    <col min="6039" max="6039" width="20.5546875" style="67" customWidth="1"/>
    <col min="6040" max="6040" width="25.77734375" style="67" customWidth="1"/>
    <col min="6041" max="6290" width="9.6640625" style="67" customWidth="1"/>
    <col min="6291" max="6291" width="15" style="67" customWidth="1"/>
    <col min="6292" max="6292" width="110.21875" style="67" customWidth="1"/>
    <col min="6293" max="6294" width="11.109375" style="67" customWidth="1"/>
    <col min="6295" max="6295" width="20.5546875" style="67" customWidth="1"/>
    <col min="6296" max="6296" width="25.77734375" style="67" customWidth="1"/>
    <col min="6297" max="6546" width="9.6640625" style="67" customWidth="1"/>
    <col min="6547" max="6547" width="15" style="67" customWidth="1"/>
    <col min="6548" max="6548" width="110.21875" style="67" customWidth="1"/>
    <col min="6549" max="6550" width="11.109375" style="67" customWidth="1"/>
    <col min="6551" max="6551" width="20.5546875" style="67" customWidth="1"/>
    <col min="6552" max="6552" width="25.77734375" style="67" customWidth="1"/>
    <col min="6553" max="6802" width="9.6640625" style="67" customWidth="1"/>
    <col min="6803" max="6803" width="15" style="67" customWidth="1"/>
    <col min="6804" max="6804" width="110.21875" style="67" customWidth="1"/>
    <col min="6805" max="6806" width="11.109375" style="67" customWidth="1"/>
    <col min="6807" max="6807" width="20.5546875" style="67" customWidth="1"/>
    <col min="6808" max="6808" width="25.77734375" style="67" customWidth="1"/>
    <col min="6809" max="7058" width="9.6640625" style="67" customWidth="1"/>
    <col min="7059" max="7059" width="15" style="67" customWidth="1"/>
    <col min="7060" max="7060" width="110.21875" style="67" customWidth="1"/>
    <col min="7061" max="7062" width="11.109375" style="67" customWidth="1"/>
    <col min="7063" max="7063" width="20.5546875" style="67" customWidth="1"/>
    <col min="7064" max="7064" width="25.77734375" style="67" customWidth="1"/>
    <col min="7065" max="7314" width="9.6640625" style="67" customWidth="1"/>
    <col min="7315" max="7315" width="15" style="67" customWidth="1"/>
    <col min="7316" max="7316" width="110.21875" style="67" customWidth="1"/>
    <col min="7317" max="7318" width="11.109375" style="67" customWidth="1"/>
    <col min="7319" max="7319" width="20.5546875" style="67" customWidth="1"/>
    <col min="7320" max="7320" width="25.77734375" style="67" customWidth="1"/>
    <col min="7321" max="7570" width="9.6640625" style="67" customWidth="1"/>
    <col min="7571" max="7571" width="15" style="67" customWidth="1"/>
    <col min="7572" max="7572" width="110.21875" style="67" customWidth="1"/>
    <col min="7573" max="7574" width="11.109375" style="67" customWidth="1"/>
    <col min="7575" max="7575" width="20.5546875" style="67" customWidth="1"/>
    <col min="7576" max="7576" width="25.77734375" style="67" customWidth="1"/>
    <col min="7577" max="7826" width="9.6640625" style="67" customWidth="1"/>
    <col min="7827" max="7827" width="15" style="67" customWidth="1"/>
    <col min="7828" max="7828" width="110.21875" style="67" customWidth="1"/>
    <col min="7829" max="7830" width="11.109375" style="67" customWidth="1"/>
    <col min="7831" max="7831" width="20.5546875" style="67" customWidth="1"/>
    <col min="7832" max="7832" width="25.77734375" style="67" customWidth="1"/>
    <col min="7833" max="8082" width="9.6640625" style="67" customWidth="1"/>
    <col min="8083" max="8083" width="15" style="67" customWidth="1"/>
    <col min="8084" max="8084" width="110.21875" style="67" customWidth="1"/>
    <col min="8085" max="8086" width="11.109375" style="67" customWidth="1"/>
    <col min="8087" max="8087" width="20.5546875" style="67" customWidth="1"/>
    <col min="8088" max="8088" width="25.77734375" style="67" customWidth="1"/>
    <col min="8089" max="8338" width="9.6640625" style="67" customWidth="1"/>
    <col min="8339" max="8339" width="15" style="67" customWidth="1"/>
    <col min="8340" max="8340" width="110.21875" style="67" customWidth="1"/>
    <col min="8341" max="8342" width="11.109375" style="67" customWidth="1"/>
    <col min="8343" max="8343" width="20.5546875" style="67" customWidth="1"/>
    <col min="8344" max="8344" width="25.77734375" style="67" customWidth="1"/>
    <col min="8345" max="8594" width="9.6640625" style="67" customWidth="1"/>
    <col min="8595" max="8595" width="15" style="67" customWidth="1"/>
    <col min="8596" max="8596" width="110.21875" style="67" customWidth="1"/>
    <col min="8597" max="8598" width="11.109375" style="67" customWidth="1"/>
    <col min="8599" max="8599" width="20.5546875" style="67" customWidth="1"/>
    <col min="8600" max="8600" width="25.77734375" style="67" customWidth="1"/>
    <col min="8601" max="8850" width="9.6640625" style="67" customWidth="1"/>
    <col min="8851" max="8851" width="15" style="67" customWidth="1"/>
    <col min="8852" max="8852" width="110.21875" style="67" customWidth="1"/>
    <col min="8853" max="8854" width="11.109375" style="67" customWidth="1"/>
    <col min="8855" max="8855" width="20.5546875" style="67" customWidth="1"/>
    <col min="8856" max="8856" width="25.77734375" style="67" customWidth="1"/>
    <col min="8857" max="9106" width="9.6640625" style="67" customWidth="1"/>
    <col min="9107" max="9107" width="15" style="67" customWidth="1"/>
    <col min="9108" max="9108" width="110.21875" style="67" customWidth="1"/>
    <col min="9109" max="9110" width="11.109375" style="67" customWidth="1"/>
    <col min="9111" max="9111" width="20.5546875" style="67" customWidth="1"/>
    <col min="9112" max="9112" width="25.77734375" style="67" customWidth="1"/>
    <col min="9113" max="9362" width="9.6640625" style="67" customWidth="1"/>
    <col min="9363" max="9363" width="15" style="67" customWidth="1"/>
    <col min="9364" max="9364" width="110.21875" style="67" customWidth="1"/>
    <col min="9365" max="9366" width="11.109375" style="67" customWidth="1"/>
    <col min="9367" max="9367" width="20.5546875" style="67" customWidth="1"/>
    <col min="9368" max="9368" width="25.77734375" style="67" customWidth="1"/>
    <col min="9369" max="9618" width="9.6640625" style="67" customWidth="1"/>
    <col min="9619" max="9619" width="15" style="67" customWidth="1"/>
    <col min="9620" max="9620" width="110.21875" style="67" customWidth="1"/>
    <col min="9621" max="9622" width="11.109375" style="67" customWidth="1"/>
    <col min="9623" max="9623" width="20.5546875" style="67" customWidth="1"/>
    <col min="9624" max="9624" width="25.77734375" style="67" customWidth="1"/>
    <col min="9625" max="9874" width="9.6640625" style="67" customWidth="1"/>
    <col min="9875" max="9875" width="15" style="67" customWidth="1"/>
    <col min="9876" max="9876" width="110.21875" style="67" customWidth="1"/>
    <col min="9877" max="9878" width="11.109375" style="67" customWidth="1"/>
    <col min="9879" max="9879" width="20.5546875" style="67" customWidth="1"/>
    <col min="9880" max="9880" width="25.77734375" style="67" customWidth="1"/>
    <col min="9881" max="10130" width="9.6640625" style="67" customWidth="1"/>
    <col min="10131" max="10131" width="15" style="67" customWidth="1"/>
    <col min="10132" max="10132" width="110.21875" style="67" customWidth="1"/>
    <col min="10133" max="10134" width="11.109375" style="67" customWidth="1"/>
    <col min="10135" max="10135" width="20.5546875" style="67" customWidth="1"/>
    <col min="10136" max="10136" width="25.77734375" style="67" customWidth="1"/>
    <col min="10137" max="10386" width="9.6640625" style="67" customWidth="1"/>
    <col min="10387" max="10387" width="15" style="67" customWidth="1"/>
    <col min="10388" max="10388" width="110.21875" style="67" customWidth="1"/>
    <col min="10389" max="10390" width="11.109375" style="67" customWidth="1"/>
    <col min="10391" max="10391" width="20.5546875" style="67" customWidth="1"/>
    <col min="10392" max="10392" width="25.77734375" style="67" customWidth="1"/>
    <col min="10393" max="10642" width="9.6640625" style="67" customWidth="1"/>
    <col min="10643" max="10643" width="15" style="67" customWidth="1"/>
    <col min="10644" max="10644" width="110.21875" style="67" customWidth="1"/>
    <col min="10645" max="10646" width="11.109375" style="67" customWidth="1"/>
    <col min="10647" max="10647" width="20.5546875" style="67" customWidth="1"/>
    <col min="10648" max="10648" width="25.77734375" style="67" customWidth="1"/>
    <col min="10649" max="10898" width="9.6640625" style="67" customWidth="1"/>
    <col min="10899" max="10899" width="15" style="67" customWidth="1"/>
    <col min="10900" max="10900" width="110.21875" style="67" customWidth="1"/>
    <col min="10901" max="10902" width="11.109375" style="67" customWidth="1"/>
    <col min="10903" max="10903" width="20.5546875" style="67" customWidth="1"/>
    <col min="10904" max="10904" width="25.77734375" style="67" customWidth="1"/>
    <col min="10905" max="11154" width="9.6640625" style="67" customWidth="1"/>
    <col min="11155" max="11155" width="15" style="67" customWidth="1"/>
    <col min="11156" max="11156" width="110.21875" style="67" customWidth="1"/>
    <col min="11157" max="11158" width="11.109375" style="67" customWidth="1"/>
    <col min="11159" max="11159" width="20.5546875" style="67" customWidth="1"/>
    <col min="11160" max="11160" width="25.77734375" style="67" customWidth="1"/>
    <col min="11161" max="11410" width="9.6640625" style="67" customWidth="1"/>
    <col min="11411" max="11411" width="15" style="67" customWidth="1"/>
    <col min="11412" max="11412" width="110.21875" style="67" customWidth="1"/>
    <col min="11413" max="11414" width="11.109375" style="67" customWidth="1"/>
    <col min="11415" max="11415" width="20.5546875" style="67" customWidth="1"/>
    <col min="11416" max="11416" width="25.77734375" style="67" customWidth="1"/>
    <col min="11417" max="11666" width="9.6640625" style="67" customWidth="1"/>
    <col min="11667" max="11667" width="15" style="67" customWidth="1"/>
    <col min="11668" max="11668" width="110.21875" style="67" customWidth="1"/>
    <col min="11669" max="11670" width="11.109375" style="67" customWidth="1"/>
    <col min="11671" max="11671" width="20.5546875" style="67" customWidth="1"/>
    <col min="11672" max="11672" width="25.77734375" style="67" customWidth="1"/>
    <col min="11673" max="11922" width="9.6640625" style="67" customWidth="1"/>
    <col min="11923" max="11923" width="15" style="67" customWidth="1"/>
    <col min="11924" max="11924" width="110.21875" style="67" customWidth="1"/>
    <col min="11925" max="11926" width="11.109375" style="67" customWidth="1"/>
    <col min="11927" max="11927" width="20.5546875" style="67" customWidth="1"/>
    <col min="11928" max="11928" width="25.77734375" style="67" customWidth="1"/>
    <col min="11929" max="12178" width="9.6640625" style="67" customWidth="1"/>
    <col min="12179" max="12179" width="15" style="67" customWidth="1"/>
    <col min="12180" max="12180" width="110.21875" style="67" customWidth="1"/>
    <col min="12181" max="12182" width="11.109375" style="67" customWidth="1"/>
    <col min="12183" max="12183" width="20.5546875" style="67" customWidth="1"/>
    <col min="12184" max="12184" width="25.77734375" style="67" customWidth="1"/>
    <col min="12185" max="12434" width="9.6640625" style="67" customWidth="1"/>
    <col min="12435" max="12435" width="15" style="67" customWidth="1"/>
    <col min="12436" max="12436" width="110.21875" style="67" customWidth="1"/>
    <col min="12437" max="12438" width="11.109375" style="67" customWidth="1"/>
    <col min="12439" max="12439" width="20.5546875" style="67" customWidth="1"/>
    <col min="12440" max="12440" width="25.77734375" style="67" customWidth="1"/>
    <col min="12441" max="12690" width="9.6640625" style="67" customWidth="1"/>
    <col min="12691" max="12691" width="15" style="67" customWidth="1"/>
    <col min="12692" max="12692" width="110.21875" style="67" customWidth="1"/>
    <col min="12693" max="12694" width="11.109375" style="67" customWidth="1"/>
    <col min="12695" max="12695" width="20.5546875" style="67" customWidth="1"/>
    <col min="12696" max="12696" width="25.77734375" style="67" customWidth="1"/>
    <col min="12697" max="12946" width="9.6640625" style="67" customWidth="1"/>
    <col min="12947" max="12947" width="15" style="67" customWidth="1"/>
    <col min="12948" max="12948" width="110.21875" style="67" customWidth="1"/>
    <col min="12949" max="12950" width="11.109375" style="67" customWidth="1"/>
    <col min="12951" max="12951" width="20.5546875" style="67" customWidth="1"/>
    <col min="12952" max="12952" width="25.77734375" style="67" customWidth="1"/>
    <col min="12953" max="13202" width="9.6640625" style="67" customWidth="1"/>
    <col min="13203" max="13203" width="15" style="67" customWidth="1"/>
    <col min="13204" max="13204" width="110.21875" style="67" customWidth="1"/>
    <col min="13205" max="13206" width="11.109375" style="67" customWidth="1"/>
    <col min="13207" max="13207" width="20.5546875" style="67" customWidth="1"/>
    <col min="13208" max="13208" width="25.77734375" style="67" customWidth="1"/>
    <col min="13209" max="13458" width="9.6640625" style="67" customWidth="1"/>
    <col min="13459" max="13459" width="15" style="67" customWidth="1"/>
    <col min="13460" max="13460" width="110.21875" style="67" customWidth="1"/>
    <col min="13461" max="13462" width="11.109375" style="67" customWidth="1"/>
    <col min="13463" max="13463" width="20.5546875" style="67" customWidth="1"/>
    <col min="13464" max="13464" width="25.77734375" style="67" customWidth="1"/>
    <col min="13465" max="13714" width="9.6640625" style="67" customWidth="1"/>
    <col min="13715" max="13715" width="15" style="67" customWidth="1"/>
    <col min="13716" max="13716" width="110.21875" style="67" customWidth="1"/>
    <col min="13717" max="13718" width="11.109375" style="67" customWidth="1"/>
    <col min="13719" max="13719" width="20.5546875" style="67" customWidth="1"/>
    <col min="13720" max="13720" width="25.77734375" style="67" customWidth="1"/>
    <col min="13721" max="13970" width="9.6640625" style="67" customWidth="1"/>
    <col min="13971" max="13971" width="15" style="67" customWidth="1"/>
    <col min="13972" max="13972" width="110.21875" style="67" customWidth="1"/>
    <col min="13973" max="13974" width="11.109375" style="67" customWidth="1"/>
    <col min="13975" max="13975" width="20.5546875" style="67" customWidth="1"/>
    <col min="13976" max="13976" width="25.77734375" style="67" customWidth="1"/>
    <col min="13977" max="14226" width="9.6640625" style="67" customWidth="1"/>
    <col min="14227" max="14227" width="15" style="67" customWidth="1"/>
    <col min="14228" max="14228" width="110.21875" style="67" customWidth="1"/>
    <col min="14229" max="14230" width="11.109375" style="67" customWidth="1"/>
    <col min="14231" max="14231" width="20.5546875" style="67" customWidth="1"/>
    <col min="14232" max="14232" width="25.77734375" style="67" customWidth="1"/>
    <col min="14233" max="14482" width="9.6640625" style="67" customWidth="1"/>
    <col min="14483" max="14483" width="15" style="67" customWidth="1"/>
    <col min="14484" max="14484" width="110.21875" style="67" customWidth="1"/>
    <col min="14485" max="14486" width="11.109375" style="67" customWidth="1"/>
    <col min="14487" max="14487" width="20.5546875" style="67" customWidth="1"/>
    <col min="14488" max="14488" width="25.77734375" style="67" customWidth="1"/>
    <col min="14489" max="14738" width="9.6640625" style="67" customWidth="1"/>
    <col min="14739" max="14739" width="15" style="67" customWidth="1"/>
    <col min="14740" max="14740" width="110.21875" style="67" customWidth="1"/>
    <col min="14741" max="14742" width="11.109375" style="67" customWidth="1"/>
    <col min="14743" max="14743" width="20.5546875" style="67" customWidth="1"/>
    <col min="14744" max="14744" width="25.77734375" style="67" customWidth="1"/>
    <col min="14745" max="14994" width="9.6640625" style="67" customWidth="1"/>
    <col min="14995" max="14995" width="15" style="67" customWidth="1"/>
    <col min="14996" max="14996" width="110.21875" style="67" customWidth="1"/>
    <col min="14997" max="14998" width="11.109375" style="67" customWidth="1"/>
    <col min="14999" max="14999" width="20.5546875" style="67" customWidth="1"/>
    <col min="15000" max="15000" width="25.77734375" style="67" customWidth="1"/>
    <col min="15001" max="15250" width="9.6640625" style="67" customWidth="1"/>
    <col min="15251" max="15251" width="15" style="67" customWidth="1"/>
    <col min="15252" max="15252" width="110.21875" style="67" customWidth="1"/>
    <col min="15253" max="15254" width="11.109375" style="67" customWidth="1"/>
    <col min="15255" max="15255" width="20.5546875" style="67" customWidth="1"/>
    <col min="15256" max="15256" width="25.77734375" style="67" customWidth="1"/>
    <col min="15257" max="15506" width="9.6640625" style="67" customWidth="1"/>
    <col min="15507" max="15507" width="15" style="67" customWidth="1"/>
    <col min="15508" max="15508" width="110.21875" style="67" customWidth="1"/>
    <col min="15509" max="15510" width="11.109375" style="67" customWidth="1"/>
    <col min="15511" max="15511" width="20.5546875" style="67" customWidth="1"/>
    <col min="15512" max="15512" width="25.77734375" style="67" customWidth="1"/>
    <col min="15513" max="15762" width="9.6640625" style="67" customWidth="1"/>
    <col min="15763" max="15763" width="15" style="67" customWidth="1"/>
    <col min="15764" max="15764" width="110.21875" style="67" customWidth="1"/>
    <col min="15765" max="15766" width="11.109375" style="67" customWidth="1"/>
    <col min="15767" max="15767" width="20.5546875" style="67" customWidth="1"/>
    <col min="15768" max="15768" width="25.77734375" style="67" customWidth="1"/>
    <col min="15769" max="16018" width="9.6640625" style="67" customWidth="1"/>
    <col min="16019" max="16019" width="15" style="67" customWidth="1"/>
    <col min="16020" max="16020" width="110.21875" style="67" customWidth="1"/>
    <col min="16021" max="16022" width="11.109375" style="67" customWidth="1"/>
    <col min="16023" max="16023" width="20.5546875" style="67" customWidth="1"/>
    <col min="16024" max="16024" width="25.77734375" style="67" customWidth="1"/>
    <col min="16025" max="16384" width="9.6640625" style="67" customWidth="1"/>
  </cols>
  <sheetData>
    <row r="1" spans="1:6" x14ac:dyDescent="0.3">
      <c r="A1" s="62"/>
      <c r="B1" s="63"/>
      <c r="C1" s="64"/>
      <c r="D1" s="64"/>
      <c r="E1" s="65"/>
      <c r="F1" s="66"/>
    </row>
    <row r="2" spans="1:6" ht="17.399999999999999" x14ac:dyDescent="0.3">
      <c r="A2" s="62"/>
      <c r="B2" s="68" t="s">
        <v>85</v>
      </c>
      <c r="C2" s="64"/>
      <c r="D2" s="64"/>
      <c r="E2" s="65"/>
      <c r="F2" s="66"/>
    </row>
    <row r="3" spans="1:6" ht="20.399999999999999" customHeight="1" x14ac:dyDescent="0.3">
      <c r="A3" s="69" t="s">
        <v>86</v>
      </c>
      <c r="B3" s="70" t="s">
        <v>87</v>
      </c>
      <c r="C3" s="64"/>
      <c r="D3" s="64"/>
      <c r="E3" s="65"/>
      <c r="F3" s="66"/>
    </row>
    <row r="4" spans="1:6" ht="20.399999999999999" customHeight="1" x14ac:dyDescent="0.3">
      <c r="A4" s="69" t="s">
        <v>88</v>
      </c>
      <c r="B4" s="70" t="s">
        <v>538</v>
      </c>
      <c r="C4" s="64"/>
      <c r="D4" s="64"/>
      <c r="E4" s="65"/>
      <c r="F4" s="66"/>
    </row>
    <row r="5" spans="1:6" ht="20.399999999999999" customHeight="1" x14ac:dyDescent="0.3">
      <c r="A5" s="69"/>
      <c r="B5" s="63" t="s">
        <v>539</v>
      </c>
      <c r="C5" s="64"/>
      <c r="D5" s="64"/>
      <c r="E5" s="65"/>
      <c r="F5" s="66"/>
    </row>
    <row r="6" spans="1:6" ht="24.6" customHeight="1" x14ac:dyDescent="0.3">
      <c r="A6" s="69" t="s">
        <v>90</v>
      </c>
      <c r="B6" s="71" t="s">
        <v>91</v>
      </c>
      <c r="C6" s="64"/>
      <c r="D6" s="64"/>
      <c r="E6" s="65"/>
      <c r="F6" s="66"/>
    </row>
    <row r="7" spans="1:6" ht="19.2" customHeight="1" x14ac:dyDescent="0.3">
      <c r="A7" s="69"/>
      <c r="B7" s="63" t="s">
        <v>92</v>
      </c>
      <c r="C7" s="64"/>
      <c r="D7" s="64"/>
      <c r="E7" s="65"/>
      <c r="F7" s="66"/>
    </row>
    <row r="8" spans="1:6" x14ac:dyDescent="0.3">
      <c r="A8" s="62"/>
      <c r="B8" s="63" t="s">
        <v>93</v>
      </c>
      <c r="C8" s="64"/>
      <c r="D8" s="64"/>
      <c r="E8" s="65"/>
      <c r="F8" s="66"/>
    </row>
    <row r="9" spans="1:6" x14ac:dyDescent="0.3">
      <c r="A9" s="62"/>
      <c r="B9" s="72"/>
      <c r="C9" s="64"/>
      <c r="D9" s="64"/>
      <c r="E9" s="65"/>
      <c r="F9" s="66"/>
    </row>
    <row r="10" spans="1:6" x14ac:dyDescent="0.3">
      <c r="A10" s="69" t="s">
        <v>94</v>
      </c>
      <c r="B10" s="73" t="s">
        <v>95</v>
      </c>
      <c r="C10" s="64"/>
      <c r="D10" s="64"/>
      <c r="E10" s="65"/>
      <c r="F10" s="66"/>
    </row>
    <row r="11" spans="1:6" x14ac:dyDescent="0.3">
      <c r="A11" s="69"/>
      <c r="B11" s="63" t="s">
        <v>96</v>
      </c>
      <c r="C11" s="64"/>
      <c r="D11" s="64"/>
      <c r="E11" s="65"/>
      <c r="F11" s="66"/>
    </row>
    <row r="12" spans="1:6" x14ac:dyDescent="0.3">
      <c r="A12" s="75"/>
      <c r="B12" s="63" t="s">
        <v>97</v>
      </c>
      <c r="C12" s="64"/>
      <c r="D12" s="64"/>
      <c r="E12" s="65"/>
      <c r="F12" s="66"/>
    </row>
    <row r="13" spans="1:6" x14ac:dyDescent="0.3">
      <c r="A13" s="75"/>
      <c r="B13" s="74"/>
      <c r="C13" s="64"/>
      <c r="D13" s="64"/>
      <c r="E13" s="65"/>
      <c r="F13" s="66"/>
    </row>
    <row r="14" spans="1:6" x14ac:dyDescent="0.3">
      <c r="A14" s="75"/>
      <c r="B14" s="70" t="s">
        <v>98</v>
      </c>
      <c r="C14" s="64"/>
      <c r="D14" s="64"/>
      <c r="E14" s="65"/>
      <c r="F14" s="66"/>
    </row>
    <row r="15" spans="1:6" x14ac:dyDescent="0.3">
      <c r="A15" s="76"/>
      <c r="B15" s="63"/>
      <c r="C15" s="64"/>
      <c r="D15" s="64"/>
      <c r="E15" s="65"/>
      <c r="F15" s="66"/>
    </row>
    <row r="16" spans="1:6" x14ac:dyDescent="0.3">
      <c r="A16" s="63" t="s">
        <v>99</v>
      </c>
      <c r="B16" s="63"/>
      <c r="C16" s="64"/>
      <c r="D16" s="64"/>
      <c r="E16" s="65"/>
      <c r="F16" s="66"/>
    </row>
    <row r="17" spans="1:6" x14ac:dyDescent="0.3">
      <c r="A17" s="63" t="s">
        <v>100</v>
      </c>
      <c r="B17" s="63"/>
      <c r="C17" s="64"/>
      <c r="D17" s="64"/>
      <c r="E17" s="65"/>
      <c r="F17" s="66"/>
    </row>
    <row r="18" spans="1:6" x14ac:dyDescent="0.3">
      <c r="A18" s="63" t="s">
        <v>101</v>
      </c>
      <c r="B18" s="63"/>
      <c r="C18" s="64"/>
      <c r="D18" s="64"/>
      <c r="E18" s="65"/>
      <c r="F18" s="66"/>
    </row>
    <row r="19" spans="1:6" x14ac:dyDescent="0.3">
      <c r="A19" s="63" t="s">
        <v>102</v>
      </c>
      <c r="B19" s="63"/>
      <c r="C19" s="64"/>
      <c r="D19" s="64"/>
      <c r="E19" s="65"/>
      <c r="F19" s="66"/>
    </row>
    <row r="20" spans="1:6" x14ac:dyDescent="0.3">
      <c r="A20" s="63" t="s">
        <v>103</v>
      </c>
      <c r="B20" s="63"/>
      <c r="C20" s="64"/>
      <c r="D20" s="64"/>
      <c r="E20" s="65"/>
      <c r="F20" s="66"/>
    </row>
    <row r="21" spans="1:6" x14ac:dyDescent="0.3">
      <c r="A21" s="63"/>
      <c r="B21" s="63"/>
      <c r="C21" s="64"/>
      <c r="D21" s="64"/>
      <c r="E21" s="65"/>
      <c r="F21" s="66"/>
    </row>
    <row r="22" spans="1:6" x14ac:dyDescent="0.3">
      <c r="A22" s="63" t="s">
        <v>540</v>
      </c>
      <c r="B22" s="63"/>
      <c r="C22" s="64"/>
      <c r="D22" s="64"/>
      <c r="E22" s="65"/>
      <c r="F22" s="66"/>
    </row>
    <row r="23" spans="1:6" x14ac:dyDescent="0.3">
      <c r="A23" s="63" t="s">
        <v>541</v>
      </c>
      <c r="B23" s="63"/>
      <c r="C23" s="64"/>
      <c r="D23" s="64"/>
      <c r="E23" s="65"/>
      <c r="F23" s="66"/>
    </row>
    <row r="24" spans="1:6" x14ac:dyDescent="0.3">
      <c r="A24" s="378" t="s">
        <v>542</v>
      </c>
      <c r="B24" s="63"/>
      <c r="C24" s="64"/>
      <c r="D24" s="64"/>
      <c r="E24" s="65"/>
      <c r="F24" s="66"/>
    </row>
    <row r="25" spans="1:6" x14ac:dyDescent="0.3">
      <c r="A25" s="63" t="s">
        <v>543</v>
      </c>
      <c r="B25" s="63"/>
      <c r="C25" s="64"/>
      <c r="D25" s="64"/>
      <c r="E25" s="65"/>
      <c r="F25" s="66"/>
    </row>
    <row r="26" spans="1:6" x14ac:dyDescent="0.3">
      <c r="A26" s="63" t="s">
        <v>544</v>
      </c>
      <c r="B26" s="63"/>
      <c r="C26" s="64"/>
      <c r="D26" s="64"/>
      <c r="E26" s="65"/>
      <c r="F26" s="66"/>
    </row>
    <row r="27" spans="1:6" ht="16.2" thickBot="1" x14ac:dyDescent="0.35">
      <c r="A27" s="62"/>
      <c r="B27" s="63"/>
      <c r="C27" s="64"/>
      <c r="D27" s="64"/>
      <c r="E27" s="65"/>
      <c r="F27" s="66"/>
    </row>
    <row r="28" spans="1:6" ht="16.8" thickTop="1" thickBot="1" x14ac:dyDescent="0.35">
      <c r="A28" s="343" t="s">
        <v>104</v>
      </c>
      <c r="B28" s="344" t="s">
        <v>105</v>
      </c>
      <c r="C28" s="344" t="s">
        <v>106</v>
      </c>
      <c r="D28" s="344" t="s">
        <v>107</v>
      </c>
      <c r="E28" s="345" t="s">
        <v>108</v>
      </c>
      <c r="F28" s="346" t="s">
        <v>109</v>
      </c>
    </row>
    <row r="29" spans="1:6" ht="16.8" thickTop="1" thickBot="1" x14ac:dyDescent="0.35">
      <c r="A29" s="81" t="s">
        <v>110</v>
      </c>
      <c r="B29" s="82" t="s">
        <v>545</v>
      </c>
      <c r="C29" s="83"/>
      <c r="D29" s="83"/>
      <c r="E29" s="84" t="s">
        <v>112</v>
      </c>
      <c r="F29" s="84" t="s">
        <v>112</v>
      </c>
    </row>
    <row r="30" spans="1:6" ht="16.2" thickBot="1" x14ac:dyDescent="0.35">
      <c r="A30" s="81"/>
      <c r="B30" s="82"/>
      <c r="C30" s="83"/>
      <c r="D30" s="83"/>
      <c r="E30" s="86" t="s">
        <v>114</v>
      </c>
      <c r="F30" s="87" t="s">
        <v>114</v>
      </c>
    </row>
    <row r="31" spans="1:6" ht="16.5" customHeight="1" x14ac:dyDescent="0.3">
      <c r="A31" s="88"/>
      <c r="B31" s="89"/>
      <c r="C31" s="102"/>
      <c r="D31" s="98"/>
      <c r="E31" s="347"/>
      <c r="F31" s="93"/>
    </row>
    <row r="32" spans="1:6" ht="16.5" customHeight="1" x14ac:dyDescent="0.3">
      <c r="A32" s="88">
        <v>1</v>
      </c>
      <c r="B32" s="89" t="s">
        <v>546</v>
      </c>
      <c r="C32" s="102"/>
      <c r="D32" s="98"/>
      <c r="E32" s="347"/>
      <c r="F32" s="93"/>
    </row>
    <row r="33" spans="1:6" ht="16.5" customHeight="1" x14ac:dyDescent="0.3">
      <c r="A33" s="88"/>
      <c r="B33" s="89" t="s">
        <v>547</v>
      </c>
      <c r="C33" s="91" t="s">
        <v>548</v>
      </c>
      <c r="D33" s="91">
        <v>1</v>
      </c>
      <c r="E33" s="347"/>
      <c r="F33" s="348">
        <f>E33*D33</f>
        <v>0</v>
      </c>
    </row>
    <row r="34" spans="1:6" ht="16.5" customHeight="1" x14ac:dyDescent="0.3">
      <c r="A34" s="88"/>
      <c r="B34" s="95" t="s">
        <v>549</v>
      </c>
      <c r="C34" s="91"/>
      <c r="D34" s="91"/>
      <c r="E34" s="347"/>
      <c r="F34" s="348"/>
    </row>
    <row r="35" spans="1:6" ht="16.5" customHeight="1" x14ac:dyDescent="0.3">
      <c r="A35" s="88"/>
      <c r="B35" s="95" t="s">
        <v>550</v>
      </c>
      <c r="C35" s="91"/>
      <c r="D35" s="91"/>
      <c r="E35" s="347"/>
      <c r="F35" s="348"/>
    </row>
    <row r="36" spans="1:6" ht="16.5" customHeight="1" x14ac:dyDescent="0.3">
      <c r="A36" s="88"/>
      <c r="B36" s="95" t="s">
        <v>551</v>
      </c>
      <c r="C36" s="91"/>
      <c r="D36" s="91"/>
      <c r="E36" s="347"/>
      <c r="F36" s="348"/>
    </row>
    <row r="37" spans="1:6" ht="16.5" customHeight="1" x14ac:dyDescent="0.3">
      <c r="A37" s="88"/>
      <c r="B37" s="95" t="s">
        <v>552</v>
      </c>
      <c r="C37" s="91"/>
      <c r="D37" s="91"/>
      <c r="E37" s="347"/>
      <c r="F37" s="348"/>
    </row>
    <row r="38" spans="1:6" ht="16.5" customHeight="1" x14ac:dyDescent="0.3">
      <c r="A38" s="88"/>
      <c r="B38" s="95"/>
      <c r="C38" s="91"/>
      <c r="D38" s="91"/>
      <c r="E38" s="347"/>
      <c r="F38" s="348"/>
    </row>
    <row r="39" spans="1:6" x14ac:dyDescent="0.3">
      <c r="A39" s="88">
        <v>2</v>
      </c>
      <c r="B39" s="89" t="s">
        <v>553</v>
      </c>
      <c r="C39" s="91" t="s">
        <v>548</v>
      </c>
      <c r="D39" s="91">
        <v>1</v>
      </c>
      <c r="E39" s="347"/>
      <c r="F39" s="348">
        <f>E39*D39</f>
        <v>0</v>
      </c>
    </row>
    <row r="40" spans="1:6" x14ac:dyDescent="0.3">
      <c r="A40" s="96"/>
      <c r="B40" s="89" t="s">
        <v>554</v>
      </c>
      <c r="C40" s="91"/>
      <c r="D40" s="91"/>
      <c r="E40" s="347"/>
      <c r="F40" s="348"/>
    </row>
    <row r="41" spans="1:6" x14ac:dyDescent="0.3">
      <c r="A41" s="96"/>
      <c r="B41" s="95" t="s">
        <v>555</v>
      </c>
      <c r="C41" s="91"/>
      <c r="D41" s="91"/>
      <c r="E41" s="347"/>
      <c r="F41" s="348"/>
    </row>
    <row r="42" spans="1:6" x14ac:dyDescent="0.3">
      <c r="A42" s="96"/>
      <c r="B42" s="95" t="s">
        <v>550</v>
      </c>
      <c r="C42" s="91"/>
      <c r="D42" s="91"/>
      <c r="E42" s="347"/>
      <c r="F42" s="348"/>
    </row>
    <row r="43" spans="1:6" x14ac:dyDescent="0.3">
      <c r="A43" s="88"/>
      <c r="B43" s="95" t="s">
        <v>556</v>
      </c>
      <c r="C43" s="91"/>
      <c r="D43" s="91"/>
      <c r="E43" s="347"/>
      <c r="F43" s="348"/>
    </row>
    <row r="44" spans="1:6" x14ac:dyDescent="0.3">
      <c r="A44" s="96"/>
      <c r="B44" s="95" t="s">
        <v>552</v>
      </c>
      <c r="C44" s="91"/>
      <c r="D44" s="91"/>
      <c r="E44" s="347"/>
      <c r="F44" s="348"/>
    </row>
    <row r="45" spans="1:6" ht="16.2" thickBot="1" x14ac:dyDescent="0.35">
      <c r="A45" s="96"/>
      <c r="B45" s="95"/>
      <c r="C45" s="98"/>
      <c r="D45" s="98"/>
      <c r="E45" s="347"/>
      <c r="F45" s="348"/>
    </row>
    <row r="46" spans="1:6" ht="16.2" thickBot="1" x14ac:dyDescent="0.35">
      <c r="A46" s="81" t="s">
        <v>132</v>
      </c>
      <c r="B46" s="82" t="s">
        <v>557</v>
      </c>
      <c r="C46" s="83"/>
      <c r="D46" s="83"/>
      <c r="E46" s="84" t="s">
        <v>112</v>
      </c>
      <c r="F46" s="99"/>
    </row>
    <row r="47" spans="1:6" ht="16.2" thickBot="1" x14ac:dyDescent="0.35">
      <c r="A47" s="82"/>
      <c r="B47" s="82" t="s">
        <v>558</v>
      </c>
      <c r="C47" s="82"/>
      <c r="D47" s="82"/>
      <c r="E47" s="82"/>
      <c r="F47" s="101"/>
    </row>
    <row r="48" spans="1:6" x14ac:dyDescent="0.3">
      <c r="A48" s="96"/>
      <c r="B48" s="95"/>
      <c r="C48" s="98"/>
      <c r="D48" s="98"/>
      <c r="E48" s="347"/>
      <c r="F48" s="348"/>
    </row>
    <row r="49" spans="1:6" x14ac:dyDescent="0.3">
      <c r="A49" s="88">
        <v>3</v>
      </c>
      <c r="B49" s="89" t="s">
        <v>546</v>
      </c>
      <c r="C49" s="98"/>
      <c r="D49" s="98"/>
      <c r="E49" s="347"/>
      <c r="F49" s="348"/>
    </row>
    <row r="50" spans="1:6" x14ac:dyDescent="0.3">
      <c r="A50" s="96"/>
      <c r="B50" s="89" t="s">
        <v>559</v>
      </c>
      <c r="C50" s="91" t="s">
        <v>548</v>
      </c>
      <c r="D50" s="91">
        <v>1</v>
      </c>
      <c r="E50" s="347"/>
      <c r="F50" s="348">
        <f>E50*D50</f>
        <v>0</v>
      </c>
    </row>
    <row r="51" spans="1:6" x14ac:dyDescent="0.3">
      <c r="A51" s="96"/>
      <c r="B51" s="95" t="s">
        <v>549</v>
      </c>
      <c r="C51" s="98"/>
      <c r="D51" s="98"/>
      <c r="E51" s="347"/>
      <c r="F51" s="348"/>
    </row>
    <row r="52" spans="1:6" x14ac:dyDescent="0.3">
      <c r="A52" s="96"/>
      <c r="B52" s="95" t="s">
        <v>560</v>
      </c>
      <c r="C52" s="98"/>
      <c r="D52" s="98"/>
      <c r="E52" s="347"/>
      <c r="F52" s="348"/>
    </row>
    <row r="53" spans="1:6" x14ac:dyDescent="0.3">
      <c r="A53" s="96"/>
      <c r="B53" s="95" t="s">
        <v>561</v>
      </c>
      <c r="C53" s="98"/>
      <c r="D53" s="98"/>
      <c r="E53" s="347"/>
      <c r="F53" s="348"/>
    </row>
    <row r="54" spans="1:6" x14ac:dyDescent="0.3">
      <c r="A54" s="96"/>
      <c r="B54" s="95" t="s">
        <v>552</v>
      </c>
      <c r="C54" s="98"/>
      <c r="D54" s="98"/>
      <c r="E54" s="347"/>
      <c r="F54" s="348"/>
    </row>
    <row r="55" spans="1:6" x14ac:dyDescent="0.3">
      <c r="A55" s="96"/>
      <c r="B55" s="95"/>
      <c r="C55" s="98"/>
      <c r="D55" s="98"/>
      <c r="E55" s="347"/>
      <c r="F55" s="348"/>
    </row>
    <row r="56" spans="1:6" x14ac:dyDescent="0.3">
      <c r="A56" s="88">
        <v>4</v>
      </c>
      <c r="B56" s="89" t="s">
        <v>553</v>
      </c>
      <c r="C56" s="98"/>
      <c r="D56" s="98"/>
      <c r="E56" s="347"/>
      <c r="F56" s="348"/>
    </row>
    <row r="57" spans="1:6" x14ac:dyDescent="0.3">
      <c r="A57" s="96"/>
      <c r="B57" s="89" t="s">
        <v>562</v>
      </c>
      <c r="C57" s="91" t="s">
        <v>548</v>
      </c>
      <c r="D57" s="91">
        <v>1</v>
      </c>
      <c r="E57" s="347"/>
      <c r="F57" s="348">
        <f>E57*D57</f>
        <v>0</v>
      </c>
    </row>
    <row r="58" spans="1:6" x14ac:dyDescent="0.3">
      <c r="A58" s="96"/>
      <c r="B58" s="95" t="s">
        <v>555</v>
      </c>
      <c r="C58" s="98"/>
      <c r="D58" s="98"/>
      <c r="E58" s="357"/>
      <c r="F58" s="348"/>
    </row>
    <row r="59" spans="1:6" x14ac:dyDescent="0.3">
      <c r="A59" s="96"/>
      <c r="B59" s="95" t="s">
        <v>560</v>
      </c>
      <c r="C59" s="98"/>
      <c r="D59" s="98"/>
      <c r="E59" s="357"/>
      <c r="F59" s="348"/>
    </row>
    <row r="60" spans="1:6" x14ac:dyDescent="0.3">
      <c r="A60" s="96"/>
      <c r="B60" s="95" t="s">
        <v>561</v>
      </c>
      <c r="C60" s="98"/>
      <c r="D60" s="98"/>
      <c r="E60" s="357"/>
      <c r="F60" s="348"/>
    </row>
    <row r="61" spans="1:6" x14ac:dyDescent="0.3">
      <c r="A61" s="96"/>
      <c r="B61" s="95" t="s">
        <v>552</v>
      </c>
      <c r="C61" s="98"/>
      <c r="D61" s="98"/>
      <c r="E61" s="357"/>
      <c r="F61" s="348"/>
    </row>
    <row r="62" spans="1:6" x14ac:dyDescent="0.3">
      <c r="A62" s="96"/>
      <c r="B62" s="95"/>
      <c r="C62" s="98"/>
      <c r="D62" s="98"/>
      <c r="E62" s="357"/>
      <c r="F62" s="348"/>
    </row>
    <row r="63" spans="1:6" ht="15" customHeight="1" thickBot="1" x14ac:dyDescent="0.35">
      <c r="A63" s="139"/>
      <c r="B63" s="375"/>
      <c r="C63" s="105"/>
      <c r="D63" s="105"/>
      <c r="E63" s="376"/>
      <c r="F63" s="144"/>
    </row>
    <row r="64" spans="1:6" ht="21.75" customHeight="1" thickBot="1" x14ac:dyDescent="0.35">
      <c r="A64" s="145" t="s">
        <v>253</v>
      </c>
      <c r="B64" s="146"/>
      <c r="C64" s="147"/>
      <c r="D64" s="147"/>
      <c r="E64" s="148"/>
      <c r="F64" s="149">
        <f>SUM(F31:F63)</f>
        <v>0</v>
      </c>
    </row>
    <row r="65" spans="1:5" ht="13.5" customHeight="1" x14ac:dyDescent="0.3"/>
    <row r="66" spans="1:5" ht="29.25" customHeight="1" x14ac:dyDescent="0.3">
      <c r="A66" s="150" t="s">
        <v>254</v>
      </c>
      <c r="B66" s="377" t="s">
        <v>255</v>
      </c>
      <c r="C66" s="377"/>
      <c r="D66" s="377"/>
      <c r="E66" s="377"/>
    </row>
    <row r="67" spans="1:5" ht="13.5" customHeight="1" x14ac:dyDescent="0.3">
      <c r="A67" s="150" t="s">
        <v>256</v>
      </c>
      <c r="B67" s="377" t="s">
        <v>257</v>
      </c>
      <c r="C67" s="377"/>
      <c r="D67" s="377"/>
      <c r="E67" s="377"/>
    </row>
    <row r="68" spans="1:5" ht="13.5" customHeight="1" x14ac:dyDescent="0.3">
      <c r="B68" s="377" t="s">
        <v>258</v>
      </c>
      <c r="C68" s="377"/>
      <c r="D68" s="377"/>
      <c r="E68" s="377"/>
    </row>
    <row r="69" spans="1:5" ht="13.5" customHeight="1" x14ac:dyDescent="0.3">
      <c r="B69" s="377" t="s">
        <v>259</v>
      </c>
      <c r="C69" s="377"/>
      <c r="D69" s="377"/>
      <c r="E69" s="377"/>
    </row>
    <row r="70" spans="1:5" ht="13.5" customHeight="1" x14ac:dyDescent="0.3">
      <c r="B70" s="377" t="s">
        <v>260</v>
      </c>
      <c r="C70" s="377"/>
      <c r="D70" s="377"/>
      <c r="E70" s="377"/>
    </row>
    <row r="71" spans="1:5" ht="23.25" customHeight="1" x14ac:dyDescent="0.3">
      <c r="B71" s="377" t="s">
        <v>261</v>
      </c>
      <c r="C71" s="377"/>
      <c r="D71" s="377"/>
      <c r="E71" s="377"/>
    </row>
    <row r="72" spans="1:5" ht="12.75" customHeight="1" x14ac:dyDescent="0.3">
      <c r="B72" s="377" t="s">
        <v>262</v>
      </c>
      <c r="C72" s="377"/>
      <c r="D72" s="377"/>
      <c r="E72" s="377"/>
    </row>
    <row r="73" spans="1:5" ht="12.75" customHeight="1" x14ac:dyDescent="0.3">
      <c r="B73" s="377" t="s">
        <v>263</v>
      </c>
      <c r="C73" s="377"/>
      <c r="D73" s="377"/>
      <c r="E73" s="377"/>
    </row>
    <row r="74" spans="1:5" ht="12.75" customHeight="1" x14ac:dyDescent="0.3">
      <c r="B74" s="377" t="s">
        <v>264</v>
      </c>
      <c r="C74" s="377"/>
      <c r="D74" s="377"/>
      <c r="E74" s="377"/>
    </row>
    <row r="75" spans="1:5" ht="12.75" customHeight="1" x14ac:dyDescent="0.3">
      <c r="B75" s="377" t="s">
        <v>265</v>
      </c>
      <c r="C75" s="377"/>
      <c r="D75" s="377"/>
      <c r="E75" s="377"/>
    </row>
    <row r="76" spans="1:5" x14ac:dyDescent="0.3">
      <c r="B76" s="153" t="s">
        <v>266</v>
      </c>
      <c r="C76" s="153"/>
      <c r="D76" s="153"/>
      <c r="E76" s="153"/>
    </row>
    <row r="77" spans="1:5" x14ac:dyDescent="0.3">
      <c r="B77" s="377" t="s">
        <v>267</v>
      </c>
      <c r="C77" s="377"/>
      <c r="D77" s="377"/>
      <c r="E77" s="377"/>
    </row>
    <row r="78" spans="1:5" x14ac:dyDescent="0.3">
      <c r="B78" s="377" t="s">
        <v>537</v>
      </c>
      <c r="C78" s="377"/>
      <c r="D78" s="377"/>
      <c r="E78" s="377"/>
    </row>
    <row r="79" spans="1:5" x14ac:dyDescent="0.3">
      <c r="B79" s="379" t="s">
        <v>563</v>
      </c>
      <c r="C79" s="379"/>
      <c r="D79" s="379"/>
      <c r="E79" s="379"/>
    </row>
  </sheetData>
  <sheetProtection algorithmName="SHA-512" hashValue="fN5tO9VeVUjNJb4hbYj/1u9YFGW4nOFc/PDZELTc2/q/4ilWtkgswMs1c+Ieib70P2utLdkUoU9NRAkAlN2wcw==" saltValue="VROdxqjhnUb+oDZEl6TuZA==" spinCount="100000" sheet="1" objects="1" scenarios="1"/>
  <mergeCells count="13">
    <mergeCell ref="B79:E79"/>
    <mergeCell ref="B72:E72"/>
    <mergeCell ref="B73:E73"/>
    <mergeCell ref="B74:E74"/>
    <mergeCell ref="B75:E75"/>
    <mergeCell ref="B77:E77"/>
    <mergeCell ref="B78:E78"/>
    <mergeCell ref="B66:E66"/>
    <mergeCell ref="B67:E67"/>
    <mergeCell ref="B68:E68"/>
    <mergeCell ref="B69:E69"/>
    <mergeCell ref="B70:E70"/>
    <mergeCell ref="B71:E71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&amp;LModernizace prádelny Oblastní nemocnice Jičín, a.s.&amp;C&amp;P&amp;RD.2.1 Pára a kondezát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A53A-A9FC-4CFD-8D23-E8EB9F5AFD5A}">
  <sheetPr>
    <pageSetUpPr fitToPage="1"/>
  </sheetPr>
  <dimension ref="B2:BM254"/>
  <sheetViews>
    <sheetView showGridLines="0" topLeftCell="A215" workbookViewId="0">
      <selection activeCell="I253" sqref="I253"/>
    </sheetView>
  </sheetViews>
  <sheetFormatPr defaultRowHeight="10.199999999999999" x14ac:dyDescent="0.2"/>
  <cols>
    <col min="1" max="1" width="6.44140625" style="380" customWidth="1"/>
    <col min="2" max="2" width="0.88671875" style="380" customWidth="1"/>
    <col min="3" max="3" width="3.21875" style="380" customWidth="1"/>
    <col min="4" max="4" width="3.33203125" style="380" customWidth="1"/>
    <col min="5" max="5" width="13.33203125" style="380" customWidth="1"/>
    <col min="6" max="6" width="39.5546875" style="380" customWidth="1"/>
    <col min="7" max="7" width="5.77734375" style="380" customWidth="1"/>
    <col min="8" max="8" width="10.88671875" style="380" customWidth="1"/>
    <col min="9" max="9" width="12.33203125" style="380" customWidth="1"/>
    <col min="10" max="10" width="17.33203125" style="380" customWidth="1"/>
    <col min="11" max="11" width="17.33203125" style="380" hidden="1" customWidth="1"/>
    <col min="12" max="12" width="7.21875" style="380" customWidth="1"/>
    <col min="13" max="13" width="8.44140625" style="380" hidden="1" customWidth="1"/>
    <col min="14" max="14" width="8.88671875" style="380"/>
    <col min="15" max="20" width="11" style="380" hidden="1" customWidth="1"/>
    <col min="21" max="21" width="12.6640625" style="380" hidden="1" customWidth="1"/>
    <col min="22" max="22" width="9.5546875" style="380" customWidth="1"/>
    <col min="23" max="23" width="12.6640625" style="380" customWidth="1"/>
    <col min="24" max="24" width="9.5546875" style="380" customWidth="1"/>
    <col min="25" max="25" width="11.6640625" style="380" customWidth="1"/>
    <col min="26" max="26" width="8.5546875" style="380" customWidth="1"/>
    <col min="27" max="27" width="11.6640625" style="380" customWidth="1"/>
    <col min="28" max="28" width="12.6640625" style="380" customWidth="1"/>
    <col min="29" max="29" width="8.5546875" style="380" customWidth="1"/>
    <col min="30" max="30" width="11.6640625" style="380" customWidth="1"/>
    <col min="31" max="31" width="12.6640625" style="380" customWidth="1"/>
    <col min="32" max="16384" width="8.88671875" style="380"/>
  </cols>
  <sheetData>
    <row r="2" spans="2:46" ht="36.9" customHeight="1" x14ac:dyDescent="0.2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382" t="s">
        <v>564</v>
      </c>
    </row>
    <row r="3" spans="2:46" ht="6.9" customHeight="1" x14ac:dyDescent="0.2">
      <c r="B3" s="383"/>
      <c r="C3" s="384"/>
      <c r="D3" s="384"/>
      <c r="E3" s="384"/>
      <c r="F3" s="384"/>
      <c r="G3" s="384"/>
      <c r="H3" s="384"/>
      <c r="I3" s="384"/>
      <c r="J3" s="384"/>
      <c r="K3" s="384"/>
      <c r="L3" s="385"/>
      <c r="AT3" s="382" t="s">
        <v>565</v>
      </c>
    </row>
    <row r="4" spans="2:46" ht="24.9" customHeight="1" x14ac:dyDescent="0.2">
      <c r="B4" s="385"/>
      <c r="D4" s="386" t="s">
        <v>566</v>
      </c>
      <c r="L4" s="385"/>
      <c r="M4" s="387" t="s">
        <v>567</v>
      </c>
      <c r="AT4" s="382" t="s">
        <v>568</v>
      </c>
    </row>
    <row r="5" spans="2:46" ht="6.9" customHeight="1" x14ac:dyDescent="0.2">
      <c r="B5" s="385"/>
      <c r="L5" s="385"/>
    </row>
    <row r="6" spans="2:46" s="389" customFormat="1" ht="12" customHeight="1" x14ac:dyDescent="0.3">
      <c r="B6" s="388"/>
      <c r="D6" s="390" t="s">
        <v>569</v>
      </c>
      <c r="L6" s="388"/>
    </row>
    <row r="7" spans="2:46" s="389" customFormat="1" ht="30" customHeight="1" x14ac:dyDescent="0.3">
      <c r="B7" s="388"/>
      <c r="E7" s="391" t="s">
        <v>87</v>
      </c>
      <c r="F7" s="392"/>
      <c r="G7" s="392"/>
      <c r="H7" s="392"/>
      <c r="L7" s="388"/>
    </row>
    <row r="8" spans="2:46" s="389" customFormat="1" x14ac:dyDescent="0.3">
      <c r="B8" s="388"/>
      <c r="L8" s="388"/>
    </row>
    <row r="9" spans="2:46" s="389" customFormat="1" ht="12" customHeight="1" x14ac:dyDescent="0.3">
      <c r="B9" s="388"/>
      <c r="D9" s="390" t="s">
        <v>570</v>
      </c>
      <c r="F9" s="393" t="s">
        <v>571</v>
      </c>
      <c r="I9" s="390" t="s">
        <v>572</v>
      </c>
      <c r="J9" s="393" t="s">
        <v>571</v>
      </c>
      <c r="L9" s="388"/>
    </row>
    <row r="10" spans="2:46" s="389" customFormat="1" ht="12" customHeight="1" x14ac:dyDescent="0.3">
      <c r="B10" s="388"/>
      <c r="D10" s="390" t="s">
        <v>573</v>
      </c>
      <c r="F10" s="393" t="s">
        <v>574</v>
      </c>
      <c r="I10" s="390" t="s">
        <v>575</v>
      </c>
      <c r="J10" s="394" t="str">
        <f>'[2]Rekapitulace stavby'!AN8</f>
        <v>31. 5. 2025</v>
      </c>
      <c r="L10" s="388"/>
    </row>
    <row r="11" spans="2:46" s="389" customFormat="1" ht="10.95" customHeight="1" x14ac:dyDescent="0.3">
      <c r="B11" s="388"/>
      <c r="L11" s="388"/>
    </row>
    <row r="12" spans="2:46" s="389" customFormat="1" ht="12" customHeight="1" x14ac:dyDescent="0.3">
      <c r="B12" s="388"/>
      <c r="D12" s="390" t="s">
        <v>576</v>
      </c>
      <c r="I12" s="390" t="s">
        <v>577</v>
      </c>
      <c r="J12" s="393" t="s">
        <v>571</v>
      </c>
      <c r="L12" s="388"/>
    </row>
    <row r="13" spans="2:46" s="389" customFormat="1" ht="18" customHeight="1" x14ac:dyDescent="0.3">
      <c r="B13" s="388"/>
      <c r="E13" s="393" t="s">
        <v>578</v>
      </c>
      <c r="I13" s="390" t="s">
        <v>579</v>
      </c>
      <c r="J13" s="393" t="s">
        <v>571</v>
      </c>
      <c r="L13" s="388"/>
    </row>
    <row r="14" spans="2:46" s="389" customFormat="1" ht="6.9" customHeight="1" x14ac:dyDescent="0.3">
      <c r="B14" s="388"/>
      <c r="L14" s="388"/>
    </row>
    <row r="15" spans="2:46" s="389" customFormat="1" ht="12" customHeight="1" x14ac:dyDescent="0.3">
      <c r="B15" s="388"/>
      <c r="D15" s="390" t="s">
        <v>580</v>
      </c>
      <c r="I15" s="390" t="s">
        <v>577</v>
      </c>
      <c r="J15" s="395" t="str">
        <f>'[2]Rekapitulace stavby'!AN13</f>
        <v>Vyplň údaj</v>
      </c>
      <c r="L15" s="388"/>
    </row>
    <row r="16" spans="2:46" s="389" customFormat="1" ht="18" customHeight="1" x14ac:dyDescent="0.3">
      <c r="B16" s="388"/>
      <c r="E16" s="396" t="str">
        <f>'[2]Rekapitulace stavby'!E14</f>
        <v>Vyplň údaj</v>
      </c>
      <c r="F16" s="397"/>
      <c r="G16" s="397"/>
      <c r="H16" s="397"/>
      <c r="I16" s="390" t="s">
        <v>579</v>
      </c>
      <c r="J16" s="395" t="str">
        <f>'[2]Rekapitulace stavby'!AN14</f>
        <v>Vyplň údaj</v>
      </c>
      <c r="L16" s="388"/>
    </row>
    <row r="17" spans="2:12" s="389" customFormat="1" ht="6.9" customHeight="1" x14ac:dyDescent="0.3">
      <c r="B17" s="388"/>
      <c r="L17" s="388"/>
    </row>
    <row r="18" spans="2:12" s="389" customFormat="1" ht="12" customHeight="1" x14ac:dyDescent="0.3">
      <c r="B18" s="388"/>
      <c r="D18" s="390" t="s">
        <v>581</v>
      </c>
      <c r="I18" s="390" t="s">
        <v>577</v>
      </c>
      <c r="J18" s="393" t="s">
        <v>571</v>
      </c>
      <c r="L18" s="388"/>
    </row>
    <row r="19" spans="2:12" s="389" customFormat="1" ht="18" customHeight="1" x14ac:dyDescent="0.3">
      <c r="B19" s="388"/>
      <c r="E19" s="393" t="s">
        <v>582</v>
      </c>
      <c r="I19" s="390" t="s">
        <v>579</v>
      </c>
      <c r="J19" s="393" t="s">
        <v>571</v>
      </c>
      <c r="L19" s="388"/>
    </row>
    <row r="20" spans="2:12" s="389" customFormat="1" ht="6.9" customHeight="1" x14ac:dyDescent="0.3">
      <c r="B20" s="388"/>
      <c r="L20" s="388"/>
    </row>
    <row r="21" spans="2:12" s="389" customFormat="1" ht="12" customHeight="1" x14ac:dyDescent="0.3">
      <c r="B21" s="388"/>
      <c r="D21" s="390" t="s">
        <v>583</v>
      </c>
      <c r="I21" s="390" t="s">
        <v>577</v>
      </c>
      <c r="J21" s="393" t="s">
        <v>571</v>
      </c>
      <c r="L21" s="388"/>
    </row>
    <row r="22" spans="2:12" s="389" customFormat="1" ht="18" customHeight="1" x14ac:dyDescent="0.3">
      <c r="B22" s="388"/>
      <c r="E22" s="393" t="s">
        <v>584</v>
      </c>
      <c r="I22" s="390" t="s">
        <v>579</v>
      </c>
      <c r="J22" s="393" t="s">
        <v>571</v>
      </c>
      <c r="L22" s="388"/>
    </row>
    <row r="23" spans="2:12" s="389" customFormat="1" ht="6.9" customHeight="1" x14ac:dyDescent="0.3">
      <c r="B23" s="388"/>
      <c r="L23" s="388"/>
    </row>
    <row r="24" spans="2:12" s="389" customFormat="1" ht="12" customHeight="1" x14ac:dyDescent="0.3">
      <c r="B24" s="388"/>
      <c r="D24" s="390" t="s">
        <v>585</v>
      </c>
      <c r="L24" s="388"/>
    </row>
    <row r="25" spans="2:12" s="399" customFormat="1" ht="71.25" customHeight="1" x14ac:dyDescent="0.3">
      <c r="B25" s="398"/>
      <c r="E25" s="400" t="s">
        <v>586</v>
      </c>
      <c r="F25" s="400"/>
      <c r="G25" s="400"/>
      <c r="H25" s="400"/>
      <c r="L25" s="398"/>
    </row>
    <row r="26" spans="2:12" s="389" customFormat="1" ht="6.9" customHeight="1" x14ac:dyDescent="0.3">
      <c r="B26" s="388"/>
      <c r="L26" s="388"/>
    </row>
    <row r="27" spans="2:12" s="389" customFormat="1" ht="6.9" customHeight="1" x14ac:dyDescent="0.3">
      <c r="B27" s="388"/>
      <c r="D27" s="401"/>
      <c r="E27" s="401"/>
      <c r="F27" s="401"/>
      <c r="G27" s="401"/>
      <c r="H27" s="401"/>
      <c r="I27" s="401"/>
      <c r="J27" s="401"/>
      <c r="K27" s="401"/>
      <c r="L27" s="388"/>
    </row>
    <row r="28" spans="2:12" s="389" customFormat="1" ht="25.35" customHeight="1" x14ac:dyDescent="0.3">
      <c r="B28" s="388"/>
      <c r="D28" s="402" t="s">
        <v>587</v>
      </c>
      <c r="J28" s="403">
        <f>ROUND(J83, 2)</f>
        <v>0</v>
      </c>
      <c r="L28" s="388"/>
    </row>
    <row r="29" spans="2:12" s="389" customFormat="1" ht="6.9" customHeight="1" x14ac:dyDescent="0.3">
      <c r="B29" s="388"/>
      <c r="D29" s="401"/>
      <c r="E29" s="401"/>
      <c r="F29" s="401"/>
      <c r="G29" s="401"/>
      <c r="H29" s="401"/>
      <c r="I29" s="401"/>
      <c r="J29" s="401"/>
      <c r="K29" s="401"/>
      <c r="L29" s="388"/>
    </row>
    <row r="30" spans="2:12" s="389" customFormat="1" ht="14.4" customHeight="1" x14ac:dyDescent="0.3">
      <c r="B30" s="388"/>
      <c r="F30" s="404" t="s">
        <v>588</v>
      </c>
      <c r="I30" s="404" t="s">
        <v>589</v>
      </c>
      <c r="J30" s="404" t="s">
        <v>590</v>
      </c>
      <c r="L30" s="388"/>
    </row>
    <row r="31" spans="2:12" s="389" customFormat="1" ht="14.4" customHeight="1" x14ac:dyDescent="0.3">
      <c r="B31" s="388"/>
      <c r="D31" s="405" t="s">
        <v>591</v>
      </c>
      <c r="E31" s="390" t="s">
        <v>592</v>
      </c>
      <c r="F31" s="406">
        <f>ROUND((SUM(BE83:BE253)),  2)</f>
        <v>0</v>
      </c>
      <c r="I31" s="407">
        <v>0.21</v>
      </c>
      <c r="J31" s="406">
        <f>ROUND(((SUM(BE83:BE253))*I31),  2)</f>
        <v>0</v>
      </c>
      <c r="L31" s="388"/>
    </row>
    <row r="32" spans="2:12" s="389" customFormat="1" ht="14.4" customHeight="1" x14ac:dyDescent="0.3">
      <c r="B32" s="388"/>
      <c r="E32" s="390" t="s">
        <v>593</v>
      </c>
      <c r="F32" s="406">
        <f>ROUND((SUM(BF83:BF253)),  2)</f>
        <v>0</v>
      </c>
      <c r="I32" s="407">
        <v>0.12</v>
      </c>
      <c r="J32" s="406">
        <f>ROUND(((SUM(BF83:BF253))*I32),  2)</f>
        <v>0</v>
      </c>
      <c r="L32" s="388"/>
    </row>
    <row r="33" spans="2:12" s="389" customFormat="1" ht="14.4" hidden="1" customHeight="1" x14ac:dyDescent="0.3">
      <c r="B33" s="388"/>
      <c r="E33" s="390" t="s">
        <v>594</v>
      </c>
      <c r="F33" s="406">
        <f>ROUND((SUM(BG83:BG253)),  2)</f>
        <v>0</v>
      </c>
      <c r="I33" s="407">
        <v>0.21</v>
      </c>
      <c r="J33" s="406">
        <f>0</f>
        <v>0</v>
      </c>
      <c r="L33" s="388"/>
    </row>
    <row r="34" spans="2:12" s="389" customFormat="1" ht="14.4" hidden="1" customHeight="1" x14ac:dyDescent="0.3">
      <c r="B34" s="388"/>
      <c r="E34" s="390" t="s">
        <v>595</v>
      </c>
      <c r="F34" s="406">
        <f>ROUND((SUM(BH83:BH253)),  2)</f>
        <v>0</v>
      </c>
      <c r="I34" s="407">
        <v>0.12</v>
      </c>
      <c r="J34" s="406">
        <f>0</f>
        <v>0</v>
      </c>
      <c r="L34" s="388"/>
    </row>
    <row r="35" spans="2:12" s="389" customFormat="1" ht="14.4" hidden="1" customHeight="1" x14ac:dyDescent="0.3">
      <c r="B35" s="388"/>
      <c r="E35" s="390" t="s">
        <v>596</v>
      </c>
      <c r="F35" s="406">
        <f>ROUND((SUM(BI83:BI253)),  2)</f>
        <v>0</v>
      </c>
      <c r="I35" s="407">
        <v>0</v>
      </c>
      <c r="J35" s="406">
        <f>0</f>
        <v>0</v>
      </c>
      <c r="L35" s="388"/>
    </row>
    <row r="36" spans="2:12" s="389" customFormat="1" ht="6.9" customHeight="1" x14ac:dyDescent="0.3">
      <c r="B36" s="388"/>
      <c r="L36" s="388"/>
    </row>
    <row r="37" spans="2:12" s="389" customFormat="1" ht="25.35" customHeight="1" x14ac:dyDescent="0.3">
      <c r="B37" s="388"/>
      <c r="C37" s="408"/>
      <c r="D37" s="409" t="s">
        <v>597</v>
      </c>
      <c r="E37" s="410"/>
      <c r="F37" s="410"/>
      <c r="G37" s="411" t="s">
        <v>598</v>
      </c>
      <c r="H37" s="412" t="s">
        <v>599</v>
      </c>
      <c r="I37" s="410"/>
      <c r="J37" s="413">
        <f>SUM(J28:J35)</f>
        <v>0</v>
      </c>
      <c r="K37" s="414"/>
      <c r="L37" s="388"/>
    </row>
    <row r="38" spans="2:12" s="389" customFormat="1" ht="14.4" customHeight="1" x14ac:dyDescent="0.3">
      <c r="B38" s="415"/>
      <c r="C38" s="416"/>
      <c r="D38" s="416"/>
      <c r="E38" s="416"/>
      <c r="F38" s="416"/>
      <c r="G38" s="416"/>
      <c r="H38" s="416"/>
      <c r="I38" s="416"/>
      <c r="J38" s="416"/>
      <c r="K38" s="416"/>
      <c r="L38" s="388"/>
    </row>
    <row r="42" spans="2:12" s="389" customFormat="1" ht="6.9" customHeight="1" x14ac:dyDescent="0.3">
      <c r="B42" s="417"/>
      <c r="C42" s="418"/>
      <c r="D42" s="418"/>
      <c r="E42" s="418"/>
      <c r="F42" s="418"/>
      <c r="G42" s="418"/>
      <c r="H42" s="418"/>
      <c r="I42" s="418"/>
      <c r="J42" s="418"/>
      <c r="K42" s="418"/>
      <c r="L42" s="388"/>
    </row>
    <row r="43" spans="2:12" s="389" customFormat="1" ht="24.9" customHeight="1" x14ac:dyDescent="0.3">
      <c r="B43" s="388"/>
      <c r="C43" s="386" t="s">
        <v>600</v>
      </c>
      <c r="L43" s="388"/>
    </row>
    <row r="44" spans="2:12" s="389" customFormat="1" ht="6.9" customHeight="1" x14ac:dyDescent="0.3">
      <c r="B44" s="388"/>
      <c r="L44" s="388"/>
    </row>
    <row r="45" spans="2:12" s="389" customFormat="1" ht="12" customHeight="1" x14ac:dyDescent="0.3">
      <c r="B45" s="388"/>
      <c r="C45" s="390" t="s">
        <v>569</v>
      </c>
      <c r="L45" s="388"/>
    </row>
    <row r="46" spans="2:12" s="389" customFormat="1" ht="30" customHeight="1" x14ac:dyDescent="0.3">
      <c r="B46" s="388"/>
      <c r="E46" s="391" t="str">
        <f>E7</f>
        <v>MODERNIZACE PRÁDELNY OBLASTNÍ NEMOCNICE JIČÍN, a.s.</v>
      </c>
      <c r="F46" s="392"/>
      <c r="G46" s="392"/>
      <c r="H46" s="392"/>
      <c r="L46" s="388"/>
    </row>
    <row r="47" spans="2:12" s="389" customFormat="1" ht="6.9" customHeight="1" x14ac:dyDescent="0.3">
      <c r="B47" s="388"/>
      <c r="L47" s="388"/>
    </row>
    <row r="48" spans="2:12" s="389" customFormat="1" ht="12" customHeight="1" x14ac:dyDescent="0.3">
      <c r="B48" s="388"/>
      <c r="C48" s="390" t="s">
        <v>573</v>
      </c>
      <c r="F48" s="393" t="str">
        <f>F10</f>
        <v>Jičín, Bolzánova 512</v>
      </c>
      <c r="I48" s="390" t="s">
        <v>575</v>
      </c>
      <c r="J48" s="394" t="str">
        <f>IF(J10="","",J10)</f>
        <v>31. 5. 2025</v>
      </c>
      <c r="L48" s="388"/>
    </row>
    <row r="49" spans="2:47" s="389" customFormat="1" ht="6.9" customHeight="1" x14ac:dyDescent="0.3">
      <c r="B49" s="388"/>
      <c r="L49" s="388"/>
    </row>
    <row r="50" spans="2:47" s="389" customFormat="1" ht="15.15" customHeight="1" x14ac:dyDescent="0.3">
      <c r="B50" s="388"/>
      <c r="C50" s="390" t="s">
        <v>576</v>
      </c>
      <c r="F50" s="393" t="str">
        <f>E13</f>
        <v>Oblastní nemocnice Jičín a.s.</v>
      </c>
      <c r="I50" s="390" t="s">
        <v>581</v>
      </c>
      <c r="J50" s="419" t="str">
        <f>E19</f>
        <v>Ing.arch. Karel Manda</v>
      </c>
      <c r="L50" s="388"/>
    </row>
    <row r="51" spans="2:47" s="389" customFormat="1" ht="15.15" customHeight="1" x14ac:dyDescent="0.3">
      <c r="B51" s="388"/>
      <c r="C51" s="390" t="s">
        <v>580</v>
      </c>
      <c r="F51" s="393" t="str">
        <f>IF(E16="","",E16)</f>
        <v>Vyplň údaj</v>
      </c>
      <c r="I51" s="390" t="s">
        <v>583</v>
      </c>
      <c r="J51" s="419" t="str">
        <f>E22</f>
        <v>Peter Bobák</v>
      </c>
      <c r="L51" s="388"/>
    </row>
    <row r="52" spans="2:47" s="389" customFormat="1" ht="10.35" customHeight="1" x14ac:dyDescent="0.3">
      <c r="B52" s="388"/>
      <c r="L52" s="388"/>
    </row>
    <row r="53" spans="2:47" s="389" customFormat="1" ht="29.25" customHeight="1" x14ac:dyDescent="0.3">
      <c r="B53" s="388"/>
      <c r="C53" s="420" t="s">
        <v>601</v>
      </c>
      <c r="D53" s="408"/>
      <c r="E53" s="408"/>
      <c r="F53" s="408"/>
      <c r="G53" s="408"/>
      <c r="H53" s="408"/>
      <c r="I53" s="408"/>
      <c r="J53" s="421" t="s">
        <v>602</v>
      </c>
      <c r="K53" s="408"/>
      <c r="L53" s="388"/>
    </row>
    <row r="54" spans="2:47" s="389" customFormat="1" ht="10.35" customHeight="1" x14ac:dyDescent="0.3">
      <c r="B54" s="388"/>
      <c r="L54" s="388"/>
    </row>
    <row r="55" spans="2:47" s="389" customFormat="1" ht="22.95" customHeight="1" x14ac:dyDescent="0.3">
      <c r="B55" s="388"/>
      <c r="C55" s="422" t="s">
        <v>603</v>
      </c>
      <c r="J55" s="403">
        <f>J83</f>
        <v>0</v>
      </c>
      <c r="L55" s="388"/>
      <c r="AU55" s="382" t="s">
        <v>604</v>
      </c>
    </row>
    <row r="56" spans="2:47" s="424" customFormat="1" ht="24.9" customHeight="1" x14ac:dyDescent="0.3">
      <c r="B56" s="423"/>
      <c r="D56" s="425" t="s">
        <v>605</v>
      </c>
      <c r="E56" s="426"/>
      <c r="F56" s="426"/>
      <c r="G56" s="426"/>
      <c r="H56" s="426"/>
      <c r="I56" s="426"/>
      <c r="J56" s="427">
        <f>J84</f>
        <v>0</v>
      </c>
      <c r="L56" s="423"/>
    </row>
    <row r="57" spans="2:47" s="429" customFormat="1" ht="19.95" customHeight="1" x14ac:dyDescent="0.3">
      <c r="B57" s="428"/>
      <c r="D57" s="430" t="s">
        <v>606</v>
      </c>
      <c r="E57" s="431"/>
      <c r="F57" s="431"/>
      <c r="G57" s="431"/>
      <c r="H57" s="431"/>
      <c r="I57" s="431"/>
      <c r="J57" s="432">
        <f>J85</f>
        <v>0</v>
      </c>
      <c r="L57" s="428"/>
    </row>
    <row r="58" spans="2:47" s="429" customFormat="1" ht="19.95" customHeight="1" x14ac:dyDescent="0.3">
      <c r="B58" s="428"/>
      <c r="D58" s="430" t="s">
        <v>607</v>
      </c>
      <c r="E58" s="431"/>
      <c r="F58" s="431"/>
      <c r="G58" s="431"/>
      <c r="H58" s="431"/>
      <c r="I58" s="431"/>
      <c r="J58" s="432">
        <f>J103</f>
        <v>0</v>
      </c>
      <c r="L58" s="428"/>
    </row>
    <row r="59" spans="2:47" s="429" customFormat="1" ht="19.95" customHeight="1" x14ac:dyDescent="0.3">
      <c r="B59" s="428"/>
      <c r="D59" s="430" t="s">
        <v>608</v>
      </c>
      <c r="E59" s="431"/>
      <c r="F59" s="431"/>
      <c r="G59" s="431"/>
      <c r="H59" s="431"/>
      <c r="I59" s="431"/>
      <c r="J59" s="432">
        <f>J121</f>
        <v>0</v>
      </c>
      <c r="L59" s="428"/>
    </row>
    <row r="60" spans="2:47" s="429" customFormat="1" ht="19.95" customHeight="1" x14ac:dyDescent="0.3">
      <c r="B60" s="428"/>
      <c r="D60" s="430" t="s">
        <v>609</v>
      </c>
      <c r="E60" s="431"/>
      <c r="F60" s="431"/>
      <c r="G60" s="431"/>
      <c r="H60" s="431"/>
      <c r="I60" s="431"/>
      <c r="J60" s="432">
        <f>J129</f>
        <v>0</v>
      </c>
      <c r="L60" s="428"/>
    </row>
    <row r="61" spans="2:47" s="424" customFormat="1" ht="24.9" customHeight="1" x14ac:dyDescent="0.3">
      <c r="B61" s="423"/>
      <c r="D61" s="425" t="s">
        <v>610</v>
      </c>
      <c r="E61" s="426"/>
      <c r="F61" s="426"/>
      <c r="G61" s="426"/>
      <c r="H61" s="426"/>
      <c r="I61" s="426"/>
      <c r="J61" s="427">
        <f>J228</f>
        <v>0</v>
      </c>
      <c r="L61" s="423"/>
    </row>
    <row r="62" spans="2:47" s="429" customFormat="1" ht="19.95" customHeight="1" x14ac:dyDescent="0.3">
      <c r="B62" s="428"/>
      <c r="D62" s="430" t="s">
        <v>611</v>
      </c>
      <c r="E62" s="431"/>
      <c r="F62" s="431"/>
      <c r="G62" s="431"/>
      <c r="H62" s="431"/>
      <c r="I62" s="431"/>
      <c r="J62" s="432">
        <f>J229</f>
        <v>0</v>
      </c>
      <c r="L62" s="428"/>
    </row>
    <row r="63" spans="2:47" s="429" customFormat="1" ht="19.95" customHeight="1" x14ac:dyDescent="0.3">
      <c r="B63" s="428"/>
      <c r="D63" s="430" t="s">
        <v>612</v>
      </c>
      <c r="E63" s="431"/>
      <c r="F63" s="431"/>
      <c r="G63" s="431"/>
      <c r="H63" s="431"/>
      <c r="I63" s="431"/>
      <c r="J63" s="432">
        <f>J232</f>
        <v>0</v>
      </c>
      <c r="L63" s="428"/>
    </row>
    <row r="64" spans="2:47" s="429" customFormat="1" ht="19.95" customHeight="1" x14ac:dyDescent="0.3">
      <c r="B64" s="428"/>
      <c r="D64" s="430" t="s">
        <v>613</v>
      </c>
      <c r="E64" s="431"/>
      <c r="F64" s="431"/>
      <c r="G64" s="431"/>
      <c r="H64" s="431"/>
      <c r="I64" s="431"/>
      <c r="J64" s="432">
        <f>J245</f>
        <v>0</v>
      </c>
      <c r="L64" s="428"/>
    </row>
    <row r="65" spans="2:12" s="429" customFormat="1" ht="19.95" customHeight="1" x14ac:dyDescent="0.3">
      <c r="B65" s="428"/>
      <c r="D65" s="430" t="s">
        <v>614</v>
      </c>
      <c r="E65" s="431"/>
      <c r="F65" s="431"/>
      <c r="G65" s="431"/>
      <c r="H65" s="431"/>
      <c r="I65" s="431"/>
      <c r="J65" s="432">
        <f>J252</f>
        <v>0</v>
      </c>
      <c r="L65" s="428"/>
    </row>
    <row r="66" spans="2:12" s="389" customFormat="1" ht="21.75" customHeight="1" x14ac:dyDescent="0.3">
      <c r="B66" s="388"/>
      <c r="L66" s="388"/>
    </row>
    <row r="67" spans="2:12" s="389" customFormat="1" ht="6.9" customHeight="1" x14ac:dyDescent="0.3">
      <c r="B67" s="415"/>
      <c r="C67" s="416"/>
      <c r="D67" s="416"/>
      <c r="E67" s="416"/>
      <c r="F67" s="416"/>
      <c r="G67" s="416"/>
      <c r="H67" s="416"/>
      <c r="I67" s="416"/>
      <c r="J67" s="416"/>
      <c r="K67" s="416"/>
      <c r="L67" s="388"/>
    </row>
    <row r="71" spans="2:12" s="389" customFormat="1" ht="6.9" customHeight="1" x14ac:dyDescent="0.3">
      <c r="B71" s="417"/>
      <c r="C71" s="418"/>
      <c r="D71" s="418"/>
      <c r="E71" s="418"/>
      <c r="F71" s="418"/>
      <c r="G71" s="418"/>
      <c r="H71" s="418"/>
      <c r="I71" s="418"/>
      <c r="J71" s="418"/>
      <c r="K71" s="418"/>
      <c r="L71" s="388"/>
    </row>
    <row r="72" spans="2:12" s="389" customFormat="1" ht="24.9" customHeight="1" x14ac:dyDescent="0.3">
      <c r="B72" s="388"/>
      <c r="C72" s="386" t="s">
        <v>615</v>
      </c>
      <c r="L72" s="388"/>
    </row>
    <row r="73" spans="2:12" s="389" customFormat="1" ht="6.9" customHeight="1" x14ac:dyDescent="0.3">
      <c r="B73" s="388"/>
      <c r="L73" s="388"/>
    </row>
    <row r="74" spans="2:12" s="389" customFormat="1" ht="12" customHeight="1" x14ac:dyDescent="0.3">
      <c r="B74" s="388"/>
      <c r="C74" s="390" t="s">
        <v>569</v>
      </c>
      <c r="L74" s="388"/>
    </row>
    <row r="75" spans="2:12" s="389" customFormat="1" ht="30" customHeight="1" x14ac:dyDescent="0.3">
      <c r="B75" s="388"/>
      <c r="E75" s="391" t="str">
        <f>E7</f>
        <v>MODERNIZACE PRÁDELNY OBLASTNÍ NEMOCNICE JIČÍN, a.s.</v>
      </c>
      <c r="F75" s="392"/>
      <c r="G75" s="392"/>
      <c r="H75" s="392"/>
      <c r="L75" s="388"/>
    </row>
    <row r="76" spans="2:12" s="389" customFormat="1" ht="6.9" customHeight="1" x14ac:dyDescent="0.3">
      <c r="B76" s="388"/>
      <c r="L76" s="388"/>
    </row>
    <row r="77" spans="2:12" s="389" customFormat="1" ht="12" customHeight="1" x14ac:dyDescent="0.3">
      <c r="B77" s="388"/>
      <c r="C77" s="390" t="s">
        <v>573</v>
      </c>
      <c r="F77" s="393" t="str">
        <f>F10</f>
        <v>Jičín, Bolzánova 512</v>
      </c>
      <c r="I77" s="390" t="s">
        <v>575</v>
      </c>
      <c r="J77" s="394" t="str">
        <f>IF(J10="","",J10)</f>
        <v>31. 5. 2025</v>
      </c>
      <c r="L77" s="388"/>
    </row>
    <row r="78" spans="2:12" s="389" customFormat="1" ht="6.9" customHeight="1" x14ac:dyDescent="0.3">
      <c r="B78" s="388"/>
      <c r="L78" s="388"/>
    </row>
    <row r="79" spans="2:12" s="389" customFormat="1" ht="15.15" customHeight="1" x14ac:dyDescent="0.3">
      <c r="B79" s="388"/>
      <c r="C79" s="390" t="s">
        <v>576</v>
      </c>
      <c r="F79" s="393" t="str">
        <f>E13</f>
        <v>Oblastní nemocnice Jičín a.s.</v>
      </c>
      <c r="I79" s="390" t="s">
        <v>581</v>
      </c>
      <c r="J79" s="419" t="str">
        <f>E19</f>
        <v>Ing.arch. Karel Manda</v>
      </c>
      <c r="L79" s="388"/>
    </row>
    <row r="80" spans="2:12" s="389" customFormat="1" ht="15.15" customHeight="1" x14ac:dyDescent="0.3">
      <c r="B80" s="388"/>
      <c r="C80" s="390" t="s">
        <v>580</v>
      </c>
      <c r="F80" s="393" t="str">
        <f>IF(E16="","",E16)</f>
        <v>Vyplň údaj</v>
      </c>
      <c r="I80" s="390" t="s">
        <v>583</v>
      </c>
      <c r="J80" s="419" t="str">
        <f>E22</f>
        <v>Peter Bobák</v>
      </c>
      <c r="L80" s="388"/>
    </row>
    <row r="81" spans="2:65" s="389" customFormat="1" ht="10.35" customHeight="1" x14ac:dyDescent="0.3">
      <c r="B81" s="388"/>
      <c r="L81" s="388"/>
    </row>
    <row r="82" spans="2:65" s="441" customFormat="1" ht="29.25" customHeight="1" x14ac:dyDescent="0.3">
      <c r="B82" s="433"/>
      <c r="C82" s="434" t="s">
        <v>616</v>
      </c>
      <c r="D82" s="435" t="s">
        <v>11</v>
      </c>
      <c r="E82" s="435" t="s">
        <v>617</v>
      </c>
      <c r="F82" s="435" t="s">
        <v>618</v>
      </c>
      <c r="G82" s="435" t="s">
        <v>106</v>
      </c>
      <c r="H82" s="435" t="s">
        <v>619</v>
      </c>
      <c r="I82" s="435" t="s">
        <v>620</v>
      </c>
      <c r="J82" s="436" t="s">
        <v>602</v>
      </c>
      <c r="K82" s="437" t="s">
        <v>621</v>
      </c>
      <c r="L82" s="433"/>
      <c r="M82" s="438" t="s">
        <v>571</v>
      </c>
      <c r="N82" s="439" t="s">
        <v>591</v>
      </c>
      <c r="O82" s="439" t="s">
        <v>622</v>
      </c>
      <c r="P82" s="439" t="s">
        <v>623</v>
      </c>
      <c r="Q82" s="439" t="s">
        <v>624</v>
      </c>
      <c r="R82" s="439" t="s">
        <v>625</v>
      </c>
      <c r="S82" s="439" t="s">
        <v>626</v>
      </c>
      <c r="T82" s="440" t="s">
        <v>627</v>
      </c>
    </row>
    <row r="83" spans="2:65" s="389" customFormat="1" ht="22.95" customHeight="1" x14ac:dyDescent="0.3">
      <c r="B83" s="388"/>
      <c r="C83" s="442" t="s">
        <v>628</v>
      </c>
      <c r="J83" s="443">
        <f>BK83</f>
        <v>0</v>
      </c>
      <c r="L83" s="388"/>
      <c r="M83" s="444"/>
      <c r="N83" s="401"/>
      <c r="O83" s="401"/>
      <c r="P83" s="445">
        <f>P84+P228</f>
        <v>0</v>
      </c>
      <c r="Q83" s="401"/>
      <c r="R83" s="445">
        <f>R84+R228</f>
        <v>12.21239007</v>
      </c>
      <c r="S83" s="401"/>
      <c r="T83" s="446">
        <f>T84+T228</f>
        <v>28.358450000000005</v>
      </c>
      <c r="AT83" s="382" t="s">
        <v>233</v>
      </c>
      <c r="AU83" s="382" t="s">
        <v>604</v>
      </c>
      <c r="BK83" s="447">
        <f>BK84+BK228</f>
        <v>0</v>
      </c>
    </row>
    <row r="84" spans="2:65" s="449" customFormat="1" ht="25.95" customHeight="1" x14ac:dyDescent="0.25">
      <c r="B84" s="448"/>
      <c r="D84" s="450" t="s">
        <v>233</v>
      </c>
      <c r="E84" s="451" t="s">
        <v>629</v>
      </c>
      <c r="F84" s="451" t="s">
        <v>630</v>
      </c>
      <c r="I84" s="452"/>
      <c r="J84" s="453">
        <f>BK84</f>
        <v>0</v>
      </c>
      <c r="L84" s="448"/>
      <c r="M84" s="454"/>
      <c r="P84" s="455">
        <f>P85+P103+P121+P129</f>
        <v>0</v>
      </c>
      <c r="R84" s="455">
        <f>R85+R103+R121+R129</f>
        <v>9.5601147700000002</v>
      </c>
      <c r="T84" s="456">
        <f>T85+T103+T121+T129</f>
        <v>25.839450000000006</v>
      </c>
      <c r="AR84" s="450" t="s">
        <v>19</v>
      </c>
      <c r="AT84" s="457" t="s">
        <v>233</v>
      </c>
      <c r="AU84" s="457" t="s">
        <v>631</v>
      </c>
      <c r="AY84" s="450" t="s">
        <v>632</v>
      </c>
      <c r="BK84" s="458">
        <f>BK85+BK103+BK121+BK129</f>
        <v>0</v>
      </c>
    </row>
    <row r="85" spans="2:65" s="449" customFormat="1" ht="22.95" customHeight="1" x14ac:dyDescent="0.25">
      <c r="B85" s="448"/>
      <c r="D85" s="450" t="s">
        <v>233</v>
      </c>
      <c r="E85" s="459" t="s">
        <v>565</v>
      </c>
      <c r="F85" s="459" t="s">
        <v>633</v>
      </c>
      <c r="I85" s="452"/>
      <c r="J85" s="460">
        <f>BK85</f>
        <v>0</v>
      </c>
      <c r="L85" s="448"/>
      <c r="M85" s="454"/>
      <c r="P85" s="455">
        <f>SUM(P86:P102)</f>
        <v>0</v>
      </c>
      <c r="R85" s="455">
        <f>SUM(R86:R102)</f>
        <v>4.5656302199999992</v>
      </c>
      <c r="T85" s="456">
        <f>SUM(T86:T102)</f>
        <v>0</v>
      </c>
      <c r="AR85" s="450" t="s">
        <v>19</v>
      </c>
      <c r="AT85" s="457" t="s">
        <v>233</v>
      </c>
      <c r="AU85" s="457" t="s">
        <v>19</v>
      </c>
      <c r="AY85" s="450" t="s">
        <v>632</v>
      </c>
      <c r="BK85" s="458">
        <f>SUM(BK86:BK102)</f>
        <v>0</v>
      </c>
    </row>
    <row r="86" spans="2:65" s="389" customFormat="1" ht="24.15" customHeight="1" x14ac:dyDescent="0.3">
      <c r="B86" s="388"/>
      <c r="C86" s="461" t="s">
        <v>19</v>
      </c>
      <c r="D86" s="461" t="s">
        <v>634</v>
      </c>
      <c r="E86" s="462" t="s">
        <v>635</v>
      </c>
      <c r="F86" s="463" t="s">
        <v>636</v>
      </c>
      <c r="G86" s="464" t="s">
        <v>637</v>
      </c>
      <c r="H86" s="465">
        <v>0.14199999999999999</v>
      </c>
      <c r="I86" s="466"/>
      <c r="J86" s="467">
        <f>ROUND(I86*H86,2)</f>
        <v>0</v>
      </c>
      <c r="K86" s="468"/>
      <c r="L86" s="388"/>
      <c r="M86" s="469" t="s">
        <v>571</v>
      </c>
      <c r="N86" s="470" t="s">
        <v>592</v>
      </c>
      <c r="P86" s="471">
        <f>O86*H86</f>
        <v>0</v>
      </c>
      <c r="Q86" s="471">
        <v>2.3010199999999998</v>
      </c>
      <c r="R86" s="471">
        <f>Q86*H86</f>
        <v>0.32674483999999993</v>
      </c>
      <c r="S86" s="471">
        <v>0</v>
      </c>
      <c r="T86" s="472">
        <f>S86*H86</f>
        <v>0</v>
      </c>
      <c r="AR86" s="473" t="s">
        <v>76</v>
      </c>
      <c r="AT86" s="473" t="s">
        <v>634</v>
      </c>
      <c r="AU86" s="473" t="s">
        <v>565</v>
      </c>
      <c r="AY86" s="382" t="s">
        <v>632</v>
      </c>
      <c r="BE86" s="474">
        <f>IF(N86="základní",J86,0)</f>
        <v>0</v>
      </c>
      <c r="BF86" s="474">
        <f>IF(N86="snížená",J86,0)</f>
        <v>0</v>
      </c>
      <c r="BG86" s="474">
        <f>IF(N86="zákl. přenesená",J86,0)</f>
        <v>0</v>
      </c>
      <c r="BH86" s="474">
        <f>IF(N86="sníž. přenesená",J86,0)</f>
        <v>0</v>
      </c>
      <c r="BI86" s="474">
        <f>IF(N86="nulová",J86,0)</f>
        <v>0</v>
      </c>
      <c r="BJ86" s="382" t="s">
        <v>19</v>
      </c>
      <c r="BK86" s="474">
        <f>ROUND(I86*H86,2)</f>
        <v>0</v>
      </c>
      <c r="BL86" s="382" t="s">
        <v>76</v>
      </c>
      <c r="BM86" s="473" t="s">
        <v>638</v>
      </c>
    </row>
    <row r="87" spans="2:65" s="389" customFormat="1" x14ac:dyDescent="0.3">
      <c r="B87" s="388"/>
      <c r="D87" s="475" t="s">
        <v>639</v>
      </c>
      <c r="F87" s="476" t="s">
        <v>640</v>
      </c>
      <c r="I87" s="477"/>
      <c r="L87" s="388"/>
      <c r="M87" s="478"/>
      <c r="T87" s="479"/>
      <c r="AT87" s="382" t="s">
        <v>639</v>
      </c>
      <c r="AU87" s="382" t="s">
        <v>565</v>
      </c>
    </row>
    <row r="88" spans="2:65" s="481" customFormat="1" ht="20.399999999999999" x14ac:dyDescent="0.3">
      <c r="B88" s="480"/>
      <c r="D88" s="482" t="s">
        <v>641</v>
      </c>
      <c r="E88" s="483" t="s">
        <v>571</v>
      </c>
      <c r="F88" s="484" t="s">
        <v>642</v>
      </c>
      <c r="H88" s="485">
        <v>0.14199999999999999</v>
      </c>
      <c r="I88" s="486"/>
      <c r="L88" s="480"/>
      <c r="M88" s="487"/>
      <c r="T88" s="488"/>
      <c r="AT88" s="483" t="s">
        <v>641</v>
      </c>
      <c r="AU88" s="483" t="s">
        <v>565</v>
      </c>
      <c r="AV88" s="481" t="s">
        <v>565</v>
      </c>
      <c r="AW88" s="481" t="s">
        <v>643</v>
      </c>
      <c r="AX88" s="481" t="s">
        <v>19</v>
      </c>
      <c r="AY88" s="483" t="s">
        <v>632</v>
      </c>
    </row>
    <row r="89" spans="2:65" s="389" customFormat="1" ht="24.15" customHeight="1" x14ac:dyDescent="0.3">
      <c r="B89" s="388"/>
      <c r="C89" s="461" t="s">
        <v>565</v>
      </c>
      <c r="D89" s="461" t="s">
        <v>634</v>
      </c>
      <c r="E89" s="462" t="s">
        <v>644</v>
      </c>
      <c r="F89" s="463" t="s">
        <v>645</v>
      </c>
      <c r="G89" s="464" t="s">
        <v>646</v>
      </c>
      <c r="H89" s="465">
        <v>6.2E-2</v>
      </c>
      <c r="I89" s="466"/>
      <c r="J89" s="467">
        <f>ROUND(I89*H89,2)</f>
        <v>0</v>
      </c>
      <c r="K89" s="468"/>
      <c r="L89" s="388"/>
      <c r="M89" s="469" t="s">
        <v>571</v>
      </c>
      <c r="N89" s="470" t="s">
        <v>592</v>
      </c>
      <c r="P89" s="471">
        <f>O89*H89</f>
        <v>0</v>
      </c>
      <c r="Q89" s="471">
        <v>1.06277</v>
      </c>
      <c r="R89" s="471">
        <f>Q89*H89</f>
        <v>6.5891740000000004E-2</v>
      </c>
      <c r="S89" s="471">
        <v>0</v>
      </c>
      <c r="T89" s="472">
        <f>S89*H89</f>
        <v>0</v>
      </c>
      <c r="AR89" s="473" t="s">
        <v>76</v>
      </c>
      <c r="AT89" s="473" t="s">
        <v>634</v>
      </c>
      <c r="AU89" s="473" t="s">
        <v>565</v>
      </c>
      <c r="AY89" s="382" t="s">
        <v>632</v>
      </c>
      <c r="BE89" s="474">
        <f>IF(N89="základní",J89,0)</f>
        <v>0</v>
      </c>
      <c r="BF89" s="474">
        <f>IF(N89="snížená",J89,0)</f>
        <v>0</v>
      </c>
      <c r="BG89" s="474">
        <f>IF(N89="zákl. přenesená",J89,0)</f>
        <v>0</v>
      </c>
      <c r="BH89" s="474">
        <f>IF(N89="sníž. přenesená",J89,0)</f>
        <v>0</v>
      </c>
      <c r="BI89" s="474">
        <f>IF(N89="nulová",J89,0)</f>
        <v>0</v>
      </c>
      <c r="BJ89" s="382" t="s">
        <v>19</v>
      </c>
      <c r="BK89" s="474">
        <f>ROUND(I89*H89,2)</f>
        <v>0</v>
      </c>
      <c r="BL89" s="382" t="s">
        <v>76</v>
      </c>
      <c r="BM89" s="473" t="s">
        <v>647</v>
      </c>
    </row>
    <row r="90" spans="2:65" s="389" customFormat="1" x14ac:dyDescent="0.3">
      <c r="B90" s="388"/>
      <c r="D90" s="475" t="s">
        <v>639</v>
      </c>
      <c r="F90" s="476" t="s">
        <v>648</v>
      </c>
      <c r="I90" s="477"/>
      <c r="L90" s="388"/>
      <c r="M90" s="478"/>
      <c r="T90" s="479"/>
      <c r="AT90" s="382" t="s">
        <v>639</v>
      </c>
      <c r="AU90" s="382" t="s">
        <v>565</v>
      </c>
    </row>
    <row r="91" spans="2:65" s="389" customFormat="1" ht="90" customHeight="1" x14ac:dyDescent="0.3">
      <c r="B91" s="388"/>
      <c r="C91" s="461" t="s">
        <v>649</v>
      </c>
      <c r="D91" s="461" t="s">
        <v>634</v>
      </c>
      <c r="E91" s="462" t="s">
        <v>650</v>
      </c>
      <c r="F91" s="463" t="s">
        <v>651</v>
      </c>
      <c r="G91" s="464" t="s">
        <v>637</v>
      </c>
      <c r="H91" s="465">
        <v>5.3999999999999999E-2</v>
      </c>
      <c r="I91" s="466"/>
      <c r="J91" s="467">
        <f>ROUND(I91*H91,2)</f>
        <v>0</v>
      </c>
      <c r="K91" s="468"/>
      <c r="L91" s="388"/>
      <c r="M91" s="469" t="s">
        <v>571</v>
      </c>
      <c r="N91" s="470" t="s">
        <v>592</v>
      </c>
      <c r="P91" s="471">
        <f>O91*H91</f>
        <v>0</v>
      </c>
      <c r="Q91" s="471">
        <v>3.2115</v>
      </c>
      <c r="R91" s="471">
        <f>Q91*H91</f>
        <v>0.17342099999999999</v>
      </c>
      <c r="S91" s="471">
        <v>0</v>
      </c>
      <c r="T91" s="472">
        <f>S91*H91</f>
        <v>0</v>
      </c>
      <c r="AR91" s="473" t="s">
        <v>76</v>
      </c>
      <c r="AT91" s="473" t="s">
        <v>634</v>
      </c>
      <c r="AU91" s="473" t="s">
        <v>565</v>
      </c>
      <c r="AY91" s="382" t="s">
        <v>632</v>
      </c>
      <c r="BE91" s="474">
        <f>IF(N91="základní",J91,0)</f>
        <v>0</v>
      </c>
      <c r="BF91" s="474">
        <f>IF(N91="snížená",J91,0)</f>
        <v>0</v>
      </c>
      <c r="BG91" s="474">
        <f>IF(N91="zákl. přenesená",J91,0)</f>
        <v>0</v>
      </c>
      <c r="BH91" s="474">
        <f>IF(N91="sníž. přenesená",J91,0)</f>
        <v>0</v>
      </c>
      <c r="BI91" s="474">
        <f>IF(N91="nulová",J91,0)</f>
        <v>0</v>
      </c>
      <c r="BJ91" s="382" t="s">
        <v>19</v>
      </c>
      <c r="BK91" s="474">
        <f>ROUND(I91*H91,2)</f>
        <v>0</v>
      </c>
      <c r="BL91" s="382" t="s">
        <v>76</v>
      </c>
      <c r="BM91" s="473" t="s">
        <v>652</v>
      </c>
    </row>
    <row r="92" spans="2:65" s="389" customFormat="1" x14ac:dyDescent="0.3">
      <c r="B92" s="388"/>
      <c r="D92" s="475" t="s">
        <v>639</v>
      </c>
      <c r="F92" s="476" t="s">
        <v>653</v>
      </c>
      <c r="I92" s="477"/>
      <c r="L92" s="388"/>
      <c r="M92" s="478"/>
      <c r="T92" s="479"/>
      <c r="AT92" s="382" t="s">
        <v>639</v>
      </c>
      <c r="AU92" s="382" t="s">
        <v>565</v>
      </c>
    </row>
    <row r="93" spans="2:65" s="481" customFormat="1" x14ac:dyDescent="0.3">
      <c r="B93" s="480"/>
      <c r="D93" s="482" t="s">
        <v>641</v>
      </c>
      <c r="E93" s="483" t="s">
        <v>571</v>
      </c>
      <c r="F93" s="484" t="s">
        <v>654</v>
      </c>
      <c r="H93" s="485">
        <v>8.1000000000000003E-2</v>
      </c>
      <c r="I93" s="486"/>
      <c r="L93" s="480"/>
      <c r="M93" s="487"/>
      <c r="T93" s="488"/>
      <c r="AT93" s="483" t="s">
        <v>641</v>
      </c>
      <c r="AU93" s="483" t="s">
        <v>565</v>
      </c>
      <c r="AV93" s="481" t="s">
        <v>565</v>
      </c>
      <c r="AW93" s="481" t="s">
        <v>643</v>
      </c>
      <c r="AX93" s="481" t="s">
        <v>631</v>
      </c>
      <c r="AY93" s="483" t="s">
        <v>632</v>
      </c>
    </row>
    <row r="94" spans="2:65" s="481" customFormat="1" x14ac:dyDescent="0.3">
      <c r="B94" s="480"/>
      <c r="D94" s="482" t="s">
        <v>641</v>
      </c>
      <c r="E94" s="483" t="s">
        <v>571</v>
      </c>
      <c r="F94" s="484" t="s">
        <v>655</v>
      </c>
      <c r="H94" s="485">
        <v>5.3999999999999999E-2</v>
      </c>
      <c r="I94" s="486"/>
      <c r="L94" s="480"/>
      <c r="M94" s="487"/>
      <c r="T94" s="488"/>
      <c r="AT94" s="483" t="s">
        <v>641</v>
      </c>
      <c r="AU94" s="483" t="s">
        <v>565</v>
      </c>
      <c r="AV94" s="481" t="s">
        <v>565</v>
      </c>
      <c r="AW94" s="481" t="s">
        <v>643</v>
      </c>
      <c r="AX94" s="481" t="s">
        <v>19</v>
      </c>
      <c r="AY94" s="483" t="s">
        <v>632</v>
      </c>
    </row>
    <row r="95" spans="2:65" s="389" customFormat="1" ht="90" customHeight="1" x14ac:dyDescent="0.3">
      <c r="B95" s="388"/>
      <c r="C95" s="461" t="s">
        <v>76</v>
      </c>
      <c r="D95" s="461" t="s">
        <v>634</v>
      </c>
      <c r="E95" s="462" t="s">
        <v>656</v>
      </c>
      <c r="F95" s="463" t="s">
        <v>657</v>
      </c>
      <c r="G95" s="464" t="s">
        <v>637</v>
      </c>
      <c r="H95" s="465">
        <v>0.86399999999999999</v>
      </c>
      <c r="I95" s="466"/>
      <c r="J95" s="467">
        <f>ROUND(I95*H95,2)</f>
        <v>0</v>
      </c>
      <c r="K95" s="468"/>
      <c r="L95" s="388"/>
      <c r="M95" s="469" t="s">
        <v>571</v>
      </c>
      <c r="N95" s="470" t="s">
        <v>592</v>
      </c>
      <c r="P95" s="471">
        <f>O95*H95</f>
        <v>0</v>
      </c>
      <c r="Q95" s="471">
        <v>2.7048100000000002</v>
      </c>
      <c r="R95" s="471">
        <f>Q95*H95</f>
        <v>2.3369558399999999</v>
      </c>
      <c r="S95" s="471">
        <v>0</v>
      </c>
      <c r="T95" s="472">
        <f>S95*H95</f>
        <v>0</v>
      </c>
      <c r="AR95" s="473" t="s">
        <v>76</v>
      </c>
      <c r="AT95" s="473" t="s">
        <v>634</v>
      </c>
      <c r="AU95" s="473" t="s">
        <v>565</v>
      </c>
      <c r="AY95" s="382" t="s">
        <v>632</v>
      </c>
      <c r="BE95" s="474">
        <f>IF(N95="základní",J95,0)</f>
        <v>0</v>
      </c>
      <c r="BF95" s="474">
        <f>IF(N95="snížená",J95,0)</f>
        <v>0</v>
      </c>
      <c r="BG95" s="474">
        <f>IF(N95="zákl. přenesená",J95,0)</f>
        <v>0</v>
      </c>
      <c r="BH95" s="474">
        <f>IF(N95="sníž. přenesená",J95,0)</f>
        <v>0</v>
      </c>
      <c r="BI95" s="474">
        <f>IF(N95="nulová",J95,0)</f>
        <v>0</v>
      </c>
      <c r="BJ95" s="382" t="s">
        <v>19</v>
      </c>
      <c r="BK95" s="474">
        <f>ROUND(I95*H95,2)</f>
        <v>0</v>
      </c>
      <c r="BL95" s="382" t="s">
        <v>76</v>
      </c>
      <c r="BM95" s="473" t="s">
        <v>658</v>
      </c>
    </row>
    <row r="96" spans="2:65" s="389" customFormat="1" x14ac:dyDescent="0.3">
      <c r="B96" s="388"/>
      <c r="D96" s="475" t="s">
        <v>639</v>
      </c>
      <c r="F96" s="476" t="s">
        <v>659</v>
      </c>
      <c r="I96" s="477"/>
      <c r="L96" s="388"/>
      <c r="M96" s="478"/>
      <c r="T96" s="479"/>
      <c r="AT96" s="382" t="s">
        <v>639</v>
      </c>
      <c r="AU96" s="382" t="s">
        <v>565</v>
      </c>
    </row>
    <row r="97" spans="2:65" s="481" customFormat="1" x14ac:dyDescent="0.3">
      <c r="B97" s="480"/>
      <c r="D97" s="482" t="s">
        <v>641</v>
      </c>
      <c r="E97" s="483" t="s">
        <v>571</v>
      </c>
      <c r="F97" s="484" t="s">
        <v>660</v>
      </c>
      <c r="H97" s="485">
        <v>0.86399999999999999</v>
      </c>
      <c r="I97" s="486"/>
      <c r="L97" s="480"/>
      <c r="M97" s="487"/>
      <c r="T97" s="488"/>
      <c r="AT97" s="483" t="s">
        <v>641</v>
      </c>
      <c r="AU97" s="483" t="s">
        <v>565</v>
      </c>
      <c r="AV97" s="481" t="s">
        <v>565</v>
      </c>
      <c r="AW97" s="481" t="s">
        <v>643</v>
      </c>
      <c r="AX97" s="481" t="s">
        <v>19</v>
      </c>
      <c r="AY97" s="483" t="s">
        <v>632</v>
      </c>
    </row>
    <row r="98" spans="2:65" s="389" customFormat="1" ht="90" customHeight="1" x14ac:dyDescent="0.3">
      <c r="B98" s="388"/>
      <c r="C98" s="461" t="s">
        <v>661</v>
      </c>
      <c r="D98" s="461" t="s">
        <v>634</v>
      </c>
      <c r="E98" s="462" t="s">
        <v>662</v>
      </c>
      <c r="F98" s="463" t="s">
        <v>663</v>
      </c>
      <c r="G98" s="464" t="s">
        <v>637</v>
      </c>
      <c r="H98" s="465">
        <v>0.58499999999999996</v>
      </c>
      <c r="I98" s="466"/>
      <c r="J98" s="467">
        <f>ROUND(I98*H98,2)</f>
        <v>0</v>
      </c>
      <c r="K98" s="468"/>
      <c r="L98" s="388"/>
      <c r="M98" s="469" t="s">
        <v>571</v>
      </c>
      <c r="N98" s="470" t="s">
        <v>592</v>
      </c>
      <c r="P98" s="471">
        <f>O98*H98</f>
        <v>0</v>
      </c>
      <c r="Q98" s="471">
        <v>2.8420800000000002</v>
      </c>
      <c r="R98" s="471">
        <f>Q98*H98</f>
        <v>1.6626167999999999</v>
      </c>
      <c r="S98" s="471">
        <v>0</v>
      </c>
      <c r="T98" s="472">
        <f>S98*H98</f>
        <v>0</v>
      </c>
      <c r="AR98" s="473" t="s">
        <v>76</v>
      </c>
      <c r="AT98" s="473" t="s">
        <v>634</v>
      </c>
      <c r="AU98" s="473" t="s">
        <v>565</v>
      </c>
      <c r="AY98" s="382" t="s">
        <v>632</v>
      </c>
      <c r="BE98" s="474">
        <f>IF(N98="základní",J98,0)</f>
        <v>0</v>
      </c>
      <c r="BF98" s="474">
        <f>IF(N98="snížená",J98,0)</f>
        <v>0</v>
      </c>
      <c r="BG98" s="474">
        <f>IF(N98="zákl. přenesená",J98,0)</f>
        <v>0</v>
      </c>
      <c r="BH98" s="474">
        <f>IF(N98="sníž. přenesená",J98,0)</f>
        <v>0</v>
      </c>
      <c r="BI98" s="474">
        <f>IF(N98="nulová",J98,0)</f>
        <v>0</v>
      </c>
      <c r="BJ98" s="382" t="s">
        <v>19</v>
      </c>
      <c r="BK98" s="474">
        <f>ROUND(I98*H98,2)</f>
        <v>0</v>
      </c>
      <c r="BL98" s="382" t="s">
        <v>76</v>
      </c>
      <c r="BM98" s="473" t="s">
        <v>664</v>
      </c>
    </row>
    <row r="99" spans="2:65" s="389" customFormat="1" x14ac:dyDescent="0.3">
      <c r="B99" s="388"/>
      <c r="D99" s="475" t="s">
        <v>639</v>
      </c>
      <c r="F99" s="476" t="s">
        <v>665</v>
      </c>
      <c r="I99" s="477"/>
      <c r="L99" s="388"/>
      <c r="M99" s="478"/>
      <c r="T99" s="479"/>
      <c r="AT99" s="382" t="s">
        <v>639</v>
      </c>
      <c r="AU99" s="382" t="s">
        <v>565</v>
      </c>
    </row>
    <row r="100" spans="2:65" s="481" customFormat="1" x14ac:dyDescent="0.3">
      <c r="B100" s="480"/>
      <c r="D100" s="482" t="s">
        <v>641</v>
      </c>
      <c r="E100" s="483" t="s">
        <v>571</v>
      </c>
      <c r="F100" s="484" t="s">
        <v>666</v>
      </c>
      <c r="H100" s="485">
        <v>5.3999999999999999E-2</v>
      </c>
      <c r="I100" s="486"/>
      <c r="L100" s="480"/>
      <c r="M100" s="487"/>
      <c r="T100" s="488"/>
      <c r="AT100" s="483" t="s">
        <v>641</v>
      </c>
      <c r="AU100" s="483" t="s">
        <v>565</v>
      </c>
      <c r="AV100" s="481" t="s">
        <v>565</v>
      </c>
      <c r="AW100" s="481" t="s">
        <v>643</v>
      </c>
      <c r="AX100" s="481" t="s">
        <v>631</v>
      </c>
      <c r="AY100" s="483" t="s">
        <v>632</v>
      </c>
    </row>
    <row r="101" spans="2:65" s="481" customFormat="1" ht="20.399999999999999" x14ac:dyDescent="0.3">
      <c r="B101" s="480"/>
      <c r="D101" s="482" t="s">
        <v>641</v>
      </c>
      <c r="E101" s="483" t="s">
        <v>571</v>
      </c>
      <c r="F101" s="484" t="s">
        <v>667</v>
      </c>
      <c r="H101" s="485">
        <v>0.53100000000000003</v>
      </c>
      <c r="I101" s="486"/>
      <c r="L101" s="480"/>
      <c r="M101" s="487"/>
      <c r="T101" s="488"/>
      <c r="AT101" s="483" t="s">
        <v>641</v>
      </c>
      <c r="AU101" s="483" t="s">
        <v>565</v>
      </c>
      <c r="AV101" s="481" t="s">
        <v>565</v>
      </c>
      <c r="AW101" s="481" t="s">
        <v>643</v>
      </c>
      <c r="AX101" s="481" t="s">
        <v>631</v>
      </c>
      <c r="AY101" s="483" t="s">
        <v>632</v>
      </c>
    </row>
    <row r="102" spans="2:65" s="490" customFormat="1" x14ac:dyDescent="0.3">
      <c r="B102" s="489"/>
      <c r="D102" s="482" t="s">
        <v>641</v>
      </c>
      <c r="E102" s="491" t="s">
        <v>571</v>
      </c>
      <c r="F102" s="492" t="s">
        <v>668</v>
      </c>
      <c r="H102" s="493">
        <v>0.58499999999999996</v>
      </c>
      <c r="I102" s="494"/>
      <c r="L102" s="489"/>
      <c r="M102" s="495"/>
      <c r="T102" s="496"/>
      <c r="AT102" s="491" t="s">
        <v>641</v>
      </c>
      <c r="AU102" s="491" t="s">
        <v>565</v>
      </c>
      <c r="AV102" s="490" t="s">
        <v>76</v>
      </c>
      <c r="AW102" s="490" t="s">
        <v>643</v>
      </c>
      <c r="AX102" s="490" t="s">
        <v>19</v>
      </c>
      <c r="AY102" s="491" t="s">
        <v>632</v>
      </c>
    </row>
    <row r="103" spans="2:65" s="449" customFormat="1" ht="22.95" customHeight="1" x14ac:dyDescent="0.25">
      <c r="B103" s="448"/>
      <c r="D103" s="450" t="s">
        <v>233</v>
      </c>
      <c r="E103" s="459" t="s">
        <v>649</v>
      </c>
      <c r="F103" s="459" t="s">
        <v>669</v>
      </c>
      <c r="I103" s="452"/>
      <c r="J103" s="460">
        <f>BK103</f>
        <v>0</v>
      </c>
      <c r="L103" s="448"/>
      <c r="M103" s="454"/>
      <c r="P103" s="455">
        <f>SUM(P104:P120)</f>
        <v>0</v>
      </c>
      <c r="R103" s="455">
        <f>SUM(R104:R120)</f>
        <v>4.4263870300000008</v>
      </c>
      <c r="T103" s="456">
        <f>SUM(T104:T120)</f>
        <v>0</v>
      </c>
      <c r="AR103" s="450" t="s">
        <v>19</v>
      </c>
      <c r="AT103" s="457" t="s">
        <v>233</v>
      </c>
      <c r="AU103" s="457" t="s">
        <v>19</v>
      </c>
      <c r="AY103" s="450" t="s">
        <v>632</v>
      </c>
      <c r="BK103" s="458">
        <f>SUM(BK104:BK120)</f>
        <v>0</v>
      </c>
    </row>
    <row r="104" spans="2:65" s="389" customFormat="1" ht="37.950000000000003" customHeight="1" x14ac:dyDescent="0.3">
      <c r="B104" s="388"/>
      <c r="C104" s="461" t="s">
        <v>670</v>
      </c>
      <c r="D104" s="461" t="s">
        <v>634</v>
      </c>
      <c r="E104" s="462" t="s">
        <v>671</v>
      </c>
      <c r="F104" s="463" t="s">
        <v>672</v>
      </c>
      <c r="G104" s="464" t="s">
        <v>673</v>
      </c>
      <c r="H104" s="465">
        <v>1</v>
      </c>
      <c r="I104" s="466"/>
      <c r="J104" s="467">
        <f>ROUND(I104*H104,2)</f>
        <v>0</v>
      </c>
      <c r="K104" s="468"/>
      <c r="L104" s="388"/>
      <c r="M104" s="469" t="s">
        <v>571</v>
      </c>
      <c r="N104" s="470" t="s">
        <v>592</v>
      </c>
      <c r="P104" s="471">
        <f>O104*H104</f>
        <v>0</v>
      </c>
      <c r="Q104" s="471">
        <v>0.12021</v>
      </c>
      <c r="R104" s="471">
        <f>Q104*H104</f>
        <v>0.12021</v>
      </c>
      <c r="S104" s="471">
        <v>0</v>
      </c>
      <c r="T104" s="472">
        <f>S104*H104</f>
        <v>0</v>
      </c>
      <c r="AR104" s="473" t="s">
        <v>76</v>
      </c>
      <c r="AT104" s="473" t="s">
        <v>634</v>
      </c>
      <c r="AU104" s="473" t="s">
        <v>565</v>
      </c>
      <c r="AY104" s="382" t="s">
        <v>632</v>
      </c>
      <c r="BE104" s="474">
        <f>IF(N104="základní",J104,0)</f>
        <v>0</v>
      </c>
      <c r="BF104" s="474">
        <f>IF(N104="snížená",J104,0)</f>
        <v>0</v>
      </c>
      <c r="BG104" s="474">
        <f>IF(N104="zákl. přenesená",J104,0)</f>
        <v>0</v>
      </c>
      <c r="BH104" s="474">
        <f>IF(N104="sníž. přenesená",J104,0)</f>
        <v>0</v>
      </c>
      <c r="BI104" s="474">
        <f>IF(N104="nulová",J104,0)</f>
        <v>0</v>
      </c>
      <c r="BJ104" s="382" t="s">
        <v>19</v>
      </c>
      <c r="BK104" s="474">
        <f>ROUND(I104*H104,2)</f>
        <v>0</v>
      </c>
      <c r="BL104" s="382" t="s">
        <v>76</v>
      </c>
      <c r="BM104" s="473" t="s">
        <v>674</v>
      </c>
    </row>
    <row r="105" spans="2:65" s="389" customFormat="1" x14ac:dyDescent="0.3">
      <c r="B105" s="388"/>
      <c r="D105" s="475" t="s">
        <v>639</v>
      </c>
      <c r="F105" s="476" t="s">
        <v>675</v>
      </c>
      <c r="I105" s="477"/>
      <c r="L105" s="388"/>
      <c r="M105" s="478"/>
      <c r="T105" s="479"/>
      <c r="AT105" s="382" t="s">
        <v>639</v>
      </c>
      <c r="AU105" s="382" t="s">
        <v>565</v>
      </c>
    </row>
    <row r="106" spans="2:65" s="389" customFormat="1" ht="16.5" customHeight="1" x14ac:dyDescent="0.3">
      <c r="B106" s="388"/>
      <c r="C106" s="461" t="s">
        <v>676</v>
      </c>
      <c r="D106" s="461" t="s">
        <v>634</v>
      </c>
      <c r="E106" s="462" t="s">
        <v>677</v>
      </c>
      <c r="F106" s="463" t="s">
        <v>678</v>
      </c>
      <c r="G106" s="464" t="s">
        <v>679</v>
      </c>
      <c r="H106" s="465">
        <v>1</v>
      </c>
      <c r="I106" s="466"/>
      <c r="J106" s="467">
        <f>ROUND(I106*H106,2)</f>
        <v>0</v>
      </c>
      <c r="K106" s="468"/>
      <c r="L106" s="388"/>
      <c r="M106" s="469" t="s">
        <v>571</v>
      </c>
      <c r="N106" s="470" t="s">
        <v>592</v>
      </c>
      <c r="P106" s="471">
        <f>O106*H106</f>
        <v>0</v>
      </c>
      <c r="Q106" s="471">
        <v>2.2284000000000002</v>
      </c>
      <c r="R106" s="471">
        <f>Q106*H106</f>
        <v>2.2284000000000002</v>
      </c>
      <c r="S106" s="471">
        <v>0</v>
      </c>
      <c r="T106" s="472">
        <f>S106*H106</f>
        <v>0</v>
      </c>
      <c r="AR106" s="473" t="s">
        <v>76</v>
      </c>
      <c r="AT106" s="473" t="s">
        <v>634</v>
      </c>
      <c r="AU106" s="473" t="s">
        <v>565</v>
      </c>
      <c r="AY106" s="382" t="s">
        <v>632</v>
      </c>
      <c r="BE106" s="474">
        <f>IF(N106="základní",J106,0)</f>
        <v>0</v>
      </c>
      <c r="BF106" s="474">
        <f>IF(N106="snížená",J106,0)</f>
        <v>0</v>
      </c>
      <c r="BG106" s="474">
        <f>IF(N106="zákl. přenesená",J106,0)</f>
        <v>0</v>
      </c>
      <c r="BH106" s="474">
        <f>IF(N106="sníž. přenesená",J106,0)</f>
        <v>0</v>
      </c>
      <c r="BI106" s="474">
        <f>IF(N106="nulová",J106,0)</f>
        <v>0</v>
      </c>
      <c r="BJ106" s="382" t="s">
        <v>19</v>
      </c>
      <c r="BK106" s="474">
        <f>ROUND(I106*H106,2)</f>
        <v>0</v>
      </c>
      <c r="BL106" s="382" t="s">
        <v>76</v>
      </c>
      <c r="BM106" s="473" t="s">
        <v>680</v>
      </c>
    </row>
    <row r="107" spans="2:65" s="389" customFormat="1" ht="37.950000000000003" customHeight="1" x14ac:dyDescent="0.3">
      <c r="B107" s="388"/>
      <c r="C107" s="461" t="s">
        <v>681</v>
      </c>
      <c r="D107" s="461" t="s">
        <v>634</v>
      </c>
      <c r="E107" s="462" t="s">
        <v>682</v>
      </c>
      <c r="F107" s="463" t="s">
        <v>683</v>
      </c>
      <c r="G107" s="464" t="s">
        <v>646</v>
      </c>
      <c r="H107" s="465">
        <v>5.3999999999999999E-2</v>
      </c>
      <c r="I107" s="466"/>
      <c r="J107" s="467">
        <f>ROUND(I107*H107,2)</f>
        <v>0</v>
      </c>
      <c r="K107" s="468"/>
      <c r="L107" s="388"/>
      <c r="M107" s="469" t="s">
        <v>571</v>
      </c>
      <c r="N107" s="470" t="s">
        <v>592</v>
      </c>
      <c r="P107" s="471">
        <f>O107*H107</f>
        <v>0</v>
      </c>
      <c r="Q107" s="471">
        <v>1.9539999999999998E-2</v>
      </c>
      <c r="R107" s="471">
        <f>Q107*H107</f>
        <v>1.0551599999999999E-3</v>
      </c>
      <c r="S107" s="471">
        <v>0</v>
      </c>
      <c r="T107" s="472">
        <f>S107*H107</f>
        <v>0</v>
      </c>
      <c r="AR107" s="473" t="s">
        <v>76</v>
      </c>
      <c r="AT107" s="473" t="s">
        <v>634</v>
      </c>
      <c r="AU107" s="473" t="s">
        <v>565</v>
      </c>
      <c r="AY107" s="382" t="s">
        <v>632</v>
      </c>
      <c r="BE107" s="474">
        <f>IF(N107="základní",J107,0)</f>
        <v>0</v>
      </c>
      <c r="BF107" s="474">
        <f>IF(N107="snížená",J107,0)</f>
        <v>0</v>
      </c>
      <c r="BG107" s="474">
        <f>IF(N107="zákl. přenesená",J107,0)</f>
        <v>0</v>
      </c>
      <c r="BH107" s="474">
        <f>IF(N107="sníž. přenesená",J107,0)</f>
        <v>0</v>
      </c>
      <c r="BI107" s="474">
        <f>IF(N107="nulová",J107,0)</f>
        <v>0</v>
      </c>
      <c r="BJ107" s="382" t="s">
        <v>19</v>
      </c>
      <c r="BK107" s="474">
        <f>ROUND(I107*H107,2)</f>
        <v>0</v>
      </c>
      <c r="BL107" s="382" t="s">
        <v>76</v>
      </c>
      <c r="BM107" s="473" t="s">
        <v>684</v>
      </c>
    </row>
    <row r="108" spans="2:65" s="389" customFormat="1" x14ac:dyDescent="0.3">
      <c r="B108" s="388"/>
      <c r="D108" s="475" t="s">
        <v>639</v>
      </c>
      <c r="F108" s="476" t="s">
        <v>685</v>
      </c>
      <c r="I108" s="477"/>
      <c r="L108" s="388"/>
      <c r="M108" s="478"/>
      <c r="T108" s="479"/>
      <c r="AT108" s="382" t="s">
        <v>639</v>
      </c>
      <c r="AU108" s="382" t="s">
        <v>565</v>
      </c>
    </row>
    <row r="109" spans="2:65" s="498" customFormat="1" ht="20.399999999999999" x14ac:dyDescent="0.3">
      <c r="B109" s="497"/>
      <c r="D109" s="482" t="s">
        <v>641</v>
      </c>
      <c r="E109" s="499" t="s">
        <v>571</v>
      </c>
      <c r="F109" s="500" t="s">
        <v>686</v>
      </c>
      <c r="H109" s="499" t="s">
        <v>571</v>
      </c>
      <c r="I109" s="501"/>
      <c r="L109" s="497"/>
      <c r="M109" s="502"/>
      <c r="T109" s="503"/>
      <c r="AT109" s="499" t="s">
        <v>641</v>
      </c>
      <c r="AU109" s="499" t="s">
        <v>565</v>
      </c>
      <c r="AV109" s="498" t="s">
        <v>19</v>
      </c>
      <c r="AW109" s="498" t="s">
        <v>643</v>
      </c>
      <c r="AX109" s="498" t="s">
        <v>631</v>
      </c>
      <c r="AY109" s="499" t="s">
        <v>632</v>
      </c>
    </row>
    <row r="110" spans="2:65" s="481" customFormat="1" x14ac:dyDescent="0.3">
      <c r="B110" s="480"/>
      <c r="D110" s="482" t="s">
        <v>641</v>
      </c>
      <c r="E110" s="483" t="s">
        <v>571</v>
      </c>
      <c r="F110" s="484" t="s">
        <v>687</v>
      </c>
      <c r="H110" s="485">
        <v>5.3999999999999999E-2</v>
      </c>
      <c r="I110" s="486"/>
      <c r="L110" s="480"/>
      <c r="M110" s="487"/>
      <c r="T110" s="488"/>
      <c r="AT110" s="483" t="s">
        <v>641</v>
      </c>
      <c r="AU110" s="483" t="s">
        <v>565</v>
      </c>
      <c r="AV110" s="481" t="s">
        <v>565</v>
      </c>
      <c r="AW110" s="481" t="s">
        <v>643</v>
      </c>
      <c r="AX110" s="481" t="s">
        <v>19</v>
      </c>
      <c r="AY110" s="483" t="s">
        <v>632</v>
      </c>
    </row>
    <row r="111" spans="2:65" s="389" customFormat="1" ht="24.15" customHeight="1" x14ac:dyDescent="0.3">
      <c r="B111" s="388"/>
      <c r="C111" s="504" t="s">
        <v>688</v>
      </c>
      <c r="D111" s="504" t="s">
        <v>689</v>
      </c>
      <c r="E111" s="505" t="s">
        <v>690</v>
      </c>
      <c r="F111" s="506" t="s">
        <v>691</v>
      </c>
      <c r="G111" s="507" t="s">
        <v>646</v>
      </c>
      <c r="H111" s="508">
        <v>5.3999999999999999E-2</v>
      </c>
      <c r="I111" s="509"/>
      <c r="J111" s="510">
        <f>ROUND(I111*H111,2)</f>
        <v>0</v>
      </c>
      <c r="K111" s="511"/>
      <c r="L111" s="512"/>
      <c r="M111" s="513" t="s">
        <v>571</v>
      </c>
      <c r="N111" s="514" t="s">
        <v>592</v>
      </c>
      <c r="P111" s="471">
        <f>O111*H111</f>
        <v>0</v>
      </c>
      <c r="Q111" s="471">
        <v>1</v>
      </c>
      <c r="R111" s="471">
        <f>Q111*H111</f>
        <v>5.3999999999999999E-2</v>
      </c>
      <c r="S111" s="471">
        <v>0</v>
      </c>
      <c r="T111" s="472">
        <f>S111*H111</f>
        <v>0</v>
      </c>
      <c r="AR111" s="473" t="s">
        <v>681</v>
      </c>
      <c r="AT111" s="473" t="s">
        <v>689</v>
      </c>
      <c r="AU111" s="473" t="s">
        <v>565</v>
      </c>
      <c r="AY111" s="382" t="s">
        <v>632</v>
      </c>
      <c r="BE111" s="474">
        <f>IF(N111="základní",J111,0)</f>
        <v>0</v>
      </c>
      <c r="BF111" s="474">
        <f>IF(N111="snížená",J111,0)</f>
        <v>0</v>
      </c>
      <c r="BG111" s="474">
        <f>IF(N111="zákl. přenesená",J111,0)</f>
        <v>0</v>
      </c>
      <c r="BH111" s="474">
        <f>IF(N111="sníž. přenesená",J111,0)</f>
        <v>0</v>
      </c>
      <c r="BI111" s="474">
        <f>IF(N111="nulová",J111,0)</f>
        <v>0</v>
      </c>
      <c r="BJ111" s="382" t="s">
        <v>19</v>
      </c>
      <c r="BK111" s="474">
        <f>ROUND(I111*H111,2)</f>
        <v>0</v>
      </c>
      <c r="BL111" s="382" t="s">
        <v>76</v>
      </c>
      <c r="BM111" s="473" t="s">
        <v>692</v>
      </c>
    </row>
    <row r="112" spans="2:65" s="389" customFormat="1" ht="37.950000000000003" customHeight="1" x14ac:dyDescent="0.3">
      <c r="B112" s="388"/>
      <c r="C112" s="461" t="s">
        <v>693</v>
      </c>
      <c r="D112" s="461" t="s">
        <v>634</v>
      </c>
      <c r="E112" s="462" t="s">
        <v>694</v>
      </c>
      <c r="F112" s="463" t="s">
        <v>695</v>
      </c>
      <c r="G112" s="464" t="s">
        <v>646</v>
      </c>
      <c r="H112" s="465">
        <v>2.9000000000000001E-2</v>
      </c>
      <c r="I112" s="466"/>
      <c r="J112" s="467">
        <f>ROUND(I112*H112,2)</f>
        <v>0</v>
      </c>
      <c r="K112" s="468"/>
      <c r="L112" s="388"/>
      <c r="M112" s="469" t="s">
        <v>571</v>
      </c>
      <c r="N112" s="470" t="s">
        <v>592</v>
      </c>
      <c r="P112" s="471">
        <f>O112*H112</f>
        <v>0</v>
      </c>
      <c r="Q112" s="471">
        <v>1.7090000000000001E-2</v>
      </c>
      <c r="R112" s="471">
        <f>Q112*H112</f>
        <v>4.9561000000000006E-4</v>
      </c>
      <c r="S112" s="471">
        <v>0</v>
      </c>
      <c r="T112" s="472">
        <f>S112*H112</f>
        <v>0</v>
      </c>
      <c r="AR112" s="473" t="s">
        <v>76</v>
      </c>
      <c r="AT112" s="473" t="s">
        <v>634</v>
      </c>
      <c r="AU112" s="473" t="s">
        <v>565</v>
      </c>
      <c r="AY112" s="382" t="s">
        <v>632</v>
      </c>
      <c r="BE112" s="474">
        <f>IF(N112="základní",J112,0)</f>
        <v>0</v>
      </c>
      <c r="BF112" s="474">
        <f>IF(N112="snížená",J112,0)</f>
        <v>0</v>
      </c>
      <c r="BG112" s="474">
        <f>IF(N112="zákl. přenesená",J112,0)</f>
        <v>0</v>
      </c>
      <c r="BH112" s="474">
        <f>IF(N112="sníž. přenesená",J112,0)</f>
        <v>0</v>
      </c>
      <c r="BI112" s="474">
        <f>IF(N112="nulová",J112,0)</f>
        <v>0</v>
      </c>
      <c r="BJ112" s="382" t="s">
        <v>19</v>
      </c>
      <c r="BK112" s="474">
        <f>ROUND(I112*H112,2)</f>
        <v>0</v>
      </c>
      <c r="BL112" s="382" t="s">
        <v>76</v>
      </c>
      <c r="BM112" s="473" t="s">
        <v>696</v>
      </c>
    </row>
    <row r="113" spans="2:65" s="389" customFormat="1" x14ac:dyDescent="0.3">
      <c r="B113" s="388"/>
      <c r="D113" s="475" t="s">
        <v>639</v>
      </c>
      <c r="F113" s="476" t="s">
        <v>697</v>
      </c>
      <c r="I113" s="477"/>
      <c r="L113" s="388"/>
      <c r="M113" s="478"/>
      <c r="T113" s="479"/>
      <c r="AT113" s="382" t="s">
        <v>639</v>
      </c>
      <c r="AU113" s="382" t="s">
        <v>565</v>
      </c>
    </row>
    <row r="114" spans="2:65" s="481" customFormat="1" x14ac:dyDescent="0.3">
      <c r="B114" s="480"/>
      <c r="D114" s="482" t="s">
        <v>641</v>
      </c>
      <c r="E114" s="483" t="s">
        <v>571</v>
      </c>
      <c r="F114" s="484" t="s">
        <v>698</v>
      </c>
      <c r="H114" s="485">
        <v>2.9000000000000001E-2</v>
      </c>
      <c r="I114" s="486"/>
      <c r="L114" s="480"/>
      <c r="M114" s="487"/>
      <c r="T114" s="488"/>
      <c r="AT114" s="483" t="s">
        <v>641</v>
      </c>
      <c r="AU114" s="483" t="s">
        <v>565</v>
      </c>
      <c r="AV114" s="481" t="s">
        <v>565</v>
      </c>
      <c r="AW114" s="481" t="s">
        <v>643</v>
      </c>
      <c r="AX114" s="481" t="s">
        <v>19</v>
      </c>
      <c r="AY114" s="483" t="s">
        <v>632</v>
      </c>
    </row>
    <row r="115" spans="2:65" s="389" customFormat="1" ht="24.15" customHeight="1" x14ac:dyDescent="0.3">
      <c r="B115" s="388"/>
      <c r="C115" s="504" t="s">
        <v>699</v>
      </c>
      <c r="D115" s="504" t="s">
        <v>689</v>
      </c>
      <c r="E115" s="505" t="s">
        <v>700</v>
      </c>
      <c r="F115" s="506" t="s">
        <v>701</v>
      </c>
      <c r="G115" s="507" t="s">
        <v>646</v>
      </c>
      <c r="H115" s="508">
        <v>2.9000000000000001E-2</v>
      </c>
      <c r="I115" s="509"/>
      <c r="J115" s="510">
        <f>ROUND(I115*H115,2)</f>
        <v>0</v>
      </c>
      <c r="K115" s="511"/>
      <c r="L115" s="512"/>
      <c r="M115" s="513" t="s">
        <v>571</v>
      </c>
      <c r="N115" s="514" t="s">
        <v>592</v>
      </c>
      <c r="P115" s="471">
        <f>O115*H115</f>
        <v>0</v>
      </c>
      <c r="Q115" s="471">
        <v>1</v>
      </c>
      <c r="R115" s="471">
        <f>Q115*H115</f>
        <v>2.9000000000000001E-2</v>
      </c>
      <c r="S115" s="471">
        <v>0</v>
      </c>
      <c r="T115" s="472">
        <f>S115*H115</f>
        <v>0</v>
      </c>
      <c r="AR115" s="473" t="s">
        <v>681</v>
      </c>
      <c r="AT115" s="473" t="s">
        <v>689</v>
      </c>
      <c r="AU115" s="473" t="s">
        <v>565</v>
      </c>
      <c r="AY115" s="382" t="s">
        <v>632</v>
      </c>
      <c r="BE115" s="474">
        <f>IF(N115="základní",J115,0)</f>
        <v>0</v>
      </c>
      <c r="BF115" s="474">
        <f>IF(N115="snížená",J115,0)</f>
        <v>0</v>
      </c>
      <c r="BG115" s="474">
        <f>IF(N115="zákl. přenesená",J115,0)</f>
        <v>0</v>
      </c>
      <c r="BH115" s="474">
        <f>IF(N115="sníž. přenesená",J115,0)</f>
        <v>0</v>
      </c>
      <c r="BI115" s="474">
        <f>IF(N115="nulová",J115,0)</f>
        <v>0</v>
      </c>
      <c r="BJ115" s="382" t="s">
        <v>19</v>
      </c>
      <c r="BK115" s="474">
        <f>ROUND(I115*H115,2)</f>
        <v>0</v>
      </c>
      <c r="BL115" s="382" t="s">
        <v>76</v>
      </c>
      <c r="BM115" s="473" t="s">
        <v>702</v>
      </c>
    </row>
    <row r="116" spans="2:65" s="389" customFormat="1" ht="49.2" customHeight="1" x14ac:dyDescent="0.3">
      <c r="B116" s="388"/>
      <c r="C116" s="461" t="s">
        <v>703</v>
      </c>
      <c r="D116" s="461" t="s">
        <v>634</v>
      </c>
      <c r="E116" s="462" t="s">
        <v>704</v>
      </c>
      <c r="F116" s="463" t="s">
        <v>705</v>
      </c>
      <c r="G116" s="464" t="s">
        <v>534</v>
      </c>
      <c r="H116" s="465">
        <v>8.4969999999999999</v>
      </c>
      <c r="I116" s="466"/>
      <c r="J116" s="467">
        <f>ROUND(I116*H116,2)</f>
        <v>0</v>
      </c>
      <c r="K116" s="468"/>
      <c r="L116" s="388"/>
      <c r="M116" s="469" t="s">
        <v>571</v>
      </c>
      <c r="N116" s="470" t="s">
        <v>592</v>
      </c>
      <c r="P116" s="471">
        <f>O116*H116</f>
        <v>0</v>
      </c>
      <c r="Q116" s="471">
        <v>0.23458000000000001</v>
      </c>
      <c r="R116" s="471">
        <f>Q116*H116</f>
        <v>1.9932262600000001</v>
      </c>
      <c r="S116" s="471">
        <v>0</v>
      </c>
      <c r="T116" s="472">
        <f>S116*H116</f>
        <v>0</v>
      </c>
      <c r="AR116" s="473" t="s">
        <v>76</v>
      </c>
      <c r="AT116" s="473" t="s">
        <v>634</v>
      </c>
      <c r="AU116" s="473" t="s">
        <v>565</v>
      </c>
      <c r="AY116" s="382" t="s">
        <v>632</v>
      </c>
      <c r="BE116" s="474">
        <f>IF(N116="základní",J116,0)</f>
        <v>0</v>
      </c>
      <c r="BF116" s="474">
        <f>IF(N116="snížená",J116,0)</f>
        <v>0</v>
      </c>
      <c r="BG116" s="474">
        <f>IF(N116="zákl. přenesená",J116,0)</f>
        <v>0</v>
      </c>
      <c r="BH116" s="474">
        <f>IF(N116="sníž. přenesená",J116,0)</f>
        <v>0</v>
      </c>
      <c r="BI116" s="474">
        <f>IF(N116="nulová",J116,0)</f>
        <v>0</v>
      </c>
      <c r="BJ116" s="382" t="s">
        <v>19</v>
      </c>
      <c r="BK116" s="474">
        <f>ROUND(I116*H116,2)</f>
        <v>0</v>
      </c>
      <c r="BL116" s="382" t="s">
        <v>76</v>
      </c>
      <c r="BM116" s="473" t="s">
        <v>706</v>
      </c>
    </row>
    <row r="117" spans="2:65" s="389" customFormat="1" x14ac:dyDescent="0.3">
      <c r="B117" s="388"/>
      <c r="D117" s="475" t="s">
        <v>639</v>
      </c>
      <c r="F117" s="476" t="s">
        <v>707</v>
      </c>
      <c r="I117" s="477"/>
      <c r="L117" s="388"/>
      <c r="M117" s="478"/>
      <c r="T117" s="479"/>
      <c r="AT117" s="382" t="s">
        <v>639</v>
      </c>
      <c r="AU117" s="382" t="s">
        <v>565</v>
      </c>
    </row>
    <row r="118" spans="2:65" s="481" customFormat="1" x14ac:dyDescent="0.3">
      <c r="B118" s="480"/>
      <c r="D118" s="482" t="s">
        <v>641</v>
      </c>
      <c r="E118" s="483" t="s">
        <v>571</v>
      </c>
      <c r="F118" s="484" t="s">
        <v>708</v>
      </c>
      <c r="H118" s="485">
        <v>14.035</v>
      </c>
      <c r="I118" s="486"/>
      <c r="L118" s="480"/>
      <c r="M118" s="487"/>
      <c r="T118" s="488"/>
      <c r="AT118" s="483" t="s">
        <v>641</v>
      </c>
      <c r="AU118" s="483" t="s">
        <v>565</v>
      </c>
      <c r="AV118" s="481" t="s">
        <v>565</v>
      </c>
      <c r="AW118" s="481" t="s">
        <v>643</v>
      </c>
      <c r="AX118" s="481" t="s">
        <v>631</v>
      </c>
      <c r="AY118" s="483" t="s">
        <v>632</v>
      </c>
    </row>
    <row r="119" spans="2:65" s="481" customFormat="1" ht="20.399999999999999" x14ac:dyDescent="0.3">
      <c r="B119" s="480"/>
      <c r="D119" s="482" t="s">
        <v>641</v>
      </c>
      <c r="E119" s="483" t="s">
        <v>571</v>
      </c>
      <c r="F119" s="484" t="s">
        <v>709</v>
      </c>
      <c r="H119" s="485">
        <v>-5.5380000000000003</v>
      </c>
      <c r="I119" s="486"/>
      <c r="L119" s="480"/>
      <c r="M119" s="487"/>
      <c r="T119" s="488"/>
      <c r="AT119" s="483" t="s">
        <v>641</v>
      </c>
      <c r="AU119" s="483" t="s">
        <v>565</v>
      </c>
      <c r="AV119" s="481" t="s">
        <v>565</v>
      </c>
      <c r="AW119" s="481" t="s">
        <v>643</v>
      </c>
      <c r="AX119" s="481" t="s">
        <v>631</v>
      </c>
      <c r="AY119" s="483" t="s">
        <v>632</v>
      </c>
    </row>
    <row r="120" spans="2:65" s="490" customFormat="1" x14ac:dyDescent="0.3">
      <c r="B120" s="489"/>
      <c r="D120" s="482" t="s">
        <v>641</v>
      </c>
      <c r="E120" s="491" t="s">
        <v>571</v>
      </c>
      <c r="F120" s="492" t="s">
        <v>668</v>
      </c>
      <c r="H120" s="493">
        <v>8.4969999999999999</v>
      </c>
      <c r="I120" s="494"/>
      <c r="L120" s="489"/>
      <c r="M120" s="495"/>
      <c r="T120" s="496"/>
      <c r="AT120" s="491" t="s">
        <v>641</v>
      </c>
      <c r="AU120" s="491" t="s">
        <v>565</v>
      </c>
      <c r="AV120" s="490" t="s">
        <v>76</v>
      </c>
      <c r="AW120" s="490" t="s">
        <v>643</v>
      </c>
      <c r="AX120" s="490" t="s">
        <v>19</v>
      </c>
      <c r="AY120" s="491" t="s">
        <v>632</v>
      </c>
    </row>
    <row r="121" spans="2:65" s="449" customFormat="1" ht="22.95" customHeight="1" x14ac:dyDescent="0.25">
      <c r="B121" s="448"/>
      <c r="D121" s="450" t="s">
        <v>233</v>
      </c>
      <c r="E121" s="459" t="s">
        <v>670</v>
      </c>
      <c r="F121" s="459" t="s">
        <v>710</v>
      </c>
      <c r="I121" s="452"/>
      <c r="J121" s="460">
        <f>BK121</f>
        <v>0</v>
      </c>
      <c r="L121" s="448"/>
      <c r="M121" s="454"/>
      <c r="P121" s="455">
        <f>SUM(P122:P128)</f>
        <v>0</v>
      </c>
      <c r="R121" s="455">
        <f>SUM(R122:R128)</f>
        <v>0.53346112000000001</v>
      </c>
      <c r="T121" s="456">
        <f>SUM(T122:T128)</f>
        <v>0</v>
      </c>
      <c r="AR121" s="450" t="s">
        <v>19</v>
      </c>
      <c r="AT121" s="457" t="s">
        <v>233</v>
      </c>
      <c r="AU121" s="457" t="s">
        <v>19</v>
      </c>
      <c r="AY121" s="450" t="s">
        <v>632</v>
      </c>
      <c r="BK121" s="458">
        <f>SUM(BK122:BK128)</f>
        <v>0</v>
      </c>
    </row>
    <row r="122" spans="2:65" s="389" customFormat="1" ht="44.25" customHeight="1" x14ac:dyDescent="0.3">
      <c r="B122" s="388"/>
      <c r="C122" s="461" t="s">
        <v>711</v>
      </c>
      <c r="D122" s="461" t="s">
        <v>634</v>
      </c>
      <c r="E122" s="462" t="s">
        <v>712</v>
      </c>
      <c r="F122" s="463" t="s">
        <v>713</v>
      </c>
      <c r="G122" s="464" t="s">
        <v>534</v>
      </c>
      <c r="H122" s="465">
        <v>29.024000000000001</v>
      </c>
      <c r="I122" s="466"/>
      <c r="J122" s="467">
        <f>ROUND(I122*H122,2)</f>
        <v>0</v>
      </c>
      <c r="K122" s="468"/>
      <c r="L122" s="388"/>
      <c r="M122" s="469" t="s">
        <v>571</v>
      </c>
      <c r="N122" s="470" t="s">
        <v>592</v>
      </c>
      <c r="P122" s="471">
        <f>O122*H122</f>
        <v>0</v>
      </c>
      <c r="Q122" s="471">
        <v>1.8380000000000001E-2</v>
      </c>
      <c r="R122" s="471">
        <f>Q122*H122</f>
        <v>0.53346112000000001</v>
      </c>
      <c r="S122" s="471">
        <v>0</v>
      </c>
      <c r="T122" s="472">
        <f>S122*H122</f>
        <v>0</v>
      </c>
      <c r="AR122" s="473" t="s">
        <v>76</v>
      </c>
      <c r="AT122" s="473" t="s">
        <v>634</v>
      </c>
      <c r="AU122" s="473" t="s">
        <v>565</v>
      </c>
      <c r="AY122" s="382" t="s">
        <v>632</v>
      </c>
      <c r="BE122" s="474">
        <f>IF(N122="základní",J122,0)</f>
        <v>0</v>
      </c>
      <c r="BF122" s="474">
        <f>IF(N122="snížená",J122,0)</f>
        <v>0</v>
      </c>
      <c r="BG122" s="474">
        <f>IF(N122="zákl. přenesená",J122,0)</f>
        <v>0</v>
      </c>
      <c r="BH122" s="474">
        <f>IF(N122="sníž. přenesená",J122,0)</f>
        <v>0</v>
      </c>
      <c r="BI122" s="474">
        <f>IF(N122="nulová",J122,0)</f>
        <v>0</v>
      </c>
      <c r="BJ122" s="382" t="s">
        <v>19</v>
      </c>
      <c r="BK122" s="474">
        <f>ROUND(I122*H122,2)</f>
        <v>0</v>
      </c>
      <c r="BL122" s="382" t="s">
        <v>76</v>
      </c>
      <c r="BM122" s="473" t="s">
        <v>714</v>
      </c>
    </row>
    <row r="123" spans="2:65" s="389" customFormat="1" x14ac:dyDescent="0.3">
      <c r="B123" s="388"/>
      <c r="D123" s="475" t="s">
        <v>639</v>
      </c>
      <c r="F123" s="476" t="s">
        <v>715</v>
      </c>
      <c r="I123" s="477"/>
      <c r="L123" s="388"/>
      <c r="M123" s="478"/>
      <c r="T123" s="479"/>
      <c r="AT123" s="382" t="s">
        <v>639</v>
      </c>
      <c r="AU123" s="382" t="s">
        <v>565</v>
      </c>
    </row>
    <row r="124" spans="2:65" s="481" customFormat="1" ht="20.399999999999999" x14ac:dyDescent="0.3">
      <c r="B124" s="480"/>
      <c r="D124" s="482" t="s">
        <v>641</v>
      </c>
      <c r="E124" s="483" t="s">
        <v>571</v>
      </c>
      <c r="F124" s="484" t="s">
        <v>716</v>
      </c>
      <c r="H124" s="485">
        <v>28.07</v>
      </c>
      <c r="I124" s="486"/>
      <c r="L124" s="480"/>
      <c r="M124" s="487"/>
      <c r="T124" s="488"/>
      <c r="AT124" s="483" t="s">
        <v>641</v>
      </c>
      <c r="AU124" s="483" t="s">
        <v>565</v>
      </c>
      <c r="AV124" s="481" t="s">
        <v>565</v>
      </c>
      <c r="AW124" s="481" t="s">
        <v>643</v>
      </c>
      <c r="AX124" s="481" t="s">
        <v>631</v>
      </c>
      <c r="AY124" s="483" t="s">
        <v>632</v>
      </c>
    </row>
    <row r="125" spans="2:65" s="481" customFormat="1" ht="20.399999999999999" x14ac:dyDescent="0.3">
      <c r="B125" s="480"/>
      <c r="D125" s="482" t="s">
        <v>641</v>
      </c>
      <c r="E125" s="483" t="s">
        <v>571</v>
      </c>
      <c r="F125" s="484" t="s">
        <v>717</v>
      </c>
      <c r="H125" s="485">
        <v>-11.076000000000001</v>
      </c>
      <c r="I125" s="486"/>
      <c r="L125" s="480"/>
      <c r="M125" s="487"/>
      <c r="T125" s="488"/>
      <c r="AT125" s="483" t="s">
        <v>641</v>
      </c>
      <c r="AU125" s="483" t="s">
        <v>565</v>
      </c>
      <c r="AV125" s="481" t="s">
        <v>565</v>
      </c>
      <c r="AW125" s="481" t="s">
        <v>643</v>
      </c>
      <c r="AX125" s="481" t="s">
        <v>631</v>
      </c>
      <c r="AY125" s="483" t="s">
        <v>632</v>
      </c>
    </row>
    <row r="126" spans="2:65" s="516" customFormat="1" x14ac:dyDescent="0.3">
      <c r="B126" s="515"/>
      <c r="D126" s="482" t="s">
        <v>641</v>
      </c>
      <c r="E126" s="517" t="s">
        <v>571</v>
      </c>
      <c r="F126" s="518" t="s">
        <v>718</v>
      </c>
      <c r="H126" s="519">
        <v>16.994</v>
      </c>
      <c r="I126" s="520"/>
      <c r="L126" s="515"/>
      <c r="M126" s="521"/>
      <c r="T126" s="522"/>
      <c r="AT126" s="517" t="s">
        <v>641</v>
      </c>
      <c r="AU126" s="517" t="s">
        <v>565</v>
      </c>
      <c r="AV126" s="516" t="s">
        <v>649</v>
      </c>
      <c r="AW126" s="516" t="s">
        <v>643</v>
      </c>
      <c r="AX126" s="516" t="s">
        <v>631</v>
      </c>
      <c r="AY126" s="517" t="s">
        <v>632</v>
      </c>
    </row>
    <row r="127" spans="2:65" s="481" customFormat="1" x14ac:dyDescent="0.3">
      <c r="B127" s="480"/>
      <c r="D127" s="482" t="s">
        <v>641</v>
      </c>
      <c r="E127" s="483" t="s">
        <v>571</v>
      </c>
      <c r="F127" s="484" t="s">
        <v>719</v>
      </c>
      <c r="H127" s="485">
        <v>12.03</v>
      </c>
      <c r="I127" s="486"/>
      <c r="L127" s="480"/>
      <c r="M127" s="487"/>
      <c r="T127" s="488"/>
      <c r="AT127" s="483" t="s">
        <v>641</v>
      </c>
      <c r="AU127" s="483" t="s">
        <v>565</v>
      </c>
      <c r="AV127" s="481" t="s">
        <v>565</v>
      </c>
      <c r="AW127" s="481" t="s">
        <v>643</v>
      </c>
      <c r="AX127" s="481" t="s">
        <v>631</v>
      </c>
      <c r="AY127" s="483" t="s">
        <v>632</v>
      </c>
    </row>
    <row r="128" spans="2:65" s="490" customFormat="1" x14ac:dyDescent="0.3">
      <c r="B128" s="489"/>
      <c r="D128" s="482" t="s">
        <v>641</v>
      </c>
      <c r="E128" s="491" t="s">
        <v>571</v>
      </c>
      <c r="F128" s="492" t="s">
        <v>668</v>
      </c>
      <c r="H128" s="493">
        <v>29.024000000000001</v>
      </c>
      <c r="I128" s="494"/>
      <c r="L128" s="489"/>
      <c r="M128" s="495"/>
      <c r="T128" s="496"/>
      <c r="AT128" s="491" t="s">
        <v>641</v>
      </c>
      <c r="AU128" s="491" t="s">
        <v>565</v>
      </c>
      <c r="AV128" s="490" t="s">
        <v>76</v>
      </c>
      <c r="AW128" s="490" t="s">
        <v>643</v>
      </c>
      <c r="AX128" s="490" t="s">
        <v>19</v>
      </c>
      <c r="AY128" s="491" t="s">
        <v>632</v>
      </c>
    </row>
    <row r="129" spans="2:65" s="449" customFormat="1" ht="22.95" customHeight="1" x14ac:dyDescent="0.25">
      <c r="B129" s="448"/>
      <c r="D129" s="450" t="s">
        <v>233</v>
      </c>
      <c r="E129" s="459" t="s">
        <v>688</v>
      </c>
      <c r="F129" s="459" t="s">
        <v>720</v>
      </c>
      <c r="I129" s="452"/>
      <c r="J129" s="460">
        <f>BK129</f>
        <v>0</v>
      </c>
      <c r="L129" s="448"/>
      <c r="M129" s="454"/>
      <c r="P129" s="455">
        <f>SUM(P130:P227)</f>
        <v>0</v>
      </c>
      <c r="R129" s="455">
        <f>SUM(R130:R227)</f>
        <v>3.4636399999999998E-2</v>
      </c>
      <c r="T129" s="456">
        <f>SUM(T130:T227)</f>
        <v>25.839450000000006</v>
      </c>
      <c r="AR129" s="450" t="s">
        <v>19</v>
      </c>
      <c r="AT129" s="457" t="s">
        <v>233</v>
      </c>
      <c r="AU129" s="457" t="s">
        <v>19</v>
      </c>
      <c r="AY129" s="450" t="s">
        <v>632</v>
      </c>
      <c r="BK129" s="458">
        <f>SUM(BK130:BK227)</f>
        <v>0</v>
      </c>
    </row>
    <row r="130" spans="2:65" s="389" customFormat="1" ht="49.2" customHeight="1" x14ac:dyDescent="0.3">
      <c r="B130" s="388"/>
      <c r="C130" s="461" t="s">
        <v>721</v>
      </c>
      <c r="D130" s="461" t="s">
        <v>634</v>
      </c>
      <c r="E130" s="462" t="s">
        <v>722</v>
      </c>
      <c r="F130" s="463" t="s">
        <v>723</v>
      </c>
      <c r="G130" s="464" t="s">
        <v>637</v>
      </c>
      <c r="H130" s="465">
        <v>7.2889999999999997</v>
      </c>
      <c r="I130" s="466"/>
      <c r="J130" s="467">
        <f>ROUND(I130*H130,2)</f>
        <v>0</v>
      </c>
      <c r="K130" s="468"/>
      <c r="L130" s="388"/>
      <c r="M130" s="469" t="s">
        <v>571</v>
      </c>
      <c r="N130" s="470" t="s">
        <v>592</v>
      </c>
      <c r="P130" s="471">
        <f>O130*H130</f>
        <v>0</v>
      </c>
      <c r="Q130" s="471">
        <v>0</v>
      </c>
      <c r="R130" s="471">
        <f>Q130*H130</f>
        <v>0</v>
      </c>
      <c r="S130" s="471">
        <v>1.8</v>
      </c>
      <c r="T130" s="472">
        <f>S130*H130</f>
        <v>13.120200000000001</v>
      </c>
      <c r="AR130" s="473" t="s">
        <v>76</v>
      </c>
      <c r="AT130" s="473" t="s">
        <v>634</v>
      </c>
      <c r="AU130" s="473" t="s">
        <v>565</v>
      </c>
      <c r="AY130" s="382" t="s">
        <v>632</v>
      </c>
      <c r="BE130" s="474">
        <f>IF(N130="základní",J130,0)</f>
        <v>0</v>
      </c>
      <c r="BF130" s="474">
        <f>IF(N130="snížená",J130,0)</f>
        <v>0</v>
      </c>
      <c r="BG130" s="474">
        <f>IF(N130="zákl. přenesená",J130,0)</f>
        <v>0</v>
      </c>
      <c r="BH130" s="474">
        <f>IF(N130="sníž. přenesená",J130,0)</f>
        <v>0</v>
      </c>
      <c r="BI130" s="474">
        <f>IF(N130="nulová",J130,0)</f>
        <v>0</v>
      </c>
      <c r="BJ130" s="382" t="s">
        <v>19</v>
      </c>
      <c r="BK130" s="474">
        <f>ROUND(I130*H130,2)</f>
        <v>0</v>
      </c>
      <c r="BL130" s="382" t="s">
        <v>76</v>
      </c>
      <c r="BM130" s="473" t="s">
        <v>724</v>
      </c>
    </row>
    <row r="131" spans="2:65" s="389" customFormat="1" x14ac:dyDescent="0.3">
      <c r="B131" s="388"/>
      <c r="D131" s="475" t="s">
        <v>639</v>
      </c>
      <c r="F131" s="476" t="s">
        <v>725</v>
      </c>
      <c r="I131" s="477"/>
      <c r="L131" s="388"/>
      <c r="M131" s="478"/>
      <c r="T131" s="479"/>
      <c r="AT131" s="382" t="s">
        <v>639</v>
      </c>
      <c r="AU131" s="382" t="s">
        <v>565</v>
      </c>
    </row>
    <row r="132" spans="2:65" s="481" customFormat="1" ht="20.399999999999999" x14ac:dyDescent="0.3">
      <c r="B132" s="480"/>
      <c r="D132" s="482" t="s">
        <v>641</v>
      </c>
      <c r="E132" s="483" t="s">
        <v>571</v>
      </c>
      <c r="F132" s="484" t="s">
        <v>726</v>
      </c>
      <c r="H132" s="485">
        <v>2.105</v>
      </c>
      <c r="I132" s="486"/>
      <c r="L132" s="480"/>
      <c r="M132" s="487"/>
      <c r="T132" s="488"/>
      <c r="AT132" s="483" t="s">
        <v>641</v>
      </c>
      <c r="AU132" s="483" t="s">
        <v>565</v>
      </c>
      <c r="AV132" s="481" t="s">
        <v>565</v>
      </c>
      <c r="AW132" s="481" t="s">
        <v>643</v>
      </c>
      <c r="AX132" s="481" t="s">
        <v>631</v>
      </c>
      <c r="AY132" s="483" t="s">
        <v>632</v>
      </c>
    </row>
    <row r="133" spans="2:65" s="481" customFormat="1" ht="20.399999999999999" x14ac:dyDescent="0.3">
      <c r="B133" s="480"/>
      <c r="D133" s="482" t="s">
        <v>641</v>
      </c>
      <c r="E133" s="483" t="s">
        <v>571</v>
      </c>
      <c r="F133" s="484" t="s">
        <v>727</v>
      </c>
      <c r="H133" s="485">
        <v>-0.83099999999999996</v>
      </c>
      <c r="I133" s="486"/>
      <c r="L133" s="480"/>
      <c r="M133" s="487"/>
      <c r="T133" s="488"/>
      <c r="AT133" s="483" t="s">
        <v>641</v>
      </c>
      <c r="AU133" s="483" t="s">
        <v>565</v>
      </c>
      <c r="AV133" s="481" t="s">
        <v>565</v>
      </c>
      <c r="AW133" s="481" t="s">
        <v>643</v>
      </c>
      <c r="AX133" s="481" t="s">
        <v>631</v>
      </c>
      <c r="AY133" s="483" t="s">
        <v>632</v>
      </c>
    </row>
    <row r="134" spans="2:65" s="516" customFormat="1" x14ac:dyDescent="0.3">
      <c r="B134" s="515"/>
      <c r="D134" s="482" t="s">
        <v>641</v>
      </c>
      <c r="E134" s="517" t="s">
        <v>571</v>
      </c>
      <c r="F134" s="518" t="s">
        <v>718</v>
      </c>
      <c r="H134" s="519">
        <v>1.274</v>
      </c>
      <c r="I134" s="520"/>
      <c r="L134" s="515"/>
      <c r="M134" s="521"/>
      <c r="T134" s="522"/>
      <c r="AT134" s="517" t="s">
        <v>641</v>
      </c>
      <c r="AU134" s="517" t="s">
        <v>565</v>
      </c>
      <c r="AV134" s="516" t="s">
        <v>649</v>
      </c>
      <c r="AW134" s="516" t="s">
        <v>643</v>
      </c>
      <c r="AX134" s="516" t="s">
        <v>631</v>
      </c>
      <c r="AY134" s="517" t="s">
        <v>632</v>
      </c>
    </row>
    <row r="135" spans="2:65" s="481" customFormat="1" x14ac:dyDescent="0.3">
      <c r="B135" s="480"/>
      <c r="D135" s="482" t="s">
        <v>641</v>
      </c>
      <c r="E135" s="483" t="s">
        <v>571</v>
      </c>
      <c r="F135" s="484" t="s">
        <v>728</v>
      </c>
      <c r="H135" s="485">
        <v>6.0149999999999997</v>
      </c>
      <c r="I135" s="486"/>
      <c r="L135" s="480"/>
      <c r="M135" s="487"/>
      <c r="T135" s="488"/>
      <c r="AT135" s="483" t="s">
        <v>641</v>
      </c>
      <c r="AU135" s="483" t="s">
        <v>565</v>
      </c>
      <c r="AV135" s="481" t="s">
        <v>565</v>
      </c>
      <c r="AW135" s="481" t="s">
        <v>643</v>
      </c>
      <c r="AX135" s="481" t="s">
        <v>631</v>
      </c>
      <c r="AY135" s="483" t="s">
        <v>632</v>
      </c>
    </row>
    <row r="136" spans="2:65" s="490" customFormat="1" x14ac:dyDescent="0.3">
      <c r="B136" s="489"/>
      <c r="D136" s="482" t="s">
        <v>641</v>
      </c>
      <c r="E136" s="491" t="s">
        <v>571</v>
      </c>
      <c r="F136" s="492" t="s">
        <v>668</v>
      </c>
      <c r="H136" s="493">
        <v>7.2889999999999997</v>
      </c>
      <c r="I136" s="494"/>
      <c r="L136" s="489"/>
      <c r="M136" s="495"/>
      <c r="T136" s="496"/>
      <c r="AT136" s="491" t="s">
        <v>641</v>
      </c>
      <c r="AU136" s="491" t="s">
        <v>565</v>
      </c>
      <c r="AV136" s="490" t="s">
        <v>76</v>
      </c>
      <c r="AW136" s="490" t="s">
        <v>643</v>
      </c>
      <c r="AX136" s="490" t="s">
        <v>19</v>
      </c>
      <c r="AY136" s="491" t="s">
        <v>632</v>
      </c>
    </row>
    <row r="137" spans="2:65" s="389" customFormat="1" ht="33" customHeight="1" x14ac:dyDescent="0.3">
      <c r="B137" s="388"/>
      <c r="C137" s="461" t="s">
        <v>729</v>
      </c>
      <c r="D137" s="461" t="s">
        <v>634</v>
      </c>
      <c r="E137" s="462" t="s">
        <v>730</v>
      </c>
      <c r="F137" s="463" t="s">
        <v>731</v>
      </c>
      <c r="G137" s="464" t="s">
        <v>646</v>
      </c>
      <c r="H137" s="465">
        <v>6</v>
      </c>
      <c r="I137" s="466"/>
      <c r="J137" s="467">
        <f>ROUND(I137*H137,2)</f>
        <v>0</v>
      </c>
      <c r="K137" s="468"/>
      <c r="L137" s="388"/>
      <c r="M137" s="469" t="s">
        <v>571</v>
      </c>
      <c r="N137" s="470" t="s">
        <v>592</v>
      </c>
      <c r="P137" s="471">
        <f>O137*H137</f>
        <v>0</v>
      </c>
      <c r="Q137" s="471">
        <v>0</v>
      </c>
      <c r="R137" s="471">
        <f>Q137*H137</f>
        <v>0</v>
      </c>
      <c r="S137" s="471">
        <v>1.244</v>
      </c>
      <c r="T137" s="472">
        <f>S137*H137</f>
        <v>7.4640000000000004</v>
      </c>
      <c r="AR137" s="473" t="s">
        <v>76</v>
      </c>
      <c r="AT137" s="473" t="s">
        <v>634</v>
      </c>
      <c r="AU137" s="473" t="s">
        <v>565</v>
      </c>
      <c r="AY137" s="382" t="s">
        <v>632</v>
      </c>
      <c r="BE137" s="474">
        <f>IF(N137="základní",J137,0)</f>
        <v>0</v>
      </c>
      <c r="BF137" s="474">
        <f>IF(N137="snížená",J137,0)</f>
        <v>0</v>
      </c>
      <c r="BG137" s="474">
        <f>IF(N137="zákl. přenesená",J137,0)</f>
        <v>0</v>
      </c>
      <c r="BH137" s="474">
        <f>IF(N137="sníž. přenesená",J137,0)</f>
        <v>0</v>
      </c>
      <c r="BI137" s="474">
        <f>IF(N137="nulová",J137,0)</f>
        <v>0</v>
      </c>
      <c r="BJ137" s="382" t="s">
        <v>19</v>
      </c>
      <c r="BK137" s="474">
        <f>ROUND(I137*H137,2)</f>
        <v>0</v>
      </c>
      <c r="BL137" s="382" t="s">
        <v>76</v>
      </c>
      <c r="BM137" s="473" t="s">
        <v>732</v>
      </c>
    </row>
    <row r="138" spans="2:65" s="389" customFormat="1" x14ac:dyDescent="0.3">
      <c r="B138" s="388"/>
      <c r="D138" s="475" t="s">
        <v>639</v>
      </c>
      <c r="F138" s="476" t="s">
        <v>733</v>
      </c>
      <c r="I138" s="477"/>
      <c r="L138" s="388"/>
      <c r="M138" s="478"/>
      <c r="T138" s="479"/>
      <c r="AT138" s="382" t="s">
        <v>639</v>
      </c>
      <c r="AU138" s="382" t="s">
        <v>565</v>
      </c>
    </row>
    <row r="139" spans="2:65" s="498" customFormat="1" x14ac:dyDescent="0.3">
      <c r="B139" s="497"/>
      <c r="D139" s="482" t="s">
        <v>641</v>
      </c>
      <c r="E139" s="499" t="s">
        <v>571</v>
      </c>
      <c r="F139" s="500" t="s">
        <v>734</v>
      </c>
      <c r="H139" s="499" t="s">
        <v>571</v>
      </c>
      <c r="I139" s="501"/>
      <c r="L139" s="497"/>
      <c r="M139" s="502"/>
      <c r="T139" s="503"/>
      <c r="AT139" s="499" t="s">
        <v>641</v>
      </c>
      <c r="AU139" s="499" t="s">
        <v>565</v>
      </c>
      <c r="AV139" s="498" t="s">
        <v>19</v>
      </c>
      <c r="AW139" s="498" t="s">
        <v>643</v>
      </c>
      <c r="AX139" s="498" t="s">
        <v>631</v>
      </c>
      <c r="AY139" s="499" t="s">
        <v>632</v>
      </c>
    </row>
    <row r="140" spans="2:65" s="481" customFormat="1" x14ac:dyDescent="0.3">
      <c r="B140" s="480"/>
      <c r="D140" s="482" t="s">
        <v>641</v>
      </c>
      <c r="E140" s="483" t="s">
        <v>571</v>
      </c>
      <c r="F140" s="484" t="s">
        <v>735</v>
      </c>
      <c r="H140" s="485">
        <v>6</v>
      </c>
      <c r="I140" s="486"/>
      <c r="L140" s="480"/>
      <c r="M140" s="487"/>
      <c r="T140" s="488"/>
      <c r="AT140" s="483" t="s">
        <v>641</v>
      </c>
      <c r="AU140" s="483" t="s">
        <v>565</v>
      </c>
      <c r="AV140" s="481" t="s">
        <v>565</v>
      </c>
      <c r="AW140" s="481" t="s">
        <v>643</v>
      </c>
      <c r="AX140" s="481" t="s">
        <v>19</v>
      </c>
      <c r="AY140" s="483" t="s">
        <v>632</v>
      </c>
    </row>
    <row r="141" spans="2:65" s="389" customFormat="1" ht="24.15" customHeight="1" x14ac:dyDescent="0.3">
      <c r="B141" s="388"/>
      <c r="C141" s="461" t="s">
        <v>736</v>
      </c>
      <c r="D141" s="461" t="s">
        <v>634</v>
      </c>
      <c r="E141" s="462" t="s">
        <v>737</v>
      </c>
      <c r="F141" s="463" t="s">
        <v>738</v>
      </c>
      <c r="G141" s="464" t="s">
        <v>637</v>
      </c>
      <c r="H141" s="465">
        <v>0.59699999999999998</v>
      </c>
      <c r="I141" s="466"/>
      <c r="J141" s="467">
        <f>ROUND(I141*H141,2)</f>
        <v>0</v>
      </c>
      <c r="K141" s="468"/>
      <c r="L141" s="388"/>
      <c r="M141" s="469" t="s">
        <v>571</v>
      </c>
      <c r="N141" s="470" t="s">
        <v>592</v>
      </c>
      <c r="P141" s="471">
        <f>O141*H141</f>
        <v>0</v>
      </c>
      <c r="Q141" s="471">
        <v>0</v>
      </c>
      <c r="R141" s="471">
        <f>Q141*H141</f>
        <v>0</v>
      </c>
      <c r="S141" s="471">
        <v>2.2000000000000002</v>
      </c>
      <c r="T141" s="472">
        <f>S141*H141</f>
        <v>1.3134000000000001</v>
      </c>
      <c r="AR141" s="473" t="s">
        <v>76</v>
      </c>
      <c r="AT141" s="473" t="s">
        <v>634</v>
      </c>
      <c r="AU141" s="473" t="s">
        <v>565</v>
      </c>
      <c r="AY141" s="382" t="s">
        <v>632</v>
      </c>
      <c r="BE141" s="474">
        <f>IF(N141="základní",J141,0)</f>
        <v>0</v>
      </c>
      <c r="BF141" s="474">
        <f>IF(N141="snížená",J141,0)</f>
        <v>0</v>
      </c>
      <c r="BG141" s="474">
        <f>IF(N141="zákl. přenesená",J141,0)</f>
        <v>0</v>
      </c>
      <c r="BH141" s="474">
        <f>IF(N141="sníž. přenesená",J141,0)</f>
        <v>0</v>
      </c>
      <c r="BI141" s="474">
        <f>IF(N141="nulová",J141,0)</f>
        <v>0</v>
      </c>
      <c r="BJ141" s="382" t="s">
        <v>19</v>
      </c>
      <c r="BK141" s="474">
        <f>ROUND(I141*H141,2)</f>
        <v>0</v>
      </c>
      <c r="BL141" s="382" t="s">
        <v>76</v>
      </c>
      <c r="BM141" s="473" t="s">
        <v>739</v>
      </c>
    </row>
    <row r="142" spans="2:65" s="389" customFormat="1" x14ac:dyDescent="0.3">
      <c r="B142" s="388"/>
      <c r="D142" s="475" t="s">
        <v>639</v>
      </c>
      <c r="F142" s="476" t="s">
        <v>740</v>
      </c>
      <c r="I142" s="477"/>
      <c r="L142" s="388"/>
      <c r="M142" s="478"/>
      <c r="T142" s="479"/>
      <c r="AT142" s="382" t="s">
        <v>639</v>
      </c>
      <c r="AU142" s="382" t="s">
        <v>565</v>
      </c>
    </row>
    <row r="143" spans="2:65" s="498" customFormat="1" x14ac:dyDescent="0.3">
      <c r="B143" s="497"/>
      <c r="D143" s="482" t="s">
        <v>641</v>
      </c>
      <c r="E143" s="499" t="s">
        <v>571</v>
      </c>
      <c r="F143" s="500" t="s">
        <v>741</v>
      </c>
      <c r="H143" s="499" t="s">
        <v>571</v>
      </c>
      <c r="I143" s="501"/>
      <c r="L143" s="497"/>
      <c r="M143" s="502"/>
      <c r="T143" s="503"/>
      <c r="AT143" s="499" t="s">
        <v>641</v>
      </c>
      <c r="AU143" s="499" t="s">
        <v>565</v>
      </c>
      <c r="AV143" s="498" t="s">
        <v>19</v>
      </c>
      <c r="AW143" s="498" t="s">
        <v>643</v>
      </c>
      <c r="AX143" s="498" t="s">
        <v>631</v>
      </c>
      <c r="AY143" s="499" t="s">
        <v>632</v>
      </c>
    </row>
    <row r="144" spans="2:65" s="481" customFormat="1" x14ac:dyDescent="0.3">
      <c r="B144" s="480"/>
      <c r="D144" s="482" t="s">
        <v>641</v>
      </c>
      <c r="E144" s="483" t="s">
        <v>571</v>
      </c>
      <c r="F144" s="484" t="s">
        <v>742</v>
      </c>
      <c r="H144" s="485">
        <v>4.1000000000000002E-2</v>
      </c>
      <c r="I144" s="486"/>
      <c r="L144" s="480"/>
      <c r="M144" s="487"/>
      <c r="T144" s="488"/>
      <c r="AT144" s="483" t="s">
        <v>641</v>
      </c>
      <c r="AU144" s="483" t="s">
        <v>565</v>
      </c>
      <c r="AV144" s="481" t="s">
        <v>565</v>
      </c>
      <c r="AW144" s="481" t="s">
        <v>643</v>
      </c>
      <c r="AX144" s="481" t="s">
        <v>631</v>
      </c>
      <c r="AY144" s="483" t="s">
        <v>632</v>
      </c>
    </row>
    <row r="145" spans="2:65" s="481" customFormat="1" x14ac:dyDescent="0.3">
      <c r="B145" s="480"/>
      <c r="D145" s="482" t="s">
        <v>641</v>
      </c>
      <c r="E145" s="483" t="s">
        <v>571</v>
      </c>
      <c r="F145" s="484" t="s">
        <v>743</v>
      </c>
      <c r="H145" s="485">
        <v>2.7E-2</v>
      </c>
      <c r="I145" s="486"/>
      <c r="L145" s="480"/>
      <c r="M145" s="487"/>
      <c r="T145" s="488"/>
      <c r="AT145" s="483" t="s">
        <v>641</v>
      </c>
      <c r="AU145" s="483" t="s">
        <v>565</v>
      </c>
      <c r="AV145" s="481" t="s">
        <v>565</v>
      </c>
      <c r="AW145" s="481" t="s">
        <v>643</v>
      </c>
      <c r="AX145" s="481" t="s">
        <v>631</v>
      </c>
      <c r="AY145" s="483" t="s">
        <v>632</v>
      </c>
    </row>
    <row r="146" spans="2:65" s="481" customFormat="1" x14ac:dyDescent="0.3">
      <c r="B146" s="480"/>
      <c r="D146" s="482" t="s">
        <v>641</v>
      </c>
      <c r="E146" s="483" t="s">
        <v>571</v>
      </c>
      <c r="F146" s="484" t="s">
        <v>744</v>
      </c>
      <c r="H146" s="485">
        <v>0.29299999999999998</v>
      </c>
      <c r="I146" s="486"/>
      <c r="L146" s="480"/>
      <c r="M146" s="487"/>
      <c r="T146" s="488"/>
      <c r="AT146" s="483" t="s">
        <v>641</v>
      </c>
      <c r="AU146" s="483" t="s">
        <v>565</v>
      </c>
      <c r="AV146" s="481" t="s">
        <v>565</v>
      </c>
      <c r="AW146" s="481" t="s">
        <v>643</v>
      </c>
      <c r="AX146" s="481" t="s">
        <v>631</v>
      </c>
      <c r="AY146" s="483" t="s">
        <v>632</v>
      </c>
    </row>
    <row r="147" spans="2:65" s="481" customFormat="1" x14ac:dyDescent="0.3">
      <c r="B147" s="480"/>
      <c r="D147" s="482" t="s">
        <v>641</v>
      </c>
      <c r="E147" s="483" t="s">
        <v>571</v>
      </c>
      <c r="F147" s="484" t="s">
        <v>745</v>
      </c>
      <c r="H147" s="485">
        <v>0.216</v>
      </c>
      <c r="I147" s="486"/>
      <c r="L147" s="480"/>
      <c r="M147" s="487"/>
      <c r="T147" s="488"/>
      <c r="AT147" s="483" t="s">
        <v>641</v>
      </c>
      <c r="AU147" s="483" t="s">
        <v>565</v>
      </c>
      <c r="AV147" s="481" t="s">
        <v>565</v>
      </c>
      <c r="AW147" s="481" t="s">
        <v>643</v>
      </c>
      <c r="AX147" s="481" t="s">
        <v>631</v>
      </c>
      <c r="AY147" s="483" t="s">
        <v>632</v>
      </c>
    </row>
    <row r="148" spans="2:65" s="481" customFormat="1" x14ac:dyDescent="0.3">
      <c r="B148" s="480"/>
      <c r="D148" s="482" t="s">
        <v>641</v>
      </c>
      <c r="E148" s="483" t="s">
        <v>571</v>
      </c>
      <c r="F148" s="484" t="s">
        <v>746</v>
      </c>
      <c r="H148" s="485">
        <v>0.02</v>
      </c>
      <c r="I148" s="486"/>
      <c r="L148" s="480"/>
      <c r="M148" s="487"/>
      <c r="T148" s="488"/>
      <c r="AT148" s="483" t="s">
        <v>641</v>
      </c>
      <c r="AU148" s="483" t="s">
        <v>565</v>
      </c>
      <c r="AV148" s="481" t="s">
        <v>565</v>
      </c>
      <c r="AW148" s="481" t="s">
        <v>643</v>
      </c>
      <c r="AX148" s="481" t="s">
        <v>631</v>
      </c>
      <c r="AY148" s="483" t="s">
        <v>632</v>
      </c>
    </row>
    <row r="149" spans="2:65" s="490" customFormat="1" x14ac:dyDescent="0.3">
      <c r="B149" s="489"/>
      <c r="D149" s="482" t="s">
        <v>641</v>
      </c>
      <c r="E149" s="491" t="s">
        <v>571</v>
      </c>
      <c r="F149" s="492" t="s">
        <v>668</v>
      </c>
      <c r="H149" s="493">
        <v>0.59699999999999998</v>
      </c>
      <c r="I149" s="494"/>
      <c r="L149" s="489"/>
      <c r="M149" s="495"/>
      <c r="T149" s="496"/>
      <c r="AT149" s="491" t="s">
        <v>641</v>
      </c>
      <c r="AU149" s="491" t="s">
        <v>565</v>
      </c>
      <c r="AV149" s="490" t="s">
        <v>76</v>
      </c>
      <c r="AW149" s="490" t="s">
        <v>643</v>
      </c>
      <c r="AX149" s="490" t="s">
        <v>19</v>
      </c>
      <c r="AY149" s="491" t="s">
        <v>632</v>
      </c>
    </row>
    <row r="150" spans="2:65" s="389" customFormat="1" ht="55.5" customHeight="1" x14ac:dyDescent="0.3">
      <c r="B150" s="388"/>
      <c r="C150" s="461" t="s">
        <v>747</v>
      </c>
      <c r="D150" s="461" t="s">
        <v>634</v>
      </c>
      <c r="E150" s="462" t="s">
        <v>748</v>
      </c>
      <c r="F150" s="463" t="s">
        <v>749</v>
      </c>
      <c r="G150" s="464" t="s">
        <v>673</v>
      </c>
      <c r="H150" s="465">
        <v>10</v>
      </c>
      <c r="I150" s="466"/>
      <c r="J150" s="467">
        <f>ROUND(I150*H150,2)</f>
        <v>0</v>
      </c>
      <c r="K150" s="468"/>
      <c r="L150" s="388"/>
      <c r="M150" s="469" t="s">
        <v>571</v>
      </c>
      <c r="N150" s="470" t="s">
        <v>592</v>
      </c>
      <c r="P150" s="471">
        <f>O150*H150</f>
        <v>0</v>
      </c>
      <c r="Q150" s="471">
        <v>0</v>
      </c>
      <c r="R150" s="471">
        <f>Q150*H150</f>
        <v>0</v>
      </c>
      <c r="S150" s="471">
        <v>6.9000000000000006E-2</v>
      </c>
      <c r="T150" s="472">
        <f>S150*H150</f>
        <v>0.69000000000000006</v>
      </c>
      <c r="AR150" s="473" t="s">
        <v>76</v>
      </c>
      <c r="AT150" s="473" t="s">
        <v>634</v>
      </c>
      <c r="AU150" s="473" t="s">
        <v>565</v>
      </c>
      <c r="AY150" s="382" t="s">
        <v>632</v>
      </c>
      <c r="BE150" s="474">
        <f>IF(N150="základní",J150,0)</f>
        <v>0</v>
      </c>
      <c r="BF150" s="474">
        <f>IF(N150="snížená",J150,0)</f>
        <v>0</v>
      </c>
      <c r="BG150" s="474">
        <f>IF(N150="zákl. přenesená",J150,0)</f>
        <v>0</v>
      </c>
      <c r="BH150" s="474">
        <f>IF(N150="sníž. přenesená",J150,0)</f>
        <v>0</v>
      </c>
      <c r="BI150" s="474">
        <f>IF(N150="nulová",J150,0)</f>
        <v>0</v>
      </c>
      <c r="BJ150" s="382" t="s">
        <v>19</v>
      </c>
      <c r="BK150" s="474">
        <f>ROUND(I150*H150,2)</f>
        <v>0</v>
      </c>
      <c r="BL150" s="382" t="s">
        <v>76</v>
      </c>
      <c r="BM150" s="473" t="s">
        <v>750</v>
      </c>
    </row>
    <row r="151" spans="2:65" s="389" customFormat="1" x14ac:dyDescent="0.3">
      <c r="B151" s="388"/>
      <c r="D151" s="475" t="s">
        <v>639</v>
      </c>
      <c r="F151" s="476" t="s">
        <v>751</v>
      </c>
      <c r="I151" s="477"/>
      <c r="L151" s="388"/>
      <c r="M151" s="478"/>
      <c r="T151" s="479"/>
      <c r="AT151" s="382" t="s">
        <v>639</v>
      </c>
      <c r="AU151" s="382" t="s">
        <v>565</v>
      </c>
    </row>
    <row r="152" spans="2:65" s="481" customFormat="1" x14ac:dyDescent="0.3">
      <c r="B152" s="480"/>
      <c r="D152" s="482" t="s">
        <v>641</v>
      </c>
      <c r="E152" s="483" t="s">
        <v>571</v>
      </c>
      <c r="F152" s="484" t="s">
        <v>752</v>
      </c>
      <c r="H152" s="485">
        <v>6</v>
      </c>
      <c r="I152" s="486"/>
      <c r="L152" s="480"/>
      <c r="M152" s="487"/>
      <c r="T152" s="488"/>
      <c r="AT152" s="483" t="s">
        <v>641</v>
      </c>
      <c r="AU152" s="483" t="s">
        <v>565</v>
      </c>
      <c r="AV152" s="481" t="s">
        <v>565</v>
      </c>
      <c r="AW152" s="481" t="s">
        <v>643</v>
      </c>
      <c r="AX152" s="481" t="s">
        <v>631</v>
      </c>
      <c r="AY152" s="483" t="s">
        <v>632</v>
      </c>
    </row>
    <row r="153" spans="2:65" s="481" customFormat="1" x14ac:dyDescent="0.3">
      <c r="B153" s="480"/>
      <c r="D153" s="482" t="s">
        <v>641</v>
      </c>
      <c r="E153" s="483" t="s">
        <v>571</v>
      </c>
      <c r="F153" s="484" t="s">
        <v>753</v>
      </c>
      <c r="H153" s="485">
        <v>2</v>
      </c>
      <c r="I153" s="486"/>
      <c r="L153" s="480"/>
      <c r="M153" s="487"/>
      <c r="T153" s="488"/>
      <c r="AT153" s="483" t="s">
        <v>641</v>
      </c>
      <c r="AU153" s="483" t="s">
        <v>565</v>
      </c>
      <c r="AV153" s="481" t="s">
        <v>565</v>
      </c>
      <c r="AW153" s="481" t="s">
        <v>643</v>
      </c>
      <c r="AX153" s="481" t="s">
        <v>631</v>
      </c>
      <c r="AY153" s="483" t="s">
        <v>632</v>
      </c>
    </row>
    <row r="154" spans="2:65" s="490" customFormat="1" x14ac:dyDescent="0.3">
      <c r="B154" s="489"/>
      <c r="D154" s="482" t="s">
        <v>641</v>
      </c>
      <c r="E154" s="491" t="s">
        <v>571</v>
      </c>
      <c r="F154" s="492" t="s">
        <v>668</v>
      </c>
      <c r="H154" s="493">
        <v>8</v>
      </c>
      <c r="I154" s="494"/>
      <c r="L154" s="489"/>
      <c r="M154" s="495"/>
      <c r="T154" s="496"/>
      <c r="AT154" s="491" t="s">
        <v>641</v>
      </c>
      <c r="AU154" s="491" t="s">
        <v>565</v>
      </c>
      <c r="AV154" s="490" t="s">
        <v>76</v>
      </c>
      <c r="AW154" s="490" t="s">
        <v>643</v>
      </c>
      <c r="AX154" s="490" t="s">
        <v>631</v>
      </c>
      <c r="AY154" s="491" t="s">
        <v>632</v>
      </c>
    </row>
    <row r="155" spans="2:65" s="481" customFormat="1" x14ac:dyDescent="0.3">
      <c r="B155" s="480"/>
      <c r="D155" s="482" t="s">
        <v>641</v>
      </c>
      <c r="E155" s="483" t="s">
        <v>571</v>
      </c>
      <c r="F155" s="484" t="s">
        <v>693</v>
      </c>
      <c r="H155" s="485">
        <v>10</v>
      </c>
      <c r="I155" s="486"/>
      <c r="L155" s="480"/>
      <c r="M155" s="487"/>
      <c r="T155" s="488"/>
      <c r="AT155" s="483" t="s">
        <v>641</v>
      </c>
      <c r="AU155" s="483" t="s">
        <v>565</v>
      </c>
      <c r="AV155" s="481" t="s">
        <v>565</v>
      </c>
      <c r="AW155" s="481" t="s">
        <v>643</v>
      </c>
      <c r="AX155" s="481" t="s">
        <v>19</v>
      </c>
      <c r="AY155" s="483" t="s">
        <v>632</v>
      </c>
    </row>
    <row r="156" spans="2:65" s="389" customFormat="1" ht="55.5" customHeight="1" x14ac:dyDescent="0.3">
      <c r="B156" s="388"/>
      <c r="C156" s="461" t="s">
        <v>754</v>
      </c>
      <c r="D156" s="461" t="s">
        <v>634</v>
      </c>
      <c r="E156" s="462" t="s">
        <v>755</v>
      </c>
      <c r="F156" s="463" t="s">
        <v>756</v>
      </c>
      <c r="G156" s="464" t="s">
        <v>534</v>
      </c>
      <c r="H156" s="465">
        <v>6</v>
      </c>
      <c r="I156" s="466"/>
      <c r="J156" s="467">
        <f>ROUND(I156*H156,2)</f>
        <v>0</v>
      </c>
      <c r="K156" s="468"/>
      <c r="L156" s="388"/>
      <c r="M156" s="469" t="s">
        <v>571</v>
      </c>
      <c r="N156" s="470" t="s">
        <v>592</v>
      </c>
      <c r="P156" s="471">
        <f>O156*H156</f>
        <v>0</v>
      </c>
      <c r="Q156" s="471">
        <v>0</v>
      </c>
      <c r="R156" s="471">
        <f>Q156*H156</f>
        <v>0</v>
      </c>
      <c r="S156" s="471">
        <v>0.27</v>
      </c>
      <c r="T156" s="472">
        <f>S156*H156</f>
        <v>1.62</v>
      </c>
      <c r="AR156" s="473" t="s">
        <v>76</v>
      </c>
      <c r="AT156" s="473" t="s">
        <v>634</v>
      </c>
      <c r="AU156" s="473" t="s">
        <v>565</v>
      </c>
      <c r="AY156" s="382" t="s">
        <v>632</v>
      </c>
      <c r="BE156" s="474">
        <f>IF(N156="základní",J156,0)</f>
        <v>0</v>
      </c>
      <c r="BF156" s="474">
        <f>IF(N156="snížená",J156,0)</f>
        <v>0</v>
      </c>
      <c r="BG156" s="474">
        <f>IF(N156="zákl. přenesená",J156,0)</f>
        <v>0</v>
      </c>
      <c r="BH156" s="474">
        <f>IF(N156="sníž. přenesená",J156,0)</f>
        <v>0</v>
      </c>
      <c r="BI156" s="474">
        <f>IF(N156="nulová",J156,0)</f>
        <v>0</v>
      </c>
      <c r="BJ156" s="382" t="s">
        <v>19</v>
      </c>
      <c r="BK156" s="474">
        <f>ROUND(I156*H156,2)</f>
        <v>0</v>
      </c>
      <c r="BL156" s="382" t="s">
        <v>76</v>
      </c>
      <c r="BM156" s="473" t="s">
        <v>757</v>
      </c>
    </row>
    <row r="157" spans="2:65" s="389" customFormat="1" x14ac:dyDescent="0.3">
      <c r="B157" s="388"/>
      <c r="D157" s="475" t="s">
        <v>639</v>
      </c>
      <c r="F157" s="476" t="s">
        <v>758</v>
      </c>
      <c r="I157" s="477"/>
      <c r="L157" s="388"/>
      <c r="M157" s="478"/>
      <c r="T157" s="479"/>
      <c r="AT157" s="382" t="s">
        <v>639</v>
      </c>
      <c r="AU157" s="382" t="s">
        <v>565</v>
      </c>
    </row>
    <row r="158" spans="2:65" s="481" customFormat="1" x14ac:dyDescent="0.3">
      <c r="B158" s="480"/>
      <c r="D158" s="482" t="s">
        <v>641</v>
      </c>
      <c r="E158" s="483" t="s">
        <v>571</v>
      </c>
      <c r="F158" s="484" t="s">
        <v>759</v>
      </c>
      <c r="H158" s="485">
        <v>0.56000000000000005</v>
      </c>
      <c r="I158" s="486"/>
      <c r="L158" s="480"/>
      <c r="M158" s="487"/>
      <c r="T158" s="488"/>
      <c r="AT158" s="483" t="s">
        <v>641</v>
      </c>
      <c r="AU158" s="483" t="s">
        <v>565</v>
      </c>
      <c r="AV158" s="481" t="s">
        <v>565</v>
      </c>
      <c r="AW158" s="481" t="s">
        <v>643</v>
      </c>
      <c r="AX158" s="481" t="s">
        <v>631</v>
      </c>
      <c r="AY158" s="483" t="s">
        <v>632</v>
      </c>
    </row>
    <row r="159" spans="2:65" s="481" customFormat="1" x14ac:dyDescent="0.3">
      <c r="B159" s="480"/>
      <c r="D159" s="482" t="s">
        <v>641</v>
      </c>
      <c r="E159" s="483" t="s">
        <v>571</v>
      </c>
      <c r="F159" s="484" t="s">
        <v>760</v>
      </c>
      <c r="H159" s="485">
        <v>0.35299999999999998</v>
      </c>
      <c r="I159" s="486"/>
      <c r="L159" s="480"/>
      <c r="M159" s="487"/>
      <c r="T159" s="488"/>
      <c r="AT159" s="483" t="s">
        <v>641</v>
      </c>
      <c r="AU159" s="483" t="s">
        <v>565</v>
      </c>
      <c r="AV159" s="481" t="s">
        <v>565</v>
      </c>
      <c r="AW159" s="481" t="s">
        <v>643</v>
      </c>
      <c r="AX159" s="481" t="s">
        <v>631</v>
      </c>
      <c r="AY159" s="483" t="s">
        <v>632</v>
      </c>
    </row>
    <row r="160" spans="2:65" s="481" customFormat="1" x14ac:dyDescent="0.3">
      <c r="B160" s="480"/>
      <c r="D160" s="482" t="s">
        <v>641</v>
      </c>
      <c r="E160" s="483" t="s">
        <v>571</v>
      </c>
      <c r="F160" s="484" t="s">
        <v>761</v>
      </c>
      <c r="H160" s="485">
        <v>1.008</v>
      </c>
      <c r="I160" s="486"/>
      <c r="L160" s="480"/>
      <c r="M160" s="487"/>
      <c r="T160" s="488"/>
      <c r="AT160" s="483" t="s">
        <v>641</v>
      </c>
      <c r="AU160" s="483" t="s">
        <v>565</v>
      </c>
      <c r="AV160" s="481" t="s">
        <v>565</v>
      </c>
      <c r="AW160" s="481" t="s">
        <v>643</v>
      </c>
      <c r="AX160" s="481" t="s">
        <v>631</v>
      </c>
      <c r="AY160" s="483" t="s">
        <v>632</v>
      </c>
    </row>
    <row r="161" spans="2:65" s="481" customFormat="1" x14ac:dyDescent="0.3">
      <c r="B161" s="480"/>
      <c r="D161" s="482" t="s">
        <v>641</v>
      </c>
      <c r="E161" s="483" t="s">
        <v>571</v>
      </c>
      <c r="F161" s="484" t="s">
        <v>762</v>
      </c>
      <c r="H161" s="485">
        <v>0.70599999999999996</v>
      </c>
      <c r="I161" s="486"/>
      <c r="L161" s="480"/>
      <c r="M161" s="487"/>
      <c r="T161" s="488"/>
      <c r="AT161" s="483" t="s">
        <v>641</v>
      </c>
      <c r="AU161" s="483" t="s">
        <v>565</v>
      </c>
      <c r="AV161" s="481" t="s">
        <v>565</v>
      </c>
      <c r="AW161" s="481" t="s">
        <v>643</v>
      </c>
      <c r="AX161" s="481" t="s">
        <v>631</v>
      </c>
      <c r="AY161" s="483" t="s">
        <v>632</v>
      </c>
    </row>
    <row r="162" spans="2:65" s="481" customFormat="1" x14ac:dyDescent="0.3">
      <c r="B162" s="480"/>
      <c r="D162" s="482" t="s">
        <v>641</v>
      </c>
      <c r="E162" s="483" t="s">
        <v>571</v>
      </c>
      <c r="F162" s="484" t="s">
        <v>763</v>
      </c>
      <c r="H162" s="485">
        <v>1</v>
      </c>
      <c r="I162" s="486"/>
      <c r="L162" s="480"/>
      <c r="M162" s="487"/>
      <c r="T162" s="488"/>
      <c r="AT162" s="483" t="s">
        <v>641</v>
      </c>
      <c r="AU162" s="483" t="s">
        <v>565</v>
      </c>
      <c r="AV162" s="481" t="s">
        <v>565</v>
      </c>
      <c r="AW162" s="481" t="s">
        <v>643</v>
      </c>
      <c r="AX162" s="481" t="s">
        <v>631</v>
      </c>
      <c r="AY162" s="483" t="s">
        <v>632</v>
      </c>
    </row>
    <row r="163" spans="2:65" s="481" customFormat="1" x14ac:dyDescent="0.3">
      <c r="B163" s="480"/>
      <c r="D163" s="482" t="s">
        <v>641</v>
      </c>
      <c r="E163" s="483" t="s">
        <v>571</v>
      </c>
      <c r="F163" s="484" t="s">
        <v>764</v>
      </c>
      <c r="H163" s="485">
        <v>1</v>
      </c>
      <c r="I163" s="486"/>
      <c r="L163" s="480"/>
      <c r="M163" s="487"/>
      <c r="T163" s="488"/>
      <c r="AT163" s="483" t="s">
        <v>641</v>
      </c>
      <c r="AU163" s="483" t="s">
        <v>565</v>
      </c>
      <c r="AV163" s="481" t="s">
        <v>565</v>
      </c>
      <c r="AW163" s="481" t="s">
        <v>643</v>
      </c>
      <c r="AX163" s="481" t="s">
        <v>631</v>
      </c>
      <c r="AY163" s="483" t="s">
        <v>632</v>
      </c>
    </row>
    <row r="164" spans="2:65" s="490" customFormat="1" x14ac:dyDescent="0.3">
      <c r="B164" s="489"/>
      <c r="D164" s="482" t="s">
        <v>641</v>
      </c>
      <c r="E164" s="491" t="s">
        <v>571</v>
      </c>
      <c r="F164" s="492" t="s">
        <v>668</v>
      </c>
      <c r="H164" s="493">
        <v>4.6269999999999998</v>
      </c>
      <c r="I164" s="494"/>
      <c r="L164" s="489"/>
      <c r="M164" s="495"/>
      <c r="T164" s="496"/>
      <c r="AT164" s="491" t="s">
        <v>641</v>
      </c>
      <c r="AU164" s="491" t="s">
        <v>565</v>
      </c>
      <c r="AV164" s="490" t="s">
        <v>76</v>
      </c>
      <c r="AW164" s="490" t="s">
        <v>643</v>
      </c>
      <c r="AX164" s="490" t="s">
        <v>631</v>
      </c>
      <c r="AY164" s="491" t="s">
        <v>632</v>
      </c>
    </row>
    <row r="165" spans="2:65" s="481" customFormat="1" x14ac:dyDescent="0.3">
      <c r="B165" s="480"/>
      <c r="D165" s="482" t="s">
        <v>641</v>
      </c>
      <c r="E165" s="483" t="s">
        <v>571</v>
      </c>
      <c r="F165" s="484" t="s">
        <v>670</v>
      </c>
      <c r="H165" s="485">
        <v>6</v>
      </c>
      <c r="I165" s="486"/>
      <c r="L165" s="480"/>
      <c r="M165" s="487"/>
      <c r="T165" s="488"/>
      <c r="AT165" s="483" t="s">
        <v>641</v>
      </c>
      <c r="AU165" s="483" t="s">
        <v>565</v>
      </c>
      <c r="AV165" s="481" t="s">
        <v>565</v>
      </c>
      <c r="AW165" s="481" t="s">
        <v>643</v>
      </c>
      <c r="AX165" s="481" t="s">
        <v>19</v>
      </c>
      <c r="AY165" s="483" t="s">
        <v>632</v>
      </c>
    </row>
    <row r="166" spans="2:65" s="389" customFormat="1" ht="49.2" customHeight="1" x14ac:dyDescent="0.3">
      <c r="B166" s="388"/>
      <c r="C166" s="461" t="s">
        <v>765</v>
      </c>
      <c r="D166" s="461" t="s">
        <v>634</v>
      </c>
      <c r="E166" s="462" t="s">
        <v>766</v>
      </c>
      <c r="F166" s="463" t="s">
        <v>767</v>
      </c>
      <c r="G166" s="464" t="s">
        <v>673</v>
      </c>
      <c r="H166" s="465">
        <v>5</v>
      </c>
      <c r="I166" s="466"/>
      <c r="J166" s="467">
        <f>ROUND(I166*H166,2)</f>
        <v>0</v>
      </c>
      <c r="K166" s="468"/>
      <c r="L166" s="388"/>
      <c r="M166" s="469" t="s">
        <v>571</v>
      </c>
      <c r="N166" s="470" t="s">
        <v>592</v>
      </c>
      <c r="P166" s="471">
        <f>O166*H166</f>
        <v>0</v>
      </c>
      <c r="Q166" s="471">
        <v>0</v>
      </c>
      <c r="R166" s="471">
        <f>Q166*H166</f>
        <v>0</v>
      </c>
      <c r="S166" s="471">
        <v>3.4000000000000002E-2</v>
      </c>
      <c r="T166" s="472">
        <f>S166*H166</f>
        <v>0.17</v>
      </c>
      <c r="AR166" s="473" t="s">
        <v>76</v>
      </c>
      <c r="AT166" s="473" t="s">
        <v>634</v>
      </c>
      <c r="AU166" s="473" t="s">
        <v>565</v>
      </c>
      <c r="AY166" s="382" t="s">
        <v>632</v>
      </c>
      <c r="BE166" s="474">
        <f>IF(N166="základní",J166,0)</f>
        <v>0</v>
      </c>
      <c r="BF166" s="474">
        <f>IF(N166="snížená",J166,0)</f>
        <v>0</v>
      </c>
      <c r="BG166" s="474">
        <f>IF(N166="zákl. přenesená",J166,0)</f>
        <v>0</v>
      </c>
      <c r="BH166" s="474">
        <f>IF(N166="sníž. přenesená",J166,0)</f>
        <v>0</v>
      </c>
      <c r="BI166" s="474">
        <f>IF(N166="nulová",J166,0)</f>
        <v>0</v>
      </c>
      <c r="BJ166" s="382" t="s">
        <v>19</v>
      </c>
      <c r="BK166" s="474">
        <f>ROUND(I166*H166,2)</f>
        <v>0</v>
      </c>
      <c r="BL166" s="382" t="s">
        <v>76</v>
      </c>
      <c r="BM166" s="473" t="s">
        <v>768</v>
      </c>
    </row>
    <row r="167" spans="2:65" s="389" customFormat="1" x14ac:dyDescent="0.3">
      <c r="B167" s="388"/>
      <c r="D167" s="475" t="s">
        <v>639</v>
      </c>
      <c r="F167" s="476" t="s">
        <v>769</v>
      </c>
      <c r="I167" s="477"/>
      <c r="L167" s="388"/>
      <c r="M167" s="478"/>
      <c r="T167" s="479"/>
      <c r="AT167" s="382" t="s">
        <v>639</v>
      </c>
      <c r="AU167" s="382" t="s">
        <v>565</v>
      </c>
    </row>
    <row r="168" spans="2:65" s="481" customFormat="1" x14ac:dyDescent="0.3">
      <c r="B168" s="480"/>
      <c r="D168" s="482" t="s">
        <v>641</v>
      </c>
      <c r="E168" s="483" t="s">
        <v>571</v>
      </c>
      <c r="F168" s="484" t="s">
        <v>770</v>
      </c>
      <c r="H168" s="485">
        <v>3</v>
      </c>
      <c r="I168" s="486"/>
      <c r="L168" s="480"/>
      <c r="M168" s="487"/>
      <c r="T168" s="488"/>
      <c r="AT168" s="483" t="s">
        <v>641</v>
      </c>
      <c r="AU168" s="483" t="s">
        <v>565</v>
      </c>
      <c r="AV168" s="481" t="s">
        <v>565</v>
      </c>
      <c r="AW168" s="481" t="s">
        <v>643</v>
      </c>
      <c r="AX168" s="481" t="s">
        <v>631</v>
      </c>
      <c r="AY168" s="483" t="s">
        <v>632</v>
      </c>
    </row>
    <row r="169" spans="2:65" s="481" customFormat="1" x14ac:dyDescent="0.3">
      <c r="B169" s="480"/>
      <c r="D169" s="482" t="s">
        <v>641</v>
      </c>
      <c r="E169" s="483" t="s">
        <v>571</v>
      </c>
      <c r="F169" s="484" t="s">
        <v>771</v>
      </c>
      <c r="H169" s="485">
        <v>2</v>
      </c>
      <c r="I169" s="486"/>
      <c r="L169" s="480"/>
      <c r="M169" s="487"/>
      <c r="T169" s="488"/>
      <c r="AT169" s="483" t="s">
        <v>641</v>
      </c>
      <c r="AU169" s="483" t="s">
        <v>565</v>
      </c>
      <c r="AV169" s="481" t="s">
        <v>565</v>
      </c>
      <c r="AW169" s="481" t="s">
        <v>643</v>
      </c>
      <c r="AX169" s="481" t="s">
        <v>631</v>
      </c>
      <c r="AY169" s="483" t="s">
        <v>632</v>
      </c>
    </row>
    <row r="170" spans="2:65" s="490" customFormat="1" x14ac:dyDescent="0.3">
      <c r="B170" s="489"/>
      <c r="D170" s="482" t="s">
        <v>641</v>
      </c>
      <c r="E170" s="491" t="s">
        <v>571</v>
      </c>
      <c r="F170" s="492" t="s">
        <v>668</v>
      </c>
      <c r="H170" s="493">
        <v>5</v>
      </c>
      <c r="I170" s="494"/>
      <c r="L170" s="489"/>
      <c r="M170" s="495"/>
      <c r="T170" s="496"/>
      <c r="AT170" s="491" t="s">
        <v>641</v>
      </c>
      <c r="AU170" s="491" t="s">
        <v>565</v>
      </c>
      <c r="AV170" s="490" t="s">
        <v>76</v>
      </c>
      <c r="AW170" s="490" t="s">
        <v>643</v>
      </c>
      <c r="AX170" s="490" t="s">
        <v>19</v>
      </c>
      <c r="AY170" s="491" t="s">
        <v>632</v>
      </c>
    </row>
    <row r="171" spans="2:65" s="389" customFormat="1" ht="44.25" customHeight="1" x14ac:dyDescent="0.3">
      <c r="B171" s="388"/>
      <c r="C171" s="461" t="s">
        <v>772</v>
      </c>
      <c r="D171" s="461" t="s">
        <v>634</v>
      </c>
      <c r="E171" s="462" t="s">
        <v>773</v>
      </c>
      <c r="F171" s="463" t="s">
        <v>774</v>
      </c>
      <c r="G171" s="464" t="s">
        <v>673</v>
      </c>
      <c r="H171" s="465">
        <v>2</v>
      </c>
      <c r="I171" s="466"/>
      <c r="J171" s="467">
        <f>ROUND(I171*H171,2)</f>
        <v>0</v>
      </c>
      <c r="K171" s="468"/>
      <c r="L171" s="388"/>
      <c r="M171" s="469" t="s">
        <v>571</v>
      </c>
      <c r="N171" s="470" t="s">
        <v>592</v>
      </c>
      <c r="P171" s="471">
        <f>O171*H171</f>
        <v>0</v>
      </c>
      <c r="Q171" s="471">
        <v>0</v>
      </c>
      <c r="R171" s="471">
        <f>Q171*H171</f>
        <v>0</v>
      </c>
      <c r="S171" s="471">
        <v>5.8999999999999997E-2</v>
      </c>
      <c r="T171" s="472">
        <f>S171*H171</f>
        <v>0.11799999999999999</v>
      </c>
      <c r="AR171" s="473" t="s">
        <v>76</v>
      </c>
      <c r="AT171" s="473" t="s">
        <v>634</v>
      </c>
      <c r="AU171" s="473" t="s">
        <v>565</v>
      </c>
      <c r="AY171" s="382" t="s">
        <v>632</v>
      </c>
      <c r="BE171" s="474">
        <f>IF(N171="základní",J171,0)</f>
        <v>0</v>
      </c>
      <c r="BF171" s="474">
        <f>IF(N171="snížená",J171,0)</f>
        <v>0</v>
      </c>
      <c r="BG171" s="474">
        <f>IF(N171="zákl. přenesená",J171,0)</f>
        <v>0</v>
      </c>
      <c r="BH171" s="474">
        <f>IF(N171="sníž. přenesená",J171,0)</f>
        <v>0</v>
      </c>
      <c r="BI171" s="474">
        <f>IF(N171="nulová",J171,0)</f>
        <v>0</v>
      </c>
      <c r="BJ171" s="382" t="s">
        <v>19</v>
      </c>
      <c r="BK171" s="474">
        <f>ROUND(I171*H171,2)</f>
        <v>0</v>
      </c>
      <c r="BL171" s="382" t="s">
        <v>76</v>
      </c>
      <c r="BM171" s="473" t="s">
        <v>775</v>
      </c>
    </row>
    <row r="172" spans="2:65" s="389" customFormat="1" x14ac:dyDescent="0.3">
      <c r="B172" s="388"/>
      <c r="D172" s="475" t="s">
        <v>639</v>
      </c>
      <c r="F172" s="476" t="s">
        <v>776</v>
      </c>
      <c r="I172" s="477"/>
      <c r="L172" s="388"/>
      <c r="M172" s="478"/>
      <c r="T172" s="479"/>
      <c r="AT172" s="382" t="s">
        <v>639</v>
      </c>
      <c r="AU172" s="382" t="s">
        <v>565</v>
      </c>
    </row>
    <row r="173" spans="2:65" s="481" customFormat="1" x14ac:dyDescent="0.3">
      <c r="B173" s="480"/>
      <c r="D173" s="482" t="s">
        <v>641</v>
      </c>
      <c r="E173" s="483" t="s">
        <v>571</v>
      </c>
      <c r="F173" s="484" t="s">
        <v>777</v>
      </c>
      <c r="H173" s="485">
        <v>2</v>
      </c>
      <c r="I173" s="486"/>
      <c r="L173" s="480"/>
      <c r="M173" s="487"/>
      <c r="T173" s="488"/>
      <c r="AT173" s="483" t="s">
        <v>641</v>
      </c>
      <c r="AU173" s="483" t="s">
        <v>565</v>
      </c>
      <c r="AV173" s="481" t="s">
        <v>565</v>
      </c>
      <c r="AW173" s="481" t="s">
        <v>643</v>
      </c>
      <c r="AX173" s="481" t="s">
        <v>19</v>
      </c>
      <c r="AY173" s="483" t="s">
        <v>632</v>
      </c>
    </row>
    <row r="174" spans="2:65" s="389" customFormat="1" ht="33" customHeight="1" x14ac:dyDescent="0.3">
      <c r="B174" s="388"/>
      <c r="C174" s="461" t="s">
        <v>778</v>
      </c>
      <c r="D174" s="461" t="s">
        <v>634</v>
      </c>
      <c r="E174" s="462" t="s">
        <v>779</v>
      </c>
      <c r="F174" s="463" t="s">
        <v>780</v>
      </c>
      <c r="G174" s="464" t="s">
        <v>673</v>
      </c>
      <c r="H174" s="465">
        <v>0</v>
      </c>
      <c r="I174" s="466"/>
      <c r="J174" s="467">
        <f>ROUND(I174*H174,2)</f>
        <v>0</v>
      </c>
      <c r="K174" s="468"/>
      <c r="L174" s="388"/>
      <c r="M174" s="469" t="s">
        <v>571</v>
      </c>
      <c r="N174" s="470" t="s">
        <v>592</v>
      </c>
      <c r="P174" s="471">
        <f>O174*H174</f>
        <v>0</v>
      </c>
      <c r="Q174" s="471">
        <v>0</v>
      </c>
      <c r="R174" s="471">
        <f>Q174*H174</f>
        <v>0</v>
      </c>
      <c r="S174" s="471">
        <v>1.7999999999999999E-2</v>
      </c>
      <c r="T174" s="472">
        <f>S174*H174</f>
        <v>0</v>
      </c>
      <c r="AR174" s="473" t="s">
        <v>76</v>
      </c>
      <c r="AT174" s="473" t="s">
        <v>634</v>
      </c>
      <c r="AU174" s="473" t="s">
        <v>565</v>
      </c>
      <c r="AY174" s="382" t="s">
        <v>632</v>
      </c>
      <c r="BE174" s="474">
        <f>IF(N174="základní",J174,0)</f>
        <v>0</v>
      </c>
      <c r="BF174" s="474">
        <f>IF(N174="snížená",J174,0)</f>
        <v>0</v>
      </c>
      <c r="BG174" s="474">
        <f>IF(N174="zákl. přenesená",J174,0)</f>
        <v>0</v>
      </c>
      <c r="BH174" s="474">
        <f>IF(N174="sníž. přenesená",J174,0)</f>
        <v>0</v>
      </c>
      <c r="BI174" s="474">
        <f>IF(N174="nulová",J174,0)</f>
        <v>0</v>
      </c>
      <c r="BJ174" s="382" t="s">
        <v>19</v>
      </c>
      <c r="BK174" s="474">
        <f>ROUND(I174*H174,2)</f>
        <v>0</v>
      </c>
      <c r="BL174" s="382" t="s">
        <v>76</v>
      </c>
      <c r="BM174" s="473" t="s">
        <v>781</v>
      </c>
    </row>
    <row r="175" spans="2:65" s="389" customFormat="1" x14ac:dyDescent="0.3">
      <c r="B175" s="388"/>
      <c r="D175" s="475" t="s">
        <v>639</v>
      </c>
      <c r="F175" s="476" t="s">
        <v>782</v>
      </c>
      <c r="I175" s="477"/>
      <c r="L175" s="388"/>
      <c r="M175" s="478"/>
      <c r="T175" s="479"/>
      <c r="AT175" s="382" t="s">
        <v>639</v>
      </c>
      <c r="AU175" s="382" t="s">
        <v>565</v>
      </c>
    </row>
    <row r="176" spans="2:65" s="389" customFormat="1" ht="37.950000000000003" customHeight="1" x14ac:dyDescent="0.3">
      <c r="B176" s="388"/>
      <c r="C176" s="461" t="s">
        <v>783</v>
      </c>
      <c r="D176" s="461" t="s">
        <v>634</v>
      </c>
      <c r="E176" s="462" t="s">
        <v>784</v>
      </c>
      <c r="F176" s="463" t="s">
        <v>785</v>
      </c>
      <c r="G176" s="464" t="s">
        <v>52</v>
      </c>
      <c r="H176" s="465">
        <v>0.85</v>
      </c>
      <c r="I176" s="466"/>
      <c r="J176" s="467">
        <f>ROUND(I176*H176,2)</f>
        <v>0</v>
      </c>
      <c r="K176" s="468"/>
      <c r="L176" s="388"/>
      <c r="M176" s="469" t="s">
        <v>571</v>
      </c>
      <c r="N176" s="470" t="s">
        <v>592</v>
      </c>
      <c r="P176" s="471">
        <f>O176*H176</f>
        <v>0</v>
      </c>
      <c r="Q176" s="471">
        <v>0</v>
      </c>
      <c r="R176" s="471">
        <f>Q176*H176</f>
        <v>0</v>
      </c>
      <c r="S176" s="471">
        <v>3.3000000000000002E-2</v>
      </c>
      <c r="T176" s="472">
        <f>S176*H176</f>
        <v>2.8050000000000002E-2</v>
      </c>
      <c r="AR176" s="473" t="s">
        <v>76</v>
      </c>
      <c r="AT176" s="473" t="s">
        <v>634</v>
      </c>
      <c r="AU176" s="473" t="s">
        <v>565</v>
      </c>
      <c r="AY176" s="382" t="s">
        <v>632</v>
      </c>
      <c r="BE176" s="474">
        <f>IF(N176="základní",J176,0)</f>
        <v>0</v>
      </c>
      <c r="BF176" s="474">
        <f>IF(N176="snížená",J176,0)</f>
        <v>0</v>
      </c>
      <c r="BG176" s="474">
        <f>IF(N176="zákl. přenesená",J176,0)</f>
        <v>0</v>
      </c>
      <c r="BH176" s="474">
        <f>IF(N176="sníž. přenesená",J176,0)</f>
        <v>0</v>
      </c>
      <c r="BI176" s="474">
        <f>IF(N176="nulová",J176,0)</f>
        <v>0</v>
      </c>
      <c r="BJ176" s="382" t="s">
        <v>19</v>
      </c>
      <c r="BK176" s="474">
        <f>ROUND(I176*H176,2)</f>
        <v>0</v>
      </c>
      <c r="BL176" s="382" t="s">
        <v>76</v>
      </c>
      <c r="BM176" s="473" t="s">
        <v>786</v>
      </c>
    </row>
    <row r="177" spans="2:65" s="389" customFormat="1" x14ac:dyDescent="0.3">
      <c r="B177" s="388"/>
      <c r="D177" s="475" t="s">
        <v>639</v>
      </c>
      <c r="F177" s="476" t="s">
        <v>787</v>
      </c>
      <c r="I177" s="477"/>
      <c r="L177" s="388"/>
      <c r="M177" s="478"/>
      <c r="T177" s="479"/>
      <c r="AT177" s="382" t="s">
        <v>639</v>
      </c>
      <c r="AU177" s="382" t="s">
        <v>565</v>
      </c>
    </row>
    <row r="178" spans="2:65" s="481" customFormat="1" x14ac:dyDescent="0.3">
      <c r="B178" s="480"/>
      <c r="D178" s="482" t="s">
        <v>641</v>
      </c>
      <c r="E178" s="483" t="s">
        <v>571</v>
      </c>
      <c r="F178" s="484" t="s">
        <v>788</v>
      </c>
      <c r="H178" s="485">
        <v>0.85</v>
      </c>
      <c r="I178" s="486"/>
      <c r="L178" s="480"/>
      <c r="M178" s="487"/>
      <c r="T178" s="488"/>
      <c r="AT178" s="483" t="s">
        <v>641</v>
      </c>
      <c r="AU178" s="483" t="s">
        <v>565</v>
      </c>
      <c r="AV178" s="481" t="s">
        <v>565</v>
      </c>
      <c r="AW178" s="481" t="s">
        <v>643</v>
      </c>
      <c r="AX178" s="481" t="s">
        <v>19</v>
      </c>
      <c r="AY178" s="483" t="s">
        <v>632</v>
      </c>
    </row>
    <row r="179" spans="2:65" s="389" customFormat="1" ht="44.25" customHeight="1" x14ac:dyDescent="0.3">
      <c r="B179" s="388"/>
      <c r="C179" s="461" t="s">
        <v>789</v>
      </c>
      <c r="D179" s="461" t="s">
        <v>634</v>
      </c>
      <c r="E179" s="462" t="s">
        <v>790</v>
      </c>
      <c r="F179" s="463" t="s">
        <v>791</v>
      </c>
      <c r="G179" s="464" t="s">
        <v>52</v>
      </c>
      <c r="H179" s="465">
        <v>6</v>
      </c>
      <c r="I179" s="466"/>
      <c r="J179" s="467">
        <f>ROUND(I179*H179,2)</f>
        <v>0</v>
      </c>
      <c r="K179" s="468"/>
      <c r="L179" s="388"/>
      <c r="M179" s="469" t="s">
        <v>571</v>
      </c>
      <c r="N179" s="470" t="s">
        <v>592</v>
      </c>
      <c r="P179" s="471">
        <f>O179*H179</f>
        <v>0</v>
      </c>
      <c r="Q179" s="471">
        <v>1.1299999999999999E-3</v>
      </c>
      <c r="R179" s="471">
        <f>Q179*H179</f>
        <v>6.7799999999999996E-3</v>
      </c>
      <c r="S179" s="471">
        <v>1.0999999999999999E-2</v>
      </c>
      <c r="T179" s="472">
        <f>S179*H179</f>
        <v>6.6000000000000003E-2</v>
      </c>
      <c r="AR179" s="473" t="s">
        <v>76</v>
      </c>
      <c r="AT179" s="473" t="s">
        <v>634</v>
      </c>
      <c r="AU179" s="473" t="s">
        <v>565</v>
      </c>
      <c r="AY179" s="382" t="s">
        <v>632</v>
      </c>
      <c r="BE179" s="474">
        <f>IF(N179="základní",J179,0)</f>
        <v>0</v>
      </c>
      <c r="BF179" s="474">
        <f>IF(N179="snížená",J179,0)</f>
        <v>0</v>
      </c>
      <c r="BG179" s="474">
        <f>IF(N179="zákl. přenesená",J179,0)</f>
        <v>0</v>
      </c>
      <c r="BH179" s="474">
        <f>IF(N179="sníž. přenesená",J179,0)</f>
        <v>0</v>
      </c>
      <c r="BI179" s="474">
        <f>IF(N179="nulová",J179,0)</f>
        <v>0</v>
      </c>
      <c r="BJ179" s="382" t="s">
        <v>19</v>
      </c>
      <c r="BK179" s="474">
        <f>ROUND(I179*H179,2)</f>
        <v>0</v>
      </c>
      <c r="BL179" s="382" t="s">
        <v>76</v>
      </c>
      <c r="BM179" s="473" t="s">
        <v>792</v>
      </c>
    </row>
    <row r="180" spans="2:65" s="389" customFormat="1" x14ac:dyDescent="0.3">
      <c r="B180" s="388"/>
      <c r="D180" s="475" t="s">
        <v>639</v>
      </c>
      <c r="F180" s="476" t="s">
        <v>793</v>
      </c>
      <c r="I180" s="477"/>
      <c r="L180" s="388"/>
      <c r="M180" s="478"/>
      <c r="T180" s="479"/>
      <c r="AT180" s="382" t="s">
        <v>639</v>
      </c>
      <c r="AU180" s="382" t="s">
        <v>565</v>
      </c>
    </row>
    <row r="181" spans="2:65" s="498" customFormat="1" x14ac:dyDescent="0.3">
      <c r="B181" s="497"/>
      <c r="D181" s="482" t="s">
        <v>641</v>
      </c>
      <c r="E181" s="499" t="s">
        <v>571</v>
      </c>
      <c r="F181" s="500" t="s">
        <v>794</v>
      </c>
      <c r="H181" s="499" t="s">
        <v>571</v>
      </c>
      <c r="I181" s="501"/>
      <c r="L181" s="497"/>
      <c r="M181" s="502"/>
      <c r="T181" s="503"/>
      <c r="AT181" s="499" t="s">
        <v>641</v>
      </c>
      <c r="AU181" s="499" t="s">
        <v>565</v>
      </c>
      <c r="AV181" s="498" t="s">
        <v>19</v>
      </c>
      <c r="AW181" s="498" t="s">
        <v>643</v>
      </c>
      <c r="AX181" s="498" t="s">
        <v>631</v>
      </c>
      <c r="AY181" s="499" t="s">
        <v>632</v>
      </c>
    </row>
    <row r="182" spans="2:65" s="481" customFormat="1" x14ac:dyDescent="0.3">
      <c r="B182" s="480"/>
      <c r="D182" s="482" t="s">
        <v>641</v>
      </c>
      <c r="E182" s="483" t="s">
        <v>571</v>
      </c>
      <c r="F182" s="484" t="s">
        <v>795</v>
      </c>
      <c r="H182" s="485">
        <v>1.35</v>
      </c>
      <c r="I182" s="486"/>
      <c r="L182" s="480"/>
      <c r="M182" s="487"/>
      <c r="T182" s="488"/>
      <c r="AT182" s="483" t="s">
        <v>641</v>
      </c>
      <c r="AU182" s="483" t="s">
        <v>565</v>
      </c>
      <c r="AV182" s="481" t="s">
        <v>565</v>
      </c>
      <c r="AW182" s="481" t="s">
        <v>643</v>
      </c>
      <c r="AX182" s="481" t="s">
        <v>631</v>
      </c>
      <c r="AY182" s="483" t="s">
        <v>632</v>
      </c>
    </row>
    <row r="183" spans="2:65" s="481" customFormat="1" x14ac:dyDescent="0.3">
      <c r="B183" s="480"/>
      <c r="D183" s="482" t="s">
        <v>641</v>
      </c>
      <c r="E183" s="483" t="s">
        <v>571</v>
      </c>
      <c r="F183" s="484" t="s">
        <v>796</v>
      </c>
      <c r="H183" s="485">
        <v>3.6</v>
      </c>
      <c r="I183" s="486"/>
      <c r="L183" s="480"/>
      <c r="M183" s="487"/>
      <c r="T183" s="488"/>
      <c r="AT183" s="483" t="s">
        <v>641</v>
      </c>
      <c r="AU183" s="483" t="s">
        <v>565</v>
      </c>
      <c r="AV183" s="481" t="s">
        <v>565</v>
      </c>
      <c r="AW183" s="481" t="s">
        <v>643</v>
      </c>
      <c r="AX183" s="481" t="s">
        <v>631</v>
      </c>
      <c r="AY183" s="483" t="s">
        <v>632</v>
      </c>
    </row>
    <row r="184" spans="2:65" s="490" customFormat="1" x14ac:dyDescent="0.3">
      <c r="B184" s="489"/>
      <c r="D184" s="482" t="s">
        <v>641</v>
      </c>
      <c r="E184" s="491" t="s">
        <v>571</v>
      </c>
      <c r="F184" s="492" t="s">
        <v>668</v>
      </c>
      <c r="H184" s="493">
        <v>4.95</v>
      </c>
      <c r="I184" s="494"/>
      <c r="L184" s="489"/>
      <c r="M184" s="495"/>
      <c r="T184" s="496"/>
      <c r="AT184" s="491" t="s">
        <v>641</v>
      </c>
      <c r="AU184" s="491" t="s">
        <v>565</v>
      </c>
      <c r="AV184" s="490" t="s">
        <v>76</v>
      </c>
      <c r="AW184" s="490" t="s">
        <v>643</v>
      </c>
      <c r="AX184" s="490" t="s">
        <v>631</v>
      </c>
      <c r="AY184" s="491" t="s">
        <v>632</v>
      </c>
    </row>
    <row r="185" spans="2:65" s="481" customFormat="1" x14ac:dyDescent="0.3">
      <c r="B185" s="480"/>
      <c r="D185" s="482" t="s">
        <v>641</v>
      </c>
      <c r="E185" s="483" t="s">
        <v>571</v>
      </c>
      <c r="F185" s="484" t="s">
        <v>670</v>
      </c>
      <c r="H185" s="485">
        <v>6</v>
      </c>
      <c r="I185" s="486"/>
      <c r="L185" s="480"/>
      <c r="M185" s="487"/>
      <c r="T185" s="488"/>
      <c r="AT185" s="483" t="s">
        <v>641</v>
      </c>
      <c r="AU185" s="483" t="s">
        <v>565</v>
      </c>
      <c r="AV185" s="481" t="s">
        <v>565</v>
      </c>
      <c r="AW185" s="481" t="s">
        <v>643</v>
      </c>
      <c r="AX185" s="481" t="s">
        <v>19</v>
      </c>
      <c r="AY185" s="483" t="s">
        <v>632</v>
      </c>
    </row>
    <row r="186" spans="2:65" s="389" customFormat="1" ht="44.25" customHeight="1" x14ac:dyDescent="0.3">
      <c r="B186" s="388"/>
      <c r="C186" s="461" t="s">
        <v>797</v>
      </c>
      <c r="D186" s="461" t="s">
        <v>634</v>
      </c>
      <c r="E186" s="462" t="s">
        <v>798</v>
      </c>
      <c r="F186" s="463" t="s">
        <v>799</v>
      </c>
      <c r="G186" s="464" t="s">
        <v>52</v>
      </c>
      <c r="H186" s="465">
        <v>3</v>
      </c>
      <c r="I186" s="466"/>
      <c r="J186" s="467">
        <f>ROUND(I186*H186,2)</f>
        <v>0</v>
      </c>
      <c r="K186" s="468"/>
      <c r="L186" s="388"/>
      <c r="M186" s="469" t="s">
        <v>571</v>
      </c>
      <c r="N186" s="470" t="s">
        <v>592</v>
      </c>
      <c r="P186" s="471">
        <f>O186*H186</f>
        <v>0</v>
      </c>
      <c r="Q186" s="471">
        <v>2.81E-3</v>
      </c>
      <c r="R186" s="471">
        <f>Q186*H186</f>
        <v>8.43E-3</v>
      </c>
      <c r="S186" s="471">
        <v>6.9000000000000006E-2</v>
      </c>
      <c r="T186" s="472">
        <f>S186*H186</f>
        <v>0.20700000000000002</v>
      </c>
      <c r="AR186" s="473" t="s">
        <v>76</v>
      </c>
      <c r="AT186" s="473" t="s">
        <v>634</v>
      </c>
      <c r="AU186" s="473" t="s">
        <v>565</v>
      </c>
      <c r="AY186" s="382" t="s">
        <v>632</v>
      </c>
      <c r="BE186" s="474">
        <f>IF(N186="základní",J186,0)</f>
        <v>0</v>
      </c>
      <c r="BF186" s="474">
        <f>IF(N186="snížená",J186,0)</f>
        <v>0</v>
      </c>
      <c r="BG186" s="474">
        <f>IF(N186="zákl. přenesená",J186,0)</f>
        <v>0</v>
      </c>
      <c r="BH186" s="474">
        <f>IF(N186="sníž. přenesená",J186,0)</f>
        <v>0</v>
      </c>
      <c r="BI186" s="474">
        <f>IF(N186="nulová",J186,0)</f>
        <v>0</v>
      </c>
      <c r="BJ186" s="382" t="s">
        <v>19</v>
      </c>
      <c r="BK186" s="474">
        <f>ROUND(I186*H186,2)</f>
        <v>0</v>
      </c>
      <c r="BL186" s="382" t="s">
        <v>76</v>
      </c>
      <c r="BM186" s="473" t="s">
        <v>800</v>
      </c>
    </row>
    <row r="187" spans="2:65" s="389" customFormat="1" x14ac:dyDescent="0.3">
      <c r="B187" s="388"/>
      <c r="D187" s="475" t="s">
        <v>639</v>
      </c>
      <c r="F187" s="476" t="s">
        <v>801</v>
      </c>
      <c r="I187" s="477"/>
      <c r="L187" s="388"/>
      <c r="M187" s="478"/>
      <c r="T187" s="479"/>
      <c r="AT187" s="382" t="s">
        <v>639</v>
      </c>
      <c r="AU187" s="382" t="s">
        <v>565</v>
      </c>
    </row>
    <row r="188" spans="2:65" s="498" customFormat="1" x14ac:dyDescent="0.3">
      <c r="B188" s="497"/>
      <c r="D188" s="482" t="s">
        <v>641</v>
      </c>
      <c r="E188" s="499" t="s">
        <v>571</v>
      </c>
      <c r="F188" s="500" t="s">
        <v>802</v>
      </c>
      <c r="H188" s="499" t="s">
        <v>571</v>
      </c>
      <c r="I188" s="501"/>
      <c r="L188" s="497"/>
      <c r="M188" s="502"/>
      <c r="T188" s="503"/>
      <c r="AT188" s="499" t="s">
        <v>641</v>
      </c>
      <c r="AU188" s="499" t="s">
        <v>565</v>
      </c>
      <c r="AV188" s="498" t="s">
        <v>19</v>
      </c>
      <c r="AW188" s="498" t="s">
        <v>643</v>
      </c>
      <c r="AX188" s="498" t="s">
        <v>631</v>
      </c>
      <c r="AY188" s="499" t="s">
        <v>632</v>
      </c>
    </row>
    <row r="189" spans="2:65" s="481" customFormat="1" x14ac:dyDescent="0.3">
      <c r="B189" s="480"/>
      <c r="D189" s="482" t="s">
        <v>641</v>
      </c>
      <c r="E189" s="483" t="s">
        <v>571</v>
      </c>
      <c r="F189" s="484" t="s">
        <v>803</v>
      </c>
      <c r="H189" s="485">
        <v>1.8</v>
      </c>
      <c r="I189" s="486"/>
      <c r="L189" s="480"/>
      <c r="M189" s="487"/>
      <c r="T189" s="488"/>
      <c r="AT189" s="483" t="s">
        <v>641</v>
      </c>
      <c r="AU189" s="483" t="s">
        <v>565</v>
      </c>
      <c r="AV189" s="481" t="s">
        <v>565</v>
      </c>
      <c r="AW189" s="481" t="s">
        <v>643</v>
      </c>
      <c r="AX189" s="481" t="s">
        <v>631</v>
      </c>
      <c r="AY189" s="483" t="s">
        <v>632</v>
      </c>
    </row>
    <row r="190" spans="2:65" s="481" customFormat="1" x14ac:dyDescent="0.3">
      <c r="B190" s="480"/>
      <c r="D190" s="482" t="s">
        <v>641</v>
      </c>
      <c r="E190" s="483" t="s">
        <v>571</v>
      </c>
      <c r="F190" s="484" t="s">
        <v>804</v>
      </c>
      <c r="H190" s="485">
        <v>0.15</v>
      </c>
      <c r="I190" s="486"/>
      <c r="L190" s="480"/>
      <c r="M190" s="487"/>
      <c r="T190" s="488"/>
      <c r="AT190" s="483" t="s">
        <v>641</v>
      </c>
      <c r="AU190" s="483" t="s">
        <v>565</v>
      </c>
      <c r="AV190" s="481" t="s">
        <v>565</v>
      </c>
      <c r="AW190" s="481" t="s">
        <v>643</v>
      </c>
      <c r="AX190" s="481" t="s">
        <v>631</v>
      </c>
      <c r="AY190" s="483" t="s">
        <v>632</v>
      </c>
    </row>
    <row r="191" spans="2:65" s="490" customFormat="1" x14ac:dyDescent="0.3">
      <c r="B191" s="489"/>
      <c r="D191" s="482" t="s">
        <v>641</v>
      </c>
      <c r="E191" s="491" t="s">
        <v>571</v>
      </c>
      <c r="F191" s="492" t="s">
        <v>668</v>
      </c>
      <c r="H191" s="493">
        <v>1.95</v>
      </c>
      <c r="I191" s="494"/>
      <c r="L191" s="489"/>
      <c r="M191" s="495"/>
      <c r="T191" s="496"/>
      <c r="AT191" s="491" t="s">
        <v>641</v>
      </c>
      <c r="AU191" s="491" t="s">
        <v>565</v>
      </c>
      <c r="AV191" s="490" t="s">
        <v>76</v>
      </c>
      <c r="AW191" s="490" t="s">
        <v>643</v>
      </c>
      <c r="AX191" s="490" t="s">
        <v>631</v>
      </c>
      <c r="AY191" s="491" t="s">
        <v>632</v>
      </c>
    </row>
    <row r="192" spans="2:65" s="481" customFormat="1" x14ac:dyDescent="0.3">
      <c r="B192" s="480"/>
      <c r="D192" s="482" t="s">
        <v>641</v>
      </c>
      <c r="E192" s="483" t="s">
        <v>571</v>
      </c>
      <c r="F192" s="484" t="s">
        <v>649</v>
      </c>
      <c r="H192" s="485">
        <v>3</v>
      </c>
      <c r="I192" s="486"/>
      <c r="L192" s="480"/>
      <c r="M192" s="487"/>
      <c r="T192" s="488"/>
      <c r="AT192" s="483" t="s">
        <v>641</v>
      </c>
      <c r="AU192" s="483" t="s">
        <v>565</v>
      </c>
      <c r="AV192" s="481" t="s">
        <v>565</v>
      </c>
      <c r="AW192" s="481" t="s">
        <v>643</v>
      </c>
      <c r="AX192" s="481" t="s">
        <v>19</v>
      </c>
      <c r="AY192" s="483" t="s">
        <v>632</v>
      </c>
    </row>
    <row r="193" spans="2:65" s="389" customFormat="1" ht="44.25" customHeight="1" x14ac:dyDescent="0.3">
      <c r="B193" s="388"/>
      <c r="C193" s="461" t="s">
        <v>805</v>
      </c>
      <c r="D193" s="461" t="s">
        <v>634</v>
      </c>
      <c r="E193" s="462" t="s">
        <v>806</v>
      </c>
      <c r="F193" s="463" t="s">
        <v>807</v>
      </c>
      <c r="G193" s="464" t="s">
        <v>52</v>
      </c>
      <c r="H193" s="465">
        <v>4</v>
      </c>
      <c r="I193" s="466"/>
      <c r="J193" s="467">
        <f>ROUND(I193*H193,2)</f>
        <v>0</v>
      </c>
      <c r="K193" s="468"/>
      <c r="L193" s="388"/>
      <c r="M193" s="469" t="s">
        <v>571</v>
      </c>
      <c r="N193" s="470" t="s">
        <v>592</v>
      </c>
      <c r="P193" s="471">
        <f>O193*H193</f>
        <v>0</v>
      </c>
      <c r="Q193" s="471">
        <v>3.3E-3</v>
      </c>
      <c r="R193" s="471">
        <f>Q193*H193</f>
        <v>1.32E-2</v>
      </c>
      <c r="S193" s="471">
        <v>0.11</v>
      </c>
      <c r="T193" s="472">
        <f>S193*H193</f>
        <v>0.44</v>
      </c>
      <c r="AR193" s="473" t="s">
        <v>76</v>
      </c>
      <c r="AT193" s="473" t="s">
        <v>634</v>
      </c>
      <c r="AU193" s="473" t="s">
        <v>565</v>
      </c>
      <c r="AY193" s="382" t="s">
        <v>632</v>
      </c>
      <c r="BE193" s="474">
        <f>IF(N193="základní",J193,0)</f>
        <v>0</v>
      </c>
      <c r="BF193" s="474">
        <f>IF(N193="snížená",J193,0)</f>
        <v>0</v>
      </c>
      <c r="BG193" s="474">
        <f>IF(N193="zákl. přenesená",J193,0)</f>
        <v>0</v>
      </c>
      <c r="BH193" s="474">
        <f>IF(N193="sníž. přenesená",J193,0)</f>
        <v>0</v>
      </c>
      <c r="BI193" s="474">
        <f>IF(N193="nulová",J193,0)</f>
        <v>0</v>
      </c>
      <c r="BJ193" s="382" t="s">
        <v>19</v>
      </c>
      <c r="BK193" s="474">
        <f>ROUND(I193*H193,2)</f>
        <v>0</v>
      </c>
      <c r="BL193" s="382" t="s">
        <v>76</v>
      </c>
      <c r="BM193" s="473" t="s">
        <v>808</v>
      </c>
    </row>
    <row r="194" spans="2:65" s="389" customFormat="1" x14ac:dyDescent="0.3">
      <c r="B194" s="388"/>
      <c r="D194" s="475" t="s">
        <v>639</v>
      </c>
      <c r="F194" s="476" t="s">
        <v>809</v>
      </c>
      <c r="I194" s="477"/>
      <c r="L194" s="388"/>
      <c r="M194" s="478"/>
      <c r="T194" s="479"/>
      <c r="AT194" s="382" t="s">
        <v>639</v>
      </c>
      <c r="AU194" s="382" t="s">
        <v>565</v>
      </c>
    </row>
    <row r="195" spans="2:65" s="481" customFormat="1" x14ac:dyDescent="0.3">
      <c r="B195" s="480"/>
      <c r="D195" s="482" t="s">
        <v>641</v>
      </c>
      <c r="E195" s="483" t="s">
        <v>571</v>
      </c>
      <c r="F195" s="484" t="s">
        <v>810</v>
      </c>
      <c r="H195" s="485">
        <v>1.2</v>
      </c>
      <c r="I195" s="486"/>
      <c r="L195" s="480"/>
      <c r="M195" s="487"/>
      <c r="T195" s="488"/>
      <c r="AT195" s="483" t="s">
        <v>641</v>
      </c>
      <c r="AU195" s="483" t="s">
        <v>565</v>
      </c>
      <c r="AV195" s="481" t="s">
        <v>565</v>
      </c>
      <c r="AW195" s="481" t="s">
        <v>643</v>
      </c>
      <c r="AX195" s="481" t="s">
        <v>631</v>
      </c>
      <c r="AY195" s="483" t="s">
        <v>632</v>
      </c>
    </row>
    <row r="196" spans="2:65" s="481" customFormat="1" x14ac:dyDescent="0.3">
      <c r="B196" s="480"/>
      <c r="D196" s="482" t="s">
        <v>641</v>
      </c>
      <c r="E196" s="483" t="s">
        <v>571</v>
      </c>
      <c r="F196" s="484" t="s">
        <v>811</v>
      </c>
      <c r="H196" s="485">
        <v>0.6</v>
      </c>
      <c r="I196" s="486"/>
      <c r="L196" s="480"/>
      <c r="M196" s="487"/>
      <c r="T196" s="488"/>
      <c r="AT196" s="483" t="s">
        <v>641</v>
      </c>
      <c r="AU196" s="483" t="s">
        <v>565</v>
      </c>
      <c r="AV196" s="481" t="s">
        <v>565</v>
      </c>
      <c r="AW196" s="481" t="s">
        <v>643</v>
      </c>
      <c r="AX196" s="481" t="s">
        <v>631</v>
      </c>
      <c r="AY196" s="483" t="s">
        <v>632</v>
      </c>
    </row>
    <row r="197" spans="2:65" s="481" customFormat="1" x14ac:dyDescent="0.3">
      <c r="B197" s="480"/>
      <c r="D197" s="482" t="s">
        <v>641</v>
      </c>
      <c r="E197" s="483" t="s">
        <v>571</v>
      </c>
      <c r="F197" s="484" t="s">
        <v>812</v>
      </c>
      <c r="H197" s="485">
        <v>0.6</v>
      </c>
      <c r="I197" s="486"/>
      <c r="L197" s="480"/>
      <c r="M197" s="487"/>
      <c r="T197" s="488"/>
      <c r="AT197" s="483" t="s">
        <v>641</v>
      </c>
      <c r="AU197" s="483" t="s">
        <v>565</v>
      </c>
      <c r="AV197" s="481" t="s">
        <v>565</v>
      </c>
      <c r="AW197" s="481" t="s">
        <v>643</v>
      </c>
      <c r="AX197" s="481" t="s">
        <v>631</v>
      </c>
      <c r="AY197" s="483" t="s">
        <v>632</v>
      </c>
    </row>
    <row r="198" spans="2:65" s="481" customFormat="1" x14ac:dyDescent="0.3">
      <c r="B198" s="480"/>
      <c r="D198" s="482" t="s">
        <v>641</v>
      </c>
      <c r="E198" s="483" t="s">
        <v>571</v>
      </c>
      <c r="F198" s="484" t="s">
        <v>813</v>
      </c>
      <c r="H198" s="485">
        <v>0.6</v>
      </c>
      <c r="I198" s="486"/>
      <c r="L198" s="480"/>
      <c r="M198" s="487"/>
      <c r="T198" s="488"/>
      <c r="AT198" s="483" t="s">
        <v>641</v>
      </c>
      <c r="AU198" s="483" t="s">
        <v>565</v>
      </c>
      <c r="AV198" s="481" t="s">
        <v>565</v>
      </c>
      <c r="AW198" s="481" t="s">
        <v>643</v>
      </c>
      <c r="AX198" s="481" t="s">
        <v>631</v>
      </c>
      <c r="AY198" s="483" t="s">
        <v>632</v>
      </c>
    </row>
    <row r="199" spans="2:65" s="490" customFormat="1" x14ac:dyDescent="0.3">
      <c r="B199" s="489"/>
      <c r="D199" s="482" t="s">
        <v>641</v>
      </c>
      <c r="E199" s="491" t="s">
        <v>571</v>
      </c>
      <c r="F199" s="492" t="s">
        <v>668</v>
      </c>
      <c r="H199" s="493">
        <v>3</v>
      </c>
      <c r="I199" s="494"/>
      <c r="L199" s="489"/>
      <c r="M199" s="495"/>
      <c r="T199" s="496"/>
      <c r="AT199" s="491" t="s">
        <v>641</v>
      </c>
      <c r="AU199" s="491" t="s">
        <v>565</v>
      </c>
      <c r="AV199" s="490" t="s">
        <v>76</v>
      </c>
      <c r="AW199" s="490" t="s">
        <v>643</v>
      </c>
      <c r="AX199" s="490" t="s">
        <v>631</v>
      </c>
      <c r="AY199" s="491" t="s">
        <v>632</v>
      </c>
    </row>
    <row r="200" spans="2:65" s="481" customFormat="1" x14ac:dyDescent="0.3">
      <c r="B200" s="480"/>
      <c r="D200" s="482" t="s">
        <v>641</v>
      </c>
      <c r="E200" s="483" t="s">
        <v>571</v>
      </c>
      <c r="F200" s="484" t="s">
        <v>76</v>
      </c>
      <c r="H200" s="485">
        <v>4</v>
      </c>
      <c r="I200" s="486"/>
      <c r="L200" s="480"/>
      <c r="M200" s="487"/>
      <c r="T200" s="488"/>
      <c r="AT200" s="483" t="s">
        <v>641</v>
      </c>
      <c r="AU200" s="483" t="s">
        <v>565</v>
      </c>
      <c r="AV200" s="481" t="s">
        <v>565</v>
      </c>
      <c r="AW200" s="481" t="s">
        <v>643</v>
      </c>
      <c r="AX200" s="481" t="s">
        <v>19</v>
      </c>
      <c r="AY200" s="483" t="s">
        <v>632</v>
      </c>
    </row>
    <row r="201" spans="2:65" s="389" customFormat="1" ht="44.25" customHeight="1" x14ac:dyDescent="0.3">
      <c r="B201" s="388"/>
      <c r="C201" s="461" t="s">
        <v>814</v>
      </c>
      <c r="D201" s="461" t="s">
        <v>634</v>
      </c>
      <c r="E201" s="462" t="s">
        <v>815</v>
      </c>
      <c r="F201" s="463" t="s">
        <v>816</v>
      </c>
      <c r="G201" s="464" t="s">
        <v>52</v>
      </c>
      <c r="H201" s="465">
        <v>0.78</v>
      </c>
      <c r="I201" s="466"/>
      <c r="J201" s="467">
        <f>ROUND(I201*H201,2)</f>
        <v>0</v>
      </c>
      <c r="K201" s="468"/>
      <c r="L201" s="388"/>
      <c r="M201" s="469" t="s">
        <v>571</v>
      </c>
      <c r="N201" s="470" t="s">
        <v>592</v>
      </c>
      <c r="P201" s="471">
        <f>O201*H201</f>
        <v>0</v>
      </c>
      <c r="Q201" s="471">
        <v>3.8800000000000002E-3</v>
      </c>
      <c r="R201" s="471">
        <f>Q201*H201</f>
        <v>3.0264000000000003E-3</v>
      </c>
      <c r="S201" s="471">
        <v>0.21</v>
      </c>
      <c r="T201" s="472">
        <f>S201*H201</f>
        <v>0.1638</v>
      </c>
      <c r="AR201" s="473" t="s">
        <v>76</v>
      </c>
      <c r="AT201" s="473" t="s">
        <v>634</v>
      </c>
      <c r="AU201" s="473" t="s">
        <v>565</v>
      </c>
      <c r="AY201" s="382" t="s">
        <v>632</v>
      </c>
      <c r="BE201" s="474">
        <f>IF(N201="základní",J201,0)</f>
        <v>0</v>
      </c>
      <c r="BF201" s="474">
        <f>IF(N201="snížená",J201,0)</f>
        <v>0</v>
      </c>
      <c r="BG201" s="474">
        <f>IF(N201="zákl. přenesená",J201,0)</f>
        <v>0</v>
      </c>
      <c r="BH201" s="474">
        <f>IF(N201="sníž. přenesená",J201,0)</f>
        <v>0</v>
      </c>
      <c r="BI201" s="474">
        <f>IF(N201="nulová",J201,0)</f>
        <v>0</v>
      </c>
      <c r="BJ201" s="382" t="s">
        <v>19</v>
      </c>
      <c r="BK201" s="474">
        <f>ROUND(I201*H201,2)</f>
        <v>0</v>
      </c>
      <c r="BL201" s="382" t="s">
        <v>76</v>
      </c>
      <c r="BM201" s="473" t="s">
        <v>817</v>
      </c>
    </row>
    <row r="202" spans="2:65" s="389" customFormat="1" x14ac:dyDescent="0.3">
      <c r="B202" s="388"/>
      <c r="D202" s="475" t="s">
        <v>639</v>
      </c>
      <c r="F202" s="476" t="s">
        <v>818</v>
      </c>
      <c r="I202" s="477"/>
      <c r="L202" s="388"/>
      <c r="M202" s="478"/>
      <c r="T202" s="479"/>
      <c r="AT202" s="382" t="s">
        <v>639</v>
      </c>
      <c r="AU202" s="382" t="s">
        <v>565</v>
      </c>
    </row>
    <row r="203" spans="2:65" s="498" customFormat="1" x14ac:dyDescent="0.3">
      <c r="B203" s="497"/>
      <c r="D203" s="482" t="s">
        <v>641</v>
      </c>
      <c r="E203" s="499" t="s">
        <v>571</v>
      </c>
      <c r="F203" s="500" t="s">
        <v>819</v>
      </c>
      <c r="H203" s="499" t="s">
        <v>571</v>
      </c>
      <c r="I203" s="501"/>
      <c r="L203" s="497"/>
      <c r="M203" s="502"/>
      <c r="T203" s="503"/>
      <c r="AT203" s="499" t="s">
        <v>641</v>
      </c>
      <c r="AU203" s="499" t="s">
        <v>565</v>
      </c>
      <c r="AV203" s="498" t="s">
        <v>19</v>
      </c>
      <c r="AW203" s="498" t="s">
        <v>643</v>
      </c>
      <c r="AX203" s="498" t="s">
        <v>631</v>
      </c>
      <c r="AY203" s="499" t="s">
        <v>632</v>
      </c>
    </row>
    <row r="204" spans="2:65" s="481" customFormat="1" x14ac:dyDescent="0.3">
      <c r="B204" s="480"/>
      <c r="D204" s="482" t="s">
        <v>641</v>
      </c>
      <c r="E204" s="483" t="s">
        <v>571</v>
      </c>
      <c r="F204" s="484" t="s">
        <v>820</v>
      </c>
      <c r="H204" s="485">
        <v>0.39</v>
      </c>
      <c r="I204" s="486"/>
      <c r="L204" s="480"/>
      <c r="M204" s="487"/>
      <c r="T204" s="488"/>
      <c r="AT204" s="483" t="s">
        <v>641</v>
      </c>
      <c r="AU204" s="483" t="s">
        <v>565</v>
      </c>
      <c r="AV204" s="481" t="s">
        <v>565</v>
      </c>
      <c r="AW204" s="481" t="s">
        <v>643</v>
      </c>
      <c r="AX204" s="481" t="s">
        <v>631</v>
      </c>
      <c r="AY204" s="483" t="s">
        <v>632</v>
      </c>
    </row>
    <row r="205" spans="2:65" s="481" customFormat="1" x14ac:dyDescent="0.3">
      <c r="B205" s="480"/>
      <c r="D205" s="482" t="s">
        <v>641</v>
      </c>
      <c r="E205" s="483" t="s">
        <v>571</v>
      </c>
      <c r="F205" s="484" t="s">
        <v>821</v>
      </c>
      <c r="H205" s="485">
        <v>0.39</v>
      </c>
      <c r="I205" s="486"/>
      <c r="L205" s="480"/>
      <c r="M205" s="487"/>
      <c r="T205" s="488"/>
      <c r="AT205" s="483" t="s">
        <v>641</v>
      </c>
      <c r="AU205" s="483" t="s">
        <v>565</v>
      </c>
      <c r="AV205" s="481" t="s">
        <v>565</v>
      </c>
      <c r="AW205" s="481" t="s">
        <v>643</v>
      </c>
      <c r="AX205" s="481" t="s">
        <v>631</v>
      </c>
      <c r="AY205" s="483" t="s">
        <v>632</v>
      </c>
    </row>
    <row r="206" spans="2:65" s="490" customFormat="1" x14ac:dyDescent="0.3">
      <c r="B206" s="489"/>
      <c r="D206" s="482" t="s">
        <v>641</v>
      </c>
      <c r="E206" s="491" t="s">
        <v>571</v>
      </c>
      <c r="F206" s="492" t="s">
        <v>668</v>
      </c>
      <c r="H206" s="493">
        <v>0.78</v>
      </c>
      <c r="I206" s="494"/>
      <c r="L206" s="489"/>
      <c r="M206" s="495"/>
      <c r="T206" s="496"/>
      <c r="AT206" s="491" t="s">
        <v>641</v>
      </c>
      <c r="AU206" s="491" t="s">
        <v>565</v>
      </c>
      <c r="AV206" s="490" t="s">
        <v>76</v>
      </c>
      <c r="AW206" s="490" t="s">
        <v>643</v>
      </c>
      <c r="AX206" s="490" t="s">
        <v>19</v>
      </c>
      <c r="AY206" s="491" t="s">
        <v>632</v>
      </c>
    </row>
    <row r="207" spans="2:65" s="389" customFormat="1" ht="24.15" customHeight="1" x14ac:dyDescent="0.3">
      <c r="B207" s="388"/>
      <c r="C207" s="461" t="s">
        <v>822</v>
      </c>
      <c r="D207" s="461" t="s">
        <v>634</v>
      </c>
      <c r="E207" s="462" t="s">
        <v>823</v>
      </c>
      <c r="F207" s="463" t="s">
        <v>824</v>
      </c>
      <c r="G207" s="464" t="s">
        <v>52</v>
      </c>
      <c r="H207" s="465">
        <v>40</v>
      </c>
      <c r="I207" s="466"/>
      <c r="J207" s="467">
        <f>ROUND(I207*H207,2)</f>
        <v>0</v>
      </c>
      <c r="K207" s="468"/>
      <c r="L207" s="388"/>
      <c r="M207" s="469" t="s">
        <v>571</v>
      </c>
      <c r="N207" s="470" t="s">
        <v>592</v>
      </c>
      <c r="P207" s="471">
        <f>O207*H207</f>
        <v>0</v>
      </c>
      <c r="Q207" s="471">
        <v>8.0000000000000007E-5</v>
      </c>
      <c r="R207" s="471">
        <f>Q207*H207</f>
        <v>3.2000000000000002E-3</v>
      </c>
      <c r="S207" s="471">
        <v>0</v>
      </c>
      <c r="T207" s="472">
        <f>S207*H207</f>
        <v>0</v>
      </c>
      <c r="AR207" s="473" t="s">
        <v>76</v>
      </c>
      <c r="AT207" s="473" t="s">
        <v>634</v>
      </c>
      <c r="AU207" s="473" t="s">
        <v>565</v>
      </c>
      <c r="AY207" s="382" t="s">
        <v>632</v>
      </c>
      <c r="BE207" s="474">
        <f>IF(N207="základní",J207,0)</f>
        <v>0</v>
      </c>
      <c r="BF207" s="474">
        <f>IF(N207="snížená",J207,0)</f>
        <v>0</v>
      </c>
      <c r="BG207" s="474">
        <f>IF(N207="zákl. přenesená",J207,0)</f>
        <v>0</v>
      </c>
      <c r="BH207" s="474">
        <f>IF(N207="sníž. přenesená",J207,0)</f>
        <v>0</v>
      </c>
      <c r="BI207" s="474">
        <f>IF(N207="nulová",J207,0)</f>
        <v>0</v>
      </c>
      <c r="BJ207" s="382" t="s">
        <v>19</v>
      </c>
      <c r="BK207" s="474">
        <f>ROUND(I207*H207,2)</f>
        <v>0</v>
      </c>
      <c r="BL207" s="382" t="s">
        <v>76</v>
      </c>
      <c r="BM207" s="473" t="s">
        <v>825</v>
      </c>
    </row>
    <row r="208" spans="2:65" s="389" customFormat="1" x14ac:dyDescent="0.3">
      <c r="B208" s="388"/>
      <c r="D208" s="475" t="s">
        <v>639</v>
      </c>
      <c r="F208" s="476" t="s">
        <v>826</v>
      </c>
      <c r="I208" s="477"/>
      <c r="L208" s="388"/>
      <c r="M208" s="478"/>
      <c r="T208" s="479"/>
      <c r="AT208" s="382" t="s">
        <v>639</v>
      </c>
      <c r="AU208" s="382" t="s">
        <v>565</v>
      </c>
    </row>
    <row r="209" spans="2:65" s="481" customFormat="1" x14ac:dyDescent="0.3">
      <c r="B209" s="480"/>
      <c r="D209" s="482" t="s">
        <v>641</v>
      </c>
      <c r="E209" s="483" t="s">
        <v>571</v>
      </c>
      <c r="F209" s="484" t="s">
        <v>827</v>
      </c>
      <c r="H209" s="485">
        <v>10.199999999999999</v>
      </c>
      <c r="I209" s="486"/>
      <c r="L209" s="480"/>
      <c r="M209" s="487"/>
      <c r="T209" s="488"/>
      <c r="AT209" s="483" t="s">
        <v>641</v>
      </c>
      <c r="AU209" s="483" t="s">
        <v>565</v>
      </c>
      <c r="AV209" s="481" t="s">
        <v>565</v>
      </c>
      <c r="AW209" s="481" t="s">
        <v>643</v>
      </c>
      <c r="AX209" s="481" t="s">
        <v>631</v>
      </c>
      <c r="AY209" s="483" t="s">
        <v>632</v>
      </c>
    </row>
    <row r="210" spans="2:65" s="481" customFormat="1" x14ac:dyDescent="0.3">
      <c r="B210" s="480"/>
      <c r="D210" s="482" t="s">
        <v>641</v>
      </c>
      <c r="E210" s="483" t="s">
        <v>571</v>
      </c>
      <c r="F210" s="484" t="s">
        <v>828</v>
      </c>
      <c r="H210" s="485">
        <v>5.95</v>
      </c>
      <c r="I210" s="486"/>
      <c r="L210" s="480"/>
      <c r="M210" s="487"/>
      <c r="T210" s="488"/>
      <c r="AT210" s="483" t="s">
        <v>641</v>
      </c>
      <c r="AU210" s="483" t="s">
        <v>565</v>
      </c>
      <c r="AV210" s="481" t="s">
        <v>565</v>
      </c>
      <c r="AW210" s="481" t="s">
        <v>643</v>
      </c>
      <c r="AX210" s="481" t="s">
        <v>631</v>
      </c>
      <c r="AY210" s="483" t="s">
        <v>632</v>
      </c>
    </row>
    <row r="211" spans="2:65" s="481" customFormat="1" x14ac:dyDescent="0.3">
      <c r="B211" s="480"/>
      <c r="D211" s="482" t="s">
        <v>641</v>
      </c>
      <c r="E211" s="483" t="s">
        <v>571</v>
      </c>
      <c r="F211" s="484" t="s">
        <v>829</v>
      </c>
      <c r="H211" s="485">
        <v>3.3</v>
      </c>
      <c r="I211" s="486"/>
      <c r="L211" s="480"/>
      <c r="M211" s="487"/>
      <c r="T211" s="488"/>
      <c r="AT211" s="483" t="s">
        <v>641</v>
      </c>
      <c r="AU211" s="483" t="s">
        <v>565</v>
      </c>
      <c r="AV211" s="481" t="s">
        <v>565</v>
      </c>
      <c r="AW211" s="481" t="s">
        <v>643</v>
      </c>
      <c r="AX211" s="481" t="s">
        <v>631</v>
      </c>
      <c r="AY211" s="483" t="s">
        <v>632</v>
      </c>
    </row>
    <row r="212" spans="2:65" s="481" customFormat="1" x14ac:dyDescent="0.3">
      <c r="B212" s="480"/>
      <c r="D212" s="482" t="s">
        <v>641</v>
      </c>
      <c r="E212" s="483" t="s">
        <v>571</v>
      </c>
      <c r="F212" s="484" t="s">
        <v>830</v>
      </c>
      <c r="H212" s="485">
        <v>3.9</v>
      </c>
      <c r="I212" s="486"/>
      <c r="L212" s="480"/>
      <c r="M212" s="487"/>
      <c r="T212" s="488"/>
      <c r="AT212" s="483" t="s">
        <v>641</v>
      </c>
      <c r="AU212" s="483" t="s">
        <v>565</v>
      </c>
      <c r="AV212" s="481" t="s">
        <v>565</v>
      </c>
      <c r="AW212" s="481" t="s">
        <v>643</v>
      </c>
      <c r="AX212" s="481" t="s">
        <v>631</v>
      </c>
      <c r="AY212" s="483" t="s">
        <v>632</v>
      </c>
    </row>
    <row r="213" spans="2:65" s="481" customFormat="1" x14ac:dyDescent="0.3">
      <c r="B213" s="480"/>
      <c r="D213" s="482" t="s">
        <v>641</v>
      </c>
      <c r="E213" s="483" t="s">
        <v>571</v>
      </c>
      <c r="F213" s="484" t="s">
        <v>831</v>
      </c>
      <c r="H213" s="485">
        <v>4</v>
      </c>
      <c r="I213" s="486"/>
      <c r="L213" s="480"/>
      <c r="M213" s="487"/>
      <c r="T213" s="488"/>
      <c r="AT213" s="483" t="s">
        <v>641</v>
      </c>
      <c r="AU213" s="483" t="s">
        <v>565</v>
      </c>
      <c r="AV213" s="481" t="s">
        <v>565</v>
      </c>
      <c r="AW213" s="481" t="s">
        <v>643</v>
      </c>
      <c r="AX213" s="481" t="s">
        <v>631</v>
      </c>
      <c r="AY213" s="483" t="s">
        <v>632</v>
      </c>
    </row>
    <row r="214" spans="2:65" s="490" customFormat="1" x14ac:dyDescent="0.3">
      <c r="B214" s="489"/>
      <c r="D214" s="482" t="s">
        <v>641</v>
      </c>
      <c r="E214" s="491" t="s">
        <v>571</v>
      </c>
      <c r="F214" s="492" t="s">
        <v>668</v>
      </c>
      <c r="H214" s="493">
        <v>27.35</v>
      </c>
      <c r="I214" s="494"/>
      <c r="L214" s="489"/>
      <c r="M214" s="495"/>
      <c r="T214" s="496"/>
      <c r="AT214" s="491" t="s">
        <v>641</v>
      </c>
      <c r="AU214" s="491" t="s">
        <v>565</v>
      </c>
      <c r="AV214" s="490" t="s">
        <v>76</v>
      </c>
      <c r="AW214" s="490" t="s">
        <v>643</v>
      </c>
      <c r="AX214" s="490" t="s">
        <v>631</v>
      </c>
      <c r="AY214" s="491" t="s">
        <v>632</v>
      </c>
    </row>
    <row r="215" spans="2:65" s="481" customFormat="1" x14ac:dyDescent="0.3">
      <c r="B215" s="480"/>
      <c r="D215" s="482" t="s">
        <v>641</v>
      </c>
      <c r="E215" s="483" t="s">
        <v>571</v>
      </c>
      <c r="F215" s="484" t="s">
        <v>832</v>
      </c>
      <c r="H215" s="485">
        <v>40</v>
      </c>
      <c r="I215" s="486"/>
      <c r="L215" s="480"/>
      <c r="M215" s="487"/>
      <c r="T215" s="488"/>
      <c r="AT215" s="483" t="s">
        <v>641</v>
      </c>
      <c r="AU215" s="483" t="s">
        <v>565</v>
      </c>
      <c r="AV215" s="481" t="s">
        <v>565</v>
      </c>
      <c r="AW215" s="481" t="s">
        <v>643</v>
      </c>
      <c r="AX215" s="481" t="s">
        <v>19</v>
      </c>
      <c r="AY215" s="483" t="s">
        <v>632</v>
      </c>
    </row>
    <row r="216" spans="2:65" s="389" customFormat="1" ht="24.15" customHeight="1" x14ac:dyDescent="0.3">
      <c r="B216" s="388"/>
      <c r="C216" s="461" t="s">
        <v>833</v>
      </c>
      <c r="D216" s="461" t="s">
        <v>634</v>
      </c>
      <c r="E216" s="462" t="s">
        <v>834</v>
      </c>
      <c r="F216" s="463" t="s">
        <v>835</v>
      </c>
      <c r="G216" s="464" t="s">
        <v>52</v>
      </c>
      <c r="H216" s="465">
        <v>27.92</v>
      </c>
      <c r="I216" s="466"/>
      <c r="J216" s="467">
        <f>ROUND(I216*H216,2)</f>
        <v>0</v>
      </c>
      <c r="K216" s="468"/>
      <c r="L216" s="388"/>
      <c r="M216" s="469" t="s">
        <v>571</v>
      </c>
      <c r="N216" s="470" t="s">
        <v>592</v>
      </c>
      <c r="P216" s="471">
        <f>O216*H216</f>
        <v>0</v>
      </c>
      <c r="Q216" s="471">
        <v>0</v>
      </c>
      <c r="R216" s="471">
        <f>Q216*H216</f>
        <v>0</v>
      </c>
      <c r="S216" s="471">
        <v>0</v>
      </c>
      <c r="T216" s="472">
        <f>S216*H216</f>
        <v>0</v>
      </c>
      <c r="AR216" s="473" t="s">
        <v>76</v>
      </c>
      <c r="AT216" s="473" t="s">
        <v>634</v>
      </c>
      <c r="AU216" s="473" t="s">
        <v>565</v>
      </c>
      <c r="AY216" s="382" t="s">
        <v>632</v>
      </c>
      <c r="BE216" s="474">
        <f>IF(N216="základní",J216,0)</f>
        <v>0</v>
      </c>
      <c r="BF216" s="474">
        <f>IF(N216="snížená",J216,0)</f>
        <v>0</v>
      </c>
      <c r="BG216" s="474">
        <f>IF(N216="zákl. přenesená",J216,0)</f>
        <v>0</v>
      </c>
      <c r="BH216" s="474">
        <f>IF(N216="sníž. přenesená",J216,0)</f>
        <v>0</v>
      </c>
      <c r="BI216" s="474">
        <f>IF(N216="nulová",J216,0)</f>
        <v>0</v>
      </c>
      <c r="BJ216" s="382" t="s">
        <v>19</v>
      </c>
      <c r="BK216" s="474">
        <f>ROUND(I216*H216,2)</f>
        <v>0</v>
      </c>
      <c r="BL216" s="382" t="s">
        <v>76</v>
      </c>
      <c r="BM216" s="473" t="s">
        <v>836</v>
      </c>
    </row>
    <row r="217" spans="2:65" s="389" customFormat="1" x14ac:dyDescent="0.3">
      <c r="B217" s="388"/>
      <c r="D217" s="475" t="s">
        <v>639</v>
      </c>
      <c r="F217" s="476" t="s">
        <v>837</v>
      </c>
      <c r="I217" s="477"/>
      <c r="L217" s="388"/>
      <c r="M217" s="478"/>
      <c r="T217" s="479"/>
      <c r="AT217" s="382" t="s">
        <v>639</v>
      </c>
      <c r="AU217" s="382" t="s">
        <v>565</v>
      </c>
    </row>
    <row r="218" spans="2:65" s="481" customFormat="1" x14ac:dyDescent="0.3">
      <c r="B218" s="480"/>
      <c r="D218" s="482" t="s">
        <v>641</v>
      </c>
      <c r="E218" s="483" t="s">
        <v>571</v>
      </c>
      <c r="F218" s="484" t="s">
        <v>838</v>
      </c>
      <c r="H218" s="485">
        <v>3.6</v>
      </c>
      <c r="I218" s="486"/>
      <c r="L218" s="480"/>
      <c r="M218" s="487"/>
      <c r="T218" s="488"/>
      <c r="AT218" s="483" t="s">
        <v>641</v>
      </c>
      <c r="AU218" s="483" t="s">
        <v>565</v>
      </c>
      <c r="AV218" s="481" t="s">
        <v>565</v>
      </c>
      <c r="AW218" s="481" t="s">
        <v>643</v>
      </c>
      <c r="AX218" s="481" t="s">
        <v>631</v>
      </c>
      <c r="AY218" s="483" t="s">
        <v>632</v>
      </c>
    </row>
    <row r="219" spans="2:65" s="481" customFormat="1" x14ac:dyDescent="0.3">
      <c r="B219" s="480"/>
      <c r="D219" s="482" t="s">
        <v>641</v>
      </c>
      <c r="E219" s="483" t="s">
        <v>571</v>
      </c>
      <c r="F219" s="484" t="s">
        <v>839</v>
      </c>
      <c r="H219" s="485">
        <v>2</v>
      </c>
      <c r="I219" s="486"/>
      <c r="L219" s="480"/>
      <c r="M219" s="487"/>
      <c r="T219" s="488"/>
      <c r="AT219" s="483" t="s">
        <v>641</v>
      </c>
      <c r="AU219" s="483" t="s">
        <v>565</v>
      </c>
      <c r="AV219" s="481" t="s">
        <v>565</v>
      </c>
      <c r="AW219" s="481" t="s">
        <v>643</v>
      </c>
      <c r="AX219" s="481" t="s">
        <v>631</v>
      </c>
      <c r="AY219" s="483" t="s">
        <v>632</v>
      </c>
    </row>
    <row r="220" spans="2:65" s="481" customFormat="1" x14ac:dyDescent="0.3">
      <c r="B220" s="480"/>
      <c r="D220" s="482" t="s">
        <v>641</v>
      </c>
      <c r="E220" s="483" t="s">
        <v>571</v>
      </c>
      <c r="F220" s="484" t="s">
        <v>840</v>
      </c>
      <c r="H220" s="485">
        <v>2.4</v>
      </c>
      <c r="I220" s="486"/>
      <c r="L220" s="480"/>
      <c r="M220" s="487"/>
      <c r="T220" s="488"/>
      <c r="AT220" s="483" t="s">
        <v>641</v>
      </c>
      <c r="AU220" s="483" t="s">
        <v>565</v>
      </c>
      <c r="AV220" s="481" t="s">
        <v>565</v>
      </c>
      <c r="AW220" s="481" t="s">
        <v>643</v>
      </c>
      <c r="AX220" s="481" t="s">
        <v>631</v>
      </c>
      <c r="AY220" s="483" t="s">
        <v>632</v>
      </c>
    </row>
    <row r="221" spans="2:65" s="481" customFormat="1" x14ac:dyDescent="0.3">
      <c r="B221" s="480"/>
      <c r="D221" s="482" t="s">
        <v>641</v>
      </c>
      <c r="E221" s="483" t="s">
        <v>571</v>
      </c>
      <c r="F221" s="484" t="s">
        <v>841</v>
      </c>
      <c r="H221" s="485">
        <v>1.72</v>
      </c>
      <c r="I221" s="486"/>
      <c r="L221" s="480"/>
      <c r="M221" s="487"/>
      <c r="T221" s="488"/>
      <c r="AT221" s="483" t="s">
        <v>641</v>
      </c>
      <c r="AU221" s="483" t="s">
        <v>565</v>
      </c>
      <c r="AV221" s="481" t="s">
        <v>565</v>
      </c>
      <c r="AW221" s="481" t="s">
        <v>643</v>
      </c>
      <c r="AX221" s="481" t="s">
        <v>631</v>
      </c>
      <c r="AY221" s="483" t="s">
        <v>632</v>
      </c>
    </row>
    <row r="222" spans="2:65" s="481" customFormat="1" x14ac:dyDescent="0.3">
      <c r="B222" s="480"/>
      <c r="D222" s="482" t="s">
        <v>641</v>
      </c>
      <c r="E222" s="483" t="s">
        <v>571</v>
      </c>
      <c r="F222" s="484" t="s">
        <v>842</v>
      </c>
      <c r="H222" s="485">
        <v>7.6</v>
      </c>
      <c r="I222" s="486"/>
      <c r="L222" s="480"/>
      <c r="M222" s="487"/>
      <c r="T222" s="488"/>
      <c r="AT222" s="483" t="s">
        <v>641</v>
      </c>
      <c r="AU222" s="483" t="s">
        <v>565</v>
      </c>
      <c r="AV222" s="481" t="s">
        <v>565</v>
      </c>
      <c r="AW222" s="481" t="s">
        <v>643</v>
      </c>
      <c r="AX222" s="481" t="s">
        <v>631</v>
      </c>
      <c r="AY222" s="483" t="s">
        <v>632</v>
      </c>
    </row>
    <row r="223" spans="2:65" s="481" customFormat="1" x14ac:dyDescent="0.3">
      <c r="B223" s="480"/>
      <c r="D223" s="482" t="s">
        <v>641</v>
      </c>
      <c r="E223" s="483" t="s">
        <v>571</v>
      </c>
      <c r="F223" s="484" t="s">
        <v>843</v>
      </c>
      <c r="H223" s="485">
        <v>9.6</v>
      </c>
      <c r="I223" s="486"/>
      <c r="L223" s="480"/>
      <c r="M223" s="487"/>
      <c r="T223" s="488"/>
      <c r="AT223" s="483" t="s">
        <v>641</v>
      </c>
      <c r="AU223" s="483" t="s">
        <v>565</v>
      </c>
      <c r="AV223" s="481" t="s">
        <v>565</v>
      </c>
      <c r="AW223" s="481" t="s">
        <v>643</v>
      </c>
      <c r="AX223" s="481" t="s">
        <v>631</v>
      </c>
      <c r="AY223" s="483" t="s">
        <v>632</v>
      </c>
    </row>
    <row r="224" spans="2:65" s="481" customFormat="1" x14ac:dyDescent="0.3">
      <c r="B224" s="480"/>
      <c r="D224" s="482" t="s">
        <v>641</v>
      </c>
      <c r="E224" s="483" t="s">
        <v>571</v>
      </c>
      <c r="F224" s="484" t="s">
        <v>844</v>
      </c>
      <c r="H224" s="485">
        <v>1</v>
      </c>
      <c r="I224" s="486"/>
      <c r="L224" s="480"/>
      <c r="M224" s="487"/>
      <c r="T224" s="488"/>
      <c r="AT224" s="483" t="s">
        <v>641</v>
      </c>
      <c r="AU224" s="483" t="s">
        <v>565</v>
      </c>
      <c r="AV224" s="481" t="s">
        <v>565</v>
      </c>
      <c r="AW224" s="481" t="s">
        <v>643</v>
      </c>
      <c r="AX224" s="481" t="s">
        <v>631</v>
      </c>
      <c r="AY224" s="483" t="s">
        <v>632</v>
      </c>
    </row>
    <row r="225" spans="2:65" s="490" customFormat="1" x14ac:dyDescent="0.3">
      <c r="B225" s="489"/>
      <c r="D225" s="482" t="s">
        <v>641</v>
      </c>
      <c r="E225" s="491" t="s">
        <v>571</v>
      </c>
      <c r="F225" s="492" t="s">
        <v>668</v>
      </c>
      <c r="H225" s="493">
        <v>27.92</v>
      </c>
      <c r="I225" s="494"/>
      <c r="L225" s="489"/>
      <c r="M225" s="495"/>
      <c r="T225" s="496"/>
      <c r="AT225" s="491" t="s">
        <v>641</v>
      </c>
      <c r="AU225" s="491" t="s">
        <v>565</v>
      </c>
      <c r="AV225" s="490" t="s">
        <v>76</v>
      </c>
      <c r="AW225" s="490" t="s">
        <v>643</v>
      </c>
      <c r="AX225" s="490" t="s">
        <v>19</v>
      </c>
      <c r="AY225" s="491" t="s">
        <v>632</v>
      </c>
    </row>
    <row r="226" spans="2:65" s="389" customFormat="1" ht="24.15" customHeight="1" x14ac:dyDescent="0.3">
      <c r="B226" s="388"/>
      <c r="C226" s="461" t="s">
        <v>845</v>
      </c>
      <c r="D226" s="461" t="s">
        <v>634</v>
      </c>
      <c r="E226" s="462" t="s">
        <v>846</v>
      </c>
      <c r="F226" s="463" t="s">
        <v>847</v>
      </c>
      <c r="G226" s="464" t="s">
        <v>673</v>
      </c>
      <c r="H226" s="465">
        <v>6</v>
      </c>
      <c r="I226" s="466"/>
      <c r="J226" s="467">
        <f>ROUND(I226*H226,2)</f>
        <v>0</v>
      </c>
      <c r="K226" s="468"/>
      <c r="L226" s="388"/>
      <c r="M226" s="469" t="s">
        <v>571</v>
      </c>
      <c r="N226" s="470" t="s">
        <v>592</v>
      </c>
      <c r="P226" s="471">
        <f>O226*H226</f>
        <v>0</v>
      </c>
      <c r="Q226" s="471">
        <v>0</v>
      </c>
      <c r="R226" s="471">
        <f>Q226*H226</f>
        <v>0</v>
      </c>
      <c r="S226" s="471">
        <v>6.0999999999999999E-2</v>
      </c>
      <c r="T226" s="472">
        <f>S226*H226</f>
        <v>0.36599999999999999</v>
      </c>
      <c r="AR226" s="473" t="s">
        <v>76</v>
      </c>
      <c r="AT226" s="473" t="s">
        <v>634</v>
      </c>
      <c r="AU226" s="473" t="s">
        <v>565</v>
      </c>
      <c r="AY226" s="382" t="s">
        <v>632</v>
      </c>
      <c r="BE226" s="474">
        <f>IF(N226="základní",J226,0)</f>
        <v>0</v>
      </c>
      <c r="BF226" s="474">
        <f>IF(N226="snížená",J226,0)</f>
        <v>0</v>
      </c>
      <c r="BG226" s="474">
        <f>IF(N226="zákl. přenesená",J226,0)</f>
        <v>0</v>
      </c>
      <c r="BH226" s="474">
        <f>IF(N226="sníž. přenesená",J226,0)</f>
        <v>0</v>
      </c>
      <c r="BI226" s="474">
        <f>IF(N226="nulová",J226,0)</f>
        <v>0</v>
      </c>
      <c r="BJ226" s="382" t="s">
        <v>19</v>
      </c>
      <c r="BK226" s="474">
        <f>ROUND(I226*H226,2)</f>
        <v>0</v>
      </c>
      <c r="BL226" s="382" t="s">
        <v>76</v>
      </c>
      <c r="BM226" s="473" t="s">
        <v>848</v>
      </c>
    </row>
    <row r="227" spans="2:65" s="389" customFormat="1" ht="16.5" customHeight="1" x14ac:dyDescent="0.3">
      <c r="B227" s="388"/>
      <c r="C227" s="461" t="s">
        <v>849</v>
      </c>
      <c r="D227" s="461" t="s">
        <v>634</v>
      </c>
      <c r="E227" s="462" t="s">
        <v>850</v>
      </c>
      <c r="F227" s="463" t="s">
        <v>851</v>
      </c>
      <c r="G227" s="464" t="s">
        <v>679</v>
      </c>
      <c r="H227" s="465">
        <v>1</v>
      </c>
      <c r="I227" s="466"/>
      <c r="J227" s="467">
        <f>ROUND(I227*H227,2)</f>
        <v>0</v>
      </c>
      <c r="K227" s="468"/>
      <c r="L227" s="388"/>
      <c r="M227" s="469" t="s">
        <v>571</v>
      </c>
      <c r="N227" s="470" t="s">
        <v>592</v>
      </c>
      <c r="P227" s="471">
        <f>O227*H227</f>
        <v>0</v>
      </c>
      <c r="Q227" s="471">
        <v>0</v>
      </c>
      <c r="R227" s="471">
        <f>Q227*H227</f>
        <v>0</v>
      </c>
      <c r="S227" s="471">
        <v>7.2999999999999995E-2</v>
      </c>
      <c r="T227" s="472">
        <f>S227*H227</f>
        <v>7.2999999999999995E-2</v>
      </c>
      <c r="AR227" s="473" t="s">
        <v>76</v>
      </c>
      <c r="AT227" s="473" t="s">
        <v>634</v>
      </c>
      <c r="AU227" s="473" t="s">
        <v>565</v>
      </c>
      <c r="AY227" s="382" t="s">
        <v>632</v>
      </c>
      <c r="BE227" s="474">
        <f>IF(N227="základní",J227,0)</f>
        <v>0</v>
      </c>
      <c r="BF227" s="474">
        <f>IF(N227="snížená",J227,0)</f>
        <v>0</v>
      </c>
      <c r="BG227" s="474">
        <f>IF(N227="zákl. přenesená",J227,0)</f>
        <v>0</v>
      </c>
      <c r="BH227" s="474">
        <f>IF(N227="sníž. přenesená",J227,0)</f>
        <v>0</v>
      </c>
      <c r="BI227" s="474">
        <f>IF(N227="nulová",J227,0)</f>
        <v>0</v>
      </c>
      <c r="BJ227" s="382" t="s">
        <v>19</v>
      </c>
      <c r="BK227" s="474">
        <f>ROUND(I227*H227,2)</f>
        <v>0</v>
      </c>
      <c r="BL227" s="382" t="s">
        <v>76</v>
      </c>
      <c r="BM227" s="473" t="s">
        <v>852</v>
      </c>
    </row>
    <row r="228" spans="2:65" s="449" customFormat="1" ht="25.95" customHeight="1" x14ac:dyDescent="0.25">
      <c r="B228" s="448"/>
      <c r="D228" s="450" t="s">
        <v>233</v>
      </c>
      <c r="E228" s="451" t="s">
        <v>853</v>
      </c>
      <c r="F228" s="451" t="s">
        <v>854</v>
      </c>
      <c r="I228" s="452"/>
      <c r="J228" s="453">
        <f>BK228</f>
        <v>0</v>
      </c>
      <c r="L228" s="448"/>
      <c r="M228" s="454"/>
      <c r="P228" s="455">
        <f>P229+P232+P245+P252</f>
        <v>0</v>
      </c>
      <c r="R228" s="455">
        <f>R229+R232+R245+R252</f>
        <v>2.6522752999999999</v>
      </c>
      <c r="T228" s="456">
        <f>T229+T232+T245+T252</f>
        <v>2.5190000000000001</v>
      </c>
      <c r="AR228" s="450" t="s">
        <v>565</v>
      </c>
      <c r="AT228" s="457" t="s">
        <v>233</v>
      </c>
      <c r="AU228" s="457" t="s">
        <v>631</v>
      </c>
      <c r="AY228" s="450" t="s">
        <v>632</v>
      </c>
      <c r="BK228" s="458">
        <f>BK229+BK232+BK245+BK252</f>
        <v>0</v>
      </c>
    </row>
    <row r="229" spans="2:65" s="449" customFormat="1" ht="22.95" customHeight="1" x14ac:dyDescent="0.25">
      <c r="B229" s="448"/>
      <c r="D229" s="450" t="s">
        <v>233</v>
      </c>
      <c r="E229" s="459" t="s">
        <v>855</v>
      </c>
      <c r="F229" s="459" t="s">
        <v>856</v>
      </c>
      <c r="I229" s="452"/>
      <c r="J229" s="460">
        <f>BK229</f>
        <v>0</v>
      </c>
      <c r="L229" s="448"/>
      <c r="M229" s="454"/>
      <c r="P229" s="455">
        <f>SUM(P230:P231)</f>
        <v>0</v>
      </c>
      <c r="R229" s="455">
        <f>SUM(R230:R231)</f>
        <v>2.5000000000000001E-4</v>
      </c>
      <c r="T229" s="456">
        <f>SUM(T230:T231)</f>
        <v>7.1999999999999995E-2</v>
      </c>
      <c r="AR229" s="450" t="s">
        <v>565</v>
      </c>
      <c r="AT229" s="457" t="s">
        <v>233</v>
      </c>
      <c r="AU229" s="457" t="s">
        <v>19</v>
      </c>
      <c r="AY229" s="450" t="s">
        <v>632</v>
      </c>
      <c r="BK229" s="458">
        <f>SUM(BK230:BK231)</f>
        <v>0</v>
      </c>
    </row>
    <row r="230" spans="2:65" s="389" customFormat="1" ht="16.5" customHeight="1" x14ac:dyDescent="0.3">
      <c r="B230" s="388"/>
      <c r="C230" s="461" t="s">
        <v>857</v>
      </c>
      <c r="D230" s="461" t="s">
        <v>634</v>
      </c>
      <c r="E230" s="462" t="s">
        <v>858</v>
      </c>
      <c r="F230" s="463" t="s">
        <v>859</v>
      </c>
      <c r="G230" s="464" t="s">
        <v>673</v>
      </c>
      <c r="H230" s="465">
        <v>1</v>
      </c>
      <c r="I230" s="466"/>
      <c r="J230" s="467">
        <f>ROUND(I230*H230,2)</f>
        <v>0</v>
      </c>
      <c r="K230" s="468"/>
      <c r="L230" s="388"/>
      <c r="M230" s="469" t="s">
        <v>571</v>
      </c>
      <c r="N230" s="470" t="s">
        <v>592</v>
      </c>
      <c r="P230" s="471">
        <f>O230*H230</f>
        <v>0</v>
      </c>
      <c r="Q230" s="471">
        <v>2.5000000000000001E-4</v>
      </c>
      <c r="R230" s="471">
        <f>Q230*H230</f>
        <v>2.5000000000000001E-4</v>
      </c>
      <c r="S230" s="471">
        <v>0</v>
      </c>
      <c r="T230" s="472">
        <f>S230*H230</f>
        <v>0</v>
      </c>
      <c r="AR230" s="473" t="s">
        <v>736</v>
      </c>
      <c r="AT230" s="473" t="s">
        <v>634</v>
      </c>
      <c r="AU230" s="473" t="s">
        <v>565</v>
      </c>
      <c r="AY230" s="382" t="s">
        <v>632</v>
      </c>
      <c r="BE230" s="474">
        <f>IF(N230="základní",J230,0)</f>
        <v>0</v>
      </c>
      <c r="BF230" s="474">
        <f>IF(N230="snížená",J230,0)</f>
        <v>0</v>
      </c>
      <c r="BG230" s="474">
        <f>IF(N230="zákl. přenesená",J230,0)</f>
        <v>0</v>
      </c>
      <c r="BH230" s="474">
        <f>IF(N230="sníž. přenesená",J230,0)</f>
        <v>0</v>
      </c>
      <c r="BI230" s="474">
        <f>IF(N230="nulová",J230,0)</f>
        <v>0</v>
      </c>
      <c r="BJ230" s="382" t="s">
        <v>19</v>
      </c>
      <c r="BK230" s="474">
        <f>ROUND(I230*H230,2)</f>
        <v>0</v>
      </c>
      <c r="BL230" s="382" t="s">
        <v>736</v>
      </c>
      <c r="BM230" s="473" t="s">
        <v>860</v>
      </c>
    </row>
    <row r="231" spans="2:65" s="389" customFormat="1" ht="24.15" customHeight="1" x14ac:dyDescent="0.3">
      <c r="B231" s="388"/>
      <c r="C231" s="461" t="s">
        <v>861</v>
      </c>
      <c r="D231" s="461" t="s">
        <v>634</v>
      </c>
      <c r="E231" s="462" t="s">
        <v>862</v>
      </c>
      <c r="F231" s="463" t="s">
        <v>863</v>
      </c>
      <c r="G231" s="464" t="s">
        <v>673</v>
      </c>
      <c r="H231" s="465">
        <v>1</v>
      </c>
      <c r="I231" s="466"/>
      <c r="J231" s="467">
        <f>ROUND(I231*H231,2)</f>
        <v>0</v>
      </c>
      <c r="K231" s="468"/>
      <c r="L231" s="388"/>
      <c r="M231" s="469" t="s">
        <v>571</v>
      </c>
      <c r="N231" s="470" t="s">
        <v>592</v>
      </c>
      <c r="P231" s="471">
        <f>O231*H231</f>
        <v>0</v>
      </c>
      <c r="Q231" s="471">
        <v>0</v>
      </c>
      <c r="R231" s="471">
        <f>Q231*H231</f>
        <v>0</v>
      </c>
      <c r="S231" s="471">
        <v>7.1999999999999995E-2</v>
      </c>
      <c r="T231" s="472">
        <f>S231*H231</f>
        <v>7.1999999999999995E-2</v>
      </c>
      <c r="AR231" s="473" t="s">
        <v>736</v>
      </c>
      <c r="AT231" s="473" t="s">
        <v>634</v>
      </c>
      <c r="AU231" s="473" t="s">
        <v>565</v>
      </c>
      <c r="AY231" s="382" t="s">
        <v>632</v>
      </c>
      <c r="BE231" s="474">
        <f>IF(N231="základní",J231,0)</f>
        <v>0</v>
      </c>
      <c r="BF231" s="474">
        <f>IF(N231="snížená",J231,0)</f>
        <v>0</v>
      </c>
      <c r="BG231" s="474">
        <f>IF(N231="zákl. přenesená",J231,0)</f>
        <v>0</v>
      </c>
      <c r="BH231" s="474">
        <f>IF(N231="sníž. přenesená",J231,0)</f>
        <v>0</v>
      </c>
      <c r="BI231" s="474">
        <f>IF(N231="nulová",J231,0)</f>
        <v>0</v>
      </c>
      <c r="BJ231" s="382" t="s">
        <v>19</v>
      </c>
      <c r="BK231" s="474">
        <f>ROUND(I231*H231,2)</f>
        <v>0</v>
      </c>
      <c r="BL231" s="382" t="s">
        <v>736</v>
      </c>
      <c r="BM231" s="473" t="s">
        <v>864</v>
      </c>
    </row>
    <row r="232" spans="2:65" s="449" customFormat="1" ht="22.95" customHeight="1" x14ac:dyDescent="0.25">
      <c r="B232" s="448"/>
      <c r="D232" s="450" t="s">
        <v>233</v>
      </c>
      <c r="E232" s="459" t="s">
        <v>865</v>
      </c>
      <c r="F232" s="459" t="s">
        <v>866</v>
      </c>
      <c r="I232" s="452"/>
      <c r="J232" s="460">
        <f>BK232</f>
        <v>0</v>
      </c>
      <c r="L232" s="448"/>
      <c r="M232" s="454"/>
      <c r="P232" s="455">
        <f>SUM(P233:P244)</f>
        <v>0</v>
      </c>
      <c r="R232" s="455">
        <f>SUM(R233:R244)</f>
        <v>2.5998100000000002</v>
      </c>
      <c r="T232" s="456">
        <f>SUM(T233:T244)</f>
        <v>2.4470000000000001</v>
      </c>
      <c r="AR232" s="450" t="s">
        <v>565</v>
      </c>
      <c r="AT232" s="457" t="s">
        <v>233</v>
      </c>
      <c r="AU232" s="457" t="s">
        <v>19</v>
      </c>
      <c r="AY232" s="450" t="s">
        <v>632</v>
      </c>
      <c r="BK232" s="458">
        <f>SUM(BK233:BK244)</f>
        <v>0</v>
      </c>
    </row>
    <row r="233" spans="2:65" s="389" customFormat="1" ht="24.15" customHeight="1" x14ac:dyDescent="0.3">
      <c r="B233" s="388"/>
      <c r="C233" s="461" t="s">
        <v>867</v>
      </c>
      <c r="D233" s="461" t="s">
        <v>634</v>
      </c>
      <c r="E233" s="462" t="s">
        <v>868</v>
      </c>
      <c r="F233" s="463" t="s">
        <v>869</v>
      </c>
      <c r="G233" s="464" t="s">
        <v>673</v>
      </c>
      <c r="H233" s="465">
        <v>1</v>
      </c>
      <c r="I233" s="466"/>
      <c r="J233" s="467">
        <f>ROUND(I233*H233,2)</f>
        <v>0</v>
      </c>
      <c r="K233" s="468"/>
      <c r="L233" s="388"/>
      <c r="M233" s="469" t="s">
        <v>571</v>
      </c>
      <c r="N233" s="470" t="s">
        <v>592</v>
      </c>
      <c r="P233" s="471">
        <f>O233*H233</f>
        <v>0</v>
      </c>
      <c r="Q233" s="471">
        <v>0</v>
      </c>
      <c r="R233" s="471">
        <f>Q233*H233</f>
        <v>0</v>
      </c>
      <c r="S233" s="471">
        <v>6.6000000000000003E-2</v>
      </c>
      <c r="T233" s="472">
        <f>S233*H233</f>
        <v>6.6000000000000003E-2</v>
      </c>
      <c r="AR233" s="473" t="s">
        <v>736</v>
      </c>
      <c r="AT233" s="473" t="s">
        <v>634</v>
      </c>
      <c r="AU233" s="473" t="s">
        <v>565</v>
      </c>
      <c r="AY233" s="382" t="s">
        <v>632</v>
      </c>
      <c r="BE233" s="474">
        <f>IF(N233="základní",J233,0)</f>
        <v>0</v>
      </c>
      <c r="BF233" s="474">
        <f>IF(N233="snížená",J233,0)</f>
        <v>0</v>
      </c>
      <c r="BG233" s="474">
        <f>IF(N233="zákl. přenesená",J233,0)</f>
        <v>0</v>
      </c>
      <c r="BH233" s="474">
        <f>IF(N233="sníž. přenesená",J233,0)</f>
        <v>0</v>
      </c>
      <c r="BI233" s="474">
        <f>IF(N233="nulová",J233,0)</f>
        <v>0</v>
      </c>
      <c r="BJ233" s="382" t="s">
        <v>19</v>
      </c>
      <c r="BK233" s="474">
        <f>ROUND(I233*H233,2)</f>
        <v>0</v>
      </c>
      <c r="BL233" s="382" t="s">
        <v>736</v>
      </c>
      <c r="BM233" s="473" t="s">
        <v>870</v>
      </c>
    </row>
    <row r="234" spans="2:65" s="389" customFormat="1" ht="16.5" customHeight="1" x14ac:dyDescent="0.3">
      <c r="B234" s="388"/>
      <c r="C234" s="461" t="s">
        <v>871</v>
      </c>
      <c r="D234" s="461" t="s">
        <v>634</v>
      </c>
      <c r="E234" s="462" t="s">
        <v>872</v>
      </c>
      <c r="F234" s="463" t="s">
        <v>873</v>
      </c>
      <c r="G234" s="464" t="s">
        <v>52</v>
      </c>
      <c r="H234" s="465">
        <v>3</v>
      </c>
      <c r="I234" s="466"/>
      <c r="J234" s="467">
        <f>ROUND(I234*H234,2)</f>
        <v>0</v>
      </c>
      <c r="K234" s="468"/>
      <c r="L234" s="388"/>
      <c r="M234" s="469" t="s">
        <v>571</v>
      </c>
      <c r="N234" s="470" t="s">
        <v>592</v>
      </c>
      <c r="P234" s="471">
        <f>O234*H234</f>
        <v>0</v>
      </c>
      <c r="Q234" s="471">
        <v>6.7000000000000002E-4</v>
      </c>
      <c r="R234" s="471">
        <f>Q234*H234</f>
        <v>2.0100000000000001E-3</v>
      </c>
      <c r="S234" s="471">
        <v>0</v>
      </c>
      <c r="T234" s="472">
        <f>S234*H234</f>
        <v>0</v>
      </c>
      <c r="AR234" s="473" t="s">
        <v>736</v>
      </c>
      <c r="AT234" s="473" t="s">
        <v>634</v>
      </c>
      <c r="AU234" s="473" t="s">
        <v>565</v>
      </c>
      <c r="AY234" s="382" t="s">
        <v>632</v>
      </c>
      <c r="BE234" s="474">
        <f>IF(N234="základní",J234,0)</f>
        <v>0</v>
      </c>
      <c r="BF234" s="474">
        <f>IF(N234="snížená",J234,0)</f>
        <v>0</v>
      </c>
      <c r="BG234" s="474">
        <f>IF(N234="zákl. přenesená",J234,0)</f>
        <v>0</v>
      </c>
      <c r="BH234" s="474">
        <f>IF(N234="sníž. přenesená",J234,0)</f>
        <v>0</v>
      </c>
      <c r="BI234" s="474">
        <f>IF(N234="nulová",J234,0)</f>
        <v>0</v>
      </c>
      <c r="BJ234" s="382" t="s">
        <v>19</v>
      </c>
      <c r="BK234" s="474">
        <f>ROUND(I234*H234,2)</f>
        <v>0</v>
      </c>
      <c r="BL234" s="382" t="s">
        <v>736</v>
      </c>
      <c r="BM234" s="473" t="s">
        <v>874</v>
      </c>
    </row>
    <row r="235" spans="2:65" s="389" customFormat="1" ht="24.15" customHeight="1" x14ac:dyDescent="0.3">
      <c r="B235" s="388"/>
      <c r="C235" s="461" t="s">
        <v>875</v>
      </c>
      <c r="D235" s="461" t="s">
        <v>634</v>
      </c>
      <c r="E235" s="462" t="s">
        <v>876</v>
      </c>
      <c r="F235" s="463" t="s">
        <v>877</v>
      </c>
      <c r="G235" s="464" t="s">
        <v>534</v>
      </c>
      <c r="H235" s="465">
        <v>310</v>
      </c>
      <c r="I235" s="466"/>
      <c r="J235" s="467">
        <f>ROUND(I235*H235,2)</f>
        <v>0</v>
      </c>
      <c r="K235" s="468"/>
      <c r="L235" s="388"/>
      <c r="M235" s="469" t="s">
        <v>571</v>
      </c>
      <c r="N235" s="470" t="s">
        <v>592</v>
      </c>
      <c r="P235" s="471">
        <f>O235*H235</f>
        <v>0</v>
      </c>
      <c r="Q235" s="471">
        <v>3.2000000000000003E-4</v>
      </c>
      <c r="R235" s="471">
        <f>Q235*H235</f>
        <v>9.920000000000001E-2</v>
      </c>
      <c r="S235" s="471">
        <v>0</v>
      </c>
      <c r="T235" s="472">
        <f>S235*H235</f>
        <v>0</v>
      </c>
      <c r="AR235" s="473" t="s">
        <v>736</v>
      </c>
      <c r="AT235" s="473" t="s">
        <v>634</v>
      </c>
      <c r="AU235" s="473" t="s">
        <v>565</v>
      </c>
      <c r="AY235" s="382" t="s">
        <v>632</v>
      </c>
      <c r="BE235" s="474">
        <f>IF(N235="základní",J235,0)</f>
        <v>0</v>
      </c>
      <c r="BF235" s="474">
        <f>IF(N235="snížená",J235,0)</f>
        <v>0</v>
      </c>
      <c r="BG235" s="474">
        <f>IF(N235="zákl. přenesená",J235,0)</f>
        <v>0</v>
      </c>
      <c r="BH235" s="474">
        <f>IF(N235="sníž. přenesená",J235,0)</f>
        <v>0</v>
      </c>
      <c r="BI235" s="474">
        <f>IF(N235="nulová",J235,0)</f>
        <v>0</v>
      </c>
      <c r="BJ235" s="382" t="s">
        <v>19</v>
      </c>
      <c r="BK235" s="474">
        <f>ROUND(I235*H235,2)</f>
        <v>0</v>
      </c>
      <c r="BL235" s="382" t="s">
        <v>736</v>
      </c>
      <c r="BM235" s="473" t="s">
        <v>878</v>
      </c>
    </row>
    <row r="236" spans="2:65" s="389" customFormat="1" x14ac:dyDescent="0.3">
      <c r="B236" s="388"/>
      <c r="D236" s="475" t="s">
        <v>639</v>
      </c>
      <c r="F236" s="476" t="s">
        <v>879</v>
      </c>
      <c r="I236" s="477"/>
      <c r="L236" s="388"/>
      <c r="M236" s="478"/>
      <c r="T236" s="479"/>
      <c r="AT236" s="382" t="s">
        <v>639</v>
      </c>
      <c r="AU236" s="382" t="s">
        <v>565</v>
      </c>
    </row>
    <row r="237" spans="2:65" s="389" customFormat="1" ht="16.5" customHeight="1" x14ac:dyDescent="0.3">
      <c r="B237" s="388"/>
      <c r="C237" s="461" t="s">
        <v>880</v>
      </c>
      <c r="D237" s="461" t="s">
        <v>634</v>
      </c>
      <c r="E237" s="462" t="s">
        <v>881</v>
      </c>
      <c r="F237" s="463" t="s">
        <v>882</v>
      </c>
      <c r="G237" s="464" t="s">
        <v>534</v>
      </c>
      <c r="H237" s="465">
        <v>340</v>
      </c>
      <c r="I237" s="466"/>
      <c r="J237" s="467">
        <f>ROUND(I237*H237,2)</f>
        <v>0</v>
      </c>
      <c r="K237" s="468"/>
      <c r="L237" s="388"/>
      <c r="M237" s="469" t="s">
        <v>571</v>
      </c>
      <c r="N237" s="470" t="s">
        <v>592</v>
      </c>
      <c r="P237" s="471">
        <f>O237*H237</f>
        <v>0</v>
      </c>
      <c r="Q237" s="471">
        <v>0</v>
      </c>
      <c r="R237" s="471">
        <f>Q237*H237</f>
        <v>0</v>
      </c>
      <c r="S237" s="471">
        <v>5.0000000000000001E-3</v>
      </c>
      <c r="T237" s="472">
        <f>S237*H237</f>
        <v>1.7</v>
      </c>
      <c r="AR237" s="473" t="s">
        <v>736</v>
      </c>
      <c r="AT237" s="473" t="s">
        <v>634</v>
      </c>
      <c r="AU237" s="473" t="s">
        <v>565</v>
      </c>
      <c r="AY237" s="382" t="s">
        <v>632</v>
      </c>
      <c r="BE237" s="474">
        <f>IF(N237="základní",J237,0)</f>
        <v>0</v>
      </c>
      <c r="BF237" s="474">
        <f>IF(N237="snížená",J237,0)</f>
        <v>0</v>
      </c>
      <c r="BG237" s="474">
        <f>IF(N237="zákl. přenesená",J237,0)</f>
        <v>0</v>
      </c>
      <c r="BH237" s="474">
        <f>IF(N237="sníž. přenesená",J237,0)</f>
        <v>0</v>
      </c>
      <c r="BI237" s="474">
        <f>IF(N237="nulová",J237,0)</f>
        <v>0</v>
      </c>
      <c r="BJ237" s="382" t="s">
        <v>19</v>
      </c>
      <c r="BK237" s="474">
        <f>ROUND(I237*H237,2)</f>
        <v>0</v>
      </c>
      <c r="BL237" s="382" t="s">
        <v>736</v>
      </c>
      <c r="BM237" s="473" t="s">
        <v>883</v>
      </c>
    </row>
    <row r="238" spans="2:65" s="389" customFormat="1" x14ac:dyDescent="0.3">
      <c r="B238" s="388"/>
      <c r="D238" s="475" t="s">
        <v>639</v>
      </c>
      <c r="F238" s="476" t="s">
        <v>884</v>
      </c>
      <c r="I238" s="477"/>
      <c r="L238" s="388"/>
      <c r="M238" s="478"/>
      <c r="T238" s="479"/>
      <c r="AT238" s="382" t="s">
        <v>639</v>
      </c>
      <c r="AU238" s="382" t="s">
        <v>565</v>
      </c>
    </row>
    <row r="239" spans="2:65" s="389" customFormat="1" ht="16.5" customHeight="1" x14ac:dyDescent="0.3">
      <c r="B239" s="388"/>
      <c r="C239" s="461" t="s">
        <v>885</v>
      </c>
      <c r="D239" s="461" t="s">
        <v>634</v>
      </c>
      <c r="E239" s="462" t="s">
        <v>886</v>
      </c>
      <c r="F239" s="463" t="s">
        <v>887</v>
      </c>
      <c r="G239" s="464" t="s">
        <v>534</v>
      </c>
      <c r="H239" s="465">
        <v>340</v>
      </c>
      <c r="I239" s="466"/>
      <c r="J239" s="467">
        <f>ROUND(I239*H239,2)</f>
        <v>0</v>
      </c>
      <c r="K239" s="468"/>
      <c r="L239" s="388"/>
      <c r="M239" s="469" t="s">
        <v>571</v>
      </c>
      <c r="N239" s="470" t="s">
        <v>592</v>
      </c>
      <c r="P239" s="471">
        <f>O239*H239</f>
        <v>0</v>
      </c>
      <c r="Q239" s="471">
        <v>0</v>
      </c>
      <c r="R239" s="471">
        <f>Q239*H239</f>
        <v>0</v>
      </c>
      <c r="S239" s="471">
        <v>2E-3</v>
      </c>
      <c r="T239" s="472">
        <f>S239*H239</f>
        <v>0.68</v>
      </c>
      <c r="AR239" s="473" t="s">
        <v>736</v>
      </c>
      <c r="AT239" s="473" t="s">
        <v>634</v>
      </c>
      <c r="AU239" s="473" t="s">
        <v>565</v>
      </c>
      <c r="AY239" s="382" t="s">
        <v>632</v>
      </c>
      <c r="BE239" s="474">
        <f>IF(N239="základní",J239,0)</f>
        <v>0</v>
      </c>
      <c r="BF239" s="474">
        <f>IF(N239="snížená",J239,0)</f>
        <v>0</v>
      </c>
      <c r="BG239" s="474">
        <f>IF(N239="zákl. přenesená",J239,0)</f>
        <v>0</v>
      </c>
      <c r="BH239" s="474">
        <f>IF(N239="sníž. přenesená",J239,0)</f>
        <v>0</v>
      </c>
      <c r="BI239" s="474">
        <f>IF(N239="nulová",J239,0)</f>
        <v>0</v>
      </c>
      <c r="BJ239" s="382" t="s">
        <v>19</v>
      </c>
      <c r="BK239" s="474">
        <f>ROUND(I239*H239,2)</f>
        <v>0</v>
      </c>
      <c r="BL239" s="382" t="s">
        <v>736</v>
      </c>
      <c r="BM239" s="473" t="s">
        <v>888</v>
      </c>
    </row>
    <row r="240" spans="2:65" s="389" customFormat="1" x14ac:dyDescent="0.3">
      <c r="B240" s="388"/>
      <c r="D240" s="475" t="s">
        <v>639</v>
      </c>
      <c r="F240" s="476" t="s">
        <v>889</v>
      </c>
      <c r="I240" s="477"/>
      <c r="L240" s="388"/>
      <c r="M240" s="478"/>
      <c r="T240" s="479"/>
      <c r="AT240" s="382" t="s">
        <v>639</v>
      </c>
      <c r="AU240" s="382" t="s">
        <v>565</v>
      </c>
    </row>
    <row r="241" spans="2:65" s="389" customFormat="1" ht="24.15" customHeight="1" x14ac:dyDescent="0.3">
      <c r="B241" s="388"/>
      <c r="C241" s="461" t="s">
        <v>890</v>
      </c>
      <c r="D241" s="461" t="s">
        <v>634</v>
      </c>
      <c r="E241" s="462" t="s">
        <v>891</v>
      </c>
      <c r="F241" s="463" t="s">
        <v>892</v>
      </c>
      <c r="G241" s="464" t="s">
        <v>534</v>
      </c>
      <c r="H241" s="465">
        <v>310</v>
      </c>
      <c r="I241" s="466"/>
      <c r="J241" s="467">
        <f>ROUND(I241*H241,2)</f>
        <v>0</v>
      </c>
      <c r="K241" s="468"/>
      <c r="L241" s="388"/>
      <c r="M241" s="469" t="s">
        <v>571</v>
      </c>
      <c r="N241" s="470" t="s">
        <v>592</v>
      </c>
      <c r="P241" s="471">
        <f>O241*H241</f>
        <v>0</v>
      </c>
      <c r="Q241" s="471">
        <v>6.0000000000000002E-5</v>
      </c>
      <c r="R241" s="471">
        <f>Q241*H241</f>
        <v>1.8600000000000002E-2</v>
      </c>
      <c r="S241" s="471">
        <v>0</v>
      </c>
      <c r="T241" s="472">
        <f>S241*H241</f>
        <v>0</v>
      </c>
      <c r="AR241" s="473" t="s">
        <v>736</v>
      </c>
      <c r="AT241" s="473" t="s">
        <v>634</v>
      </c>
      <c r="AU241" s="473" t="s">
        <v>565</v>
      </c>
      <c r="AY241" s="382" t="s">
        <v>632</v>
      </c>
      <c r="BE241" s="474">
        <f>IF(N241="základní",J241,0)</f>
        <v>0</v>
      </c>
      <c r="BF241" s="474">
        <f>IF(N241="snížená",J241,0)</f>
        <v>0</v>
      </c>
      <c r="BG241" s="474">
        <f>IF(N241="zákl. přenesená",J241,0)</f>
        <v>0</v>
      </c>
      <c r="BH241" s="474">
        <f>IF(N241="sníž. přenesená",J241,0)</f>
        <v>0</v>
      </c>
      <c r="BI241" s="474">
        <f>IF(N241="nulová",J241,0)</f>
        <v>0</v>
      </c>
      <c r="BJ241" s="382" t="s">
        <v>19</v>
      </c>
      <c r="BK241" s="474">
        <f>ROUND(I241*H241,2)</f>
        <v>0</v>
      </c>
      <c r="BL241" s="382" t="s">
        <v>736</v>
      </c>
      <c r="BM241" s="473" t="s">
        <v>893</v>
      </c>
    </row>
    <row r="242" spans="2:65" s="389" customFormat="1" x14ac:dyDescent="0.3">
      <c r="B242" s="388"/>
      <c r="D242" s="475" t="s">
        <v>639</v>
      </c>
      <c r="F242" s="476" t="s">
        <v>894</v>
      </c>
      <c r="I242" s="477"/>
      <c r="L242" s="388"/>
      <c r="M242" s="478"/>
      <c r="T242" s="479"/>
      <c r="AT242" s="382" t="s">
        <v>639</v>
      </c>
      <c r="AU242" s="382" t="s">
        <v>565</v>
      </c>
    </row>
    <row r="243" spans="2:65" s="389" customFormat="1" ht="24.15" customHeight="1" x14ac:dyDescent="0.3">
      <c r="B243" s="388"/>
      <c r="C243" s="504" t="s">
        <v>895</v>
      </c>
      <c r="D243" s="504" t="s">
        <v>689</v>
      </c>
      <c r="E243" s="505" t="s">
        <v>896</v>
      </c>
      <c r="F243" s="506" t="s">
        <v>897</v>
      </c>
      <c r="G243" s="507" t="s">
        <v>534</v>
      </c>
      <c r="H243" s="508">
        <v>310</v>
      </c>
      <c r="I243" s="509"/>
      <c r="J243" s="510">
        <f>ROUND(I243*H243,2)</f>
        <v>0</v>
      </c>
      <c r="K243" s="511"/>
      <c r="L243" s="512"/>
      <c r="M243" s="513" t="s">
        <v>571</v>
      </c>
      <c r="N243" s="514" t="s">
        <v>592</v>
      </c>
      <c r="P243" s="471">
        <f>O243*H243</f>
        <v>0</v>
      </c>
      <c r="Q243" s="471">
        <v>8.0000000000000002E-3</v>
      </c>
      <c r="R243" s="471">
        <f>Q243*H243</f>
        <v>2.48</v>
      </c>
      <c r="S243" s="471">
        <v>0</v>
      </c>
      <c r="T243" s="472">
        <f>S243*H243</f>
        <v>0</v>
      </c>
      <c r="AR243" s="473" t="s">
        <v>861</v>
      </c>
      <c r="AT243" s="473" t="s">
        <v>689</v>
      </c>
      <c r="AU243" s="473" t="s">
        <v>565</v>
      </c>
      <c r="AY243" s="382" t="s">
        <v>632</v>
      </c>
      <c r="BE243" s="474">
        <f>IF(N243="základní",J243,0)</f>
        <v>0</v>
      </c>
      <c r="BF243" s="474">
        <f>IF(N243="snížená",J243,0)</f>
        <v>0</v>
      </c>
      <c r="BG243" s="474">
        <f>IF(N243="zákl. přenesená",J243,0)</f>
        <v>0</v>
      </c>
      <c r="BH243" s="474">
        <f>IF(N243="sníž. přenesená",J243,0)</f>
        <v>0</v>
      </c>
      <c r="BI243" s="474">
        <f>IF(N243="nulová",J243,0)</f>
        <v>0</v>
      </c>
      <c r="BJ243" s="382" t="s">
        <v>19</v>
      </c>
      <c r="BK243" s="474">
        <f>ROUND(I243*H243,2)</f>
        <v>0</v>
      </c>
      <c r="BL243" s="382" t="s">
        <v>736</v>
      </c>
      <c r="BM243" s="473" t="s">
        <v>898</v>
      </c>
    </row>
    <row r="244" spans="2:65" s="389" customFormat="1" ht="16.5" customHeight="1" x14ac:dyDescent="0.3">
      <c r="B244" s="388"/>
      <c r="C244" s="461" t="s">
        <v>832</v>
      </c>
      <c r="D244" s="461" t="s">
        <v>634</v>
      </c>
      <c r="E244" s="462" t="s">
        <v>899</v>
      </c>
      <c r="F244" s="463" t="s">
        <v>900</v>
      </c>
      <c r="G244" s="464" t="s">
        <v>673</v>
      </c>
      <c r="H244" s="465">
        <v>1</v>
      </c>
      <c r="I244" s="466"/>
      <c r="J244" s="467">
        <f>ROUND(I244*H244,2)</f>
        <v>0</v>
      </c>
      <c r="K244" s="468"/>
      <c r="L244" s="388"/>
      <c r="M244" s="469" t="s">
        <v>571</v>
      </c>
      <c r="N244" s="470" t="s">
        <v>592</v>
      </c>
      <c r="P244" s="471">
        <f>O244*H244</f>
        <v>0</v>
      </c>
      <c r="Q244" s="471">
        <v>0</v>
      </c>
      <c r="R244" s="471">
        <f>Q244*H244</f>
        <v>0</v>
      </c>
      <c r="S244" s="471">
        <v>1E-3</v>
      </c>
      <c r="T244" s="472">
        <f>S244*H244</f>
        <v>1E-3</v>
      </c>
      <c r="AR244" s="473" t="s">
        <v>736</v>
      </c>
      <c r="AT244" s="473" t="s">
        <v>634</v>
      </c>
      <c r="AU244" s="473" t="s">
        <v>565</v>
      </c>
      <c r="AY244" s="382" t="s">
        <v>632</v>
      </c>
      <c r="BE244" s="474">
        <f>IF(N244="základní",J244,0)</f>
        <v>0</v>
      </c>
      <c r="BF244" s="474">
        <f>IF(N244="snížená",J244,0)</f>
        <v>0</v>
      </c>
      <c r="BG244" s="474">
        <f>IF(N244="zákl. přenesená",J244,0)</f>
        <v>0</v>
      </c>
      <c r="BH244" s="474">
        <f>IF(N244="sníž. přenesená",J244,0)</f>
        <v>0</v>
      </c>
      <c r="BI244" s="474">
        <f>IF(N244="nulová",J244,0)</f>
        <v>0</v>
      </c>
      <c r="BJ244" s="382" t="s">
        <v>19</v>
      </c>
      <c r="BK244" s="474">
        <f>ROUND(I244*H244,2)</f>
        <v>0</v>
      </c>
      <c r="BL244" s="382" t="s">
        <v>736</v>
      </c>
      <c r="BM244" s="473" t="s">
        <v>901</v>
      </c>
    </row>
    <row r="245" spans="2:65" s="449" customFormat="1" ht="22.95" customHeight="1" x14ac:dyDescent="0.25">
      <c r="B245" s="448"/>
      <c r="D245" s="450" t="s">
        <v>233</v>
      </c>
      <c r="E245" s="459" t="s">
        <v>902</v>
      </c>
      <c r="F245" s="459" t="s">
        <v>903</v>
      </c>
      <c r="I245" s="452"/>
      <c r="J245" s="460">
        <f>BK245</f>
        <v>0</v>
      </c>
      <c r="L245" s="448"/>
      <c r="M245" s="454"/>
      <c r="P245" s="455">
        <f>SUM(P246:P251)</f>
        <v>0</v>
      </c>
      <c r="R245" s="455">
        <f>SUM(R246:R251)</f>
        <v>5.2215299999999999E-2</v>
      </c>
      <c r="T245" s="456">
        <f>SUM(T246:T251)</f>
        <v>0</v>
      </c>
      <c r="AR245" s="450" t="s">
        <v>565</v>
      </c>
      <c r="AT245" s="457" t="s">
        <v>233</v>
      </c>
      <c r="AU245" s="457" t="s">
        <v>19</v>
      </c>
      <c r="AY245" s="450" t="s">
        <v>632</v>
      </c>
      <c r="BK245" s="458">
        <f>SUM(BK246:BK251)</f>
        <v>0</v>
      </c>
    </row>
    <row r="246" spans="2:65" s="389" customFormat="1" ht="33" customHeight="1" x14ac:dyDescent="0.3">
      <c r="B246" s="388"/>
      <c r="C246" s="461" t="s">
        <v>904</v>
      </c>
      <c r="D246" s="461" t="s">
        <v>634</v>
      </c>
      <c r="E246" s="462" t="s">
        <v>905</v>
      </c>
      <c r="F246" s="463" t="s">
        <v>906</v>
      </c>
      <c r="G246" s="464" t="s">
        <v>534</v>
      </c>
      <c r="H246" s="465">
        <v>2.7</v>
      </c>
      <c r="I246" s="466"/>
      <c r="J246" s="467">
        <f>ROUND(I246*H246,2)</f>
        <v>0</v>
      </c>
      <c r="K246" s="468"/>
      <c r="L246" s="388"/>
      <c r="M246" s="469" t="s">
        <v>571</v>
      </c>
      <c r="N246" s="470" t="s">
        <v>592</v>
      </c>
      <c r="P246" s="471">
        <f>O246*H246</f>
        <v>0</v>
      </c>
      <c r="Q246" s="471">
        <v>3.62E-3</v>
      </c>
      <c r="R246" s="471">
        <f>Q246*H246</f>
        <v>9.7739999999999997E-3</v>
      </c>
      <c r="S246" s="471">
        <v>0</v>
      </c>
      <c r="T246" s="472">
        <f>S246*H246</f>
        <v>0</v>
      </c>
      <c r="AR246" s="473" t="s">
        <v>736</v>
      </c>
      <c r="AT246" s="473" t="s">
        <v>634</v>
      </c>
      <c r="AU246" s="473" t="s">
        <v>565</v>
      </c>
      <c r="AY246" s="382" t="s">
        <v>632</v>
      </c>
      <c r="BE246" s="474">
        <f>IF(N246="základní",J246,0)</f>
        <v>0</v>
      </c>
      <c r="BF246" s="474">
        <f>IF(N246="snížená",J246,0)</f>
        <v>0</v>
      </c>
      <c r="BG246" s="474">
        <f>IF(N246="zákl. přenesená",J246,0)</f>
        <v>0</v>
      </c>
      <c r="BH246" s="474">
        <f>IF(N246="sníž. přenesená",J246,0)</f>
        <v>0</v>
      </c>
      <c r="BI246" s="474">
        <f>IF(N246="nulová",J246,0)</f>
        <v>0</v>
      </c>
      <c r="BJ246" s="382" t="s">
        <v>19</v>
      </c>
      <c r="BK246" s="474">
        <f>ROUND(I246*H246,2)</f>
        <v>0</v>
      </c>
      <c r="BL246" s="382" t="s">
        <v>736</v>
      </c>
      <c r="BM246" s="473" t="s">
        <v>907</v>
      </c>
    </row>
    <row r="247" spans="2:65" s="389" customFormat="1" x14ac:dyDescent="0.3">
      <c r="B247" s="388"/>
      <c r="D247" s="475" t="s">
        <v>639</v>
      </c>
      <c r="F247" s="476" t="s">
        <v>908</v>
      </c>
      <c r="I247" s="477"/>
      <c r="L247" s="388"/>
      <c r="M247" s="478"/>
      <c r="T247" s="479"/>
      <c r="AT247" s="382" t="s">
        <v>639</v>
      </c>
      <c r="AU247" s="382" t="s">
        <v>565</v>
      </c>
    </row>
    <row r="248" spans="2:65" s="498" customFormat="1" x14ac:dyDescent="0.3">
      <c r="B248" s="497"/>
      <c r="D248" s="482" t="s">
        <v>641</v>
      </c>
      <c r="E248" s="499" t="s">
        <v>571</v>
      </c>
      <c r="F248" s="500" t="s">
        <v>909</v>
      </c>
      <c r="H248" s="499" t="s">
        <v>571</v>
      </c>
      <c r="I248" s="501"/>
      <c r="L248" s="497"/>
      <c r="M248" s="502"/>
      <c r="T248" s="503"/>
      <c r="AT248" s="499" t="s">
        <v>641</v>
      </c>
      <c r="AU248" s="499" t="s">
        <v>565</v>
      </c>
      <c r="AV248" s="498" t="s">
        <v>19</v>
      </c>
      <c r="AW248" s="498" t="s">
        <v>643</v>
      </c>
      <c r="AX248" s="498" t="s">
        <v>631</v>
      </c>
      <c r="AY248" s="499" t="s">
        <v>632</v>
      </c>
    </row>
    <row r="249" spans="2:65" s="481" customFormat="1" ht="20.399999999999999" x14ac:dyDescent="0.3">
      <c r="B249" s="480"/>
      <c r="D249" s="482" t="s">
        <v>641</v>
      </c>
      <c r="E249" s="483" t="s">
        <v>571</v>
      </c>
      <c r="F249" s="484" t="s">
        <v>910</v>
      </c>
      <c r="H249" s="485">
        <v>2.7</v>
      </c>
      <c r="I249" s="486"/>
      <c r="L249" s="480"/>
      <c r="M249" s="487"/>
      <c r="T249" s="488"/>
      <c r="AT249" s="483" t="s">
        <v>641</v>
      </c>
      <c r="AU249" s="483" t="s">
        <v>565</v>
      </c>
      <c r="AV249" s="481" t="s">
        <v>565</v>
      </c>
      <c r="AW249" s="481" t="s">
        <v>643</v>
      </c>
      <c r="AX249" s="481" t="s">
        <v>19</v>
      </c>
      <c r="AY249" s="483" t="s">
        <v>632</v>
      </c>
    </row>
    <row r="250" spans="2:65" s="389" customFormat="1" ht="24.15" customHeight="1" x14ac:dyDescent="0.3">
      <c r="B250" s="388"/>
      <c r="C250" s="504" t="s">
        <v>911</v>
      </c>
      <c r="D250" s="504" t="s">
        <v>689</v>
      </c>
      <c r="E250" s="505" t="s">
        <v>912</v>
      </c>
      <c r="F250" s="506" t="s">
        <v>913</v>
      </c>
      <c r="G250" s="507" t="s">
        <v>534</v>
      </c>
      <c r="H250" s="508">
        <v>2.97</v>
      </c>
      <c r="I250" s="509"/>
      <c r="J250" s="510">
        <f>ROUND(I250*H250,2)</f>
        <v>0</v>
      </c>
      <c r="K250" s="511"/>
      <c r="L250" s="512"/>
      <c r="M250" s="513" t="s">
        <v>571</v>
      </c>
      <c r="N250" s="514" t="s">
        <v>592</v>
      </c>
      <c r="P250" s="471">
        <f>O250*H250</f>
        <v>0</v>
      </c>
      <c r="Q250" s="471">
        <v>1.4290000000000001E-2</v>
      </c>
      <c r="R250" s="471">
        <f>Q250*H250</f>
        <v>4.2441300000000001E-2</v>
      </c>
      <c r="S250" s="471">
        <v>0</v>
      </c>
      <c r="T250" s="472">
        <f>S250*H250</f>
        <v>0</v>
      </c>
      <c r="AR250" s="473" t="s">
        <v>861</v>
      </c>
      <c r="AT250" s="473" t="s">
        <v>689</v>
      </c>
      <c r="AU250" s="473" t="s">
        <v>565</v>
      </c>
      <c r="AY250" s="382" t="s">
        <v>632</v>
      </c>
      <c r="BE250" s="474">
        <f>IF(N250="základní",J250,0)</f>
        <v>0</v>
      </c>
      <c r="BF250" s="474">
        <f>IF(N250="snížená",J250,0)</f>
        <v>0</v>
      </c>
      <c r="BG250" s="474">
        <f>IF(N250="zákl. přenesená",J250,0)</f>
        <v>0</v>
      </c>
      <c r="BH250" s="474">
        <f>IF(N250="sníž. přenesená",J250,0)</f>
        <v>0</v>
      </c>
      <c r="BI250" s="474">
        <f>IF(N250="nulová",J250,0)</f>
        <v>0</v>
      </c>
      <c r="BJ250" s="382" t="s">
        <v>19</v>
      </c>
      <c r="BK250" s="474">
        <f>ROUND(I250*H250,2)</f>
        <v>0</v>
      </c>
      <c r="BL250" s="382" t="s">
        <v>736</v>
      </c>
      <c r="BM250" s="473" t="s">
        <v>914</v>
      </c>
    </row>
    <row r="251" spans="2:65" s="481" customFormat="1" x14ac:dyDescent="0.3">
      <c r="B251" s="480"/>
      <c r="D251" s="482" t="s">
        <v>641</v>
      </c>
      <c r="F251" s="484" t="s">
        <v>915</v>
      </c>
      <c r="H251" s="485">
        <v>2.97</v>
      </c>
      <c r="I251" s="486"/>
      <c r="L251" s="480"/>
      <c r="M251" s="487"/>
      <c r="T251" s="488"/>
      <c r="AT251" s="483" t="s">
        <v>641</v>
      </c>
      <c r="AU251" s="483" t="s">
        <v>565</v>
      </c>
      <c r="AV251" s="481" t="s">
        <v>565</v>
      </c>
      <c r="AW251" s="481" t="s">
        <v>568</v>
      </c>
      <c r="AX251" s="481" t="s">
        <v>19</v>
      </c>
      <c r="AY251" s="483" t="s">
        <v>632</v>
      </c>
    </row>
    <row r="252" spans="2:65" s="449" customFormat="1" ht="22.95" customHeight="1" x14ac:dyDescent="0.25">
      <c r="B252" s="448"/>
      <c r="D252" s="450" t="s">
        <v>233</v>
      </c>
      <c r="E252" s="459" t="s">
        <v>916</v>
      </c>
      <c r="F252" s="459" t="s">
        <v>917</v>
      </c>
      <c r="I252" s="452"/>
      <c r="J252" s="460">
        <f>BK252</f>
        <v>0</v>
      </c>
      <c r="L252" s="448"/>
      <c r="M252" s="454"/>
      <c r="P252" s="455">
        <f>P253</f>
        <v>0</v>
      </c>
      <c r="R252" s="455">
        <f>R253</f>
        <v>0</v>
      </c>
      <c r="T252" s="456">
        <f>T253</f>
        <v>0</v>
      </c>
      <c r="AR252" s="450" t="s">
        <v>565</v>
      </c>
      <c r="AT252" s="457" t="s">
        <v>233</v>
      </c>
      <c r="AU252" s="457" t="s">
        <v>19</v>
      </c>
      <c r="AY252" s="450" t="s">
        <v>632</v>
      </c>
      <c r="BK252" s="458">
        <f>BK253</f>
        <v>0</v>
      </c>
    </row>
    <row r="253" spans="2:65" s="389" customFormat="1" ht="16.5" customHeight="1" x14ac:dyDescent="0.3">
      <c r="B253" s="388"/>
      <c r="C253" s="461" t="s">
        <v>918</v>
      </c>
      <c r="D253" s="461" t="s">
        <v>634</v>
      </c>
      <c r="E253" s="462" t="s">
        <v>919</v>
      </c>
      <c r="F253" s="463" t="s">
        <v>920</v>
      </c>
      <c r="G253" s="464" t="s">
        <v>679</v>
      </c>
      <c r="H253" s="465">
        <v>1</v>
      </c>
      <c r="I253" s="466"/>
      <c r="J253" s="467">
        <f>ROUND(I253*H253,2)</f>
        <v>0</v>
      </c>
      <c r="K253" s="468"/>
      <c r="L253" s="388"/>
      <c r="M253" s="523" t="s">
        <v>571</v>
      </c>
      <c r="N253" s="524" t="s">
        <v>592</v>
      </c>
      <c r="O253" s="525"/>
      <c r="P253" s="526">
        <f>O253*H253</f>
        <v>0</v>
      </c>
      <c r="Q253" s="526">
        <v>0</v>
      </c>
      <c r="R253" s="526">
        <f>Q253*H253</f>
        <v>0</v>
      </c>
      <c r="S253" s="526">
        <v>0</v>
      </c>
      <c r="T253" s="527">
        <f>S253*H253</f>
        <v>0</v>
      </c>
      <c r="AR253" s="473" t="s">
        <v>736</v>
      </c>
      <c r="AT253" s="473" t="s">
        <v>634</v>
      </c>
      <c r="AU253" s="473" t="s">
        <v>565</v>
      </c>
      <c r="AY253" s="382" t="s">
        <v>632</v>
      </c>
      <c r="BE253" s="474">
        <f>IF(N253="základní",J253,0)</f>
        <v>0</v>
      </c>
      <c r="BF253" s="474">
        <f>IF(N253="snížená",J253,0)</f>
        <v>0</v>
      </c>
      <c r="BG253" s="474">
        <f>IF(N253="zákl. přenesená",J253,0)</f>
        <v>0</v>
      </c>
      <c r="BH253" s="474">
        <f>IF(N253="sníž. přenesená",J253,0)</f>
        <v>0</v>
      </c>
      <c r="BI253" s="474">
        <f>IF(N253="nulová",J253,0)</f>
        <v>0</v>
      </c>
      <c r="BJ253" s="382" t="s">
        <v>19</v>
      </c>
      <c r="BK253" s="474">
        <f>ROUND(I253*H253,2)</f>
        <v>0</v>
      </c>
      <c r="BL253" s="382" t="s">
        <v>736</v>
      </c>
      <c r="BM253" s="473" t="s">
        <v>921</v>
      </c>
    </row>
    <row r="254" spans="2:65" s="389" customFormat="1" ht="6.9" customHeight="1" x14ac:dyDescent="0.3">
      <c r="B254" s="415"/>
      <c r="C254" s="416"/>
      <c r="D254" s="416"/>
      <c r="E254" s="416"/>
      <c r="F254" s="416"/>
      <c r="G254" s="416"/>
      <c r="H254" s="416"/>
      <c r="I254" s="416"/>
      <c r="J254" s="416"/>
      <c r="K254" s="416"/>
      <c r="L254" s="388"/>
    </row>
  </sheetData>
  <sheetProtection algorithmName="SHA-512" hashValue="haKJCoNplyKRRx3OJ34AhQ5H3ieljX4om5Zgp/t2CY+251Sj0DJpNJXZngoZnRvCZjNn2HyrcevTnPalweMKMw==" saltValue="2WWEZronBsDVe6P3F/Bl4zZETRdaUwVsbn0LGP6oiGiUP5DbI+4nr1OOxtTqlQRhBUgQkVfkLZm98NM3hwFHTg==" spinCount="100000" sheet="1" objects="1" scenarios="1" formatColumns="0" formatRows="0" autoFilter="0"/>
  <autoFilter ref="C82:K253" xr:uid="{00000000-0009-0000-0000-000001000000}"/>
  <mergeCells count="6">
    <mergeCell ref="L2:V2"/>
    <mergeCell ref="E7:H7"/>
    <mergeCell ref="E16:H16"/>
    <mergeCell ref="E25:H25"/>
    <mergeCell ref="E46:H46"/>
    <mergeCell ref="E75:H75"/>
  </mergeCells>
  <hyperlinks>
    <hyperlink ref="F87" xr:uid="{7E598CFB-D0A9-47E1-AA74-8F0B085A12A0}"/>
    <hyperlink ref="F90" xr:uid="{A272F07B-E63F-4D04-818A-00E5386D6914}"/>
    <hyperlink ref="F92" xr:uid="{F31F37FB-DD10-4BBB-9C37-3B1149B0036E}"/>
    <hyperlink ref="F96" xr:uid="{6AB5670F-8E0A-4BD8-A2F1-1BAB30425CBE}"/>
    <hyperlink ref="F99" xr:uid="{C571EFDD-B0A1-47C6-98BA-B44FA0ED6166}"/>
    <hyperlink ref="F105" xr:uid="{5357FE2F-3E96-45DC-B164-1580F8DF091E}"/>
    <hyperlink ref="F108" xr:uid="{1509005A-E1B5-427C-A720-18C32DB72C5B}"/>
    <hyperlink ref="F113" xr:uid="{BB512B4A-34AD-4A34-A562-08C9E426CCF3}"/>
    <hyperlink ref="F117" xr:uid="{85115DBE-C421-47F5-B7AE-22E563AB9E59}"/>
    <hyperlink ref="F123" xr:uid="{0342AF7E-7382-4E47-B27F-9E97CC72D05F}"/>
    <hyperlink ref="F131" xr:uid="{6F2182B2-7239-4095-B55A-0FC710562C8D}"/>
    <hyperlink ref="F138" xr:uid="{884AA4F2-2245-49A2-910A-90CD892D0B04}"/>
    <hyperlink ref="F142" xr:uid="{EAB013EF-9289-424B-84DD-B894F74C051E}"/>
    <hyperlink ref="F151" xr:uid="{E8F3757C-6483-45F8-96D1-EF9426950D02}"/>
    <hyperlink ref="F157" xr:uid="{653B0C37-4080-46D2-BF00-095A90E1EE20}"/>
    <hyperlink ref="F167" xr:uid="{C6141620-6CDD-4D3B-9EE1-83E4A4949514}"/>
    <hyperlink ref="F172" xr:uid="{7ACE2597-6C0D-41D5-9775-8E150E660D65}"/>
    <hyperlink ref="F175" xr:uid="{BACA536B-D6E1-4135-A11D-CE1B69870C8A}"/>
    <hyperlink ref="F177" xr:uid="{CF43D2A1-AC6A-49EA-BA6F-0C6690AC216B}"/>
    <hyperlink ref="F180" xr:uid="{5DE41270-DED9-4D6A-B188-435B19977144}"/>
    <hyperlink ref="F187" xr:uid="{1E4513E2-43F2-4CB5-A879-BB5621A9D33F}"/>
    <hyperlink ref="F194" xr:uid="{7A1499E6-2E88-4E4D-99F4-2E2DC6589363}"/>
    <hyperlink ref="F202" xr:uid="{CA95D7BA-7CC6-4E90-B8C8-6A8EC58CE52C}"/>
    <hyperlink ref="F208" xr:uid="{34F07692-6DB5-4795-8CC0-E25D45249521}"/>
    <hyperlink ref="F217" xr:uid="{AC4ECF87-A2C3-4BFC-BB4F-BE2CA0C6437C}"/>
    <hyperlink ref="F236" xr:uid="{F4299ADF-D3EF-4039-BE76-A7B5D6B6019E}"/>
    <hyperlink ref="F238" xr:uid="{1DCD9C34-4D30-49A7-AF73-DD15E5BBD456}"/>
    <hyperlink ref="F240" xr:uid="{D4E0BD60-B55D-4BDA-8495-CE7DFB63259C}"/>
    <hyperlink ref="F242" xr:uid="{99C4905D-4B42-4077-BA6F-C3D2E38A55E6}"/>
    <hyperlink ref="F247" xr:uid="{DABFC096-72EF-4B40-B20F-989DF39F9F4A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F60FC58F4134291150E3AEC05AA34" ma:contentTypeVersion="19" ma:contentTypeDescription="Create a new document." ma:contentTypeScope="" ma:versionID="1a751d9c483a4a96b975b75363029b67">
  <xsd:schema xmlns:xsd="http://www.w3.org/2001/XMLSchema" xmlns:xs="http://www.w3.org/2001/XMLSchema" xmlns:p="http://schemas.microsoft.com/office/2006/metadata/properties" xmlns:ns2="e8f063a8-c783-4140-9dfc-ce6c2278cd46" xmlns:ns3="fa8cccbc-a685-4260-8565-27c03a07dda4" targetNamespace="http://schemas.microsoft.com/office/2006/metadata/properties" ma:root="true" ma:fieldsID="8be3387550feefa0ab3e5a0846176ca9" ns2:_="" ns3:_="">
    <xsd:import namespace="e8f063a8-c783-4140-9dfc-ce6c2278cd46"/>
    <xsd:import namespace="fa8cccbc-a685-4260-8565-27c03a07dd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063a8-c783-4140-9dfc-ce6c2278cd4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eacd2463-d665-4aec-ac3b-064967460bf6}" ma:internalName="TaxCatchAll" ma:showField="CatchAllData" ma:web="e8f063a8-c783-4140-9dfc-ce6c2278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cccbc-a685-4260-8565-27c03a07d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5119dd2-2e12-47c4-8c45-0eb3e2990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8f063a8-c783-4140-9dfc-ce6c2278cd46">RESALTA-1806727522-439767</_dlc_DocId>
    <_Flow_SignoffStatus xmlns="fa8cccbc-a685-4260-8565-27c03a07dda4" xsi:nil="true"/>
    <_dlc_DocIdUrl xmlns="e8f063a8-c783-4140-9dfc-ce6c2278cd46">
      <Url>https://ggedoo.sharepoint.com/development/_layouts/15/DocIdRedir.aspx?ID=RESALTA-1806727522-439767</Url>
      <Description>RESALTA-1806727522-439767</Description>
    </_dlc_DocIdUrl>
    <lcf76f155ced4ddcb4097134ff3c332f xmlns="fa8cccbc-a685-4260-8565-27c03a07dda4">
      <Terms xmlns="http://schemas.microsoft.com/office/infopath/2007/PartnerControls"/>
    </lcf76f155ced4ddcb4097134ff3c332f>
    <TaxCatchAll xmlns="e8f063a8-c783-4140-9dfc-ce6c2278cd46" xsi:nil="true"/>
  </documentManagement>
</p:properties>
</file>

<file path=customXml/itemProps1.xml><?xml version="1.0" encoding="utf-8"?>
<ds:datastoreItem xmlns:ds="http://schemas.openxmlformats.org/officeDocument/2006/customXml" ds:itemID="{C332F1F8-6BBC-4BD8-B1C6-E4A18542E53E}"/>
</file>

<file path=customXml/itemProps2.xml><?xml version="1.0" encoding="utf-8"?>
<ds:datastoreItem xmlns:ds="http://schemas.openxmlformats.org/officeDocument/2006/customXml" ds:itemID="{74FFA857-5973-4687-839A-7C24ED441B03}"/>
</file>

<file path=customXml/itemProps3.xml><?xml version="1.0" encoding="utf-8"?>
<ds:datastoreItem xmlns:ds="http://schemas.openxmlformats.org/officeDocument/2006/customXml" ds:itemID="{96650896-0DE7-409C-AAF3-C44835E4BD42}"/>
</file>

<file path=customXml/itemProps4.xml><?xml version="1.0" encoding="utf-8"?>
<ds:datastoreItem xmlns:ds="http://schemas.openxmlformats.org/officeDocument/2006/customXml" ds:itemID="{ED8F48F5-981B-43AD-91DC-7E635444B8E6}"/>
</file>

<file path=docMetadata/LabelInfo.xml><?xml version="1.0" encoding="utf-8"?>
<clbl:labelList xmlns:clbl="http://schemas.microsoft.com/office/2020/mipLabelMetadata">
  <clbl:label id="{831bd9a2-dc22-4781-9fa0-72aa20f933ac}" enabled="0" method="" siteId="{831bd9a2-dc22-4781-9fa0-72aa20f933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Rekapitulace</vt:lpstr>
      <vt:lpstr>VV_ELE</vt:lpstr>
      <vt:lpstr>VV_MaR</vt:lpstr>
      <vt:lpstr>VV_Kompresorovna;tlakový vzduch</vt:lpstr>
      <vt:lpstr>VV_Parokondenzátní okruh</vt:lpstr>
      <vt:lpstr>VV_ZTI </vt:lpstr>
      <vt:lpstr>VV_VZT</vt:lpstr>
      <vt:lpstr>VV_VYT+CHLA_dopojení VZT j.</vt:lpstr>
      <vt:lpstr>VV_STAV</vt:lpstr>
      <vt:lpstr>VV_STAV_demontáže technologie</vt:lpstr>
      <vt:lpstr>VV_ELE!Názvy_tisku</vt:lpstr>
      <vt:lpstr>VV_MaR!Názvy_tisku</vt:lpstr>
      <vt:lpstr>VV_STAV!Názvy_tisku</vt:lpstr>
      <vt:lpstr>'VV_ZTI '!Názvy_tisku</vt:lpstr>
      <vt:lpstr>VV_STAV!Oblast_tisku</vt:lpstr>
      <vt:lpstr>VV_VZT!Oblast_tisku</vt:lpstr>
      <vt:lpstr>'VV_ZTI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Beneš</dc:creator>
  <cp:lastModifiedBy>Dominik Beneš</cp:lastModifiedBy>
  <dcterms:created xsi:type="dcterms:W3CDTF">2026-03-11T08:11:24Z</dcterms:created>
  <dcterms:modified xsi:type="dcterms:W3CDTF">2026-03-11T09:12:45Z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0x010100DDAF60FC58F4134291150E3AEC05AA34</vt:lpwstr>
  </property>
  <property fmtid="{D5CDD505-2E9C-101B-9397-08002B2CF9AE}" pid="4" name="_dlc_DocIdItemGuid">
    <vt:lpwstr>a483809a-efa8-48d2-8612-49a3629c7aba</vt:lpwstr>
  </property>
</Properties>
</file>