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6\013_VS_VZMR_ Dopravní řešení dolního areálu ONN a.s. II\podklady EZAK\"/>
    </mc:Choice>
  </mc:AlternateContent>
  <xr:revisionPtr revIDLastSave="0" documentId="13_ncr:1_{04EB529D-FA57-4556-9D28-300C973D7D25}" xr6:coauthVersionLast="47" xr6:coauthVersionMax="47" xr10:uidLastSave="{00000000-0000-0000-0000-000000000000}"/>
  <bookViews>
    <workbookView xWindow="-108" yWindow="-108" windowWidth="23256" windowHeight="12456" firstSheet="3" activeTab="5" xr2:uid="{00000000-000D-0000-FFFF-FFFF00000000}"/>
  </bookViews>
  <sheets>
    <sheet name="Rekapitulace stavby" sheetId="1" r:id="rId1"/>
    <sheet name="SO 101 - Vjezd z ul. Bart..." sheetId="2" r:id="rId2"/>
    <sheet name="SO 102 - Vjezd z ul. Nemo..." sheetId="3" r:id="rId3"/>
    <sheet name="SO 103 - Vjezd z ul. Nemo..." sheetId="4" r:id="rId4"/>
    <sheet name="SO 104 - Technologické za..." sheetId="5" r:id="rId5"/>
    <sheet name="VRN - Vedlejší a ostatní ..." sheetId="6" r:id="rId6"/>
  </sheets>
  <definedNames>
    <definedName name="_xlnm._FilterDatabase" localSheetId="1" hidden="1">'SO 101 - Vjezd z ul. Bart...'!$C$128:$K$338</definedName>
    <definedName name="_xlnm._FilterDatabase" localSheetId="2" hidden="1">'SO 102 - Vjezd z ul. Nemo...'!$C$128:$K$279</definedName>
    <definedName name="_xlnm._FilterDatabase" localSheetId="3" hidden="1">'SO 103 - Vjezd z ul. Nemo...'!$C$128:$K$260</definedName>
    <definedName name="_xlnm._FilterDatabase" localSheetId="4" hidden="1">'SO 104 - Technologické za...'!$C$115:$K$142</definedName>
    <definedName name="_xlnm._FilterDatabase" localSheetId="5" hidden="1">'VRN - Vedlejší a ostatní ...'!$C$121:$K$142</definedName>
    <definedName name="_xlnm.Print_Titles" localSheetId="0">'Rekapitulace stavby'!$92:$92</definedName>
    <definedName name="_xlnm.Print_Titles" localSheetId="1">'SO 101 - Vjezd z ul. Bart...'!$128:$128</definedName>
    <definedName name="_xlnm.Print_Titles" localSheetId="2">'SO 102 - Vjezd z ul. Nemo...'!$128:$128</definedName>
    <definedName name="_xlnm.Print_Titles" localSheetId="3">'SO 103 - Vjezd z ul. Nemo...'!$128:$128</definedName>
    <definedName name="_xlnm.Print_Titles" localSheetId="4">'SO 104 - Technologické za...'!$115:$115</definedName>
    <definedName name="_xlnm.Print_Titles" localSheetId="5">'VRN - Vedlejší a ostatní ...'!$121:$121</definedName>
    <definedName name="_xlnm.Print_Area" localSheetId="0">'Rekapitulace stavby'!$D$4:$AO$76,'Rekapitulace stavby'!$C$82:$AQ$100</definedName>
    <definedName name="_xlnm.Print_Area" localSheetId="1">'SO 101 - Vjezd z ul. Bart...'!$C$4:$J$76,'SO 101 - Vjezd z ul. Bart...'!$C$82:$J$110,'SO 101 - Vjezd z ul. Bart...'!$C$116:$K$338</definedName>
    <definedName name="_xlnm.Print_Area" localSheetId="2">'SO 102 - Vjezd z ul. Nemo...'!$C$4:$J$76,'SO 102 - Vjezd z ul. Nemo...'!$C$82:$J$110,'SO 102 - Vjezd z ul. Nemo...'!$C$116:$K$279</definedName>
    <definedName name="_xlnm.Print_Area" localSheetId="3">'SO 103 - Vjezd z ul. Nemo...'!$C$4:$J$76,'SO 103 - Vjezd z ul. Nemo...'!$C$82:$J$110,'SO 103 - Vjezd z ul. Nemo...'!$C$116:$K$260</definedName>
    <definedName name="_xlnm.Print_Area" localSheetId="4">'SO 104 - Technologické za...'!$C$4:$J$76,'SO 104 - Technologické za...'!$C$82:$J$97,'SO 104 - Technologické za...'!$C$103:$K$142</definedName>
    <definedName name="_xlnm.Print_Area" localSheetId="5">'VRN - Vedlejší a ostatní ...'!$C$4:$J$76,'VRN - Vedlejší a ostatní ...'!$C$82:$J$103,'VRN - Vedlejší a ostatní ...'!$C$109:$K$142</definedName>
  </definedNames>
  <calcPr calcId="191029"/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 s="1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T138" i="6"/>
  <c r="R139" i="6"/>
  <c r="R138" i="6"/>
  <c r="P139" i="6"/>
  <c r="P138" i="6" s="1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F116" i="6"/>
  <c r="E114" i="6"/>
  <c r="F89" i="6"/>
  <c r="E87" i="6"/>
  <c r="J24" i="6"/>
  <c r="E24" i="6"/>
  <c r="J119" i="6"/>
  <c r="J23" i="6"/>
  <c r="J21" i="6"/>
  <c r="E21" i="6"/>
  <c r="J118" i="6"/>
  <c r="J20" i="6"/>
  <c r="J18" i="6"/>
  <c r="E18" i="6"/>
  <c r="F119" i="6" s="1"/>
  <c r="J17" i="6"/>
  <c r="J15" i="6"/>
  <c r="E15" i="6"/>
  <c r="F91" i="6"/>
  <c r="J14" i="6"/>
  <c r="J12" i="6"/>
  <c r="J89" i="6" s="1"/>
  <c r="E7" i="6"/>
  <c r="E85" i="6" s="1"/>
  <c r="J37" i="5"/>
  <c r="J36" i="5"/>
  <c r="AY98" i="1" s="1"/>
  <c r="J35" i="5"/>
  <c r="AX98" i="1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F110" i="5"/>
  <c r="E108" i="5"/>
  <c r="F89" i="5"/>
  <c r="E87" i="5"/>
  <c r="J24" i="5"/>
  <c r="E24" i="5"/>
  <c r="J113" i="5"/>
  <c r="J23" i="5"/>
  <c r="J21" i="5"/>
  <c r="E21" i="5"/>
  <c r="J112" i="5"/>
  <c r="J20" i="5"/>
  <c r="J18" i="5"/>
  <c r="E18" i="5"/>
  <c r="F92" i="5" s="1"/>
  <c r="J17" i="5"/>
  <c r="J15" i="5"/>
  <c r="E15" i="5"/>
  <c r="F112" i="5"/>
  <c r="J14" i="5"/>
  <c r="J12" i="5"/>
  <c r="J110" i="5" s="1"/>
  <c r="E7" i="5"/>
  <c r="E106" i="5" s="1"/>
  <c r="J37" i="4"/>
  <c r="J36" i="4"/>
  <c r="AY97" i="1" s="1"/>
  <c r="J35" i="4"/>
  <c r="AX97" i="1"/>
  <c r="BI260" i="4"/>
  <c r="BH260" i="4"/>
  <c r="BG260" i="4"/>
  <c r="BF260" i="4"/>
  <c r="T260" i="4"/>
  <c r="R260" i="4"/>
  <c r="P260" i="4"/>
  <c r="BI257" i="4"/>
  <c r="BH257" i="4"/>
  <c r="BG257" i="4"/>
  <c r="BF257" i="4"/>
  <c r="T257" i="4"/>
  <c r="R257" i="4"/>
  <c r="P257" i="4"/>
  <c r="BI255" i="4"/>
  <c r="BH255" i="4"/>
  <c r="BG255" i="4"/>
  <c r="BF255" i="4"/>
  <c r="T255" i="4"/>
  <c r="R255" i="4"/>
  <c r="P255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R245" i="4"/>
  <c r="P245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38" i="4"/>
  <c r="BH238" i="4"/>
  <c r="BG238" i="4"/>
  <c r="BF238" i="4"/>
  <c r="T238" i="4"/>
  <c r="R238" i="4"/>
  <c r="P238" i="4"/>
  <c r="BI235" i="4"/>
  <c r="BH235" i="4"/>
  <c r="BG235" i="4"/>
  <c r="BF235" i="4"/>
  <c r="T235" i="4"/>
  <c r="R235" i="4"/>
  <c r="P235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25" i="4"/>
  <c r="BH225" i="4"/>
  <c r="BG225" i="4"/>
  <c r="BF225" i="4"/>
  <c r="T225" i="4"/>
  <c r="R225" i="4"/>
  <c r="P225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18" i="4"/>
  <c r="BH218" i="4"/>
  <c r="BG218" i="4"/>
  <c r="BF218" i="4"/>
  <c r="T218" i="4"/>
  <c r="R218" i="4"/>
  <c r="P218" i="4"/>
  <c r="BI214" i="4"/>
  <c r="BH214" i="4"/>
  <c r="BG214" i="4"/>
  <c r="BF214" i="4"/>
  <c r="T214" i="4"/>
  <c r="R214" i="4"/>
  <c r="P214" i="4"/>
  <c r="BI211" i="4"/>
  <c r="BH211" i="4"/>
  <c r="BG211" i="4"/>
  <c r="BF211" i="4"/>
  <c r="T211" i="4"/>
  <c r="R211" i="4"/>
  <c r="P211" i="4"/>
  <c r="BI208" i="4"/>
  <c r="BH208" i="4"/>
  <c r="BG208" i="4"/>
  <c r="BF208" i="4"/>
  <c r="T208" i="4"/>
  <c r="T207" i="4" s="1"/>
  <c r="R208" i="4"/>
  <c r="R207" i="4"/>
  <c r="P208" i="4"/>
  <c r="P207" i="4" s="1"/>
  <c r="BI204" i="4"/>
  <c r="BH204" i="4"/>
  <c r="BG204" i="4"/>
  <c r="BF204" i="4"/>
  <c r="T204" i="4"/>
  <c r="R204" i="4"/>
  <c r="P204" i="4"/>
  <c r="BI201" i="4"/>
  <c r="BH201" i="4"/>
  <c r="BG201" i="4"/>
  <c r="BF201" i="4"/>
  <c r="T201" i="4"/>
  <c r="R201" i="4"/>
  <c r="P201" i="4"/>
  <c r="BI195" i="4"/>
  <c r="BH195" i="4"/>
  <c r="BG195" i="4"/>
  <c r="BF195" i="4"/>
  <c r="T195" i="4"/>
  <c r="R195" i="4"/>
  <c r="P195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T162" i="4" s="1"/>
  <c r="R163" i="4"/>
  <c r="R162" i="4"/>
  <c r="P163" i="4"/>
  <c r="P162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F123" i="4"/>
  <c r="E121" i="4"/>
  <c r="F89" i="4"/>
  <c r="E87" i="4"/>
  <c r="J24" i="4"/>
  <c r="E24" i="4"/>
  <c r="J92" i="4" s="1"/>
  <c r="J23" i="4"/>
  <c r="J21" i="4"/>
  <c r="E21" i="4"/>
  <c r="J125" i="4"/>
  <c r="J20" i="4"/>
  <c r="J18" i="4"/>
  <c r="E18" i="4"/>
  <c r="F92" i="4"/>
  <c r="J17" i="4"/>
  <c r="J15" i="4"/>
  <c r="E15" i="4"/>
  <c r="F125" i="4" s="1"/>
  <c r="J14" i="4"/>
  <c r="J12" i="4"/>
  <c r="J89" i="4" s="1"/>
  <c r="E7" i="4"/>
  <c r="E119" i="4" s="1"/>
  <c r="J37" i="3"/>
  <c r="J36" i="3"/>
  <c r="AY96" i="1"/>
  <c r="J35" i="3"/>
  <c r="AX96" i="1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7" i="3"/>
  <c r="BH237" i="3"/>
  <c r="BG237" i="3"/>
  <c r="BF237" i="3"/>
  <c r="T237" i="3"/>
  <c r="R237" i="3"/>
  <c r="P237" i="3"/>
  <c r="BI233" i="3"/>
  <c r="BH233" i="3"/>
  <c r="BG233" i="3"/>
  <c r="BF233" i="3"/>
  <c r="T233" i="3"/>
  <c r="R233" i="3"/>
  <c r="P233" i="3"/>
  <c r="BI230" i="3"/>
  <c r="BH230" i="3"/>
  <c r="BG230" i="3"/>
  <c r="BF230" i="3"/>
  <c r="T230" i="3"/>
  <c r="R230" i="3"/>
  <c r="P230" i="3"/>
  <c r="BI227" i="3"/>
  <c r="BH227" i="3"/>
  <c r="BG227" i="3"/>
  <c r="BF227" i="3"/>
  <c r="T227" i="3"/>
  <c r="T226" i="3" s="1"/>
  <c r="R227" i="3"/>
  <c r="R226" i="3" s="1"/>
  <c r="P227" i="3"/>
  <c r="P226" i="3"/>
  <c r="BI223" i="3"/>
  <c r="BH223" i="3"/>
  <c r="BG223" i="3"/>
  <c r="BF223" i="3"/>
  <c r="T223" i="3"/>
  <c r="R223" i="3"/>
  <c r="P223" i="3"/>
  <c r="BI219" i="3"/>
  <c r="BH219" i="3"/>
  <c r="BG219" i="3"/>
  <c r="BF219" i="3"/>
  <c r="T219" i="3"/>
  <c r="R219" i="3"/>
  <c r="P219" i="3"/>
  <c r="BI212" i="3"/>
  <c r="BH212" i="3"/>
  <c r="BG212" i="3"/>
  <c r="BF212" i="3"/>
  <c r="T212" i="3"/>
  <c r="R212" i="3"/>
  <c r="P212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T163" i="3" s="1"/>
  <c r="R164" i="3"/>
  <c r="R163" i="3"/>
  <c r="P164" i="3"/>
  <c r="P163" i="3" s="1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F123" i="3"/>
  <c r="E121" i="3"/>
  <c r="F89" i="3"/>
  <c r="E87" i="3"/>
  <c r="J24" i="3"/>
  <c r="E24" i="3"/>
  <c r="J126" i="3"/>
  <c r="J23" i="3"/>
  <c r="J21" i="3"/>
  <c r="E21" i="3"/>
  <c r="J125" i="3"/>
  <c r="J20" i="3"/>
  <c r="J18" i="3"/>
  <c r="E18" i="3"/>
  <c r="F92" i="3" s="1"/>
  <c r="J17" i="3"/>
  <c r="J15" i="3"/>
  <c r="E15" i="3"/>
  <c r="F91" i="3"/>
  <c r="J14" i="3"/>
  <c r="J12" i="3"/>
  <c r="J123" i="3" s="1"/>
  <c r="E7" i="3"/>
  <c r="E119" i="3" s="1"/>
  <c r="J37" i="2"/>
  <c r="J36" i="2"/>
  <c r="AY95" i="1" s="1"/>
  <c r="J35" i="2"/>
  <c r="AX95" i="1" s="1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T252" i="2"/>
  <c r="R253" i="2"/>
  <c r="R252" i="2"/>
  <c r="P253" i="2"/>
  <c r="P252" i="2" s="1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36" i="2"/>
  <c r="BH236" i="2"/>
  <c r="BG236" i="2"/>
  <c r="BF236" i="2"/>
  <c r="T236" i="2"/>
  <c r="R236" i="2"/>
  <c r="P236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T170" i="2" s="1"/>
  <c r="R171" i="2"/>
  <c r="R170" i="2" s="1"/>
  <c r="P171" i="2"/>
  <c r="P170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F123" i="2"/>
  <c r="E121" i="2"/>
  <c r="F89" i="2"/>
  <c r="E87" i="2"/>
  <c r="J24" i="2"/>
  <c r="E24" i="2"/>
  <c r="J126" i="2"/>
  <c r="J23" i="2"/>
  <c r="J21" i="2"/>
  <c r="E21" i="2"/>
  <c r="J125" i="2"/>
  <c r="J20" i="2"/>
  <c r="J18" i="2"/>
  <c r="E18" i="2"/>
  <c r="F92" i="2" s="1"/>
  <c r="J17" i="2"/>
  <c r="J15" i="2"/>
  <c r="E15" i="2"/>
  <c r="F91" i="2"/>
  <c r="J14" i="2"/>
  <c r="J12" i="2"/>
  <c r="J89" i="2" s="1"/>
  <c r="E7" i="2"/>
  <c r="E85" i="2"/>
  <c r="L90" i="1"/>
  <c r="AM90" i="1"/>
  <c r="AM89" i="1"/>
  <c r="L89" i="1"/>
  <c r="AM87" i="1"/>
  <c r="L87" i="1"/>
  <c r="L85" i="1"/>
  <c r="L84" i="1"/>
  <c r="J141" i="6"/>
  <c r="J139" i="6"/>
  <c r="J137" i="6"/>
  <c r="BK136" i="6"/>
  <c r="BK134" i="6"/>
  <c r="BK132" i="6"/>
  <c r="BK131" i="6"/>
  <c r="BK128" i="6"/>
  <c r="J126" i="6"/>
  <c r="BK125" i="6"/>
  <c r="J141" i="5"/>
  <c r="J139" i="5"/>
  <c r="J138" i="5"/>
  <c r="BK137" i="5"/>
  <c r="J135" i="5"/>
  <c r="J133" i="5"/>
  <c r="BK132" i="5"/>
  <c r="J129" i="5"/>
  <c r="BK128" i="5"/>
  <c r="BK127" i="5"/>
  <c r="J126" i="5"/>
  <c r="BK125" i="5"/>
  <c r="J124" i="5"/>
  <c r="BK123" i="5"/>
  <c r="BK118" i="5"/>
  <c r="BK117" i="5"/>
  <c r="J255" i="4"/>
  <c r="J251" i="4"/>
  <c r="J235" i="4"/>
  <c r="J218" i="4"/>
  <c r="BK214" i="4"/>
  <c r="J204" i="4"/>
  <c r="J195" i="4"/>
  <c r="BK181" i="4"/>
  <c r="J177" i="4"/>
  <c r="J175" i="4"/>
  <c r="J171" i="4"/>
  <c r="BK163" i="4"/>
  <c r="BK158" i="4"/>
  <c r="J154" i="4"/>
  <c r="J145" i="4"/>
  <c r="BK136" i="4"/>
  <c r="BK270" i="3"/>
  <c r="BK264" i="3"/>
  <c r="BK260" i="3"/>
  <c r="BK248" i="3"/>
  <c r="BK237" i="3"/>
  <c r="J227" i="3"/>
  <c r="J219" i="3"/>
  <c r="BK207" i="3"/>
  <c r="J204" i="3"/>
  <c r="BK199" i="3"/>
  <c r="BK198" i="3"/>
  <c r="BK182" i="3"/>
  <c r="J178" i="3"/>
  <c r="BK174" i="3"/>
  <c r="BK169" i="3"/>
  <c r="J162" i="3"/>
  <c r="J155" i="3"/>
  <c r="BK142" i="3"/>
  <c r="J141" i="3"/>
  <c r="J137" i="3"/>
  <c r="J135" i="3"/>
  <c r="BK338" i="2"/>
  <c r="J330" i="2"/>
  <c r="J327" i="2"/>
  <c r="J315" i="2"/>
  <c r="BK308" i="2"/>
  <c r="J291" i="2"/>
  <c r="J273" i="2"/>
  <c r="J253" i="2"/>
  <c r="J222" i="2"/>
  <c r="BK221" i="2"/>
  <c r="BK215" i="2"/>
  <c r="BK198" i="2"/>
  <c r="BK192" i="2"/>
  <c r="BK182" i="2"/>
  <c r="J181" i="2"/>
  <c r="BK179" i="2"/>
  <c r="BK171" i="2"/>
  <c r="BK169" i="2"/>
  <c r="BK166" i="2"/>
  <c r="J158" i="2"/>
  <c r="J152" i="2"/>
  <c r="BK147" i="2"/>
  <c r="BK140" i="2"/>
  <c r="BK135" i="2"/>
  <c r="J132" i="2"/>
  <c r="AS94" i="1"/>
  <c r="BK142" i="6"/>
  <c r="J133" i="6"/>
  <c r="J130" i="6"/>
  <c r="BK127" i="6"/>
  <c r="BK141" i="5"/>
  <c r="J137" i="5"/>
  <c r="J136" i="5"/>
  <c r="BK135" i="5"/>
  <c r="J131" i="5"/>
  <c r="J128" i="5"/>
  <c r="BK122" i="5"/>
  <c r="J120" i="5"/>
  <c r="J257" i="4"/>
  <c r="BK251" i="4"/>
  <c r="J242" i="4"/>
  <c r="BK229" i="4"/>
  <c r="BK218" i="4"/>
  <c r="BK208" i="4"/>
  <c r="BK204" i="4"/>
  <c r="BK185" i="4"/>
  <c r="BK177" i="4"/>
  <c r="J165" i="4"/>
  <c r="BK151" i="4"/>
  <c r="J148" i="4"/>
  <c r="BK144" i="4"/>
  <c r="J141" i="4"/>
  <c r="BK137" i="4"/>
  <c r="J135" i="4"/>
  <c r="J132" i="4"/>
  <c r="BK271" i="3"/>
  <c r="J267" i="3"/>
  <c r="J241" i="3"/>
  <c r="BK233" i="3"/>
  <c r="J223" i="3"/>
  <c r="J199" i="3"/>
  <c r="BK177" i="3"/>
  <c r="J174" i="3"/>
  <c r="J173" i="3"/>
  <c r="BK145" i="3"/>
  <c r="BK136" i="3"/>
  <c r="J338" i="2"/>
  <c r="BK335" i="2"/>
  <c r="J322" i="2"/>
  <c r="J318" i="2"/>
  <c r="BK315" i="2"/>
  <c r="BK302" i="2"/>
  <c r="J287" i="2"/>
  <c r="J284" i="2"/>
  <c r="J283" i="2"/>
  <c r="J274" i="2"/>
  <c r="BK269" i="2"/>
  <c r="BK263" i="2"/>
  <c r="J249" i="2"/>
  <c r="J244" i="2"/>
  <c r="BK236" i="2"/>
  <c r="J218" i="2"/>
  <c r="J203" i="2"/>
  <c r="J200" i="2"/>
  <c r="J199" i="2"/>
  <c r="J186" i="2"/>
  <c r="J182" i="2"/>
  <c r="BK178" i="2"/>
  <c r="J173" i="2"/>
  <c r="J171" i="2"/>
  <c r="J166" i="2"/>
  <c r="BK158" i="2"/>
  <c r="J148" i="2"/>
  <c r="BK144" i="2"/>
  <c r="J143" i="2"/>
  <c r="J140" i="2"/>
  <c r="BK136" i="2"/>
  <c r="BK132" i="2"/>
  <c r="J142" i="6"/>
  <c r="J260" i="4"/>
  <c r="BK257" i="4"/>
  <c r="J245" i="4"/>
  <c r="J241" i="4"/>
  <c r="J232" i="4"/>
  <c r="BK225" i="4"/>
  <c r="J221" i="4"/>
  <c r="BK195" i="4"/>
  <c r="BK191" i="4"/>
  <c r="BK186" i="4"/>
  <c r="J185" i="4"/>
  <c r="BK176" i="4"/>
  <c r="BK140" i="4"/>
  <c r="J137" i="4"/>
  <c r="BK279" i="3"/>
  <c r="J261" i="3"/>
  <c r="J260" i="3"/>
  <c r="J254" i="3"/>
  <c r="J244" i="3"/>
  <c r="BK240" i="3"/>
  <c r="J233" i="3"/>
  <c r="BK227" i="3"/>
  <c r="BK204" i="3"/>
  <c r="J200" i="3"/>
  <c r="BK195" i="3"/>
  <c r="BK185" i="3"/>
  <c r="BK178" i="3"/>
  <c r="BK176" i="3"/>
  <c r="J175" i="3"/>
  <c r="BK172" i="3"/>
  <c r="J166" i="3"/>
  <c r="J164" i="3"/>
  <c r="BK162" i="3"/>
  <c r="BK159" i="3"/>
  <c r="J146" i="3"/>
  <c r="BK138" i="3"/>
  <c r="J136" i="3"/>
  <c r="J132" i="3"/>
  <c r="J335" i="2"/>
  <c r="J333" i="2"/>
  <c r="BK326" i="2"/>
  <c r="J312" i="2"/>
  <c r="BK309" i="2"/>
  <c r="J305" i="2"/>
  <c r="J302" i="2"/>
  <c r="BK298" i="2"/>
  <c r="BK284" i="2"/>
  <c r="J280" i="2"/>
  <c r="J277" i="2"/>
  <c r="J272" i="2"/>
  <c r="J269" i="2"/>
  <c r="BK266" i="2"/>
  <c r="J256" i="2"/>
  <c r="BK244" i="2"/>
  <c r="BK222" i="2"/>
  <c r="J221" i="2"/>
  <c r="BK218" i="2"/>
  <c r="BK212" i="2"/>
  <c r="BK209" i="2"/>
  <c r="BK203" i="2"/>
  <c r="BK200" i="2"/>
  <c r="J187" i="2"/>
  <c r="J183" i="2"/>
  <c r="BK180" i="2"/>
  <c r="J177" i="2"/>
  <c r="J161" i="2"/>
  <c r="J147" i="2"/>
  <c r="BK143" i="2"/>
  <c r="BK139" i="2"/>
  <c r="BK141" i="6"/>
  <c r="BK139" i="6"/>
  <c r="BK137" i="6"/>
  <c r="J136" i="6"/>
  <c r="BK133" i="6"/>
  <c r="J131" i="6"/>
  <c r="J127" i="6"/>
  <c r="J125" i="6"/>
  <c r="BK142" i="5"/>
  <c r="BK140" i="5"/>
  <c r="BK136" i="5"/>
  <c r="BK134" i="5"/>
  <c r="BK130" i="5"/>
  <c r="J121" i="5"/>
  <c r="J117" i="5"/>
  <c r="J248" i="4"/>
  <c r="BK245" i="4"/>
  <c r="BK242" i="4"/>
  <c r="BK232" i="4"/>
  <c r="BK211" i="4"/>
  <c r="BK201" i="4"/>
  <c r="J191" i="4"/>
  <c r="BK182" i="4"/>
  <c r="BK172" i="4"/>
  <c r="BK165" i="4"/>
  <c r="BK161" i="4"/>
  <c r="J158" i="4"/>
  <c r="J144" i="4"/>
  <c r="BK132" i="4"/>
  <c r="J279" i="3"/>
  <c r="BK274" i="3"/>
  <c r="J271" i="3"/>
  <c r="BK267" i="3"/>
  <c r="BK261" i="3"/>
  <c r="BK251" i="3"/>
  <c r="J237" i="3"/>
  <c r="BK230" i="3"/>
  <c r="BK219" i="3"/>
  <c r="J212" i="3"/>
  <c r="J198" i="3"/>
  <c r="J191" i="3"/>
  <c r="J182" i="3"/>
  <c r="J172" i="3"/>
  <c r="BK166" i="3"/>
  <c r="BK155" i="3"/>
  <c r="BK149" i="3"/>
  <c r="BK141" i="3"/>
  <c r="BK135" i="3"/>
  <c r="BK333" i="2"/>
  <c r="BK330" i="2"/>
  <c r="BK322" i="2"/>
  <c r="J308" i="2"/>
  <c r="BK287" i="2"/>
  <c r="BK280" i="2"/>
  <c r="J259" i="2"/>
  <c r="BK249" i="2"/>
  <c r="BK227" i="2"/>
  <c r="BK191" i="2"/>
  <c r="J178" i="2"/>
  <c r="J176" i="2"/>
  <c r="J155" i="2"/>
  <c r="J151" i="2"/>
  <c r="BK148" i="2"/>
  <c r="J139" i="2"/>
  <c r="BK260" i="4"/>
  <c r="J252" i="4"/>
  <c r="BK248" i="4"/>
  <c r="BK241" i="4"/>
  <c r="BK238" i="4"/>
  <c r="J208" i="4"/>
  <c r="J201" i="4"/>
  <c r="BK188" i="4"/>
  <c r="J181" i="4"/>
  <c r="J176" i="4"/>
  <c r="J172" i="4"/>
  <c r="J168" i="4"/>
  <c r="J163" i="4"/>
  <c r="J151" i="4"/>
  <c r="BK135" i="4"/>
  <c r="BK276" i="3"/>
  <c r="J264" i="3"/>
  <c r="BK257" i="3"/>
  <c r="BK244" i="3"/>
  <c r="BK223" i="3"/>
  <c r="BK212" i="3"/>
  <c r="BK200" i="3"/>
  <c r="BK191" i="3"/>
  <c r="J188" i="3"/>
  <c r="J176" i="3"/>
  <c r="BK175" i="3"/>
  <c r="J169" i="3"/>
  <c r="J159" i="3"/>
  <c r="J152" i="3"/>
  <c r="J149" i="3"/>
  <c r="J145" i="3"/>
  <c r="J142" i="3"/>
  <c r="BK132" i="3"/>
  <c r="J326" i="2"/>
  <c r="BK295" i="2"/>
  <c r="BK277" i="2"/>
  <c r="BK272" i="2"/>
  <c r="J263" i="2"/>
  <c r="BK259" i="2"/>
  <c r="BK256" i="2"/>
  <c r="J236" i="2"/>
  <c r="BK223" i="2"/>
  <c r="J215" i="2"/>
  <c r="J209" i="2"/>
  <c r="BK187" i="2"/>
  <c r="BK181" i="2"/>
  <c r="J180" i="2"/>
  <c r="J179" i="2"/>
  <c r="BK177" i="2"/>
  <c r="BK173" i="2"/>
  <c r="J169" i="2"/>
  <c r="BK155" i="2"/>
  <c r="BK152" i="2"/>
  <c r="BK151" i="2"/>
  <c r="J144" i="2"/>
  <c r="J135" i="2"/>
  <c r="J134" i="6"/>
  <c r="J132" i="6"/>
  <c r="BK130" i="6"/>
  <c r="J128" i="6"/>
  <c r="BK126" i="6"/>
  <c r="J142" i="5"/>
  <c r="J140" i="5"/>
  <c r="BK139" i="5"/>
  <c r="BK138" i="5"/>
  <c r="J134" i="5"/>
  <c r="BK133" i="5"/>
  <c r="J132" i="5"/>
  <c r="BK131" i="5"/>
  <c r="J130" i="5"/>
  <c r="BK129" i="5"/>
  <c r="J127" i="5"/>
  <c r="BK126" i="5"/>
  <c r="J125" i="5"/>
  <c r="BK124" i="5"/>
  <c r="J123" i="5"/>
  <c r="J122" i="5"/>
  <c r="BK121" i="5"/>
  <c r="BK120" i="5"/>
  <c r="J118" i="5"/>
  <c r="BK152" i="3"/>
  <c r="BK146" i="3"/>
  <c r="J138" i="3"/>
  <c r="BK137" i="3"/>
  <c r="BK327" i="2"/>
  <c r="J309" i="2"/>
  <c r="BK283" i="2"/>
  <c r="BK274" i="2"/>
  <c r="BK253" i="2"/>
  <c r="J230" i="2"/>
  <c r="J227" i="2"/>
  <c r="J223" i="2"/>
  <c r="J206" i="2"/>
  <c r="BK195" i="2"/>
  <c r="J191" i="2"/>
  <c r="BK186" i="2"/>
  <c r="BK183" i="2"/>
  <c r="BK255" i="4"/>
  <c r="BK252" i="4"/>
  <c r="J238" i="4"/>
  <c r="BK235" i="4"/>
  <c r="J225" i="4"/>
  <c r="BK222" i="4"/>
  <c r="J186" i="4"/>
  <c r="BK175" i="4"/>
  <c r="J174" i="4"/>
  <c r="J173" i="4"/>
  <c r="BK154" i="4"/>
  <c r="J140" i="4"/>
  <c r="J136" i="4"/>
  <c r="BK254" i="3"/>
  <c r="J248" i="3"/>
  <c r="BK194" i="3"/>
  <c r="BK188" i="3"/>
  <c r="J185" i="3"/>
  <c r="BK318" i="2"/>
  <c r="BK312" i="2"/>
  <c r="BK305" i="2"/>
  <c r="J298" i="2"/>
  <c r="J295" i="2"/>
  <c r="BK291" i="2"/>
  <c r="BK273" i="2"/>
  <c r="J266" i="2"/>
  <c r="BK230" i="2"/>
  <c r="J212" i="2"/>
  <c r="BK206" i="2"/>
  <c r="BK199" i="2"/>
  <c r="J198" i="2"/>
  <c r="J195" i="2"/>
  <c r="J192" i="2"/>
  <c r="BK176" i="2"/>
  <c r="BK161" i="2"/>
  <c r="J136" i="2"/>
  <c r="J229" i="4"/>
  <c r="J222" i="4"/>
  <c r="BK221" i="4"/>
  <c r="J214" i="4"/>
  <c r="J211" i="4"/>
  <c r="J188" i="4"/>
  <c r="J182" i="4"/>
  <c r="BK174" i="4"/>
  <c r="BK173" i="4"/>
  <c r="BK171" i="4"/>
  <c r="BK168" i="4"/>
  <c r="J161" i="4"/>
  <c r="BK148" i="4"/>
  <c r="BK145" i="4"/>
  <c r="BK141" i="4"/>
  <c r="J276" i="3"/>
  <c r="J274" i="3"/>
  <c r="J270" i="3"/>
  <c r="J257" i="3"/>
  <c r="J251" i="3"/>
  <c r="BK241" i="3"/>
  <c r="J240" i="3"/>
  <c r="J230" i="3"/>
  <c r="J207" i="3"/>
  <c r="J195" i="3"/>
  <c r="J194" i="3"/>
  <c r="J177" i="3"/>
  <c r="BK173" i="3"/>
  <c r="BK164" i="3"/>
  <c r="R131" i="3" l="1"/>
  <c r="T165" i="3"/>
  <c r="R203" i="3"/>
  <c r="BK229" i="3"/>
  <c r="BK228" i="3"/>
  <c r="J228" i="3"/>
  <c r="J104" i="3"/>
  <c r="P247" i="3"/>
  <c r="R131" i="4"/>
  <c r="R130" i="4" s="1"/>
  <c r="T164" i="4"/>
  <c r="BK187" i="4"/>
  <c r="J187" i="4" s="1"/>
  <c r="J102" i="4" s="1"/>
  <c r="BK135" i="6"/>
  <c r="J135" i="6"/>
  <c r="J100" i="6"/>
  <c r="P190" i="2"/>
  <c r="P265" i="2"/>
  <c r="P334" i="2"/>
  <c r="BK131" i="3"/>
  <c r="J131" i="3" s="1"/>
  <c r="J98" i="3" s="1"/>
  <c r="BK203" i="3"/>
  <c r="J203" i="3" s="1"/>
  <c r="J102" i="3" s="1"/>
  <c r="R239" i="3"/>
  <c r="T275" i="3"/>
  <c r="R140" i="6"/>
  <c r="P172" i="2"/>
  <c r="R190" i="2"/>
  <c r="R255" i="2"/>
  <c r="R254" i="2"/>
  <c r="T290" i="2"/>
  <c r="BK164" i="4"/>
  <c r="J164" i="4" s="1"/>
  <c r="J100" i="4" s="1"/>
  <c r="P180" i="4"/>
  <c r="R187" i="4"/>
  <c r="T210" i="4"/>
  <c r="T209" i="4"/>
  <c r="P220" i="4"/>
  <c r="R220" i="4"/>
  <c r="R228" i="4"/>
  <c r="P256" i="4"/>
  <c r="BK116" i="5"/>
  <c r="J116" i="5"/>
  <c r="J96" i="5" s="1"/>
  <c r="T116" i="5"/>
  <c r="R135" i="6"/>
  <c r="R131" i="2"/>
  <c r="R172" i="2"/>
  <c r="BK226" i="2"/>
  <c r="J226" i="2"/>
  <c r="J102" i="2"/>
  <c r="BK265" i="2"/>
  <c r="J265" i="2"/>
  <c r="J107" i="2" s="1"/>
  <c r="R265" i="2"/>
  <c r="R334" i="2"/>
  <c r="P131" i="3"/>
  <c r="R165" i="3"/>
  <c r="T181" i="3"/>
  <c r="R229" i="3"/>
  <c r="R228" i="3"/>
  <c r="BK239" i="3"/>
  <c r="J239" i="3"/>
  <c r="J107" i="3"/>
  <c r="R247" i="3"/>
  <c r="BK131" i="4"/>
  <c r="J131" i="4"/>
  <c r="J98" i="4" s="1"/>
  <c r="P140" i="6"/>
  <c r="BK131" i="2"/>
  <c r="BK172" i="2"/>
  <c r="J172" i="2"/>
  <c r="J100" i="2"/>
  <c r="T190" i="2"/>
  <c r="BK255" i="2"/>
  <c r="J255" i="2"/>
  <c r="J105" i="2"/>
  <c r="BK290" i="2"/>
  <c r="J290" i="2"/>
  <c r="J108" i="2" s="1"/>
  <c r="BK334" i="2"/>
  <c r="J334" i="2"/>
  <c r="J109" i="2"/>
  <c r="BK165" i="3"/>
  <c r="J165" i="3"/>
  <c r="J100" i="3"/>
  <c r="P203" i="3"/>
  <c r="T239" i="3"/>
  <c r="BK275" i="3"/>
  <c r="J275" i="3" s="1"/>
  <c r="J109" i="3" s="1"/>
  <c r="P131" i="4"/>
  <c r="BK180" i="4"/>
  <c r="J180" i="4"/>
  <c r="J101" i="4"/>
  <c r="T187" i="4"/>
  <c r="R210" i="4"/>
  <c r="R209" i="4"/>
  <c r="T220" i="4"/>
  <c r="P228" i="4"/>
  <c r="BK256" i="4"/>
  <c r="J256" i="4" s="1"/>
  <c r="J109" i="4" s="1"/>
  <c r="R256" i="4"/>
  <c r="P116" i="5"/>
  <c r="AU98" i="1"/>
  <c r="P135" i="6"/>
  <c r="BK190" i="2"/>
  <c r="J190" i="2"/>
  <c r="J101" i="2"/>
  <c r="T226" i="2"/>
  <c r="T255" i="2"/>
  <c r="T254" i="2"/>
  <c r="P290" i="2"/>
  <c r="BK181" i="3"/>
  <c r="J181" i="3" s="1"/>
  <c r="J101" i="3" s="1"/>
  <c r="T203" i="3"/>
  <c r="T229" i="3"/>
  <c r="T228" i="3"/>
  <c r="T247" i="3"/>
  <c r="BK124" i="6"/>
  <c r="J124" i="6"/>
  <c r="J98" i="6"/>
  <c r="P124" i="6"/>
  <c r="R124" i="6"/>
  <c r="T124" i="6"/>
  <c r="BK129" i="6"/>
  <c r="J129" i="6" s="1"/>
  <c r="J99" i="6" s="1"/>
  <c r="P129" i="6"/>
  <c r="R129" i="6"/>
  <c r="T129" i="6"/>
  <c r="T135" i="6"/>
  <c r="T131" i="2"/>
  <c r="R226" i="2"/>
  <c r="T265" i="2"/>
  <c r="T264" i="2" s="1"/>
  <c r="T334" i="2"/>
  <c r="P165" i="3"/>
  <c r="P181" i="3"/>
  <c r="BK247" i="3"/>
  <c r="J247" i="3" s="1"/>
  <c r="J108" i="3" s="1"/>
  <c r="P275" i="3"/>
  <c r="P164" i="4"/>
  <c r="R180" i="4"/>
  <c r="P187" i="4"/>
  <c r="P210" i="4"/>
  <c r="P209" i="4" s="1"/>
  <c r="BK228" i="4"/>
  <c r="J228" i="4" s="1"/>
  <c r="J108" i="4" s="1"/>
  <c r="T228" i="4"/>
  <c r="T256" i="4"/>
  <c r="R116" i="5"/>
  <c r="BK140" i="6"/>
  <c r="J140" i="6"/>
  <c r="J102" i="6"/>
  <c r="P131" i="2"/>
  <c r="T172" i="2"/>
  <c r="P226" i="2"/>
  <c r="P130" i="2" s="1"/>
  <c r="P255" i="2"/>
  <c r="P254" i="2" s="1"/>
  <c r="R290" i="2"/>
  <c r="T131" i="3"/>
  <c r="R181" i="3"/>
  <c r="P229" i="3"/>
  <c r="P228" i="3"/>
  <c r="P239" i="3"/>
  <c r="P238" i="3"/>
  <c r="R275" i="3"/>
  <c r="T131" i="4"/>
  <c r="T130" i="4"/>
  <c r="R164" i="4"/>
  <c r="T180" i="4"/>
  <c r="BK210" i="4"/>
  <c r="J210" i="4" s="1"/>
  <c r="J105" i="4" s="1"/>
  <c r="BK220" i="4"/>
  <c r="J220" i="4"/>
  <c r="J107" i="4"/>
  <c r="T140" i="6"/>
  <c r="J92" i="2"/>
  <c r="J123" i="2"/>
  <c r="BE169" i="3"/>
  <c r="BE172" i="3"/>
  <c r="BE237" i="3"/>
  <c r="BE248" i="3"/>
  <c r="BE264" i="3"/>
  <c r="BE279" i="3"/>
  <c r="J91" i="4"/>
  <c r="BE135" i="4"/>
  <c r="BE136" i="4"/>
  <c r="BE177" i="4"/>
  <c r="BE181" i="4"/>
  <c r="BE204" i="4"/>
  <c r="BK207" i="4"/>
  <c r="J207" i="4" s="1"/>
  <c r="J103" i="4" s="1"/>
  <c r="BE141" i="6"/>
  <c r="BE180" i="2"/>
  <c r="BE222" i="2"/>
  <c r="BE256" i="2"/>
  <c r="BE259" i="2"/>
  <c r="BE269" i="2"/>
  <c r="BE277" i="2"/>
  <c r="BE283" i="2"/>
  <c r="BE284" i="2"/>
  <c r="BE287" i="2"/>
  <c r="BE326" i="2"/>
  <c r="BE330" i="2"/>
  <c r="BE338" i="2"/>
  <c r="J91" i="3"/>
  <c r="F125" i="3"/>
  <c r="BE135" i="3"/>
  <c r="BE178" i="3"/>
  <c r="BE212" i="3"/>
  <c r="BE227" i="3"/>
  <c r="BE233" i="3"/>
  <c r="BE257" i="3"/>
  <c r="BE271" i="3"/>
  <c r="BK163" i="3"/>
  <c r="J163" i="3" s="1"/>
  <c r="J99" i="3" s="1"/>
  <c r="E85" i="4"/>
  <c r="BE141" i="4"/>
  <c r="BE145" i="4"/>
  <c r="BE158" i="4"/>
  <c r="BE165" i="4"/>
  <c r="BE176" i="4"/>
  <c r="BE188" i="4"/>
  <c r="BE218" i="4"/>
  <c r="BE221" i="4"/>
  <c r="BE260" i="4"/>
  <c r="BE179" i="2"/>
  <c r="BE187" i="2"/>
  <c r="BE200" i="2"/>
  <c r="BE221" i="2"/>
  <c r="BE263" i="2"/>
  <c r="BE273" i="2"/>
  <c r="BE280" i="2"/>
  <c r="BE295" i="2"/>
  <c r="BE298" i="2"/>
  <c r="BE312" i="2"/>
  <c r="BE315" i="2"/>
  <c r="BK252" i="2"/>
  <c r="J252" i="2" s="1"/>
  <c r="J103" i="2" s="1"/>
  <c r="J89" i="3"/>
  <c r="F126" i="3"/>
  <c r="E85" i="5"/>
  <c r="F91" i="5"/>
  <c r="F113" i="5"/>
  <c r="BE128" i="5"/>
  <c r="BE136" i="5"/>
  <c r="BE137" i="5"/>
  <c r="J91" i="6"/>
  <c r="E112" i="6"/>
  <c r="F118" i="6"/>
  <c r="BE125" i="6"/>
  <c r="BE131" i="6"/>
  <c r="BE132" i="6"/>
  <c r="BE133" i="6"/>
  <c r="BE136" i="6"/>
  <c r="J91" i="2"/>
  <c r="F126" i="2"/>
  <c r="BE132" i="2"/>
  <c r="BE143" i="2"/>
  <c r="BE166" i="2"/>
  <c r="BE171" i="2"/>
  <c r="BE203" i="2"/>
  <c r="BE206" i="2"/>
  <c r="BE218" i="2"/>
  <c r="BE244" i="2"/>
  <c r="BE249" i="2"/>
  <c r="BE274" i="2"/>
  <c r="BE302" i="2"/>
  <c r="BE322" i="2"/>
  <c r="BE335" i="2"/>
  <c r="J92" i="3"/>
  <c r="BE141" i="3"/>
  <c r="BE194" i="3"/>
  <c r="BE195" i="3"/>
  <c r="BE198" i="3"/>
  <c r="BE199" i="3"/>
  <c r="BE207" i="3"/>
  <c r="BE219" i="3"/>
  <c r="BE251" i="3"/>
  <c r="BE254" i="3"/>
  <c r="BE260" i="3"/>
  <c r="F91" i="4"/>
  <c r="F126" i="4"/>
  <c r="BE132" i="4"/>
  <c r="BE137" i="4"/>
  <c r="BE173" i="4"/>
  <c r="BE174" i="4"/>
  <c r="BE175" i="4"/>
  <c r="BE185" i="4"/>
  <c r="BE186" i="4"/>
  <c r="BE235" i="4"/>
  <c r="BE245" i="4"/>
  <c r="BE257" i="4"/>
  <c r="BK162" i="4"/>
  <c r="J162" i="4" s="1"/>
  <c r="J99" i="4" s="1"/>
  <c r="E119" i="2"/>
  <c r="F125" i="2"/>
  <c r="BE144" i="2"/>
  <c r="BE158" i="2"/>
  <c r="BE183" i="2"/>
  <c r="BE186" i="2"/>
  <c r="BE192" i="2"/>
  <c r="BE212" i="2"/>
  <c r="BE266" i="2"/>
  <c r="BE272" i="2"/>
  <c r="BE318" i="2"/>
  <c r="BE327" i="2"/>
  <c r="E85" i="3"/>
  <c r="BE132" i="3"/>
  <c r="BE136" i="3"/>
  <c r="BE142" i="3"/>
  <c r="BE145" i="3"/>
  <c r="BE146" i="3"/>
  <c r="BE174" i="3"/>
  <c r="BE175" i="3"/>
  <c r="BE188" i="3"/>
  <c r="BE240" i="3"/>
  <c r="BE241" i="3"/>
  <c r="BE244" i="3"/>
  <c r="BE270" i="3"/>
  <c r="BE154" i="4"/>
  <c r="BE163" i="4"/>
  <c r="BE168" i="4"/>
  <c r="BE171" i="4"/>
  <c r="BE195" i="4"/>
  <c r="BE252" i="4"/>
  <c r="BE255" i="4"/>
  <c r="J89" i="5"/>
  <c r="J92" i="5"/>
  <c r="BE120" i="5"/>
  <c r="BE123" i="5"/>
  <c r="BE124" i="5"/>
  <c r="BE126" i="5"/>
  <c r="BE129" i="5"/>
  <c r="BE133" i="5"/>
  <c r="BE135" i="5"/>
  <c r="BE138" i="5"/>
  <c r="BE141" i="5"/>
  <c r="F92" i="6"/>
  <c r="J116" i="6"/>
  <c r="BE126" i="6"/>
  <c r="BE128" i="6"/>
  <c r="BE137" i="6"/>
  <c r="BE140" i="2"/>
  <c r="BE148" i="2"/>
  <c r="BE181" i="2"/>
  <c r="BE182" i="2"/>
  <c r="BE199" i="2"/>
  <c r="BE215" i="2"/>
  <c r="BE253" i="2"/>
  <c r="BE308" i="2"/>
  <c r="BE137" i="3"/>
  <c r="BE152" i="3"/>
  <c r="BE155" i="3"/>
  <c r="BE173" i="3"/>
  <c r="BE182" i="3"/>
  <c r="BE267" i="3"/>
  <c r="J126" i="4"/>
  <c r="BE208" i="4"/>
  <c r="BE229" i="4"/>
  <c r="BE251" i="4"/>
  <c r="BE142" i="6"/>
  <c r="BK138" i="6"/>
  <c r="J138" i="6"/>
  <c r="J101" i="6"/>
  <c r="BE135" i="2"/>
  <c r="BE139" i="2"/>
  <c r="BE147" i="2"/>
  <c r="BE152" i="2"/>
  <c r="BE155" i="2"/>
  <c r="BE161" i="2"/>
  <c r="BE169" i="2"/>
  <c r="BE198" i="2"/>
  <c r="BE223" i="2"/>
  <c r="BE227" i="2"/>
  <c r="BE230" i="2"/>
  <c r="BE291" i="2"/>
  <c r="BE305" i="2"/>
  <c r="BE309" i="2"/>
  <c r="BE333" i="2"/>
  <c r="BE162" i="3"/>
  <c r="BE164" i="3"/>
  <c r="BE185" i="3"/>
  <c r="BE191" i="3"/>
  <c r="BE204" i="3"/>
  <c r="BE230" i="3"/>
  <c r="BE274" i="3"/>
  <c r="BK226" i="3"/>
  <c r="J226" i="3"/>
  <c r="J103" i="3" s="1"/>
  <c r="J123" i="4"/>
  <c r="BE161" i="4"/>
  <c r="BE182" i="4"/>
  <c r="BE201" i="4"/>
  <c r="BE214" i="4"/>
  <c r="BE222" i="4"/>
  <c r="BE225" i="4"/>
  <c r="BE232" i="4"/>
  <c r="BE241" i="4"/>
  <c r="J91" i="5"/>
  <c r="BE117" i="5"/>
  <c r="BE125" i="5"/>
  <c r="BE127" i="5"/>
  <c r="BE130" i="5"/>
  <c r="BE132" i="5"/>
  <c r="BE134" i="5"/>
  <c r="BE140" i="5"/>
  <c r="BE142" i="5"/>
  <c r="J92" i="6"/>
  <c r="BE136" i="2"/>
  <c r="BE151" i="2"/>
  <c r="BE173" i="2"/>
  <c r="BE176" i="2"/>
  <c r="BE177" i="2"/>
  <c r="BE178" i="2"/>
  <c r="BE191" i="2"/>
  <c r="BE195" i="2"/>
  <c r="BE209" i="2"/>
  <c r="BE236" i="2"/>
  <c r="BK170" i="2"/>
  <c r="J170" i="2"/>
  <c r="J99" i="2"/>
  <c r="BE138" i="3"/>
  <c r="BE149" i="3"/>
  <c r="BE159" i="3"/>
  <c r="BE166" i="3"/>
  <c r="BE176" i="3"/>
  <c r="BE177" i="3"/>
  <c r="BE200" i="3"/>
  <c r="BE223" i="3"/>
  <c r="BE261" i="3"/>
  <c r="BE276" i="3"/>
  <c r="BE140" i="4"/>
  <c r="BE144" i="4"/>
  <c r="BE148" i="4"/>
  <c r="BE151" i="4"/>
  <c r="BE172" i="4"/>
  <c r="BE191" i="4"/>
  <c r="BE211" i="4"/>
  <c r="BE238" i="4"/>
  <c r="BE242" i="4"/>
  <c r="BE248" i="4"/>
  <c r="BE118" i="5"/>
  <c r="BE121" i="5"/>
  <c r="BE122" i="5"/>
  <c r="BE131" i="5"/>
  <c r="BE139" i="5"/>
  <c r="BE127" i="6"/>
  <c r="BE130" i="6"/>
  <c r="BE134" i="6"/>
  <c r="BE139" i="6"/>
  <c r="F34" i="3"/>
  <c r="BA96" i="1" s="1"/>
  <c r="J34" i="6"/>
  <c r="AW99" i="1" s="1"/>
  <c r="J34" i="2"/>
  <c r="AW95" i="1" s="1"/>
  <c r="F34" i="5"/>
  <c r="BA98" i="1"/>
  <c r="F35" i="6"/>
  <c r="BB99" i="1"/>
  <c r="F34" i="2"/>
  <c r="BA95" i="1"/>
  <c r="F36" i="5"/>
  <c r="BC98" i="1" s="1"/>
  <c r="F36" i="6"/>
  <c r="BC99" i="1" s="1"/>
  <c r="F35" i="5"/>
  <c r="BB98" i="1"/>
  <c r="F35" i="2"/>
  <c r="BB95" i="1"/>
  <c r="F36" i="2"/>
  <c r="BC95" i="1"/>
  <c r="F35" i="4"/>
  <c r="BB97" i="1"/>
  <c r="J34" i="4"/>
  <c r="AW97" i="1" s="1"/>
  <c r="F34" i="4"/>
  <c r="BA97" i="1" s="1"/>
  <c r="F35" i="3"/>
  <c r="BB96" i="1" s="1"/>
  <c r="F36" i="4"/>
  <c r="BC97" i="1"/>
  <c r="F37" i="2"/>
  <c r="BD95" i="1"/>
  <c r="F36" i="3"/>
  <c r="BC96" i="1"/>
  <c r="J34" i="3"/>
  <c r="AW96" i="1" s="1"/>
  <c r="F37" i="6"/>
  <c r="BD99" i="1" s="1"/>
  <c r="F34" i="6"/>
  <c r="BA99" i="1"/>
  <c r="F37" i="3"/>
  <c r="BD96" i="1"/>
  <c r="F37" i="4"/>
  <c r="BD97" i="1"/>
  <c r="J34" i="5"/>
  <c r="AW98" i="1"/>
  <c r="F37" i="5"/>
  <c r="BD98" i="1" s="1"/>
  <c r="T130" i="2" l="1"/>
  <c r="T129" i="2"/>
  <c r="T123" i="6"/>
  <c r="T122" i="6" s="1"/>
  <c r="P123" i="6"/>
  <c r="P122" i="6"/>
  <c r="AU99" i="1"/>
  <c r="P130" i="4"/>
  <c r="T238" i="3"/>
  <c r="T129" i="3" s="1"/>
  <c r="R219" i="4"/>
  <c r="R129" i="4" s="1"/>
  <c r="R238" i="3"/>
  <c r="R129" i="3" s="1"/>
  <c r="T219" i="4"/>
  <c r="T129" i="4" s="1"/>
  <c r="P130" i="3"/>
  <c r="P129" i="3"/>
  <c r="AU96" i="1"/>
  <c r="R264" i="2"/>
  <c r="P219" i="4"/>
  <c r="R130" i="2"/>
  <c r="R129" i="2"/>
  <c r="P264" i="2"/>
  <c r="P129" i="2"/>
  <c r="AU95" i="1"/>
  <c r="R130" i="3"/>
  <c r="T130" i="3"/>
  <c r="R123" i="6"/>
  <c r="R122" i="6"/>
  <c r="BK130" i="2"/>
  <c r="J130" i="2"/>
  <c r="J97" i="2"/>
  <c r="J131" i="2"/>
  <c r="J98" i="2"/>
  <c r="BK130" i="4"/>
  <c r="J130" i="4" s="1"/>
  <c r="J97" i="4" s="1"/>
  <c r="BK209" i="4"/>
  <c r="J209" i="4"/>
  <c r="J104" i="4"/>
  <c r="BK264" i="2"/>
  <c r="J264" i="2"/>
  <c r="J106" i="2"/>
  <c r="BK130" i="3"/>
  <c r="J130" i="3"/>
  <c r="J97" i="3"/>
  <c r="J229" i="3"/>
  <c r="J105" i="3" s="1"/>
  <c r="BK238" i="3"/>
  <c r="J238" i="3"/>
  <c r="J106" i="3"/>
  <c r="BK219" i="4"/>
  <c r="J219" i="4"/>
  <c r="J106" i="4"/>
  <c r="BK123" i="6"/>
  <c r="J123" i="6"/>
  <c r="J97" i="6"/>
  <c r="BK254" i="2"/>
  <c r="J254" i="2"/>
  <c r="J104" i="2" s="1"/>
  <c r="J33" i="3"/>
  <c r="AV96" i="1"/>
  <c r="AT96" i="1"/>
  <c r="J30" i="5"/>
  <c r="AG98" i="1"/>
  <c r="F33" i="3"/>
  <c r="AZ96" i="1" s="1"/>
  <c r="F33" i="2"/>
  <c r="AZ95" i="1" s="1"/>
  <c r="BC94" i="1"/>
  <c r="AY94" i="1"/>
  <c r="F33" i="6"/>
  <c r="AZ99" i="1"/>
  <c r="BD94" i="1"/>
  <c r="W33" i="1"/>
  <c r="J33" i="4"/>
  <c r="AV97" i="1" s="1"/>
  <c r="AT97" i="1" s="1"/>
  <c r="J33" i="6"/>
  <c r="AV99" i="1"/>
  <c r="AT99" i="1"/>
  <c r="BB94" i="1"/>
  <c r="W31" i="1"/>
  <c r="BA94" i="1"/>
  <c r="W30" i="1"/>
  <c r="F33" i="5"/>
  <c r="AZ98" i="1"/>
  <c r="J33" i="5"/>
  <c r="AV98" i="1"/>
  <c r="AT98" i="1"/>
  <c r="J33" i="2"/>
  <c r="AV95" i="1" s="1"/>
  <c r="AT95" i="1" s="1"/>
  <c r="F33" i="4"/>
  <c r="AZ97" i="1" s="1"/>
  <c r="P129" i="4" l="1"/>
  <c r="AU97" i="1"/>
  <c r="J39" i="5"/>
  <c r="BK129" i="2"/>
  <c r="J129" i="2"/>
  <c r="J96" i="2"/>
  <c r="BK129" i="3"/>
  <c r="J129" i="3"/>
  <c r="BK122" i="6"/>
  <c r="J122" i="6"/>
  <c r="J96" i="6"/>
  <c r="BK129" i="4"/>
  <c r="J129" i="4" s="1"/>
  <c r="J96" i="4" s="1"/>
  <c r="AN98" i="1"/>
  <c r="AU94" i="1"/>
  <c r="AX94" i="1"/>
  <c r="AZ94" i="1"/>
  <c r="AV94" i="1" s="1"/>
  <c r="AK29" i="1" s="1"/>
  <c r="AW94" i="1"/>
  <c r="AK30" i="1"/>
  <c r="W32" i="1"/>
  <c r="J30" i="3"/>
  <c r="AG96" i="1" s="1"/>
  <c r="AN96" i="1" s="1"/>
  <c r="J96" i="3" l="1"/>
  <c r="J39" i="3"/>
  <c r="J30" i="4"/>
  <c r="AG97" i="1" s="1"/>
  <c r="AN97" i="1" s="1"/>
  <c r="W29" i="1"/>
  <c r="J30" i="2"/>
  <c r="AG95" i="1"/>
  <c r="AN95" i="1" s="1"/>
  <c r="J30" i="6"/>
  <c r="AG99" i="1"/>
  <c r="AN99" i="1"/>
  <c r="AT94" i="1"/>
  <c r="J39" i="4" l="1"/>
  <c r="J39" i="2"/>
  <c r="J39" i="6"/>
  <c r="AG94" i="1"/>
  <c r="AK26" i="1"/>
  <c r="AK35" i="1"/>
  <c r="AN94" i="1" l="1"/>
</calcChain>
</file>

<file path=xl/sharedStrings.xml><?xml version="1.0" encoding="utf-8"?>
<sst xmlns="http://schemas.openxmlformats.org/spreadsheetml/2006/main" count="6817" uniqueCount="665">
  <si>
    <t>Export Komplet</t>
  </si>
  <si>
    <t/>
  </si>
  <si>
    <t>2.0</t>
  </si>
  <si>
    <t>False</t>
  </si>
  <si>
    <t>{7943d2b6-66ce-4f50-8f64-dfc65fe7c90d}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</si>
  <si>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</si>
  <si>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</si>
  <si>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</si>
  <si>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</si>
  <si>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</si>
  <si>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</si>
  <si>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</si>
  <si>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</si>
  <si>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</si>
  <si>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2026_01_28/2410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</si>
  <si>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</si>
  <si>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</si>
  <si>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Dopravní řešení dolního areálu Oblastní nemocnice Náchod a.s. III</t>
  </si>
  <si>
    <t>KSO:</t>
  </si>
  <si>
    <t>CC-CZ:</t>
  </si>
  <si>
    <t>Místo:</t>
  </si>
  <si>
    <t xml:space="preserve"> </t>
  </si>
  <si>
    <t>Datum:</t>
  </si>
  <si>
    <t>28. 1. 2026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</si>
  <si>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</si>
  <si>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</si>
  <si>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</si>
  <si>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</si>
  <si>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</si>
  <si>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</si>
  <si>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</si>
  <si>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</si>
  <si>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</si>
  <si>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</si>
  <si>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</si>
  <si>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</si>
  <si>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</si>
  <si>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</si>
  <si>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</si>
  <si>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</si>
  <si>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</si>
  <si>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</si>
  <si>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</si>
  <si>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</si>
  <si>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</si>
  <si>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</si>
  <si>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</si>
  <si>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</si>
  <si>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</si>
  <si>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</si>
  <si>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</si>
  <si>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</si>
  <si>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</si>
  <si>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</si>
  <si>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</si>
  <si>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</si>
  <si>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</si>
  <si>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</si>
  <si>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</si>
  <si>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</si>
  <si>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</si>
  <si>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</si>
  <si>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</si>
  <si>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</si>
  <si>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</si>
  <si>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</si>
  <si>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</si>
  <si>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</si>
  <si>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</si>
  <si>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</si>
  <si>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</si>
  <si>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</si>
  <si>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</si>
  <si>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</si>
  <si>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</si>
  <si>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</si>
  <si>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</si>
  <si>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</si>
  <si>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</si>
  <si>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Vjezd z ul. Bart...</t>
  </si>
  <si>
    <t>STA</t>
  </si>
  <si>
    <t>1</t>
  </si>
  <si>
    <t>{14203b3b-0067-409a-ab4b-f77600302000}</t>
  </si>
  <si>
    <t>2</t>
  </si>
  <si>
    <t>SO 102</t>
  </si>
  <si>
    <t>Vjezd z ul. Nemo...</t>
  </si>
  <si>
    <t>{be19c9d2-db68-459b-80b6-a5c2778012bc}</t>
  </si>
  <si>
    <t>SO 103</t>
  </si>
  <si>
    <t>{ff7da123-4102-4f4e-97ca-d6c8d897a87b}</t>
  </si>
  <si>
    <t>SO 104</t>
  </si>
  <si>
    <t>Technologické zařízení vjezdového systému</t>
  </si>
  <si>
    <t>{da3779c6-295d-45f9-803c-43bc6a9de6c0}</t>
  </si>
  <si>
    <t>VRN</t>
  </si>
  <si>
    <t>Vedlejší a ostatní ...</t>
  </si>
  <si>
    <t>{683fb78b-6b2a-40c9-9cea-3cf86d581f6c}</t>
  </si>
  <si>
    <t>KRYCÍ LIST SOUPISU PRACÍ</t>
  </si>
  <si>
    <t>Objekt:</t>
  </si>
  <si>
    <t>SO 101 - Vjezd z ul. Bart...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</si>
  <si>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</si>
  <si>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</si>
  <si>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</si>
  <si>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</si>
  <si>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</si>
  <si>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</si>
  <si>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</si>
  <si>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</si>
  <si>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</si>
  <si>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</si>
  <si>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</si>
  <si>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</si>
  <si>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</si>
  <si>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742 - Elektroinstalace - slaboproud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</si>
  <si>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</si>
  <si>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</si>
  <si>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</si>
  <si>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</si>
  <si>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</si>
  <si>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</si>
  <si>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</si>
  <si>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</si>
  <si>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</si>
  <si>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</si>
  <si>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</si>
  <si>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</si>
  <si>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</si>
  <si>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</si>
  <si>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</si>
  <si>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</si>
  <si>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</si>
  <si>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</si>
  <si>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</si>
  <si>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</si>
  <si>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</si>
  <si>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</si>
  <si>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</si>
  <si>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</si>
  <si>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</si>
  <si>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2025 01</t>
  </si>
  <si>
    <t>4</t>
  </si>
  <si>
    <t>VV</t>
  </si>
  <si>
    <t>"bude použito pro předláždění"2</t>
  </si>
  <si>
    <t>Součet</t>
  </si>
  <si>
    <t>113107183</t>
  </si>
  <si>
    <t>Odstranění podkladu živičného tl přes 100 do 150 mm strojně pl přes 50 do 200 m2</t>
  </si>
  <si>
    <t>3</t>
  </si>
  <si>
    <t>113107331</t>
  </si>
  <si>
    <t>Odstranění podkladu z betonu prostého tl přes 100 do 150 mm strojně pl do 50 m2</t>
  </si>
  <si>
    <t>6</t>
  </si>
  <si>
    <t>"předpoklad množství"44</t>
  </si>
  <si>
    <t>113201112</t>
  </si>
  <si>
    <t>Vytrhání obrub silničních ležatých</t>
  </si>
  <si>
    <t>m</t>
  </si>
  <si>
    <t>8</t>
  </si>
  <si>
    <t>5</t>
  </si>
  <si>
    <t>113202111</t>
  </si>
  <si>
    <t>Vytrhání obrub krajníků obrubníků stojatých</t>
  </si>
  <si>
    <t>10</t>
  </si>
  <si>
    <t>7,5/0,25</t>
  </si>
  <si>
    <t>122251101</t>
  </si>
  <si>
    <t>Odkopávky a prokopávky nezapažené v hornině třídy těžitelnosti I skupiny 3 objem do 20 m3 strojně</t>
  </si>
  <si>
    <t>m3</t>
  </si>
  <si>
    <t>7</t>
  </si>
  <si>
    <t>162651111</t>
  </si>
  <si>
    <t>Vodorovné přemístění přes 3 000 do 4000 m výkopku/sypaniny z horniny třídy těžitelnosti I skupiny 1 až 3</t>
  </si>
  <si>
    <t>14</t>
  </si>
  <si>
    <t>"odkopávky-přebytečná zeminy"14</t>
  </si>
  <si>
    <t>171201231</t>
  </si>
  <si>
    <t>Poplatek za uložení zeminy a kamení na recyklační skládce (skládkovné) kód odpadu 17 05 04</t>
  </si>
  <si>
    <t>t</t>
  </si>
  <si>
    <t>16</t>
  </si>
  <si>
    <t>9</t>
  </si>
  <si>
    <t>181351003</t>
  </si>
  <si>
    <t>Rozprostření ornice tl vrstvy do 200 mm pl do 100 m2 v rovině nebo ve svahu do 1:5 strojně</t>
  </si>
  <si>
    <t>18</t>
  </si>
  <si>
    <t>"Oprava povrchu za obrubou po osazení obruby - ohumustování tl.150mm + zatravnění"28</t>
  </si>
  <si>
    <t>M</t>
  </si>
  <si>
    <t>10364101</t>
  </si>
  <si>
    <t>zemina pro terénní úpravy - ornice</t>
  </si>
  <si>
    <t>20</t>
  </si>
  <si>
    <t>11</t>
  </si>
  <si>
    <t>181411131</t>
  </si>
  <si>
    <t>Založení parkového trávníku výsevem pl do 1000 m2 v rovině a ve svahu do 1:5</t>
  </si>
  <si>
    <t>22</t>
  </si>
  <si>
    <t>00572410</t>
  </si>
  <si>
    <t>osivo směs travní parková</t>
  </si>
  <si>
    <t>kg</t>
  </si>
  <si>
    <t>24</t>
  </si>
  <si>
    <t>28*0,02 "Přepočtené koeficientem množství</t>
  </si>
  <si>
    <t>13</t>
  </si>
  <si>
    <t>181951111</t>
  </si>
  <si>
    <t>Úprava pláně v hornině třídy těžitelnosti I skupiny 1 až 3 bez zhutnění strojně</t>
  </si>
  <si>
    <t>26</t>
  </si>
  <si>
    <t>181951112</t>
  </si>
  <si>
    <t>Úprava pláně v hornině třídy těžitelnosti I skupiny 1 až 3 se zhutněním strojně</t>
  </si>
  <si>
    <t>28</t>
  </si>
  <si>
    <t>"konstr. vozovky - komunikace"38</t>
  </si>
  <si>
    <t>"konstr. vozovky - ostrůvek"10</t>
  </si>
  <si>
    <t>15</t>
  </si>
  <si>
    <t>185803111</t>
  </si>
  <si>
    <t>Ošetření trávníku shrabáním v rovině a svahu do 1:5</t>
  </si>
  <si>
    <t>30</t>
  </si>
  <si>
    <t>185804312</t>
  </si>
  <si>
    <t>Zalití rostlin vodou plocha přes 20 m2</t>
  </si>
  <si>
    <t>32</t>
  </si>
  <si>
    <t>Vodorovné konstrukce</t>
  </si>
  <si>
    <t>17</t>
  </si>
  <si>
    <t>451317777</t>
  </si>
  <si>
    <t>Podklad nebo lože pod dlažbu vodorovný nebo do sklonu 1:5 z betonu prostého tl přes 50 do 100 mm</t>
  </si>
  <si>
    <t>34</t>
  </si>
  <si>
    <t>Komunikace pozemní</t>
  </si>
  <si>
    <t>564851011</t>
  </si>
  <si>
    <t>Podklad ze štěrkodrtě ŠD plochy do 100 m2 tl 150 mm</t>
  </si>
  <si>
    <t>36</t>
  </si>
  <si>
    <t>19</t>
  </si>
  <si>
    <t>564861011</t>
  </si>
  <si>
    <t>Podklad ze štěrkodrtě ŠD plochy do 100 m2 tl 200 mm</t>
  </si>
  <si>
    <t>38</t>
  </si>
  <si>
    <t>564871011</t>
  </si>
  <si>
    <t>Podklad ze štěrkodrtě ŠD plochy do 100 m2 tl 250 mm</t>
  </si>
  <si>
    <t>40</t>
  </si>
  <si>
    <t>565155121</t>
  </si>
  <si>
    <t>Asfaltový beton vrstva podkladní ACP 16 (obalované kamenivo OKS) tl 70 mm š přes 3 m</t>
  </si>
  <si>
    <t>42</t>
  </si>
  <si>
    <t>567122113</t>
  </si>
  <si>
    <t>Podklad ze směsi stmelené cementem SC C 8/10 (KSC I) tl 140 mm</t>
  </si>
  <si>
    <t>44</t>
  </si>
  <si>
    <t>23</t>
  </si>
  <si>
    <t>573111112</t>
  </si>
  <si>
    <t>Postřik živičný infiltrační s posypem z asfaltu množství 1 kg/m2</t>
  </si>
  <si>
    <t>46</t>
  </si>
  <si>
    <t>573211109</t>
  </si>
  <si>
    <t>Postřik živičný spojovací z asfaltu v množství 0,50 kg/m2</t>
  </si>
  <si>
    <t>48</t>
  </si>
  <si>
    <t>25</t>
  </si>
  <si>
    <t>577134121</t>
  </si>
  <si>
    <t>Asfaltový beton vrstva obrusná ACO 11+ (ABS) tř. I tl 40 mm š přes 3 m z nemodifikovaného asfaltu</t>
  </si>
  <si>
    <t>50</t>
  </si>
  <si>
    <t>596211110</t>
  </si>
  <si>
    <t>Kladení zámkové dlažby komunikací pro pěší ručně tl 60 mm skupiny A pl do 50 m2</t>
  </si>
  <si>
    <t>52</t>
  </si>
  <si>
    <t>27</t>
  </si>
  <si>
    <t>596841120</t>
  </si>
  <si>
    <t>Kladení betonové dlažby komunikací pro pěší do lože z cement malty velikosti do 0,09 m2 pl do 50 m2</t>
  </si>
  <si>
    <t>54</t>
  </si>
  <si>
    <t>59245018</t>
  </si>
  <si>
    <t>dlažba skladebná betonová 200x100mm tl 60mm přírodní</t>
  </si>
  <si>
    <t>56</t>
  </si>
  <si>
    <t>10*1,03 "Přepočtené koeficientem množství</t>
  </si>
  <si>
    <t>Ostatní konstrukce a práce, bourání</t>
  </si>
  <si>
    <t>29</t>
  </si>
  <si>
    <t>914111111</t>
  </si>
  <si>
    <t>Montáž svislé dopravní značky do velikosti 1 m2 objímkami na sloupek nebo konzolu</t>
  </si>
  <si>
    <t>kus</t>
  </si>
  <si>
    <t>58</t>
  </si>
  <si>
    <t>40445620</t>
  </si>
  <si>
    <t>zákazové, příkazové dopravní značky B1-B34, C1-15 700mm</t>
  </si>
  <si>
    <t>60</t>
  </si>
  <si>
    <t>"C4a"2</t>
  </si>
  <si>
    <t>31</t>
  </si>
  <si>
    <t>40445632</t>
  </si>
  <si>
    <t>informativní značky směrové IS1d, IS2d, IS3d, IS4d, IS19d 1350x500mm</t>
  </si>
  <si>
    <t>62</t>
  </si>
  <si>
    <t>"IS 10c"1</t>
  </si>
  <si>
    <t>914511113</t>
  </si>
  <si>
    <t>Montáž sloupku dopravních značek délky do 3,5 m s betonovým základem a patkou D 70 mm</t>
  </si>
  <si>
    <t>64</t>
  </si>
  <si>
    <t>33</t>
  </si>
  <si>
    <t>40445230</t>
  </si>
  <si>
    <t>sloupek pro dopravní značku Zn D 70mm v 3,5m</t>
  </si>
  <si>
    <t>66</t>
  </si>
  <si>
    <t>915131111</t>
  </si>
  <si>
    <t>Vodorovné dopravní značení přechody pro chodce, šipky, symboly základní bílá barva</t>
  </si>
  <si>
    <t>68</t>
  </si>
  <si>
    <t>"V13a"5</t>
  </si>
  <si>
    <t>35</t>
  </si>
  <si>
    <t>915621111</t>
  </si>
  <si>
    <t>Předznačení vodorovného plošného značení</t>
  </si>
  <si>
    <t>70</t>
  </si>
  <si>
    <t>916131213</t>
  </si>
  <si>
    <t>Osazení silničního obrubníku betonového stojatého s boční opěrou do lože z betonu prostého</t>
  </si>
  <si>
    <t>72</t>
  </si>
  <si>
    <t>46+3</t>
  </si>
  <si>
    <t>37</t>
  </si>
  <si>
    <t>59217031</t>
  </si>
  <si>
    <t>obrubník silniční betonový 1000x150x250mm</t>
  </si>
  <si>
    <t>74</t>
  </si>
  <si>
    <t>46*1,02 "Přepočtené koeficientem množství</t>
  </si>
  <si>
    <t>59217078</t>
  </si>
  <si>
    <t>obrubník silniční obloukový betonový R 0,5-2m 150x250mm</t>
  </si>
  <si>
    <t>76</t>
  </si>
  <si>
    <t>3*1,02 "Přepočtené koeficientem množství</t>
  </si>
  <si>
    <t>39</t>
  </si>
  <si>
    <t>916132113</t>
  </si>
  <si>
    <t>Osazení obruby z betonové přídlažby s boční opěrou do lože z betonu prostého</t>
  </si>
  <si>
    <t>78</t>
  </si>
  <si>
    <t>7/0,25</t>
  </si>
  <si>
    <t>59218001</t>
  </si>
  <si>
    <t>krajník betonový silniční 500x250x80mm</t>
  </si>
  <si>
    <t>80</t>
  </si>
  <si>
    <t>28*1,02 "Přepočtené koeficientem množství</t>
  </si>
  <si>
    <t>41</t>
  </si>
  <si>
    <t>919732211</t>
  </si>
  <si>
    <t>Styčná spára napojení nového živičného povrchu na stávající za tepla š 15 mm hl 25 mm s prořezáním</t>
  </si>
  <si>
    <t>82</t>
  </si>
  <si>
    <t>919735113</t>
  </si>
  <si>
    <t>Řezání stávajícího živičného krytu hl přes 100 do 150 mm</t>
  </si>
  <si>
    <t>84</t>
  </si>
  <si>
    <t>43</t>
  </si>
  <si>
    <t>979054451</t>
  </si>
  <si>
    <t>Očištění vybouraných zámkových dlaždic s původním spárováním z kameniva těženého</t>
  </si>
  <si>
    <t>86</t>
  </si>
  <si>
    <t>997</t>
  </si>
  <si>
    <t>Doprava suti a vybouraných hmot</t>
  </si>
  <si>
    <t>997006005</t>
  </si>
  <si>
    <t>Drcení stavebního odpadu ze zdiva z cihel a kamene s dopravou do 100 m a naložením</t>
  </si>
  <si>
    <t>88</t>
  </si>
  <si>
    <t>"nadrcení asfaltového povrchu"170*0,316</t>
  </si>
  <si>
    <t>45</t>
  </si>
  <si>
    <t>997221551</t>
  </si>
  <si>
    <t>Vodorovná doprava suti ze sypkých materiálů do 1 km</t>
  </si>
  <si>
    <t>90</t>
  </si>
  <si>
    <t>"předpoklad množství"44*0,325</t>
  </si>
  <si>
    <t>"silniční obruba"29*0,29</t>
  </si>
  <si>
    <t>"přídlažba"30*0,205</t>
  </si>
  <si>
    <t>"asfalt"170*0,316</t>
  </si>
  <si>
    <t>997221559</t>
  </si>
  <si>
    <t>Příplatek ZKD 1 km u vodorovné dopravy suti ze sypkých materiálů</t>
  </si>
  <si>
    <t>92</t>
  </si>
  <si>
    <t>82,58*3 "Přepočtené koeficientem množství</t>
  </si>
  <si>
    <t>47</t>
  </si>
  <si>
    <t>997221861</t>
  </si>
  <si>
    <t>Poplatek za uložení na recyklační skládce (skládkovné) stavebního odpadu z prostého betonu pod kódem 17 01 01</t>
  </si>
  <si>
    <t>94</t>
  </si>
  <si>
    <t>997221875</t>
  </si>
  <si>
    <t>Poplatek za uložení na recyklační skládce (skládkovné) stavebního odpadu asfaltového bez obsahu dehtu zatříděného do Katalogu odpadů pod kódem 17 03 02</t>
  </si>
  <si>
    <t>96</t>
  </si>
  <si>
    <t>170*0,316</t>
  </si>
  <si>
    <t>998</t>
  </si>
  <si>
    <t>Přesun hmot</t>
  </si>
  <si>
    <t>49</t>
  </si>
  <si>
    <t>998225111</t>
  </si>
  <si>
    <t>Přesun hmot pro pozemní komunikace s krytem z kamene, monolitickým betonovým nebo živičným</t>
  </si>
  <si>
    <t>98</t>
  </si>
  <si>
    <t>PSV</t>
  </si>
  <si>
    <t>Práce a dodávky PSV</t>
  </si>
  <si>
    <t>742</t>
  </si>
  <si>
    <t>Elektroinstalace - slaboproud</t>
  </si>
  <si>
    <t>742124009</t>
  </si>
  <si>
    <t>Montáž kabelů datových FTP, UTP, STP pro vnější rozvody do trubky</t>
  </si>
  <si>
    <t>100</t>
  </si>
  <si>
    <t>"přípojka pro vjezdový systém"19*5</t>
  </si>
  <si>
    <t>51</t>
  </si>
  <si>
    <t>34121273</t>
  </si>
  <si>
    <t>kabel datový venkovní se stíněnými páry Al fólií jádro Cu plné (U/FTP) kategorie 6a</t>
  </si>
  <si>
    <t>102</t>
  </si>
  <si>
    <t>19*5*1,2 "Přepočtené koeficientem množství</t>
  </si>
  <si>
    <t>5x FTP 6a SSTP</t>
  </si>
  <si>
    <t>998742101</t>
  </si>
  <si>
    <t>Přesun hmot tonážní pro slaboproud v objektech v do 6 m</t>
  </si>
  <si>
    <t>104</t>
  </si>
  <si>
    <t>Práce a dodávky M</t>
  </si>
  <si>
    <t>21-M</t>
  </si>
  <si>
    <t>Elektromontáže</t>
  </si>
  <si>
    <t>53</t>
  </si>
  <si>
    <t>210204011</t>
  </si>
  <si>
    <t>Montáž stožárů osvětlení ocelových samostatně stojících délky do 12 m</t>
  </si>
  <si>
    <t>106</t>
  </si>
  <si>
    <t>"stávající sloup"1</t>
  </si>
  <si>
    <t>210220022</t>
  </si>
  <si>
    <t>Montáž uzemňovacího vedení vodičů FeZn pomocí svorek v zemi drátem průměru do 10 mm ve městské zástavbě</t>
  </si>
  <si>
    <t>108</t>
  </si>
  <si>
    <t>"stranový posun stávajícího kabelu"18</t>
  </si>
  <si>
    <t>55</t>
  </si>
  <si>
    <t>210280001</t>
  </si>
  <si>
    <t>Zkoušky a prohlídky el rozvodů a zařízení celková prohlídka pro objem montážních prací do 100 tis Kč</t>
  </si>
  <si>
    <t>110</t>
  </si>
  <si>
    <t>210280221</t>
  </si>
  <si>
    <t>Měření zemních odporů zemnící sítě dl pásku do 100 m</t>
  </si>
  <si>
    <t>112</t>
  </si>
  <si>
    <t>57</t>
  </si>
  <si>
    <t>210812011</t>
  </si>
  <si>
    <t>Montáž kabelu Cu plného nebo laněného do 1 kV žíly 3x1,5 až 6 mm2 (např. CYKY) bez ukončení uloženého volně nebo v liště</t>
  </si>
  <si>
    <t>114</t>
  </si>
  <si>
    <t>"přípojka pro vjezdový systém"19</t>
  </si>
  <si>
    <t>34111036</t>
  </si>
  <si>
    <t>kabel instalační jádro Cu plné izolace PVC plášť PVC 450/750V (CYKY) 3x2,5mm2</t>
  </si>
  <si>
    <t>256</t>
  </si>
  <si>
    <t>116</t>
  </si>
  <si>
    <t>19*1,15 "Přepočtené koeficientem množství</t>
  </si>
  <si>
    <t>59</t>
  </si>
  <si>
    <t>210812033</t>
  </si>
  <si>
    <t>Montáž kabelu Cu plného nebo laněného do 1 kV žíly 4x6 až 10 mm2 (např. CYKY) bez ukončení uloženého volně nebo v liště</t>
  </si>
  <si>
    <t>118</t>
  </si>
  <si>
    <t>218204011</t>
  </si>
  <si>
    <t>Demontáž stožárů osvětlení ocelových samostatně stojících délky do 12 m</t>
  </si>
  <si>
    <t>120</t>
  </si>
  <si>
    <t>61</t>
  </si>
  <si>
    <t>218220002</t>
  </si>
  <si>
    <t>Demontáž uzemňovacích vedení vodičů FeZn upevněného na povrchu drátem nebo lanem do průměru 10 mm</t>
  </si>
  <si>
    <t>122</t>
  </si>
  <si>
    <t>218812033</t>
  </si>
  <si>
    <t>Demontáž kabelů Cu plných nebo laněných kulatých do 1 kV žíly 4x6 až 10 mm2 (např. CYKY) bez odpojení vodičů uložených volně nebo v liště</t>
  </si>
  <si>
    <t>124</t>
  </si>
  <si>
    <t>46-M</t>
  </si>
  <si>
    <t>Zemní práce při extr.mont.pracích</t>
  </si>
  <si>
    <t>67</t>
  </si>
  <si>
    <t>460161142</t>
  </si>
  <si>
    <t>Hloubení kabelových rýh ručně š 35 cm hl 50 cm v hornině tř I skupiny 3</t>
  </si>
  <si>
    <t>134</t>
  </si>
  <si>
    <t>"obnažení stávajícího kabelu VO"18</t>
  </si>
  <si>
    <t>460161292</t>
  </si>
  <si>
    <t>Hloubení kabelových rýh ručně š 50 cm hl 100 cm v hornině tř I skupiny 3</t>
  </si>
  <si>
    <t>136</t>
  </si>
  <si>
    <t>69</t>
  </si>
  <si>
    <t>460341113</t>
  </si>
  <si>
    <t>Vodorovné přemístění horniny jakékoliv třídy dopravními prostředky při elektromontážích přes 500 do 1000 m</t>
  </si>
  <si>
    <t>138</t>
  </si>
  <si>
    <t>"stranový posun stávajícího kabelu"18*0,35*0,1</t>
  </si>
  <si>
    <t>"přípojka pro vjezdový systém a datový kabel"19*0,5*0,1</t>
  </si>
  <si>
    <t>460341121</t>
  </si>
  <si>
    <t>Příplatek k vodorovnému přemístění horniny dopravními prostředky při elektromontážích za každých dalších i započatých 1000 m</t>
  </si>
  <si>
    <t>140</t>
  </si>
  <si>
    <t>1,58*3 "Přepočtené koeficientem množství</t>
  </si>
  <si>
    <t>71</t>
  </si>
  <si>
    <t>460361121</t>
  </si>
  <si>
    <t>Poplatek za uložení zeminy na recyklační skládce (skládkovné) kód odpadu 17 05 04</t>
  </si>
  <si>
    <t>142</t>
  </si>
  <si>
    <t>1,58*1,8 "Přepočtené koeficientem množství</t>
  </si>
  <si>
    <t>460371121</t>
  </si>
  <si>
    <t>Naložení výkopku při elektromontážích strojně z hornin třídy I skupiny 1 až 3</t>
  </si>
  <si>
    <t>144</t>
  </si>
  <si>
    <t>73</t>
  </si>
  <si>
    <t>460431142</t>
  </si>
  <si>
    <t>Zásyp kabelových rýh ručně se zhutněním š 35 cm hl 40 cm z horniny tř I skupiny 3</t>
  </si>
  <si>
    <t>146</t>
  </si>
  <si>
    <t>460431152</t>
  </si>
  <si>
    <t>Zásyp kabelových rýh ručně se zhutněním š 35 cm hl 50 cm z horniny tř I skupiny 3</t>
  </si>
  <si>
    <t>148</t>
  </si>
  <si>
    <t>75</t>
  </si>
  <si>
    <t>460431292</t>
  </si>
  <si>
    <t>Zásyp kabelových rýh ručně se zhutněním š 50 cm hl 90 cm z horniny tř I skupiny 3</t>
  </si>
  <si>
    <t>150</t>
  </si>
  <si>
    <t>"přípojka pro vjezdový systém a datový kabel"19</t>
  </si>
  <si>
    <t>460661112</t>
  </si>
  <si>
    <t>Kabelové lože z písku pro kabely nn bez zakrytí š lože přes 35 do 50 cm</t>
  </si>
  <si>
    <t>152</t>
  </si>
  <si>
    <t>77</t>
  </si>
  <si>
    <t>460671114</t>
  </si>
  <si>
    <t>Výstražná fólie pro krytí kabelů šířky přes 35 do 40 cm</t>
  </si>
  <si>
    <t>154</t>
  </si>
  <si>
    <t>460791214</t>
  </si>
  <si>
    <t>Montáž trubek ochranných plastových uložených volně do rýhy ohebných přes 90 do 110 mm</t>
  </si>
  <si>
    <t>156</t>
  </si>
  <si>
    <t>79</t>
  </si>
  <si>
    <t>34571098</t>
  </si>
  <si>
    <t>trubka elektroinstalační dělená (chránička) D 100/110mm, HDPE</t>
  </si>
  <si>
    <t>158</t>
  </si>
  <si>
    <t>4*1,05 "Přepočtené koeficientem množství</t>
  </si>
  <si>
    <t>34571375</t>
  </si>
  <si>
    <t>trubka elektroinstalační ohebná dvouplášťová korugovaná HDPE+LDPE UV stab (chránička) D 94/110mm</t>
  </si>
  <si>
    <t>160</t>
  </si>
  <si>
    <t>15*1,05 "Přepočtené koeficientem množství</t>
  </si>
  <si>
    <t>81</t>
  </si>
  <si>
    <t>469981111</t>
  </si>
  <si>
    <t>Přesun hmot pro pomocné stavební práce při elektromotážích</t>
  </si>
  <si>
    <t>162</t>
  </si>
  <si>
    <t>HZS</t>
  </si>
  <si>
    <t>Hodinové zúčtovací sazby</t>
  </si>
  <si>
    <t>HZS2232</t>
  </si>
  <si>
    <t>Hodinová zúčtovací sazba elektrikář odborný</t>
  </si>
  <si>
    <t>hod</t>
  </si>
  <si>
    <t>262144</t>
  </si>
  <si>
    <t>164</t>
  </si>
  <si>
    <t>"propojovací práce, ostatní montážní práce"24</t>
  </si>
  <si>
    <t>83</t>
  </si>
  <si>
    <t>341000R1</t>
  </si>
  <si>
    <t>Drobný montážní elektro materiál</t>
  </si>
  <si>
    <t>kpl</t>
  </si>
  <si>
    <t>166</t>
  </si>
  <si>
    <t>SO 102 - Vjezd z ul. Nemo...</t>
  </si>
  <si>
    <t>"předpoklad množství"6</t>
  </si>
  <si>
    <t>113107343</t>
  </si>
  <si>
    <t>Odstranění podkladu živičného tl přes 100 do 150 mm strojně pl do 50 m2</t>
  </si>
  <si>
    <t>"odkopávky-přebytečná zeminy"6,5</t>
  </si>
  <si>
    <t>"Oprava povrchu za obrubou po osazení obruby - ohumustování tl.150mm + zatravnění"5</t>
  </si>
  <si>
    <t>5*0,02 "Přepočtené koeficientem množství</t>
  </si>
  <si>
    <t>"konstr. vozovky - komunikace"4</t>
  </si>
  <si>
    <t>"konstr. vozovky - ostrůvek"3</t>
  </si>
  <si>
    <t>185804311</t>
  </si>
  <si>
    <t>Zalití rostlin vodou plocha do 20 m2</t>
  </si>
  <si>
    <t>3*1,03 "Přepočtené koeficientem množství</t>
  </si>
  <si>
    <t>"stávající P4"1</t>
  </si>
  <si>
    <t>6,5+1</t>
  </si>
  <si>
    <t>6,5*1,02 "Přepočtené koeficientem množství</t>
  </si>
  <si>
    <t>59217030</t>
  </si>
  <si>
    <t>obrubník silniční betonový přechodový 1000x150x150-250mm</t>
  </si>
  <si>
    <t>1*1,02 "Přepočtené koeficientem množství</t>
  </si>
  <si>
    <t>916231213</t>
  </si>
  <si>
    <t>Osazení chodníkového obrubníku betonového stojatého s boční opěrou do lože z betonu prostého</t>
  </si>
  <si>
    <t>59217016</t>
  </si>
  <si>
    <t>obrubník betonový chodníkový 1000x80x250mm</t>
  </si>
  <si>
    <t>3,5*1,02 "Přepočtené koeficientem množství</t>
  </si>
  <si>
    <t>966006211</t>
  </si>
  <si>
    <t>Odstranění svislých dopravních značek ze sloupů, sloupků nebo konzol</t>
  </si>
  <si>
    <t>"nadrcení asfaltového povrchu"6*0,316</t>
  </si>
  <si>
    <t>"předpoklad množství"6*0,325</t>
  </si>
  <si>
    <t>"silniční obruba"3,5*0,29</t>
  </si>
  <si>
    <t>"asfalt"6*0,316</t>
  </si>
  <si>
    <t>4,861*3 "Přepočtené koeficientem množství</t>
  </si>
  <si>
    <t>6*0,316</t>
  </si>
  <si>
    <t>"přípojka pro vjezdový systém"27*5</t>
  </si>
  <si>
    <t>27*5*1,2 "Přepočtené koeficientem množství</t>
  </si>
  <si>
    <t>"přípojka pro vjezdový systém"27</t>
  </si>
  <si>
    <t>27*1,15 "Přepočtené koeficientem množství</t>
  </si>
  <si>
    <t>"přípojka pro vjezdový systém a datový kabel"27*0,5*0,1</t>
  </si>
  <si>
    <t>1,35*3 "Přepočtené koeficientem množství</t>
  </si>
  <si>
    <t>1,35*1,8 "Přepočtené koeficientem množství</t>
  </si>
  <si>
    <t>"přípojka pro vjezdový systém a datový kabel"27</t>
  </si>
  <si>
    <t>27*1,05 "Přepočtené koeficientem množství</t>
  </si>
  <si>
    <t>SO 103 - Vjezd z ul. Nemo...</t>
  </si>
  <si>
    <t>"předpoklad množství"9</t>
  </si>
  <si>
    <t>"odkopávky-přebytečná zeminy"2,5</t>
  </si>
  <si>
    <t>"Oprava povrchu za obrubou po osazení obruby - ohumustování tl.150mm + zatravnění"2</t>
  </si>
  <si>
    <t>2*0,02 "Přepočtené koeficientem množství</t>
  </si>
  <si>
    <t>"konstr. vozovky - komunikace"8,5</t>
  </si>
  <si>
    <t>"konstr. vozovky - ostrůvek"2</t>
  </si>
  <si>
    <t>2*1,03 "Přepočtené koeficientem množství</t>
  </si>
  <si>
    <t>4*1,02 "Přepočtené koeficientem množství</t>
  </si>
  <si>
    <t>"nadrcení asfaltového povrchu"9*0,316</t>
  </si>
  <si>
    <t>"předpoklad množství"9*0,325</t>
  </si>
  <si>
    <t>"asfalt"9*0,316</t>
  </si>
  <si>
    <t>5,769*3 "Přepočtené koeficientem množství</t>
  </si>
  <si>
    <t>9*0,316</t>
  </si>
  <si>
    <t>"přípojka pro vjezdový systém"18*5</t>
  </si>
  <si>
    <t>18*5*1,2 "Přepočtené koeficientem množství</t>
  </si>
  <si>
    <t>"přípojka pro vjezdový systém"18</t>
  </si>
  <si>
    <t>18*1,15 "Přepočtené koeficientem množství</t>
  </si>
  <si>
    <t>"přípojka pro vjezdový systém a datový kabel"18*0,5*0,1</t>
  </si>
  <si>
    <t>0,9*3 "Přepočtené koeficientem množství</t>
  </si>
  <si>
    <t>0,9*1,8 "Přepočtené koeficientem množství</t>
  </si>
  <si>
    <t>"přípojka pro vjezdový systém a datový kabel"18</t>
  </si>
  <si>
    <t>18*1,05 "Přepočtené koeficientem množství</t>
  </si>
  <si>
    <t>341000R1.1</t>
  </si>
  <si>
    <t>SO 104 - Technologické zařízení vjezdového systému</t>
  </si>
  <si>
    <t>1R</t>
  </si>
  <si>
    <t>Automatická závora vysoké technické úrovně určena pro intenzivní až nepřetržitý provoz. Rychlost pohybu 0,8-1,5 s., délka ramene do 3m. Frekvenční měnič, bez integrovaného semaforu. Funkce automatického otevření při výpadku napajení.</t>
  </si>
  <si>
    <t>ks</t>
  </si>
  <si>
    <t>841919887</t>
  </si>
  <si>
    <t>25R</t>
  </si>
  <si>
    <t>čtečka karet pro vjezd rezidentů/zaměstnanců s technologií Mifare 13,56 MHz a Desfire 13,56 MHz ev3</t>
  </si>
  <si>
    <t>-1287146113</t>
  </si>
  <si>
    <t>2R</t>
  </si>
  <si>
    <t>Integrovaný LED semafor pro závory PARK, průměr 120 mm</t>
  </si>
  <si>
    <t>335456880</t>
  </si>
  <si>
    <t>3R</t>
  </si>
  <si>
    <t>Kotevní sada závory</t>
  </si>
  <si>
    <t>-802793427</t>
  </si>
  <si>
    <t>4R</t>
  </si>
  <si>
    <t>Rameno závory, délka 3m</t>
  </si>
  <si>
    <t>-1214461195</t>
  </si>
  <si>
    <t>5R</t>
  </si>
  <si>
    <t>1 - k.indukční det. vozidel</t>
  </si>
  <si>
    <t>1646814686</t>
  </si>
  <si>
    <t>6R</t>
  </si>
  <si>
    <t>Vhjezdový terminál (volitelná barva RAL), nerezové provedení skříně, lakované_x000D_
- klimatizované vnitřní prostředí_x000D_
- Čtečka čárového kódu podporující snímání dvoudimenzionálních čárových kódů. Šířka umožňuje přiložit mobilní telefon pro čtení kódu_x000D_
- vydavač papírových karet s čárovým kódem, s kapacitou na jedno naplnění 5.000ks/10.000ks</t>
  </si>
  <si>
    <t>970620961</t>
  </si>
  <si>
    <t>7R</t>
  </si>
  <si>
    <t>Výjezdový terminál (volitelná barva RAL), nerezové provedení skříně, lakované_x000D_
- klimatizované vnitřní prostředí_x000D_
- Čtečka čárového kódu podporující snímání dvoudimenzionálních čárových kódů. Šířka umožňuje přiložit mobilní telefon pro čtení kódu_x000D_
- automatické pohlcení karty do vnitřního koše (kapacita 5.000ks/10.000ks)</t>
  </si>
  <si>
    <t>1616983739</t>
  </si>
  <si>
    <t>8R</t>
  </si>
  <si>
    <t>kotevní sada terminálu</t>
  </si>
  <si>
    <t>-448478860</t>
  </si>
  <si>
    <t>9R</t>
  </si>
  <si>
    <t>převodník LAN pro terminál/pokladnu</t>
  </si>
  <si>
    <t>-265316159</t>
  </si>
  <si>
    <t>10R</t>
  </si>
  <si>
    <t>Automatická pokladna - LED 8" displej, čárový kód _x000D_
(volitelná barva RAL), nerezové dveře, lakované_x000D_
- napájení 230V AC/600W_x000D_
- klimatizované vnitřní prostředí _x000D_
- Čtečka čárového kódu podporující snímání dvoudimenzionálních čárových kódů. Šířka umožňuje přiložit mobilní telefon pro čtení kódu_x000D_
- příjem mincí a bankovek, vracení přeplatku mincemi</t>
  </si>
  <si>
    <t>903843830</t>
  </si>
  <si>
    <t>11R</t>
  </si>
  <si>
    <t>mechanická montáž doplnění o možnost placení VISA a MASTERCARD, bez pinu, bezkontaktně, vyžaduje připojení pokladny na LAN/Internet</t>
  </si>
  <si>
    <t>-1379886754</t>
  </si>
  <si>
    <t>12R</t>
  </si>
  <si>
    <t>kotevní sada automatické pokladny</t>
  </si>
  <si>
    <t>594059938</t>
  </si>
  <si>
    <t>13R</t>
  </si>
  <si>
    <t>IP interkom do stajonu nebo platebního automatu pro připojení LAN (cena bez konfigurace)</t>
  </si>
  <si>
    <t>1761376273</t>
  </si>
  <si>
    <t>14R</t>
  </si>
  <si>
    <t>LAN rozhraní pro značku IED533A</t>
  </si>
  <si>
    <t>1856156210</t>
  </si>
  <si>
    <t>15R</t>
  </si>
  <si>
    <t>IP kamera s IR přísvitem pro rozpoznávání RZ (SPZ)</t>
  </si>
  <si>
    <t>-1604233542</t>
  </si>
  <si>
    <t>16R</t>
  </si>
  <si>
    <t>sloupek pro kameru pro uchycení na strop</t>
  </si>
  <si>
    <t>-1589242135</t>
  </si>
  <si>
    <t>17R</t>
  </si>
  <si>
    <t>POE injektor pro SPZ kameru</t>
  </si>
  <si>
    <t>85175620</t>
  </si>
  <si>
    <t>18R</t>
  </si>
  <si>
    <t>Software pro zpracování a evidenci SPZ včetně SW CameraServeru (licence pro 4 kamer, statické vozidlo při snímání)</t>
  </si>
  <si>
    <t>kompl.</t>
  </si>
  <si>
    <t>2056889226</t>
  </si>
  <si>
    <t>19R</t>
  </si>
  <si>
    <t>parkovací systém - montáž</t>
  </si>
  <si>
    <t>3491431</t>
  </si>
  <si>
    <t>20R</t>
  </si>
  <si>
    <t>parkovací systém - konfigurace komponent</t>
  </si>
  <si>
    <t>-1959616781</t>
  </si>
  <si>
    <t>21R</t>
  </si>
  <si>
    <t>parkovací systém - kamery SPZ, montáž, konfigurace komponent</t>
  </si>
  <si>
    <t>1368963580</t>
  </si>
  <si>
    <t>22R</t>
  </si>
  <si>
    <t>parkovací systém - oživení, zaškolení</t>
  </si>
  <si>
    <t>-568160678</t>
  </si>
  <si>
    <t>23R</t>
  </si>
  <si>
    <t>Synchronizace se systémem EKV Aktion</t>
  </si>
  <si>
    <t>1088227220</t>
  </si>
  <si>
    <t>24R</t>
  </si>
  <si>
    <t>parkovací systém - doprava</t>
  </si>
  <si>
    <t>727132026</t>
  </si>
  <si>
    <t>VRN - Vedlejší a ostatní ...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</si>
  <si>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</si>
  <si>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</si>
  <si>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</si>
  <si>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</si>
  <si>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</si>
  <si>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</si>
  <si>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</si>
  <si>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</si>
  <si>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</si>
  <si>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</si>
  <si>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</si>
  <si>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012203000</t>
  </si>
  <si>
    <t>Geodetické práce při provádění stavby</t>
  </si>
  <si>
    <t>012303000</t>
  </si>
  <si>
    <t>Geodetické práce po výstavbě</t>
  </si>
  <si>
    <t>013294000</t>
  </si>
  <si>
    <t>Ostatní dokumentace - zajištění DIR včetně projektu DIO</t>
  </si>
  <si>
    <t>VRN3</t>
  </si>
  <si>
    <t>Zařízení staveniště</t>
  </si>
  <si>
    <t>030001000</t>
  </si>
  <si>
    <t>032903000</t>
  </si>
  <si>
    <t>Náklady na průběžný úklid a čištění komunikací bezprostředně dotčených realizací stavby (díla)</t>
  </si>
  <si>
    <t>034303000</t>
  </si>
  <si>
    <t>Dopravní značení na staveništi DIO - realizace včetně údržby po dobu realizace</t>
  </si>
  <si>
    <t>034503000</t>
  </si>
  <si>
    <t>Informační tabule na staveništi</t>
  </si>
  <si>
    <t>039203000</t>
  </si>
  <si>
    <t>Uvedení pozemků a ploch dotčených realizací stavby a zařízením staveniště do stavu před realizací stavby (díla)</t>
  </si>
  <si>
    <t>VRN4</t>
  </si>
  <si>
    <t>Inženýrská činnost</t>
  </si>
  <si>
    <t>043154000</t>
  </si>
  <si>
    <t>Zkoušky hutnicí</t>
  </si>
  <si>
    <t>045002000</t>
  </si>
  <si>
    <t>Kompletační a koordinační činnost</t>
  </si>
  <si>
    <t>VRN6</t>
  </si>
  <si>
    <t>Územní vlivy</t>
  </si>
  <si>
    <t>060001000</t>
  </si>
  <si>
    <t>VRN7</t>
  </si>
  <si>
    <t>Provozní vlivy</t>
  </si>
  <si>
    <t>070001000</t>
  </si>
  <si>
    <t>075103000</t>
  </si>
  <si>
    <t>Ochrana a zabezpečení stávajících inženýrských sítí po celou dobu realizace stavby (díla)</t>
  </si>
  <si>
    <t>NECENIT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</si>
</sst>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8"/>
      <name val="Arial CE"/>
      <charset val="238"/>
    </font>
    <font>
      <b/>
      <sz val="12"/>
      <color rgb="FF003366"/>
      <name val="Arial CE"/>
      <charset val="238"/>
    </font>
    <font>
      <b/>
      <sz val="10"/>
      <color rgb="FF003366"/>
      <name val="Arial CE"/>
      <charset val="238"/>
    </font>
    <font>
      <b/>
      <sz val="9"/>
      <name val="Arial CE"/>
      <charset val="238"/>
    </font>
    <font>
      <b/>
      <sz val="8"/>
      <color rgb="FF003366"/>
      <name val="Arial CE"/>
      <charset val="238"/>
    </font>
    <font>
      <b/>
      <sz val="9"/>
      <color rgb="FFFF0000"/>
      <name val="Arial CE"/>
      <charset val="238"/>
    </font>
    <font>
      <b/>
      <sz val="8"/>
      <color rgb="FF505050"/>
      <name val="Arial CE"/>
      <charset val="238"/>
    </font>
    <font>
      <b/>
      <sz val="8"/>
      <color rgb="FFFF0000"/>
      <name val="Arial CE"/>
      <charset val="238"/>
    </font>
    <font>
      <b/>
      <sz val="8"/>
      <color rgb="FF800080"/>
      <name val="Arial CE"/>
      <charset val="238"/>
    </font>
    <font>
      <b/>
      <i/>
      <sz val="9"/>
      <color rgb="FF0000FF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3" borderId="22" xfId="0" applyNumberFormat="1" applyFont="1" applyFill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38" fillId="0" borderId="0" xfId="0" applyFont="1"/>
    <xf numFmtId="0" fontId="38" fillId="0" borderId="2" xfId="0" applyFont="1" applyBorder="1"/>
    <xf numFmtId="0" fontId="38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0" borderId="12" xfId="0" applyFont="1" applyBorder="1" applyAlignment="1">
      <alignment vertical="center"/>
    </xf>
    <xf numFmtId="0" fontId="38" fillId="5" borderId="8" xfId="0" applyFont="1" applyFill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38" fillId="0" borderId="2" xfId="0" applyFont="1" applyBorder="1" applyAlignment="1">
      <alignment vertical="center"/>
    </xf>
    <xf numFmtId="0" fontId="38" fillId="5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5" borderId="18" xfId="0" applyFont="1" applyFill="1" applyBorder="1" applyAlignment="1">
      <alignment horizontal="center" vertical="center" wrapText="1"/>
    </xf>
    <xf numFmtId="0" fontId="42" fillId="0" borderId="0" xfId="0" applyFont="1"/>
    <xf numFmtId="0" fontId="43" fillId="6" borderId="22" xfId="0" applyFont="1" applyFill="1" applyBorder="1" applyAlignment="1" applyProtection="1">
      <alignment horizontal="left" vertical="center" wrapText="1"/>
      <protection locked="0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22" xfId="0" applyFont="1" applyBorder="1" applyAlignment="1" applyProtection="1">
      <alignment horizontal="left" vertical="center" wrapText="1"/>
      <protection locked="0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79" workbookViewId="0">
      <selection activeCell="J98" sqref="J98:AF98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228" t="s">
        <v>5</v>
      </c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37" t="s">
        <v>14</v>
      </c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R5" s="19"/>
      <c r="BE5" s="234" t="s">
        <v>15</v>
      </c>
      <c r="BS5" s="16" t="s">
        <v>6</v>
      </c>
    </row>
    <row r="6" spans="1:74" ht="36.9" customHeight="1">
      <c r="B6" s="19"/>
      <c r="D6" s="25" t="s">
        <v>16</v>
      </c>
      <c r="K6" s="238" t="s">
        <v>17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R6" s="19"/>
      <c r="BE6" s="23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3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35"/>
      <c r="BS8" s="16" t="s">
        <v>6</v>
      </c>
    </row>
    <row r="9" spans="1:74" ht="14.4" customHeight="1">
      <c r="B9" s="19"/>
      <c r="AR9" s="19"/>
      <c r="BE9" s="23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35"/>
      <c r="BS10" s="16" t="s">
        <v>6</v>
      </c>
    </row>
    <row r="11" spans="1:74" ht="18.45" customHeight="1">
      <c r="B11" s="19"/>
      <c r="E11" s="24" t="s">
        <v>21</v>
      </c>
      <c r="AK11" s="26" t="s">
        <v>26</v>
      </c>
      <c r="AN11" s="24" t="s">
        <v>1</v>
      </c>
      <c r="AR11" s="19"/>
      <c r="BE11" s="235"/>
      <c r="BS11" s="16" t="s">
        <v>6</v>
      </c>
    </row>
    <row r="12" spans="1:74" ht="6.9" customHeight="1">
      <c r="B12" s="19"/>
      <c r="AR12" s="19"/>
      <c r="BE12" s="235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35"/>
      <c r="BS13" s="16" t="s">
        <v>6</v>
      </c>
    </row>
    <row r="14" spans="1:74" ht="13.2">
      <c r="B14" s="19"/>
      <c r="E14" s="239" t="s">
        <v>28</v>
      </c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6" t="s">
        <v>26</v>
      </c>
      <c r="AN14" s="28" t="s">
        <v>28</v>
      </c>
      <c r="AR14" s="19"/>
      <c r="BE14" s="235"/>
      <c r="BS14" s="16" t="s">
        <v>6</v>
      </c>
    </row>
    <row r="15" spans="1:74" ht="6.9" customHeight="1">
      <c r="B15" s="19"/>
      <c r="AR15" s="19"/>
      <c r="BE15" s="235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235"/>
      <c r="BS16" s="16" t="s">
        <v>3</v>
      </c>
    </row>
    <row r="17" spans="2:71" ht="18.45" customHeight="1">
      <c r="B17" s="19"/>
      <c r="E17" s="24" t="s">
        <v>21</v>
      </c>
      <c r="AK17" s="26" t="s">
        <v>26</v>
      </c>
      <c r="AN17" s="24" t="s">
        <v>1</v>
      </c>
      <c r="AR17" s="19"/>
      <c r="BE17" s="235"/>
      <c r="BS17" s="16" t="s">
        <v>30</v>
      </c>
    </row>
    <row r="18" spans="2:71" ht="6.9" customHeight="1">
      <c r="B18" s="19"/>
      <c r="AR18" s="19"/>
      <c r="BE18" s="235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235"/>
      <c r="BS19" s="16" t="s">
        <v>6</v>
      </c>
    </row>
    <row r="20" spans="2:71" ht="18.45" customHeight="1">
      <c r="B20" s="19"/>
      <c r="E20" s="24" t="s">
        <v>21</v>
      </c>
      <c r="AK20" s="26" t="s">
        <v>26</v>
      </c>
      <c r="AN20" s="24" t="s">
        <v>1</v>
      </c>
      <c r="AR20" s="19"/>
      <c r="BE20" s="235"/>
      <c r="BS20" s="16" t="s">
        <v>3</v>
      </c>
    </row>
    <row r="21" spans="2:71" ht="6.9" customHeight="1">
      <c r="B21" s="19"/>
      <c r="AR21" s="19"/>
      <c r="BE21" s="235"/>
    </row>
    <row r="22" spans="2:71" ht="12" customHeight="1">
      <c r="B22" s="19"/>
      <c r="D22" s="26" t="s">
        <v>32</v>
      </c>
      <c r="AR22" s="19"/>
      <c r="BE22" s="235"/>
    </row>
    <row r="23" spans="2:71" ht="16.5" customHeight="1">
      <c r="B23" s="19"/>
      <c r="E23" s="241" t="s">
        <v>1</v>
      </c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R23" s="19"/>
      <c r="BE23" s="235"/>
    </row>
    <row r="24" spans="2:71" ht="6.9" customHeight="1">
      <c r="B24" s="19"/>
      <c r="AR24" s="19"/>
      <c r="BE24" s="235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35"/>
    </row>
    <row r="26" spans="2:71" s="1" customFormat="1" ht="25.95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5">
        <f>ROUND(AG94,2)</f>
        <v>0</v>
      </c>
      <c r="AL26" s="226"/>
      <c r="AM26" s="226"/>
      <c r="AN26" s="226"/>
      <c r="AO26" s="226"/>
      <c r="AR26" s="31"/>
      <c r="BE26" s="235"/>
    </row>
    <row r="27" spans="2:71" s="1" customFormat="1" ht="6.9" customHeight="1">
      <c r="B27" s="31"/>
      <c r="AR27" s="31"/>
      <c r="BE27" s="235"/>
    </row>
    <row r="28" spans="2:71" s="1" customFormat="1" ht="13.2">
      <c r="B28" s="31"/>
      <c r="L28" s="227" t="s">
        <v>34</v>
      </c>
      <c r="M28" s="227"/>
      <c r="N28" s="227"/>
      <c r="O28" s="227"/>
      <c r="P28" s="227"/>
      <c r="W28" s="227" t="s">
        <v>35</v>
      </c>
      <c r="X28" s="227"/>
      <c r="Y28" s="227"/>
      <c r="Z28" s="227"/>
      <c r="AA28" s="227"/>
      <c r="AB28" s="227"/>
      <c r="AC28" s="227"/>
      <c r="AD28" s="227"/>
      <c r="AE28" s="227"/>
      <c r="AK28" s="227" t="s">
        <v>36</v>
      </c>
      <c r="AL28" s="227"/>
      <c r="AM28" s="227"/>
      <c r="AN28" s="227"/>
      <c r="AO28" s="227"/>
      <c r="AR28" s="31"/>
      <c r="BE28" s="235"/>
    </row>
    <row r="29" spans="2:71" s="2" customFormat="1" ht="14.4" customHeight="1">
      <c r="B29" s="35"/>
      <c r="D29" s="26" t="s">
        <v>37</v>
      </c>
      <c r="F29" s="26" t="s">
        <v>38</v>
      </c>
      <c r="L29" s="221">
        <v>0.21</v>
      </c>
      <c r="M29" s="220"/>
      <c r="N29" s="220"/>
      <c r="O29" s="220"/>
      <c r="P29" s="220"/>
      <c r="W29" s="219">
        <f>ROUND(AZ94, 2)</f>
        <v>0</v>
      </c>
      <c r="X29" s="220"/>
      <c r="Y29" s="220"/>
      <c r="Z29" s="220"/>
      <c r="AA29" s="220"/>
      <c r="AB29" s="220"/>
      <c r="AC29" s="220"/>
      <c r="AD29" s="220"/>
      <c r="AE29" s="220"/>
      <c r="AK29" s="219">
        <f>ROUND(AV94, 2)</f>
        <v>0</v>
      </c>
      <c r="AL29" s="220"/>
      <c r="AM29" s="220"/>
      <c r="AN29" s="220"/>
      <c r="AO29" s="220"/>
      <c r="AR29" s="35"/>
      <c r="BE29" s="236"/>
    </row>
    <row r="30" spans="2:71" s="2" customFormat="1" ht="14.4" customHeight="1">
      <c r="B30" s="35"/>
      <c r="F30" s="26" t="s">
        <v>39</v>
      </c>
      <c r="L30" s="221">
        <v>0.12</v>
      </c>
      <c r="M30" s="220"/>
      <c r="N30" s="220"/>
      <c r="O30" s="220"/>
      <c r="P30" s="220"/>
      <c r="W30" s="219">
        <f>ROUND(BA94, 2)</f>
        <v>0</v>
      </c>
      <c r="X30" s="220"/>
      <c r="Y30" s="220"/>
      <c r="Z30" s="220"/>
      <c r="AA30" s="220"/>
      <c r="AB30" s="220"/>
      <c r="AC30" s="220"/>
      <c r="AD30" s="220"/>
      <c r="AE30" s="220"/>
      <c r="AK30" s="219">
        <f>ROUND(AW94, 2)</f>
        <v>0</v>
      </c>
      <c r="AL30" s="220"/>
      <c r="AM30" s="220"/>
      <c r="AN30" s="220"/>
      <c r="AO30" s="220"/>
      <c r="AR30" s="35"/>
      <c r="BE30" s="236"/>
    </row>
    <row r="31" spans="2:71" s="2" customFormat="1" ht="14.4" hidden="1" customHeight="1">
      <c r="B31" s="35"/>
      <c r="F31" s="26" t="s">
        <v>40</v>
      </c>
      <c r="L31" s="221">
        <v>0.21</v>
      </c>
      <c r="M31" s="220"/>
      <c r="N31" s="220"/>
      <c r="O31" s="220"/>
      <c r="P31" s="220"/>
      <c r="W31" s="219">
        <f>ROUND(BB94, 2)</f>
        <v>0</v>
      </c>
      <c r="X31" s="220"/>
      <c r="Y31" s="220"/>
      <c r="Z31" s="220"/>
      <c r="AA31" s="220"/>
      <c r="AB31" s="220"/>
      <c r="AC31" s="220"/>
      <c r="AD31" s="220"/>
      <c r="AE31" s="220"/>
      <c r="AK31" s="219">
        <v>0</v>
      </c>
      <c r="AL31" s="220"/>
      <c r="AM31" s="220"/>
      <c r="AN31" s="220"/>
      <c r="AO31" s="220"/>
      <c r="AR31" s="35"/>
      <c r="BE31" s="236"/>
    </row>
    <row r="32" spans="2:71" s="2" customFormat="1" ht="14.4" hidden="1" customHeight="1">
      <c r="B32" s="35"/>
      <c r="F32" s="26" t="s">
        <v>41</v>
      </c>
      <c r="L32" s="221">
        <v>0.12</v>
      </c>
      <c r="M32" s="220"/>
      <c r="N32" s="220"/>
      <c r="O32" s="220"/>
      <c r="P32" s="220"/>
      <c r="W32" s="219">
        <f>ROUND(BC94, 2)</f>
        <v>0</v>
      </c>
      <c r="X32" s="220"/>
      <c r="Y32" s="220"/>
      <c r="Z32" s="220"/>
      <c r="AA32" s="220"/>
      <c r="AB32" s="220"/>
      <c r="AC32" s="220"/>
      <c r="AD32" s="220"/>
      <c r="AE32" s="220"/>
      <c r="AK32" s="219">
        <v>0</v>
      </c>
      <c r="AL32" s="220"/>
      <c r="AM32" s="220"/>
      <c r="AN32" s="220"/>
      <c r="AO32" s="220"/>
      <c r="AR32" s="35"/>
      <c r="BE32" s="236"/>
    </row>
    <row r="33" spans="2:57" s="2" customFormat="1" ht="14.4" hidden="1" customHeight="1">
      <c r="B33" s="35"/>
      <c r="F33" s="26" t="s">
        <v>42</v>
      </c>
      <c r="L33" s="221">
        <v>0</v>
      </c>
      <c r="M33" s="220"/>
      <c r="N33" s="220"/>
      <c r="O33" s="220"/>
      <c r="P33" s="220"/>
      <c r="W33" s="219">
        <f>ROUND(BD94, 2)</f>
        <v>0</v>
      </c>
      <c r="X33" s="220"/>
      <c r="Y33" s="220"/>
      <c r="Z33" s="220"/>
      <c r="AA33" s="220"/>
      <c r="AB33" s="220"/>
      <c r="AC33" s="220"/>
      <c r="AD33" s="220"/>
      <c r="AE33" s="220"/>
      <c r="AK33" s="219">
        <v>0</v>
      </c>
      <c r="AL33" s="220"/>
      <c r="AM33" s="220"/>
      <c r="AN33" s="220"/>
      <c r="AO33" s="220"/>
      <c r="AR33" s="35"/>
      <c r="BE33" s="236"/>
    </row>
    <row r="34" spans="2:57" s="1" customFormat="1" ht="6.9" customHeight="1">
      <c r="B34" s="31"/>
      <c r="AR34" s="31"/>
      <c r="BE34" s="235"/>
    </row>
    <row r="35" spans="2:57" s="1" customFormat="1" ht="25.95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33" t="s">
        <v>45</v>
      </c>
      <c r="Y35" s="231"/>
      <c r="Z35" s="231"/>
      <c r="AA35" s="231"/>
      <c r="AB35" s="231"/>
      <c r="AC35" s="38"/>
      <c r="AD35" s="38"/>
      <c r="AE35" s="38"/>
      <c r="AF35" s="38"/>
      <c r="AG35" s="38"/>
      <c r="AH35" s="38"/>
      <c r="AI35" s="38"/>
      <c r="AJ35" s="38"/>
      <c r="AK35" s="230">
        <f>SUM(AK26:AK33)</f>
        <v>0</v>
      </c>
      <c r="AL35" s="231"/>
      <c r="AM35" s="231"/>
      <c r="AN35" s="231"/>
      <c r="AO35" s="232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" customHeight="1">
      <c r="B82" s="31"/>
      <c r="C82" s="20" t="s">
        <v>52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2026_01_28/2410</v>
      </c>
      <c r="AR84" s="47"/>
    </row>
    <row r="85" spans="1:91" s="4" customFormat="1" ht="36.9" customHeight="1">
      <c r="B85" s="48"/>
      <c r="C85" s="49" t="s">
        <v>16</v>
      </c>
      <c r="L85" s="222" t="str">
        <f>K6</f>
        <v>Dopravní řešení dolního areálu Oblastní nemocnice Náchod a.s. III</v>
      </c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R85" s="48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24" t="str">
        <f>IF(AN8= "","",AN8)</f>
        <v>28. 1. 2026</v>
      </c>
      <c r="AN87" s="224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7" t="str">
        <f>IF(E17="","",E17)</f>
        <v xml:space="preserve"> </v>
      </c>
      <c r="AN89" s="208"/>
      <c r="AO89" s="208"/>
      <c r="AP89" s="208"/>
      <c r="AR89" s="31"/>
      <c r="AS89" s="203" t="s">
        <v>53</v>
      </c>
      <c r="AT89" s="20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07" t="str">
        <f>IF(E20="","",E20)</f>
        <v xml:space="preserve"> </v>
      </c>
      <c r="AN90" s="208"/>
      <c r="AO90" s="208"/>
      <c r="AP90" s="208"/>
      <c r="AR90" s="31"/>
      <c r="AS90" s="205"/>
      <c r="AT90" s="206"/>
      <c r="BD90" s="55"/>
    </row>
    <row r="91" spans="1:91" s="1" customFormat="1" ht="10.95" customHeight="1">
      <c r="B91" s="31"/>
      <c r="AR91" s="31"/>
      <c r="AS91" s="205"/>
      <c r="AT91" s="206"/>
      <c r="BD91" s="55"/>
    </row>
    <row r="92" spans="1:91" s="1" customFormat="1" ht="29.25" customHeight="1">
      <c r="B92" s="31"/>
      <c r="C92" s="209" t="s">
        <v>54</v>
      </c>
      <c r="D92" s="210"/>
      <c r="E92" s="210"/>
      <c r="F92" s="210"/>
      <c r="G92" s="210"/>
      <c r="H92" s="56"/>
      <c r="I92" s="212" t="s">
        <v>55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1" t="s">
        <v>56</v>
      </c>
      <c r="AH92" s="210"/>
      <c r="AI92" s="210"/>
      <c r="AJ92" s="210"/>
      <c r="AK92" s="210"/>
      <c r="AL92" s="210"/>
      <c r="AM92" s="210"/>
      <c r="AN92" s="212" t="s">
        <v>57</v>
      </c>
      <c r="AO92" s="210"/>
      <c r="AP92" s="213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5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7">
        <f>ROUND(SUM(AG95:AG99),2)</f>
        <v>0</v>
      </c>
      <c r="AH94" s="217"/>
      <c r="AI94" s="217"/>
      <c r="AJ94" s="217"/>
      <c r="AK94" s="217"/>
      <c r="AL94" s="217"/>
      <c r="AM94" s="217"/>
      <c r="AN94" s="218">
        <f t="shared" ref="AN94:AN99" si="0">SUM(AG94,AT94)</f>
        <v>0</v>
      </c>
      <c r="AO94" s="218"/>
      <c r="AP94" s="218"/>
      <c r="AQ94" s="66" t="s">
        <v>1</v>
      </c>
      <c r="AR94" s="62"/>
      <c r="AS94" s="67">
        <f>ROUND(SUM(AS95:AS99),2)</f>
        <v>0</v>
      </c>
      <c r="AT94" s="68">
        <f t="shared" ref="AT94:AT99" si="1">ROUND(SUM(AV94:AW94),2)</f>
        <v>0</v>
      </c>
      <c r="AU94" s="69">
        <f>ROUND(SUM(AU95:AU99),5)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ROUND(SUM(AZ95:AZ99),2)</f>
        <v>0</v>
      </c>
      <c r="BA94" s="68">
        <f>ROUND(SUM(BA95:BA99),2)</f>
        <v>0</v>
      </c>
      <c r="BB94" s="68">
        <f>ROUND(SUM(BB95:BB99),2)</f>
        <v>0</v>
      </c>
      <c r="BC94" s="68">
        <f>ROUND(SUM(BC95:BC99),2)</f>
        <v>0</v>
      </c>
      <c r="BD94" s="70">
        <f>ROUND(SUM(BD95:BD99),2)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214" t="s">
        <v>78</v>
      </c>
      <c r="E95" s="214"/>
      <c r="F95" s="214"/>
      <c r="G95" s="214"/>
      <c r="H95" s="214"/>
      <c r="I95" s="76"/>
      <c r="J95" s="214" t="s">
        <v>79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5">
        <f>'SO 101 - Vjezd z ul. Bart...'!J30</f>
        <v>0</v>
      </c>
      <c r="AH95" s="216"/>
      <c r="AI95" s="216"/>
      <c r="AJ95" s="216"/>
      <c r="AK95" s="216"/>
      <c r="AL95" s="216"/>
      <c r="AM95" s="216"/>
      <c r="AN95" s="215">
        <f t="shared" si="0"/>
        <v>0</v>
      </c>
      <c r="AO95" s="216"/>
      <c r="AP95" s="216"/>
      <c r="AQ95" s="77" t="s">
        <v>80</v>
      </c>
      <c r="AR95" s="74"/>
      <c r="AS95" s="78">
        <v>0</v>
      </c>
      <c r="AT95" s="79">
        <f t="shared" si="1"/>
        <v>0</v>
      </c>
      <c r="AU95" s="80">
        <f>'SO 101 - Vjezd z ul. Bart...'!P129</f>
        <v>0</v>
      </c>
      <c r="AV95" s="79">
        <f>'SO 101 - Vjezd z ul. Bart...'!J33</f>
        <v>0</v>
      </c>
      <c r="AW95" s="79">
        <f>'SO 101 - Vjezd z ul. Bart...'!J34</f>
        <v>0</v>
      </c>
      <c r="AX95" s="79">
        <f>'SO 101 - Vjezd z ul. Bart...'!J35</f>
        <v>0</v>
      </c>
      <c r="AY95" s="79">
        <f>'SO 101 - Vjezd z ul. Bart...'!J36</f>
        <v>0</v>
      </c>
      <c r="AZ95" s="79">
        <f>'SO 101 - Vjezd z ul. Bart...'!F33</f>
        <v>0</v>
      </c>
      <c r="BA95" s="79">
        <f>'SO 101 - Vjezd z ul. Bart...'!F34</f>
        <v>0</v>
      </c>
      <c r="BB95" s="79">
        <f>'SO 101 - Vjezd z ul. Bart...'!F35</f>
        <v>0</v>
      </c>
      <c r="BC95" s="79">
        <f>'SO 101 - Vjezd z ul. Bart...'!F36</f>
        <v>0</v>
      </c>
      <c r="BD95" s="81">
        <f>'SO 101 - Vjezd z ul. Bart...'!F37</f>
        <v>0</v>
      </c>
      <c r="BT95" s="82" t="s">
        <v>81</v>
      </c>
      <c r="BV95" s="82" t="s">
        <v>75</v>
      </c>
      <c r="BW95" s="82" t="s">
        <v>82</v>
      </c>
      <c r="BX95" s="82" t="s">
        <v>4</v>
      </c>
      <c r="CL95" s="82" t="s">
        <v>1</v>
      </c>
      <c r="CM95" s="82" t="s">
        <v>83</v>
      </c>
    </row>
    <row r="96" spans="1:91" s="6" customFormat="1" ht="16.5" customHeight="1">
      <c r="A96" s="73" t="s">
        <v>77</v>
      </c>
      <c r="B96" s="74"/>
      <c r="C96" s="75"/>
      <c r="D96" s="214" t="s">
        <v>84</v>
      </c>
      <c r="E96" s="214"/>
      <c r="F96" s="214"/>
      <c r="G96" s="214"/>
      <c r="H96" s="214"/>
      <c r="I96" s="76"/>
      <c r="J96" s="214" t="s">
        <v>85</v>
      </c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5">
        <f>'SO 102 - Vjezd z ul. Nemo...'!J30</f>
        <v>0</v>
      </c>
      <c r="AH96" s="216"/>
      <c r="AI96" s="216"/>
      <c r="AJ96" s="216"/>
      <c r="AK96" s="216"/>
      <c r="AL96" s="216"/>
      <c r="AM96" s="216"/>
      <c r="AN96" s="215">
        <f t="shared" si="0"/>
        <v>0</v>
      </c>
      <c r="AO96" s="216"/>
      <c r="AP96" s="216"/>
      <c r="AQ96" s="77" t="s">
        <v>80</v>
      </c>
      <c r="AR96" s="74"/>
      <c r="AS96" s="78">
        <v>0</v>
      </c>
      <c r="AT96" s="79">
        <f t="shared" si="1"/>
        <v>0</v>
      </c>
      <c r="AU96" s="80">
        <f>'SO 102 - Vjezd z ul. Nemo...'!P129</f>
        <v>0</v>
      </c>
      <c r="AV96" s="79">
        <f>'SO 102 - Vjezd z ul. Nemo...'!J33</f>
        <v>0</v>
      </c>
      <c r="AW96" s="79">
        <f>'SO 102 - Vjezd z ul. Nemo...'!J34</f>
        <v>0</v>
      </c>
      <c r="AX96" s="79">
        <f>'SO 102 - Vjezd z ul. Nemo...'!J35</f>
        <v>0</v>
      </c>
      <c r="AY96" s="79">
        <f>'SO 102 - Vjezd z ul. Nemo...'!J36</f>
        <v>0</v>
      </c>
      <c r="AZ96" s="79">
        <f>'SO 102 - Vjezd z ul. Nemo...'!F33</f>
        <v>0</v>
      </c>
      <c r="BA96" s="79">
        <f>'SO 102 - Vjezd z ul. Nemo...'!F34</f>
        <v>0</v>
      </c>
      <c r="BB96" s="79">
        <f>'SO 102 - Vjezd z ul. Nemo...'!F35</f>
        <v>0</v>
      </c>
      <c r="BC96" s="79">
        <f>'SO 102 - Vjezd z ul. Nemo...'!F36</f>
        <v>0</v>
      </c>
      <c r="BD96" s="81">
        <f>'SO 102 - Vjezd z ul. Nemo...'!F37</f>
        <v>0</v>
      </c>
      <c r="BT96" s="82" t="s">
        <v>81</v>
      </c>
      <c r="BV96" s="82" t="s">
        <v>75</v>
      </c>
      <c r="BW96" s="82" t="s">
        <v>86</v>
      </c>
      <c r="BX96" s="82" t="s">
        <v>4</v>
      </c>
      <c r="CL96" s="82" t="s">
        <v>1</v>
      </c>
      <c r="CM96" s="82" t="s">
        <v>83</v>
      </c>
    </row>
    <row r="97" spans="1:91" s="6" customFormat="1" ht="16.5" customHeight="1">
      <c r="A97" s="73" t="s">
        <v>77</v>
      </c>
      <c r="B97" s="74"/>
      <c r="C97" s="75"/>
      <c r="D97" s="214" t="s">
        <v>87</v>
      </c>
      <c r="E97" s="214"/>
      <c r="F97" s="214"/>
      <c r="G97" s="214"/>
      <c r="H97" s="214"/>
      <c r="I97" s="76"/>
      <c r="J97" s="214" t="s">
        <v>85</v>
      </c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5">
        <f>'SO 103 - Vjezd z ul. Nemo...'!J30</f>
        <v>0</v>
      </c>
      <c r="AH97" s="216"/>
      <c r="AI97" s="216"/>
      <c r="AJ97" s="216"/>
      <c r="AK97" s="216"/>
      <c r="AL97" s="216"/>
      <c r="AM97" s="216"/>
      <c r="AN97" s="215">
        <f t="shared" si="0"/>
        <v>0</v>
      </c>
      <c r="AO97" s="216"/>
      <c r="AP97" s="216"/>
      <c r="AQ97" s="77" t="s">
        <v>80</v>
      </c>
      <c r="AR97" s="74"/>
      <c r="AS97" s="78">
        <v>0</v>
      </c>
      <c r="AT97" s="79">
        <f t="shared" si="1"/>
        <v>0</v>
      </c>
      <c r="AU97" s="80">
        <f>'SO 103 - Vjezd z ul. Nemo...'!P129</f>
        <v>0</v>
      </c>
      <c r="AV97" s="79">
        <f>'SO 103 - Vjezd z ul. Nemo...'!J33</f>
        <v>0</v>
      </c>
      <c r="AW97" s="79">
        <f>'SO 103 - Vjezd z ul. Nemo...'!J34</f>
        <v>0</v>
      </c>
      <c r="AX97" s="79">
        <f>'SO 103 - Vjezd z ul. Nemo...'!J35</f>
        <v>0</v>
      </c>
      <c r="AY97" s="79">
        <f>'SO 103 - Vjezd z ul. Nemo...'!J36</f>
        <v>0</v>
      </c>
      <c r="AZ97" s="79">
        <f>'SO 103 - Vjezd z ul. Nemo...'!F33</f>
        <v>0</v>
      </c>
      <c r="BA97" s="79">
        <f>'SO 103 - Vjezd z ul. Nemo...'!F34</f>
        <v>0</v>
      </c>
      <c r="BB97" s="79">
        <f>'SO 103 - Vjezd z ul. Nemo...'!F35</f>
        <v>0</v>
      </c>
      <c r="BC97" s="79">
        <f>'SO 103 - Vjezd z ul. Nemo...'!F36</f>
        <v>0</v>
      </c>
      <c r="BD97" s="81">
        <f>'SO 103 - Vjezd z ul. Nemo...'!F37</f>
        <v>0</v>
      </c>
      <c r="BT97" s="82" t="s">
        <v>81</v>
      </c>
      <c r="BV97" s="82" t="s">
        <v>75</v>
      </c>
      <c r="BW97" s="82" t="s">
        <v>88</v>
      </c>
      <c r="BX97" s="82" t="s">
        <v>4</v>
      </c>
      <c r="CL97" s="82" t="s">
        <v>1</v>
      </c>
      <c r="CM97" s="82" t="s">
        <v>83</v>
      </c>
    </row>
    <row r="98" spans="1:91" s="6" customFormat="1" ht="24.75" customHeight="1">
      <c r="A98" s="73" t="s">
        <v>77</v>
      </c>
      <c r="B98" s="74"/>
      <c r="C98" s="75"/>
      <c r="D98" s="214" t="s">
        <v>89</v>
      </c>
      <c r="E98" s="214"/>
      <c r="F98" s="214"/>
      <c r="G98" s="214"/>
      <c r="H98" s="214"/>
      <c r="I98" s="76"/>
      <c r="J98" s="214" t="s">
        <v>90</v>
      </c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5">
        <f>'SO 104 - Technologické za...'!J30</f>
        <v>0</v>
      </c>
      <c r="AH98" s="216"/>
      <c r="AI98" s="216"/>
      <c r="AJ98" s="216"/>
      <c r="AK98" s="216"/>
      <c r="AL98" s="216"/>
      <c r="AM98" s="216"/>
      <c r="AN98" s="215">
        <f t="shared" si="0"/>
        <v>0</v>
      </c>
      <c r="AO98" s="216"/>
      <c r="AP98" s="216"/>
      <c r="AQ98" s="77" t="s">
        <v>80</v>
      </c>
      <c r="AR98" s="74"/>
      <c r="AS98" s="78">
        <v>0</v>
      </c>
      <c r="AT98" s="79">
        <f t="shared" si="1"/>
        <v>0</v>
      </c>
      <c r="AU98" s="80">
        <f>'SO 104 - Technologické za...'!P116</f>
        <v>0</v>
      </c>
      <c r="AV98" s="79">
        <f>'SO 104 - Technologické za...'!J33</f>
        <v>0</v>
      </c>
      <c r="AW98" s="79">
        <f>'SO 104 - Technologické za...'!J34</f>
        <v>0</v>
      </c>
      <c r="AX98" s="79">
        <f>'SO 104 - Technologické za...'!J35</f>
        <v>0</v>
      </c>
      <c r="AY98" s="79">
        <f>'SO 104 - Technologické za...'!J36</f>
        <v>0</v>
      </c>
      <c r="AZ98" s="79">
        <f>'SO 104 - Technologické za...'!F33</f>
        <v>0</v>
      </c>
      <c r="BA98" s="79">
        <f>'SO 104 - Technologické za...'!F34</f>
        <v>0</v>
      </c>
      <c r="BB98" s="79">
        <f>'SO 104 - Technologické za...'!F35</f>
        <v>0</v>
      </c>
      <c r="BC98" s="79">
        <f>'SO 104 - Technologické za...'!F36</f>
        <v>0</v>
      </c>
      <c r="BD98" s="81">
        <f>'SO 104 - Technologické za...'!F37</f>
        <v>0</v>
      </c>
      <c r="BT98" s="82" t="s">
        <v>81</v>
      </c>
      <c r="BV98" s="82" t="s">
        <v>75</v>
      </c>
      <c r="BW98" s="82" t="s">
        <v>91</v>
      </c>
      <c r="BX98" s="82" t="s">
        <v>4</v>
      </c>
      <c r="CL98" s="82" t="s">
        <v>1</v>
      </c>
      <c r="CM98" s="82" t="s">
        <v>83</v>
      </c>
    </row>
    <row r="99" spans="1:91" s="6" customFormat="1" ht="16.5" customHeight="1">
      <c r="A99" s="73" t="s">
        <v>77</v>
      </c>
      <c r="B99" s="74"/>
      <c r="C99" s="75"/>
      <c r="D99" s="214" t="s">
        <v>92</v>
      </c>
      <c r="E99" s="214"/>
      <c r="F99" s="214"/>
      <c r="G99" s="214"/>
      <c r="H99" s="214"/>
      <c r="I99" s="76"/>
      <c r="J99" s="214" t="s">
        <v>93</v>
      </c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15">
        <f>'VRN - Vedlejší a ostatní ...'!J30</f>
        <v>0</v>
      </c>
      <c r="AH99" s="216"/>
      <c r="AI99" s="216"/>
      <c r="AJ99" s="216"/>
      <c r="AK99" s="216"/>
      <c r="AL99" s="216"/>
      <c r="AM99" s="216"/>
      <c r="AN99" s="215">
        <f t="shared" si="0"/>
        <v>0</v>
      </c>
      <c r="AO99" s="216"/>
      <c r="AP99" s="216"/>
      <c r="AQ99" s="77" t="s">
        <v>80</v>
      </c>
      <c r="AR99" s="74"/>
      <c r="AS99" s="83">
        <v>0</v>
      </c>
      <c r="AT99" s="84">
        <f t="shared" si="1"/>
        <v>0</v>
      </c>
      <c r="AU99" s="85">
        <f>'VRN - Vedlejší a ostatní ...'!P122</f>
        <v>0</v>
      </c>
      <c r="AV99" s="84">
        <f>'VRN - Vedlejší a ostatní ...'!J33</f>
        <v>0</v>
      </c>
      <c r="AW99" s="84">
        <f>'VRN - Vedlejší a ostatní ...'!J34</f>
        <v>0</v>
      </c>
      <c r="AX99" s="84">
        <f>'VRN - Vedlejší a ostatní ...'!J35</f>
        <v>0</v>
      </c>
      <c r="AY99" s="84">
        <f>'VRN - Vedlejší a ostatní ...'!J36</f>
        <v>0</v>
      </c>
      <c r="AZ99" s="84">
        <f>'VRN - Vedlejší a ostatní ...'!F33</f>
        <v>0</v>
      </c>
      <c r="BA99" s="84">
        <f>'VRN - Vedlejší a ostatní ...'!F34</f>
        <v>0</v>
      </c>
      <c r="BB99" s="84">
        <f>'VRN - Vedlejší a ostatní ...'!F35</f>
        <v>0</v>
      </c>
      <c r="BC99" s="84">
        <f>'VRN - Vedlejší a ostatní ...'!F36</f>
        <v>0</v>
      </c>
      <c r="BD99" s="86">
        <f>'VRN - Vedlejší a ostatní ...'!F37</f>
        <v>0</v>
      </c>
      <c r="BT99" s="82" t="s">
        <v>81</v>
      </c>
      <c r="BV99" s="82" t="s">
        <v>75</v>
      </c>
      <c r="BW99" s="82" t="s">
        <v>94</v>
      </c>
      <c r="BX99" s="82" t="s">
        <v>4</v>
      </c>
      <c r="CL99" s="82" t="s">
        <v>1</v>
      </c>
      <c r="CM99" s="82" t="s">
        <v>83</v>
      </c>
    </row>
    <row r="100" spans="1:91" s="1" customFormat="1" ht="30" customHeight="1">
      <c r="B100" s="31"/>
      <c r="AR100" s="31"/>
    </row>
    <row r="101" spans="1:91" s="1" customFormat="1" ht="6.9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31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D98:H98"/>
    <mergeCell ref="J98:AF98"/>
    <mergeCell ref="AN99:AP99"/>
    <mergeCell ref="AG99:AM99"/>
    <mergeCell ref="D99:H99"/>
    <mergeCell ref="J99:AF99"/>
    <mergeCell ref="D96:H96"/>
    <mergeCell ref="AG96:AM96"/>
    <mergeCell ref="AN96:AP96"/>
    <mergeCell ref="AN97:AP97"/>
    <mergeCell ref="D97:H97"/>
    <mergeCell ref="J97:AF97"/>
    <mergeCell ref="AG97:AM97"/>
    <mergeCell ref="D95:H95"/>
    <mergeCell ref="AG95:AM95"/>
    <mergeCell ref="J95:AF95"/>
    <mergeCell ref="AN95:AP95"/>
    <mergeCell ref="AG94:AM94"/>
    <mergeCell ref="AN94:AP94"/>
    <mergeCell ref="AS89:AT91"/>
    <mergeCell ref="AM90:AP90"/>
    <mergeCell ref="C92:G92"/>
    <mergeCell ref="AG92:AM92"/>
    <mergeCell ref="I92:AF92"/>
    <mergeCell ref="AN92:AP92"/>
  </mergeCells>
  <hyperlinks>
    <hyperlink ref="A95" location="'SO 101 - Vjezd z ul. Bart...'!C2" display="/" xr:uid="{00000000-0004-0000-0000-000000000000}"/>
    <hyperlink ref="A96" location="'SO 102 - Vjezd z ul. Nemo...'!C2" display="/" xr:uid="{00000000-0004-0000-0000-000001000000}"/>
    <hyperlink ref="A97" location="'SO 103 - Vjezd z ul. Nemo...'!C2" display="/" xr:uid="{00000000-0004-0000-0000-000002000000}"/>
    <hyperlink ref="A98" location="'SO 104 - Technologické za...'!C2" display="/" xr:uid="{00000000-0004-0000-0000-000003000000}"/>
    <hyperlink ref="A99" location="'VRN - Vedlejší a ostatní ...'!C2" display="/" xr:uid="{00000000-0004-0000-0000-000004000000}"/>
  </hyperlinks>
  <pageMargins left="0.39370078740157483" right="0.39370078740157483" top="0.39370078740157483" bottom="0.39370078740157483" header="0" footer="0"/>
  <pageSetup paperSize="9" scale="74" fitToHeight="100" orientation="portrait" blackAndWhite="1" r:id="rId1"/>
  <headerFooter>
    <oddHeader>&amp;F</oddHead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9"/>
  <sheetViews>
    <sheetView showGridLines="0" workbookViewId="0">
      <selection activeCell="I33" sqref="I3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6" t="s">
        <v>82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3" t="str">
        <f>'Rekapitulace stavby'!K6</f>
        <v>Dopravní řešení dolního areálu Oblastní nemocnice Náchod a.s. III</v>
      </c>
      <c r="F7" s="244"/>
      <c r="G7" s="244"/>
      <c r="H7" s="24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222" t="s">
        <v>97</v>
      </c>
      <c r="F9" s="242"/>
      <c r="G9" s="242"/>
      <c r="H9" s="24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5" t="str">
        <f>'Rekapitulace stavby'!E14</f>
        <v>Vyplň údaj</v>
      </c>
      <c r="F18" s="237"/>
      <c r="G18" s="237"/>
      <c r="H18" s="237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41" t="s">
        <v>1</v>
      </c>
      <c r="F27" s="241"/>
      <c r="G27" s="241"/>
      <c r="H27" s="241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ROUND(J129,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ROUND((SUM(BE129:BE338)),  2)</f>
        <v>0</v>
      </c>
      <c r="I33" s="91">
        <v>0.21</v>
      </c>
      <c r="J33" s="90">
        <f>ROUND(((SUM(BE129:BE338))*I33),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ROUND((SUM(BF129:BF338)),  2)</f>
        <v>0</v>
      </c>
      <c r="I34" s="91">
        <v>0.12</v>
      </c>
      <c r="J34" s="90">
        <f>ROUND(((SUM(BF129:BF338))*I34),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ROUND((SUM(BG129:BG338)),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ROUND((SUM(BH129:BH338)),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ROUND((SUM(BI129:BI338)),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98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43" t="str">
        <f>E7</f>
        <v>Dopravní řešení dolního areálu Oblastní nemocnice Náchod a.s. III</v>
      </c>
      <c r="F85" s="244"/>
      <c r="G85" s="244"/>
      <c r="H85" s="24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222" t="str">
        <f>E9</f>
        <v>SO 101 - Vjezd z ul. Bart...</v>
      </c>
      <c r="F87" s="242"/>
      <c r="G87" s="242"/>
      <c r="H87" s="242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5" customHeight="1">
      <c r="B96" s="31"/>
      <c r="C96" s="102" t="s">
        <v>101</v>
      </c>
      <c r="J96" s="65">
        <f>J129</f>
        <v>0</v>
      </c>
      <c r="L96" s="31"/>
      <c r="AU96" s="16" t="s">
        <v>102</v>
      </c>
    </row>
    <row r="97" spans="2:12" s="8" customFormat="1" ht="24.9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9" customFormat="1" ht="19.95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12" s="9" customFormat="1" ht="19.95" customHeight="1">
      <c r="B99" s="107"/>
      <c r="D99" s="108" t="s">
        <v>105</v>
      </c>
      <c r="E99" s="109"/>
      <c r="F99" s="109"/>
      <c r="G99" s="109"/>
      <c r="H99" s="109"/>
      <c r="I99" s="109"/>
      <c r="J99" s="110">
        <f>J170</f>
        <v>0</v>
      </c>
      <c r="L99" s="107"/>
    </row>
    <row r="100" spans="2:12" s="9" customFormat="1" ht="19.95" customHeight="1">
      <c r="B100" s="107"/>
      <c r="D100" s="108" t="s">
        <v>106</v>
      </c>
      <c r="E100" s="109"/>
      <c r="F100" s="109"/>
      <c r="G100" s="109"/>
      <c r="H100" s="109"/>
      <c r="I100" s="109"/>
      <c r="J100" s="110">
        <f>J172</f>
        <v>0</v>
      </c>
      <c r="L100" s="107"/>
    </row>
    <row r="101" spans="2:12" s="9" customFormat="1" ht="19.95" customHeight="1">
      <c r="B101" s="107"/>
      <c r="D101" s="108" t="s">
        <v>107</v>
      </c>
      <c r="E101" s="109"/>
      <c r="F101" s="109"/>
      <c r="G101" s="109"/>
      <c r="H101" s="109"/>
      <c r="I101" s="109"/>
      <c r="J101" s="110">
        <f>J190</f>
        <v>0</v>
      </c>
      <c r="L101" s="107"/>
    </row>
    <row r="102" spans="2:12" s="9" customFormat="1" ht="19.95" customHeight="1">
      <c r="B102" s="107"/>
      <c r="D102" s="108" t="s">
        <v>108</v>
      </c>
      <c r="E102" s="109"/>
      <c r="F102" s="109"/>
      <c r="G102" s="109"/>
      <c r="H102" s="109"/>
      <c r="I102" s="109"/>
      <c r="J102" s="110">
        <f>J226</f>
        <v>0</v>
      </c>
      <c r="L102" s="107"/>
    </row>
    <row r="103" spans="2:12" s="9" customFormat="1" ht="19.95" customHeight="1">
      <c r="B103" s="107"/>
      <c r="D103" s="108" t="s">
        <v>109</v>
      </c>
      <c r="E103" s="109"/>
      <c r="F103" s="109"/>
      <c r="G103" s="109"/>
      <c r="H103" s="109"/>
      <c r="I103" s="109"/>
      <c r="J103" s="110">
        <f>J252</f>
        <v>0</v>
      </c>
      <c r="L103" s="107"/>
    </row>
    <row r="104" spans="2:12" s="8" customFormat="1" ht="24.9" customHeight="1">
      <c r="B104" s="103"/>
      <c r="D104" s="104" t="s">
        <v>110</v>
      </c>
      <c r="E104" s="105"/>
      <c r="F104" s="105"/>
      <c r="G104" s="105"/>
      <c r="H104" s="105"/>
      <c r="I104" s="105"/>
      <c r="J104" s="106">
        <f>J254</f>
        <v>0</v>
      </c>
      <c r="L104" s="103"/>
    </row>
    <row r="105" spans="2:12" s="9" customFormat="1" ht="19.95" customHeight="1">
      <c r="B105" s="107"/>
      <c r="D105" s="108" t="s">
        <v>111</v>
      </c>
      <c r="E105" s="109"/>
      <c r="F105" s="109"/>
      <c r="G105" s="109"/>
      <c r="H105" s="109"/>
      <c r="I105" s="109"/>
      <c r="J105" s="110">
        <f>J255</f>
        <v>0</v>
      </c>
      <c r="L105" s="107"/>
    </row>
    <row r="106" spans="2:12" s="8" customFormat="1" ht="24.9" customHeight="1">
      <c r="B106" s="103"/>
      <c r="D106" s="104" t="s">
        <v>112</v>
      </c>
      <c r="E106" s="105"/>
      <c r="F106" s="105"/>
      <c r="G106" s="105"/>
      <c r="H106" s="105"/>
      <c r="I106" s="105"/>
      <c r="J106" s="106">
        <f>J264</f>
        <v>0</v>
      </c>
      <c r="L106" s="103"/>
    </row>
    <row r="107" spans="2:12" s="9" customFormat="1" ht="19.95" customHeight="1">
      <c r="B107" s="107"/>
      <c r="D107" s="108" t="s">
        <v>113</v>
      </c>
      <c r="E107" s="109"/>
      <c r="F107" s="109"/>
      <c r="G107" s="109"/>
      <c r="H107" s="109"/>
      <c r="I107" s="109"/>
      <c r="J107" s="110">
        <f>J265</f>
        <v>0</v>
      </c>
      <c r="L107" s="107"/>
    </row>
    <row r="108" spans="2:12" s="9" customFormat="1" ht="19.95" customHeight="1">
      <c r="B108" s="107"/>
      <c r="D108" s="108" t="s">
        <v>114</v>
      </c>
      <c r="E108" s="109"/>
      <c r="F108" s="109"/>
      <c r="G108" s="109"/>
      <c r="H108" s="109"/>
      <c r="I108" s="109"/>
      <c r="J108" s="110">
        <f>J290</f>
        <v>0</v>
      </c>
      <c r="L108" s="107"/>
    </row>
    <row r="109" spans="2:12" s="8" customFormat="1" ht="24.9" customHeight="1">
      <c r="B109" s="103"/>
      <c r="D109" s="104" t="s">
        <v>115</v>
      </c>
      <c r="E109" s="105"/>
      <c r="F109" s="105"/>
      <c r="G109" s="105"/>
      <c r="H109" s="105"/>
      <c r="I109" s="105"/>
      <c r="J109" s="106">
        <f>J334</f>
        <v>0</v>
      </c>
      <c r="L109" s="103"/>
    </row>
    <row r="110" spans="2:12" s="1" customFormat="1" ht="21.75" customHeight="1">
      <c r="B110" s="31"/>
      <c r="L110" s="31"/>
    </row>
    <row r="111" spans="2:12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20" s="1" customFormat="1" ht="6.9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20" s="1" customFormat="1" ht="24.9" customHeight="1">
      <c r="B116" s="31"/>
      <c r="C116" s="20" t="s">
        <v>116</v>
      </c>
      <c r="L116" s="31"/>
    </row>
    <row r="117" spans="2:20" s="1" customFormat="1" ht="6.9" customHeight="1">
      <c r="B117" s="31"/>
      <c r="L117" s="31"/>
    </row>
    <row r="118" spans="2:20" s="1" customFormat="1" ht="12" customHeight="1">
      <c r="B118" s="31"/>
      <c r="C118" s="26" t="s">
        <v>16</v>
      </c>
      <c r="L118" s="31"/>
    </row>
    <row r="119" spans="2:20" s="1" customFormat="1" ht="16.5" customHeight="1">
      <c r="B119" s="31"/>
      <c r="E119" s="243" t="str">
        <f>E7</f>
        <v>Dopravní řešení dolního areálu Oblastní nemocnice Náchod a.s. III</v>
      </c>
      <c r="F119" s="244"/>
      <c r="G119" s="244"/>
      <c r="H119" s="244"/>
      <c r="L119" s="31"/>
    </row>
    <row r="120" spans="2:20" s="1" customFormat="1" ht="12" customHeight="1">
      <c r="B120" s="31"/>
      <c r="C120" s="26" t="s">
        <v>96</v>
      </c>
      <c r="L120" s="31"/>
    </row>
    <row r="121" spans="2:20" s="1" customFormat="1" ht="16.5" customHeight="1">
      <c r="B121" s="31"/>
      <c r="E121" s="222" t="str">
        <f>E9</f>
        <v>SO 101 - Vjezd z ul. Bart...</v>
      </c>
      <c r="F121" s="242"/>
      <c r="G121" s="242"/>
      <c r="H121" s="242"/>
      <c r="L121" s="31"/>
    </row>
    <row r="122" spans="2:20" s="1" customFormat="1" ht="6.9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26" t="s">
        <v>22</v>
      </c>
      <c r="J123" s="51" t="str">
        <f>IF(J12="","",J12)</f>
        <v>28. 1. 2026</v>
      </c>
      <c r="L123" s="31"/>
    </row>
    <row r="124" spans="2:20" s="1" customFormat="1" ht="6.9" customHeight="1">
      <c r="B124" s="31"/>
      <c r="L124" s="31"/>
    </row>
    <row r="125" spans="2:20" s="1" customFormat="1" ht="15.15" customHeight="1">
      <c r="B125" s="31"/>
      <c r="C125" s="26" t="s">
        <v>24</v>
      </c>
      <c r="F125" s="24" t="str">
        <f>E15</f>
        <v xml:space="preserve"> </v>
      </c>
      <c r="I125" s="26" t="s">
        <v>29</v>
      </c>
      <c r="J125" s="29" t="str">
        <f>E21</f>
        <v xml:space="preserve"> </v>
      </c>
      <c r="L125" s="31"/>
    </row>
    <row r="126" spans="2:20" s="1" customFormat="1" ht="15.15" customHeight="1">
      <c r="B126" s="31"/>
      <c r="C126" s="26" t="s">
        <v>27</v>
      </c>
      <c r="F126" s="24" t="str">
        <f>IF(E18="","",E18)</f>
        <v>Vyplň údaj</v>
      </c>
      <c r="I126" s="26" t="s">
        <v>31</v>
      </c>
      <c r="J126" s="29" t="str">
        <f>E24</f>
        <v xml:space="preserve"> 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11"/>
      <c r="C128" s="112" t="s">
        <v>117</v>
      </c>
      <c r="D128" s="113" t="s">
        <v>58</v>
      </c>
      <c r="E128" s="113" t="s">
        <v>54</v>
      </c>
      <c r="F128" s="113" t="s">
        <v>55</v>
      </c>
      <c r="G128" s="113" t="s">
        <v>118</v>
      </c>
      <c r="H128" s="113" t="s">
        <v>119</v>
      </c>
      <c r="I128" s="113" t="s">
        <v>120</v>
      </c>
      <c r="J128" s="113" t="s">
        <v>100</v>
      </c>
      <c r="K128" s="114" t="s">
        <v>121</v>
      </c>
      <c r="L128" s="111"/>
      <c r="M128" s="58" t="s">
        <v>1</v>
      </c>
      <c r="N128" s="59" t="s">
        <v>37</v>
      </c>
      <c r="O128" s="59" t="s">
        <v>122</v>
      </c>
      <c r="P128" s="59" t="s">
        <v>123</v>
      </c>
      <c r="Q128" s="59" t="s">
        <v>124</v>
      </c>
      <c r="R128" s="59" t="s">
        <v>125</v>
      </c>
      <c r="S128" s="59" t="s">
        <v>126</v>
      </c>
      <c r="T128" s="60" t="s">
        <v>127</v>
      </c>
    </row>
    <row r="129" spans="2:65" s="1" customFormat="1" ht="22.95" customHeight="1">
      <c r="B129" s="31"/>
      <c r="C129" s="63" t="s">
        <v>128</v>
      </c>
      <c r="J129" s="115">
        <f>BK129</f>
        <v>0</v>
      </c>
      <c r="L129" s="31"/>
      <c r="M129" s="61"/>
      <c r="N129" s="52"/>
      <c r="O129" s="52"/>
      <c r="P129" s="116">
        <f>P130+P254+P264+P334</f>
        <v>0</v>
      </c>
      <c r="Q129" s="52"/>
      <c r="R129" s="116">
        <f>R130+R254+R264+R334</f>
        <v>0</v>
      </c>
      <c r="S129" s="52"/>
      <c r="T129" s="117">
        <f>T130+T254+T264+T334</f>
        <v>0</v>
      </c>
      <c r="AT129" s="16" t="s">
        <v>72</v>
      </c>
      <c r="AU129" s="16" t="s">
        <v>102</v>
      </c>
      <c r="BK129" s="118">
        <f>BK130+BK254+BK264+BK334</f>
        <v>0</v>
      </c>
    </row>
    <row r="130" spans="2:65" s="11" customFormat="1" ht="25.95" customHeight="1">
      <c r="B130" s="119"/>
      <c r="D130" s="120" t="s">
        <v>72</v>
      </c>
      <c r="E130" s="121" t="s">
        <v>129</v>
      </c>
      <c r="F130" s="121" t="s">
        <v>130</v>
      </c>
      <c r="I130" s="122"/>
      <c r="J130" s="123">
        <f>BK130</f>
        <v>0</v>
      </c>
      <c r="L130" s="119"/>
      <c r="M130" s="124"/>
      <c r="P130" s="125">
        <f>P131+P170+P172+P190+P226+P252</f>
        <v>0</v>
      </c>
      <c r="R130" s="125">
        <f>R131+R170+R172+R190+R226+R252</f>
        <v>0</v>
      </c>
      <c r="T130" s="126">
        <f>T131+T170+T172+T190+T226+T252</f>
        <v>0</v>
      </c>
      <c r="AR130" s="120" t="s">
        <v>81</v>
      </c>
      <c r="AT130" s="127" t="s">
        <v>72</v>
      </c>
      <c r="AU130" s="127" t="s">
        <v>73</v>
      </c>
      <c r="AY130" s="120" t="s">
        <v>131</v>
      </c>
      <c r="BK130" s="128">
        <f>BK131+BK170+BK172+BK190+BK226+BK252</f>
        <v>0</v>
      </c>
    </row>
    <row r="131" spans="2:65" s="11" customFormat="1" ht="22.95" customHeight="1">
      <c r="B131" s="119"/>
      <c r="D131" s="120" t="s">
        <v>72</v>
      </c>
      <c r="E131" s="129" t="s">
        <v>81</v>
      </c>
      <c r="F131" s="129" t="s">
        <v>132</v>
      </c>
      <c r="I131" s="122"/>
      <c r="J131" s="130">
        <f>BK131</f>
        <v>0</v>
      </c>
      <c r="L131" s="119"/>
      <c r="M131" s="124"/>
      <c r="P131" s="125">
        <f>SUM(P132:P169)</f>
        <v>0</v>
      </c>
      <c r="R131" s="125">
        <f>SUM(R132:R169)</f>
        <v>0</v>
      </c>
      <c r="T131" s="126">
        <f>SUM(T132:T169)</f>
        <v>0</v>
      </c>
      <c r="AR131" s="120" t="s">
        <v>81</v>
      </c>
      <c r="AT131" s="127" t="s">
        <v>72</v>
      </c>
      <c r="AU131" s="127" t="s">
        <v>81</v>
      </c>
      <c r="AY131" s="120" t="s">
        <v>131</v>
      </c>
      <c r="BK131" s="128">
        <f>SUM(BK132:BK169)</f>
        <v>0</v>
      </c>
    </row>
    <row r="132" spans="2:65" s="1" customFormat="1" ht="24.15" customHeight="1">
      <c r="B132" s="131"/>
      <c r="C132" s="132" t="s">
        <v>81</v>
      </c>
      <c r="D132" s="132" t="s">
        <v>133</v>
      </c>
      <c r="E132" s="133" t="s">
        <v>134</v>
      </c>
      <c r="F132" s="134" t="s">
        <v>135</v>
      </c>
      <c r="G132" s="135" t="s">
        <v>136</v>
      </c>
      <c r="H132" s="136">
        <v>2</v>
      </c>
      <c r="I132" s="137"/>
      <c r="J132" s="138">
        <f>ROUND(I132*H132,2)</f>
        <v>0</v>
      </c>
      <c r="K132" s="134" t="s">
        <v>137</v>
      </c>
      <c r="L132" s="31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138</v>
      </c>
      <c r="AT132" s="143" t="s">
        <v>133</v>
      </c>
      <c r="AU132" s="143" t="s">
        <v>83</v>
      </c>
      <c r="AY132" s="16" t="s">
        <v>131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81</v>
      </c>
      <c r="BK132" s="144">
        <f>ROUND(I132*H132,2)</f>
        <v>0</v>
      </c>
      <c r="BL132" s="16" t="s">
        <v>138</v>
      </c>
      <c r="BM132" s="143" t="s">
        <v>83</v>
      </c>
    </row>
    <row r="133" spans="2:65" s="12" customFormat="1">
      <c r="B133" s="145"/>
      <c r="D133" s="146" t="s">
        <v>139</v>
      </c>
      <c r="E133" s="147" t="s">
        <v>1</v>
      </c>
      <c r="F133" s="148" t="s">
        <v>140</v>
      </c>
      <c r="H133" s="149">
        <v>2</v>
      </c>
      <c r="I133" s="150"/>
      <c r="L133" s="145"/>
      <c r="M133" s="151"/>
      <c r="T133" s="152"/>
      <c r="AT133" s="147" t="s">
        <v>139</v>
      </c>
      <c r="AU133" s="147" t="s">
        <v>83</v>
      </c>
      <c r="AV133" s="12" t="s">
        <v>83</v>
      </c>
      <c r="AW133" s="12" t="s">
        <v>30</v>
      </c>
      <c r="AX133" s="12" t="s">
        <v>73</v>
      </c>
      <c r="AY133" s="147" t="s">
        <v>131</v>
      </c>
    </row>
    <row r="134" spans="2:65" s="13" customFormat="1">
      <c r="B134" s="153"/>
      <c r="D134" s="146" t="s">
        <v>139</v>
      </c>
      <c r="E134" s="154" t="s">
        <v>1</v>
      </c>
      <c r="F134" s="155" t="s">
        <v>141</v>
      </c>
      <c r="H134" s="156">
        <v>2</v>
      </c>
      <c r="I134" s="157"/>
      <c r="L134" s="153"/>
      <c r="M134" s="158"/>
      <c r="T134" s="159"/>
      <c r="AT134" s="154" t="s">
        <v>139</v>
      </c>
      <c r="AU134" s="154" t="s">
        <v>83</v>
      </c>
      <c r="AV134" s="13" t="s">
        <v>138</v>
      </c>
      <c r="AW134" s="13" t="s">
        <v>30</v>
      </c>
      <c r="AX134" s="13" t="s">
        <v>81</v>
      </c>
      <c r="AY134" s="154" t="s">
        <v>131</v>
      </c>
    </row>
    <row r="135" spans="2:65" s="1" customFormat="1" ht="24.15" customHeight="1">
      <c r="B135" s="131"/>
      <c r="C135" s="132" t="s">
        <v>83</v>
      </c>
      <c r="D135" s="132" t="s">
        <v>133</v>
      </c>
      <c r="E135" s="133" t="s">
        <v>142</v>
      </c>
      <c r="F135" s="134" t="s">
        <v>143</v>
      </c>
      <c r="G135" s="135" t="s">
        <v>136</v>
      </c>
      <c r="H135" s="136">
        <v>170</v>
      </c>
      <c r="I135" s="137"/>
      <c r="J135" s="138">
        <f>ROUND(I135*H135,2)</f>
        <v>0</v>
      </c>
      <c r="K135" s="134" t="s">
        <v>137</v>
      </c>
      <c r="L135" s="31"/>
      <c r="M135" s="139" t="s">
        <v>1</v>
      </c>
      <c r="N135" s="140" t="s">
        <v>38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138</v>
      </c>
      <c r="AT135" s="143" t="s">
        <v>133</v>
      </c>
      <c r="AU135" s="143" t="s">
        <v>83</v>
      </c>
      <c r="AY135" s="16" t="s">
        <v>131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81</v>
      </c>
      <c r="BK135" s="144">
        <f>ROUND(I135*H135,2)</f>
        <v>0</v>
      </c>
      <c r="BL135" s="16" t="s">
        <v>138</v>
      </c>
      <c r="BM135" s="143" t="s">
        <v>138</v>
      </c>
    </row>
    <row r="136" spans="2:65" s="1" customFormat="1" ht="24.15" customHeight="1">
      <c r="B136" s="131"/>
      <c r="C136" s="132" t="s">
        <v>144</v>
      </c>
      <c r="D136" s="132" t="s">
        <v>133</v>
      </c>
      <c r="E136" s="133" t="s">
        <v>145</v>
      </c>
      <c r="F136" s="134" t="s">
        <v>146</v>
      </c>
      <c r="G136" s="135" t="s">
        <v>136</v>
      </c>
      <c r="H136" s="136">
        <v>44</v>
      </c>
      <c r="I136" s="137"/>
      <c r="J136" s="138">
        <f>ROUND(I136*H136,2)</f>
        <v>0</v>
      </c>
      <c r="K136" s="134" t="s">
        <v>137</v>
      </c>
      <c r="L136" s="31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138</v>
      </c>
      <c r="AT136" s="143" t="s">
        <v>133</v>
      </c>
      <c r="AU136" s="143" t="s">
        <v>83</v>
      </c>
      <c r="AY136" s="16" t="s">
        <v>131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81</v>
      </c>
      <c r="BK136" s="144">
        <f>ROUND(I136*H136,2)</f>
        <v>0</v>
      </c>
      <c r="BL136" s="16" t="s">
        <v>138</v>
      </c>
      <c r="BM136" s="143" t="s">
        <v>147</v>
      </c>
    </row>
    <row r="137" spans="2:65" s="12" customFormat="1">
      <c r="B137" s="145"/>
      <c r="D137" s="146" t="s">
        <v>139</v>
      </c>
      <c r="E137" s="147" t="s">
        <v>1</v>
      </c>
      <c r="F137" s="148" t="s">
        <v>148</v>
      </c>
      <c r="H137" s="149">
        <v>44</v>
      </c>
      <c r="I137" s="150"/>
      <c r="L137" s="145"/>
      <c r="M137" s="151"/>
      <c r="T137" s="152"/>
      <c r="AT137" s="147" t="s">
        <v>139</v>
      </c>
      <c r="AU137" s="147" t="s">
        <v>83</v>
      </c>
      <c r="AV137" s="12" t="s">
        <v>83</v>
      </c>
      <c r="AW137" s="12" t="s">
        <v>30</v>
      </c>
      <c r="AX137" s="12" t="s">
        <v>73</v>
      </c>
      <c r="AY137" s="147" t="s">
        <v>131</v>
      </c>
    </row>
    <row r="138" spans="2:65" s="13" customFormat="1">
      <c r="B138" s="153"/>
      <c r="D138" s="146" t="s">
        <v>139</v>
      </c>
      <c r="E138" s="154" t="s">
        <v>1</v>
      </c>
      <c r="F138" s="155" t="s">
        <v>141</v>
      </c>
      <c r="H138" s="156">
        <v>44</v>
      </c>
      <c r="I138" s="157"/>
      <c r="L138" s="153"/>
      <c r="M138" s="158"/>
      <c r="T138" s="159"/>
      <c r="AT138" s="154" t="s">
        <v>139</v>
      </c>
      <c r="AU138" s="154" t="s">
        <v>83</v>
      </c>
      <c r="AV138" s="13" t="s">
        <v>138</v>
      </c>
      <c r="AW138" s="13" t="s">
        <v>30</v>
      </c>
      <c r="AX138" s="13" t="s">
        <v>81</v>
      </c>
      <c r="AY138" s="154" t="s">
        <v>131</v>
      </c>
    </row>
    <row r="139" spans="2:65" s="1" customFormat="1" ht="16.5" customHeight="1">
      <c r="B139" s="131"/>
      <c r="C139" s="132" t="s">
        <v>138</v>
      </c>
      <c r="D139" s="132" t="s">
        <v>133</v>
      </c>
      <c r="E139" s="133" t="s">
        <v>149</v>
      </c>
      <c r="F139" s="134" t="s">
        <v>150</v>
      </c>
      <c r="G139" s="135" t="s">
        <v>151</v>
      </c>
      <c r="H139" s="136">
        <v>29</v>
      </c>
      <c r="I139" s="137"/>
      <c r="J139" s="138">
        <f>ROUND(I139*H139,2)</f>
        <v>0</v>
      </c>
      <c r="K139" s="134" t="s">
        <v>137</v>
      </c>
      <c r="L139" s="31"/>
      <c r="M139" s="139" t="s">
        <v>1</v>
      </c>
      <c r="N139" s="140" t="s">
        <v>38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138</v>
      </c>
      <c r="AT139" s="143" t="s">
        <v>133</v>
      </c>
      <c r="AU139" s="143" t="s">
        <v>83</v>
      </c>
      <c r="AY139" s="16" t="s">
        <v>131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81</v>
      </c>
      <c r="BK139" s="144">
        <f>ROUND(I139*H139,2)</f>
        <v>0</v>
      </c>
      <c r="BL139" s="16" t="s">
        <v>138</v>
      </c>
      <c r="BM139" s="143" t="s">
        <v>152</v>
      </c>
    </row>
    <row r="140" spans="2:65" s="1" customFormat="1" ht="16.5" customHeight="1">
      <c r="B140" s="131"/>
      <c r="C140" s="132" t="s">
        <v>153</v>
      </c>
      <c r="D140" s="132" t="s">
        <v>133</v>
      </c>
      <c r="E140" s="133" t="s">
        <v>154</v>
      </c>
      <c r="F140" s="134" t="s">
        <v>155</v>
      </c>
      <c r="G140" s="135" t="s">
        <v>151</v>
      </c>
      <c r="H140" s="136">
        <v>30</v>
      </c>
      <c r="I140" s="137"/>
      <c r="J140" s="138">
        <f>ROUND(I140*H140,2)</f>
        <v>0</v>
      </c>
      <c r="K140" s="134" t="s">
        <v>137</v>
      </c>
      <c r="L140" s="31"/>
      <c r="M140" s="139" t="s">
        <v>1</v>
      </c>
      <c r="N140" s="140" t="s">
        <v>38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138</v>
      </c>
      <c r="AT140" s="143" t="s">
        <v>133</v>
      </c>
      <c r="AU140" s="143" t="s">
        <v>83</v>
      </c>
      <c r="AY140" s="16" t="s">
        <v>131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81</v>
      </c>
      <c r="BK140" s="144">
        <f>ROUND(I140*H140,2)</f>
        <v>0</v>
      </c>
      <c r="BL140" s="16" t="s">
        <v>138</v>
      </c>
      <c r="BM140" s="143" t="s">
        <v>156</v>
      </c>
    </row>
    <row r="141" spans="2:65" s="12" customFormat="1">
      <c r="B141" s="145"/>
      <c r="D141" s="146" t="s">
        <v>139</v>
      </c>
      <c r="E141" s="147" t="s">
        <v>1</v>
      </c>
      <c r="F141" s="148" t="s">
        <v>157</v>
      </c>
      <c r="H141" s="149">
        <v>30</v>
      </c>
      <c r="I141" s="150"/>
      <c r="L141" s="145"/>
      <c r="M141" s="151"/>
      <c r="T141" s="152"/>
      <c r="AT141" s="147" t="s">
        <v>139</v>
      </c>
      <c r="AU141" s="147" t="s">
        <v>83</v>
      </c>
      <c r="AV141" s="12" t="s">
        <v>83</v>
      </c>
      <c r="AW141" s="12" t="s">
        <v>30</v>
      </c>
      <c r="AX141" s="12" t="s">
        <v>73</v>
      </c>
      <c r="AY141" s="147" t="s">
        <v>131</v>
      </c>
    </row>
    <row r="142" spans="2:65" s="13" customFormat="1">
      <c r="B142" s="153"/>
      <c r="D142" s="146" t="s">
        <v>139</v>
      </c>
      <c r="E142" s="154" t="s">
        <v>1</v>
      </c>
      <c r="F142" s="155" t="s">
        <v>141</v>
      </c>
      <c r="H142" s="156">
        <v>30</v>
      </c>
      <c r="I142" s="157"/>
      <c r="L142" s="153"/>
      <c r="M142" s="158"/>
      <c r="T142" s="159"/>
      <c r="AT142" s="154" t="s">
        <v>139</v>
      </c>
      <c r="AU142" s="154" t="s">
        <v>83</v>
      </c>
      <c r="AV142" s="13" t="s">
        <v>138</v>
      </c>
      <c r="AW142" s="13" t="s">
        <v>30</v>
      </c>
      <c r="AX142" s="13" t="s">
        <v>81</v>
      </c>
      <c r="AY142" s="154" t="s">
        <v>131</v>
      </c>
    </row>
    <row r="143" spans="2:65" s="1" customFormat="1" ht="33" customHeight="1">
      <c r="B143" s="131"/>
      <c r="C143" s="132" t="s">
        <v>147</v>
      </c>
      <c r="D143" s="132" t="s">
        <v>133</v>
      </c>
      <c r="E143" s="133" t="s">
        <v>158</v>
      </c>
      <c r="F143" s="134" t="s">
        <v>159</v>
      </c>
      <c r="G143" s="135" t="s">
        <v>160</v>
      </c>
      <c r="H143" s="136">
        <v>14</v>
      </c>
      <c r="I143" s="137"/>
      <c r="J143" s="138">
        <f>ROUND(I143*H143,2)</f>
        <v>0</v>
      </c>
      <c r="K143" s="134" t="s">
        <v>137</v>
      </c>
      <c r="L143" s="31"/>
      <c r="M143" s="139" t="s">
        <v>1</v>
      </c>
      <c r="N143" s="140" t="s">
        <v>38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138</v>
      </c>
      <c r="AT143" s="143" t="s">
        <v>133</v>
      </c>
      <c r="AU143" s="143" t="s">
        <v>83</v>
      </c>
      <c r="AY143" s="16" t="s">
        <v>131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81</v>
      </c>
      <c r="BK143" s="144">
        <f>ROUND(I143*H143,2)</f>
        <v>0</v>
      </c>
      <c r="BL143" s="16" t="s">
        <v>138</v>
      </c>
      <c r="BM143" s="143" t="s">
        <v>8</v>
      </c>
    </row>
    <row r="144" spans="2:65" s="1" customFormat="1" ht="37.950000000000003" customHeight="1">
      <c r="B144" s="131"/>
      <c r="C144" s="132" t="s">
        <v>161</v>
      </c>
      <c r="D144" s="132" t="s">
        <v>133</v>
      </c>
      <c r="E144" s="133" t="s">
        <v>162</v>
      </c>
      <c r="F144" s="134" t="s">
        <v>163</v>
      </c>
      <c r="G144" s="135" t="s">
        <v>160</v>
      </c>
      <c r="H144" s="136">
        <v>14</v>
      </c>
      <c r="I144" s="137"/>
      <c r="J144" s="138">
        <f>ROUND(I144*H144,2)</f>
        <v>0</v>
      </c>
      <c r="K144" s="134" t="s">
        <v>137</v>
      </c>
      <c r="L144" s="31"/>
      <c r="M144" s="139" t="s">
        <v>1</v>
      </c>
      <c r="N144" s="140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138</v>
      </c>
      <c r="AT144" s="143" t="s">
        <v>133</v>
      </c>
      <c r="AU144" s="143" t="s">
        <v>83</v>
      </c>
      <c r="AY144" s="16" t="s">
        <v>131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81</v>
      </c>
      <c r="BK144" s="144">
        <f>ROUND(I144*H144,2)</f>
        <v>0</v>
      </c>
      <c r="BL144" s="16" t="s">
        <v>138</v>
      </c>
      <c r="BM144" s="143" t="s">
        <v>164</v>
      </c>
    </row>
    <row r="145" spans="2:65" s="12" customFormat="1">
      <c r="B145" s="145"/>
      <c r="D145" s="146" t="s">
        <v>139</v>
      </c>
      <c r="E145" s="147" t="s">
        <v>1</v>
      </c>
      <c r="F145" s="148" t="s">
        <v>165</v>
      </c>
      <c r="H145" s="149">
        <v>14</v>
      </c>
      <c r="I145" s="150"/>
      <c r="L145" s="145"/>
      <c r="M145" s="151"/>
      <c r="T145" s="152"/>
      <c r="AT145" s="147" t="s">
        <v>139</v>
      </c>
      <c r="AU145" s="147" t="s">
        <v>83</v>
      </c>
      <c r="AV145" s="12" t="s">
        <v>83</v>
      </c>
      <c r="AW145" s="12" t="s">
        <v>30</v>
      </c>
      <c r="AX145" s="12" t="s">
        <v>73</v>
      </c>
      <c r="AY145" s="147" t="s">
        <v>131</v>
      </c>
    </row>
    <row r="146" spans="2:65" s="13" customFormat="1">
      <c r="B146" s="153"/>
      <c r="D146" s="146" t="s">
        <v>139</v>
      </c>
      <c r="E146" s="154" t="s">
        <v>1</v>
      </c>
      <c r="F146" s="155" t="s">
        <v>141</v>
      </c>
      <c r="H146" s="156">
        <v>14</v>
      </c>
      <c r="I146" s="157"/>
      <c r="L146" s="153"/>
      <c r="M146" s="158"/>
      <c r="T146" s="159"/>
      <c r="AT146" s="154" t="s">
        <v>139</v>
      </c>
      <c r="AU146" s="154" t="s">
        <v>83</v>
      </c>
      <c r="AV146" s="13" t="s">
        <v>138</v>
      </c>
      <c r="AW146" s="13" t="s">
        <v>30</v>
      </c>
      <c r="AX146" s="13" t="s">
        <v>81</v>
      </c>
      <c r="AY146" s="154" t="s">
        <v>131</v>
      </c>
    </row>
    <row r="147" spans="2:65" s="1" customFormat="1" ht="33" customHeight="1">
      <c r="B147" s="131"/>
      <c r="C147" s="132" t="s">
        <v>152</v>
      </c>
      <c r="D147" s="132" t="s">
        <v>133</v>
      </c>
      <c r="E147" s="133" t="s">
        <v>166</v>
      </c>
      <c r="F147" s="134" t="s">
        <v>167</v>
      </c>
      <c r="G147" s="135" t="s">
        <v>168</v>
      </c>
      <c r="H147" s="136">
        <v>25.2</v>
      </c>
      <c r="I147" s="137"/>
      <c r="J147" s="138">
        <f>ROUND(I147*H147,2)</f>
        <v>0</v>
      </c>
      <c r="K147" s="134" t="s">
        <v>137</v>
      </c>
      <c r="L147" s="31"/>
      <c r="M147" s="139" t="s">
        <v>1</v>
      </c>
      <c r="N147" s="140" t="s">
        <v>38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138</v>
      </c>
      <c r="AT147" s="143" t="s">
        <v>133</v>
      </c>
      <c r="AU147" s="143" t="s">
        <v>83</v>
      </c>
      <c r="AY147" s="16" t="s">
        <v>131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81</v>
      </c>
      <c r="BK147" s="144">
        <f>ROUND(I147*H147,2)</f>
        <v>0</v>
      </c>
      <c r="BL147" s="16" t="s">
        <v>138</v>
      </c>
      <c r="BM147" s="143" t="s">
        <v>169</v>
      </c>
    </row>
    <row r="148" spans="2:65" s="1" customFormat="1" ht="24.15" customHeight="1">
      <c r="B148" s="131"/>
      <c r="C148" s="132" t="s">
        <v>170</v>
      </c>
      <c r="D148" s="132" t="s">
        <v>133</v>
      </c>
      <c r="E148" s="133" t="s">
        <v>171</v>
      </c>
      <c r="F148" s="134" t="s">
        <v>172</v>
      </c>
      <c r="G148" s="135" t="s">
        <v>136</v>
      </c>
      <c r="H148" s="136">
        <v>28</v>
      </c>
      <c r="I148" s="137"/>
      <c r="J148" s="138">
        <f>ROUND(I148*H148,2)</f>
        <v>0</v>
      </c>
      <c r="K148" s="134" t="s">
        <v>137</v>
      </c>
      <c r="L148" s="31"/>
      <c r="M148" s="139" t="s">
        <v>1</v>
      </c>
      <c r="N148" s="140" t="s">
        <v>38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138</v>
      </c>
      <c r="AT148" s="143" t="s">
        <v>133</v>
      </c>
      <c r="AU148" s="143" t="s">
        <v>83</v>
      </c>
      <c r="AY148" s="16" t="s">
        <v>131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81</v>
      </c>
      <c r="BK148" s="144">
        <f>ROUND(I148*H148,2)</f>
        <v>0</v>
      </c>
      <c r="BL148" s="16" t="s">
        <v>138</v>
      </c>
      <c r="BM148" s="143" t="s">
        <v>173</v>
      </c>
    </row>
    <row r="149" spans="2:65" s="12" customFormat="1" ht="20.399999999999999">
      <c r="B149" s="145"/>
      <c r="D149" s="146" t="s">
        <v>139</v>
      </c>
      <c r="E149" s="147" t="s">
        <v>1</v>
      </c>
      <c r="F149" s="148" t="s">
        <v>174</v>
      </c>
      <c r="H149" s="149">
        <v>28</v>
      </c>
      <c r="I149" s="150"/>
      <c r="L149" s="145"/>
      <c r="M149" s="151"/>
      <c r="T149" s="152"/>
      <c r="AT149" s="147" t="s">
        <v>139</v>
      </c>
      <c r="AU149" s="147" t="s">
        <v>83</v>
      </c>
      <c r="AV149" s="12" t="s">
        <v>83</v>
      </c>
      <c r="AW149" s="12" t="s">
        <v>30</v>
      </c>
      <c r="AX149" s="12" t="s">
        <v>73</v>
      </c>
      <c r="AY149" s="147" t="s">
        <v>131</v>
      </c>
    </row>
    <row r="150" spans="2:65" s="13" customFormat="1">
      <c r="B150" s="153"/>
      <c r="D150" s="146" t="s">
        <v>139</v>
      </c>
      <c r="E150" s="154" t="s">
        <v>1</v>
      </c>
      <c r="F150" s="155" t="s">
        <v>141</v>
      </c>
      <c r="H150" s="156">
        <v>28</v>
      </c>
      <c r="I150" s="157"/>
      <c r="L150" s="153"/>
      <c r="M150" s="158"/>
      <c r="T150" s="159"/>
      <c r="AT150" s="154" t="s">
        <v>139</v>
      </c>
      <c r="AU150" s="154" t="s">
        <v>83</v>
      </c>
      <c r="AV150" s="13" t="s">
        <v>138</v>
      </c>
      <c r="AW150" s="13" t="s">
        <v>30</v>
      </c>
      <c r="AX150" s="13" t="s">
        <v>81</v>
      </c>
      <c r="AY150" s="154" t="s">
        <v>131</v>
      </c>
    </row>
    <row r="151" spans="2:65" s="1" customFormat="1" ht="16.5" customHeight="1">
      <c r="B151" s="131"/>
      <c r="C151" s="160" t="s">
        <v>156</v>
      </c>
      <c r="D151" s="160" t="s">
        <v>175</v>
      </c>
      <c r="E151" s="161" t="s">
        <v>176</v>
      </c>
      <c r="F151" s="162" t="s">
        <v>177</v>
      </c>
      <c r="G151" s="163" t="s">
        <v>168</v>
      </c>
      <c r="H151" s="164">
        <v>7.14</v>
      </c>
      <c r="I151" s="165"/>
      <c r="J151" s="166">
        <f>ROUND(I151*H151,2)</f>
        <v>0</v>
      </c>
      <c r="K151" s="162" t="s">
        <v>137</v>
      </c>
      <c r="L151" s="167"/>
      <c r="M151" s="168" t="s">
        <v>1</v>
      </c>
      <c r="N151" s="169" t="s">
        <v>38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152</v>
      </c>
      <c r="AT151" s="143" t="s">
        <v>175</v>
      </c>
      <c r="AU151" s="143" t="s">
        <v>83</v>
      </c>
      <c r="AY151" s="16" t="s">
        <v>131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81</v>
      </c>
      <c r="BK151" s="144">
        <f>ROUND(I151*H151,2)</f>
        <v>0</v>
      </c>
      <c r="BL151" s="16" t="s">
        <v>138</v>
      </c>
      <c r="BM151" s="143" t="s">
        <v>178</v>
      </c>
    </row>
    <row r="152" spans="2:65" s="1" customFormat="1" ht="24.15" customHeight="1">
      <c r="B152" s="131"/>
      <c r="C152" s="132" t="s">
        <v>179</v>
      </c>
      <c r="D152" s="132" t="s">
        <v>133</v>
      </c>
      <c r="E152" s="133" t="s">
        <v>180</v>
      </c>
      <c r="F152" s="134" t="s">
        <v>181</v>
      </c>
      <c r="G152" s="135" t="s">
        <v>136</v>
      </c>
      <c r="H152" s="136">
        <v>28</v>
      </c>
      <c r="I152" s="137"/>
      <c r="J152" s="138">
        <f>ROUND(I152*H152,2)</f>
        <v>0</v>
      </c>
      <c r="K152" s="134" t="s">
        <v>137</v>
      </c>
      <c r="L152" s="31"/>
      <c r="M152" s="139" t="s">
        <v>1</v>
      </c>
      <c r="N152" s="140" t="s">
        <v>38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138</v>
      </c>
      <c r="AT152" s="143" t="s">
        <v>133</v>
      </c>
      <c r="AU152" s="143" t="s">
        <v>83</v>
      </c>
      <c r="AY152" s="16" t="s">
        <v>131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81</v>
      </c>
      <c r="BK152" s="144">
        <f>ROUND(I152*H152,2)</f>
        <v>0</v>
      </c>
      <c r="BL152" s="16" t="s">
        <v>138</v>
      </c>
      <c r="BM152" s="143" t="s">
        <v>182</v>
      </c>
    </row>
    <row r="153" spans="2:65" s="12" customFormat="1" ht="20.399999999999999">
      <c r="B153" s="145"/>
      <c r="D153" s="146" t="s">
        <v>139</v>
      </c>
      <c r="E153" s="147" t="s">
        <v>1</v>
      </c>
      <c r="F153" s="148" t="s">
        <v>174</v>
      </c>
      <c r="H153" s="149">
        <v>28</v>
      </c>
      <c r="I153" s="150"/>
      <c r="L153" s="145"/>
      <c r="M153" s="151"/>
      <c r="T153" s="152"/>
      <c r="AT153" s="147" t="s">
        <v>139</v>
      </c>
      <c r="AU153" s="147" t="s">
        <v>83</v>
      </c>
      <c r="AV153" s="12" t="s">
        <v>83</v>
      </c>
      <c r="AW153" s="12" t="s">
        <v>30</v>
      </c>
      <c r="AX153" s="12" t="s">
        <v>73</v>
      </c>
      <c r="AY153" s="147" t="s">
        <v>131</v>
      </c>
    </row>
    <row r="154" spans="2:65" s="13" customFormat="1">
      <c r="B154" s="153"/>
      <c r="D154" s="146" t="s">
        <v>139</v>
      </c>
      <c r="E154" s="154" t="s">
        <v>1</v>
      </c>
      <c r="F154" s="155" t="s">
        <v>141</v>
      </c>
      <c r="H154" s="156">
        <v>28</v>
      </c>
      <c r="I154" s="157"/>
      <c r="L154" s="153"/>
      <c r="M154" s="158"/>
      <c r="T154" s="159"/>
      <c r="AT154" s="154" t="s">
        <v>139</v>
      </c>
      <c r="AU154" s="154" t="s">
        <v>83</v>
      </c>
      <c r="AV154" s="13" t="s">
        <v>138</v>
      </c>
      <c r="AW154" s="13" t="s">
        <v>30</v>
      </c>
      <c r="AX154" s="13" t="s">
        <v>81</v>
      </c>
      <c r="AY154" s="154" t="s">
        <v>131</v>
      </c>
    </row>
    <row r="155" spans="2:65" s="1" customFormat="1" ht="16.5" customHeight="1">
      <c r="B155" s="131"/>
      <c r="C155" s="160" t="s">
        <v>8</v>
      </c>
      <c r="D155" s="160" t="s">
        <v>175</v>
      </c>
      <c r="E155" s="161" t="s">
        <v>183</v>
      </c>
      <c r="F155" s="162" t="s">
        <v>184</v>
      </c>
      <c r="G155" s="163" t="s">
        <v>185</v>
      </c>
      <c r="H155" s="164">
        <v>0.56000000000000005</v>
      </c>
      <c r="I155" s="165"/>
      <c r="J155" s="166">
        <f>ROUND(I155*H155,2)</f>
        <v>0</v>
      </c>
      <c r="K155" s="162" t="s">
        <v>137</v>
      </c>
      <c r="L155" s="167"/>
      <c r="M155" s="168" t="s">
        <v>1</v>
      </c>
      <c r="N155" s="169" t="s">
        <v>38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152</v>
      </c>
      <c r="AT155" s="143" t="s">
        <v>175</v>
      </c>
      <c r="AU155" s="143" t="s">
        <v>83</v>
      </c>
      <c r="AY155" s="16" t="s">
        <v>131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81</v>
      </c>
      <c r="BK155" s="144">
        <f>ROUND(I155*H155,2)</f>
        <v>0</v>
      </c>
      <c r="BL155" s="16" t="s">
        <v>138</v>
      </c>
      <c r="BM155" s="143" t="s">
        <v>186</v>
      </c>
    </row>
    <row r="156" spans="2:65" s="12" customFormat="1">
      <c r="B156" s="145"/>
      <c r="D156" s="146" t="s">
        <v>139</v>
      </c>
      <c r="E156" s="147" t="s">
        <v>1</v>
      </c>
      <c r="F156" s="148" t="s">
        <v>187</v>
      </c>
      <c r="H156" s="149">
        <v>0.56000000000000005</v>
      </c>
      <c r="I156" s="150"/>
      <c r="L156" s="145"/>
      <c r="M156" s="151"/>
      <c r="T156" s="152"/>
      <c r="AT156" s="147" t="s">
        <v>139</v>
      </c>
      <c r="AU156" s="147" t="s">
        <v>83</v>
      </c>
      <c r="AV156" s="12" t="s">
        <v>83</v>
      </c>
      <c r="AW156" s="12" t="s">
        <v>30</v>
      </c>
      <c r="AX156" s="12" t="s">
        <v>73</v>
      </c>
      <c r="AY156" s="147" t="s">
        <v>131</v>
      </c>
    </row>
    <row r="157" spans="2:65" s="13" customFormat="1">
      <c r="B157" s="153"/>
      <c r="D157" s="146" t="s">
        <v>139</v>
      </c>
      <c r="E157" s="154" t="s">
        <v>1</v>
      </c>
      <c r="F157" s="155" t="s">
        <v>141</v>
      </c>
      <c r="H157" s="156">
        <v>0.56000000000000005</v>
      </c>
      <c r="I157" s="157"/>
      <c r="L157" s="153"/>
      <c r="M157" s="158"/>
      <c r="T157" s="159"/>
      <c r="AT157" s="154" t="s">
        <v>139</v>
      </c>
      <c r="AU157" s="154" t="s">
        <v>83</v>
      </c>
      <c r="AV157" s="13" t="s">
        <v>138</v>
      </c>
      <c r="AW157" s="13" t="s">
        <v>30</v>
      </c>
      <c r="AX157" s="13" t="s">
        <v>81</v>
      </c>
      <c r="AY157" s="154" t="s">
        <v>131</v>
      </c>
    </row>
    <row r="158" spans="2:65" s="1" customFormat="1" ht="24.15" customHeight="1">
      <c r="B158" s="131"/>
      <c r="C158" s="132" t="s">
        <v>188</v>
      </c>
      <c r="D158" s="132" t="s">
        <v>133</v>
      </c>
      <c r="E158" s="133" t="s">
        <v>189</v>
      </c>
      <c r="F158" s="134" t="s">
        <v>190</v>
      </c>
      <c r="G158" s="135" t="s">
        <v>136</v>
      </c>
      <c r="H158" s="136">
        <v>28</v>
      </c>
      <c r="I158" s="137"/>
      <c r="J158" s="138">
        <f>ROUND(I158*H158,2)</f>
        <v>0</v>
      </c>
      <c r="K158" s="134" t="s">
        <v>137</v>
      </c>
      <c r="L158" s="31"/>
      <c r="M158" s="139" t="s">
        <v>1</v>
      </c>
      <c r="N158" s="140" t="s">
        <v>38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138</v>
      </c>
      <c r="AT158" s="143" t="s">
        <v>133</v>
      </c>
      <c r="AU158" s="143" t="s">
        <v>83</v>
      </c>
      <c r="AY158" s="16" t="s">
        <v>131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81</v>
      </c>
      <c r="BK158" s="144">
        <f>ROUND(I158*H158,2)</f>
        <v>0</v>
      </c>
      <c r="BL158" s="16" t="s">
        <v>138</v>
      </c>
      <c r="BM158" s="143" t="s">
        <v>191</v>
      </c>
    </row>
    <row r="159" spans="2:65" s="12" customFormat="1" ht="20.399999999999999">
      <c r="B159" s="145"/>
      <c r="D159" s="146" t="s">
        <v>139</v>
      </c>
      <c r="E159" s="147" t="s">
        <v>1</v>
      </c>
      <c r="F159" s="148" t="s">
        <v>174</v>
      </c>
      <c r="H159" s="149">
        <v>28</v>
      </c>
      <c r="I159" s="150"/>
      <c r="L159" s="145"/>
      <c r="M159" s="151"/>
      <c r="T159" s="152"/>
      <c r="AT159" s="147" t="s">
        <v>139</v>
      </c>
      <c r="AU159" s="147" t="s">
        <v>83</v>
      </c>
      <c r="AV159" s="12" t="s">
        <v>83</v>
      </c>
      <c r="AW159" s="12" t="s">
        <v>30</v>
      </c>
      <c r="AX159" s="12" t="s">
        <v>73</v>
      </c>
      <c r="AY159" s="147" t="s">
        <v>131</v>
      </c>
    </row>
    <row r="160" spans="2:65" s="13" customFormat="1">
      <c r="B160" s="153"/>
      <c r="D160" s="146" t="s">
        <v>139</v>
      </c>
      <c r="E160" s="154" t="s">
        <v>1</v>
      </c>
      <c r="F160" s="155" t="s">
        <v>141</v>
      </c>
      <c r="H160" s="156">
        <v>28</v>
      </c>
      <c r="I160" s="157"/>
      <c r="L160" s="153"/>
      <c r="M160" s="158"/>
      <c r="T160" s="159"/>
      <c r="AT160" s="154" t="s">
        <v>139</v>
      </c>
      <c r="AU160" s="154" t="s">
        <v>83</v>
      </c>
      <c r="AV160" s="13" t="s">
        <v>138</v>
      </c>
      <c r="AW160" s="13" t="s">
        <v>30</v>
      </c>
      <c r="AX160" s="13" t="s">
        <v>81</v>
      </c>
      <c r="AY160" s="154" t="s">
        <v>131</v>
      </c>
    </row>
    <row r="161" spans="2:65" s="1" customFormat="1" ht="24.15" customHeight="1">
      <c r="B161" s="131"/>
      <c r="C161" s="132" t="s">
        <v>164</v>
      </c>
      <c r="D161" s="132" t="s">
        <v>133</v>
      </c>
      <c r="E161" s="133" t="s">
        <v>192</v>
      </c>
      <c r="F161" s="134" t="s">
        <v>193</v>
      </c>
      <c r="G161" s="135" t="s">
        <v>136</v>
      </c>
      <c r="H161" s="136">
        <v>50</v>
      </c>
      <c r="I161" s="137"/>
      <c r="J161" s="138">
        <f>ROUND(I161*H161,2)</f>
        <v>0</v>
      </c>
      <c r="K161" s="134" t="s">
        <v>137</v>
      </c>
      <c r="L161" s="31"/>
      <c r="M161" s="139" t="s">
        <v>1</v>
      </c>
      <c r="N161" s="140" t="s">
        <v>38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138</v>
      </c>
      <c r="AT161" s="143" t="s">
        <v>133</v>
      </c>
      <c r="AU161" s="143" t="s">
        <v>83</v>
      </c>
      <c r="AY161" s="16" t="s">
        <v>131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81</v>
      </c>
      <c r="BK161" s="144">
        <f>ROUND(I161*H161,2)</f>
        <v>0</v>
      </c>
      <c r="BL161" s="16" t="s">
        <v>138</v>
      </c>
      <c r="BM161" s="143" t="s">
        <v>194</v>
      </c>
    </row>
    <row r="162" spans="2:65" s="12" customFormat="1">
      <c r="B162" s="145"/>
      <c r="D162" s="146" t="s">
        <v>139</v>
      </c>
      <c r="E162" s="147" t="s">
        <v>1</v>
      </c>
      <c r="F162" s="148" t="s">
        <v>140</v>
      </c>
      <c r="H162" s="149">
        <v>2</v>
      </c>
      <c r="I162" s="150"/>
      <c r="L162" s="145"/>
      <c r="M162" s="151"/>
      <c r="T162" s="152"/>
      <c r="AT162" s="147" t="s">
        <v>139</v>
      </c>
      <c r="AU162" s="147" t="s">
        <v>83</v>
      </c>
      <c r="AV162" s="12" t="s">
        <v>83</v>
      </c>
      <c r="AW162" s="12" t="s">
        <v>30</v>
      </c>
      <c r="AX162" s="12" t="s">
        <v>73</v>
      </c>
      <c r="AY162" s="147" t="s">
        <v>131</v>
      </c>
    </row>
    <row r="163" spans="2:65" s="12" customFormat="1">
      <c r="B163" s="145"/>
      <c r="D163" s="146" t="s">
        <v>139</v>
      </c>
      <c r="E163" s="147" t="s">
        <v>1</v>
      </c>
      <c r="F163" s="148" t="s">
        <v>195</v>
      </c>
      <c r="H163" s="149">
        <v>38</v>
      </c>
      <c r="I163" s="150"/>
      <c r="L163" s="145"/>
      <c r="M163" s="151"/>
      <c r="T163" s="152"/>
      <c r="AT163" s="147" t="s">
        <v>139</v>
      </c>
      <c r="AU163" s="147" t="s">
        <v>83</v>
      </c>
      <c r="AV163" s="12" t="s">
        <v>83</v>
      </c>
      <c r="AW163" s="12" t="s">
        <v>30</v>
      </c>
      <c r="AX163" s="12" t="s">
        <v>73</v>
      </c>
      <c r="AY163" s="147" t="s">
        <v>131</v>
      </c>
    </row>
    <row r="164" spans="2:65" s="12" customFormat="1">
      <c r="B164" s="145"/>
      <c r="D164" s="146" t="s">
        <v>139</v>
      </c>
      <c r="E164" s="147" t="s">
        <v>1</v>
      </c>
      <c r="F164" s="148" t="s">
        <v>196</v>
      </c>
      <c r="H164" s="149">
        <v>10</v>
      </c>
      <c r="I164" s="150"/>
      <c r="L164" s="145"/>
      <c r="M164" s="151"/>
      <c r="T164" s="152"/>
      <c r="AT164" s="147" t="s">
        <v>139</v>
      </c>
      <c r="AU164" s="147" t="s">
        <v>83</v>
      </c>
      <c r="AV164" s="12" t="s">
        <v>83</v>
      </c>
      <c r="AW164" s="12" t="s">
        <v>30</v>
      </c>
      <c r="AX164" s="12" t="s">
        <v>73</v>
      </c>
      <c r="AY164" s="147" t="s">
        <v>131</v>
      </c>
    </row>
    <row r="165" spans="2:65" s="13" customFormat="1">
      <c r="B165" s="153"/>
      <c r="D165" s="146" t="s">
        <v>139</v>
      </c>
      <c r="E165" s="154" t="s">
        <v>1</v>
      </c>
      <c r="F165" s="155" t="s">
        <v>141</v>
      </c>
      <c r="H165" s="156">
        <v>50</v>
      </c>
      <c r="I165" s="157"/>
      <c r="L165" s="153"/>
      <c r="M165" s="158"/>
      <c r="T165" s="159"/>
      <c r="AT165" s="154" t="s">
        <v>139</v>
      </c>
      <c r="AU165" s="154" t="s">
        <v>83</v>
      </c>
      <c r="AV165" s="13" t="s">
        <v>138</v>
      </c>
      <c r="AW165" s="13" t="s">
        <v>30</v>
      </c>
      <c r="AX165" s="13" t="s">
        <v>81</v>
      </c>
      <c r="AY165" s="154" t="s">
        <v>131</v>
      </c>
    </row>
    <row r="166" spans="2:65" s="1" customFormat="1" ht="21.75" customHeight="1">
      <c r="B166" s="131"/>
      <c r="C166" s="132" t="s">
        <v>197</v>
      </c>
      <c r="D166" s="132" t="s">
        <v>133</v>
      </c>
      <c r="E166" s="133" t="s">
        <v>198</v>
      </c>
      <c r="F166" s="134" t="s">
        <v>199</v>
      </c>
      <c r="G166" s="135" t="s">
        <v>136</v>
      </c>
      <c r="H166" s="136">
        <v>28</v>
      </c>
      <c r="I166" s="137"/>
      <c r="J166" s="138">
        <f>ROUND(I166*H166,2)</f>
        <v>0</v>
      </c>
      <c r="K166" s="134" t="s">
        <v>137</v>
      </c>
      <c r="L166" s="31"/>
      <c r="M166" s="139" t="s">
        <v>1</v>
      </c>
      <c r="N166" s="140" t="s">
        <v>38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138</v>
      </c>
      <c r="AT166" s="143" t="s">
        <v>133</v>
      </c>
      <c r="AU166" s="143" t="s">
        <v>83</v>
      </c>
      <c r="AY166" s="16" t="s">
        <v>131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81</v>
      </c>
      <c r="BK166" s="144">
        <f>ROUND(I166*H166,2)</f>
        <v>0</v>
      </c>
      <c r="BL166" s="16" t="s">
        <v>138</v>
      </c>
      <c r="BM166" s="143" t="s">
        <v>200</v>
      </c>
    </row>
    <row r="167" spans="2:65" s="12" customFormat="1" ht="20.399999999999999">
      <c r="B167" s="145"/>
      <c r="D167" s="146" t="s">
        <v>139</v>
      </c>
      <c r="E167" s="147" t="s">
        <v>1</v>
      </c>
      <c r="F167" s="148" t="s">
        <v>174</v>
      </c>
      <c r="H167" s="149">
        <v>28</v>
      </c>
      <c r="I167" s="150"/>
      <c r="L167" s="145"/>
      <c r="M167" s="151"/>
      <c r="T167" s="152"/>
      <c r="AT167" s="147" t="s">
        <v>139</v>
      </c>
      <c r="AU167" s="147" t="s">
        <v>83</v>
      </c>
      <c r="AV167" s="12" t="s">
        <v>83</v>
      </c>
      <c r="AW167" s="12" t="s">
        <v>30</v>
      </c>
      <c r="AX167" s="12" t="s">
        <v>73</v>
      </c>
      <c r="AY167" s="147" t="s">
        <v>131</v>
      </c>
    </row>
    <row r="168" spans="2:65" s="13" customFormat="1">
      <c r="B168" s="153"/>
      <c r="D168" s="146" t="s">
        <v>139</v>
      </c>
      <c r="E168" s="154" t="s">
        <v>1</v>
      </c>
      <c r="F168" s="155" t="s">
        <v>141</v>
      </c>
      <c r="H168" s="156">
        <v>28</v>
      </c>
      <c r="I168" s="157"/>
      <c r="L168" s="153"/>
      <c r="M168" s="158"/>
      <c r="T168" s="159"/>
      <c r="AT168" s="154" t="s">
        <v>139</v>
      </c>
      <c r="AU168" s="154" t="s">
        <v>83</v>
      </c>
      <c r="AV168" s="13" t="s">
        <v>138</v>
      </c>
      <c r="AW168" s="13" t="s">
        <v>30</v>
      </c>
      <c r="AX168" s="13" t="s">
        <v>81</v>
      </c>
      <c r="AY168" s="154" t="s">
        <v>131</v>
      </c>
    </row>
    <row r="169" spans="2:65" s="1" customFormat="1" ht="16.5" customHeight="1">
      <c r="B169" s="131"/>
      <c r="C169" s="132" t="s">
        <v>169</v>
      </c>
      <c r="D169" s="132" t="s">
        <v>133</v>
      </c>
      <c r="E169" s="133" t="s">
        <v>201</v>
      </c>
      <c r="F169" s="134" t="s">
        <v>202</v>
      </c>
      <c r="G169" s="135" t="s">
        <v>160</v>
      </c>
      <c r="H169" s="136">
        <v>0.42</v>
      </c>
      <c r="I169" s="137"/>
      <c r="J169" s="138">
        <f>ROUND(I169*H169,2)</f>
        <v>0</v>
      </c>
      <c r="K169" s="134" t="s">
        <v>137</v>
      </c>
      <c r="L169" s="31"/>
      <c r="M169" s="139" t="s">
        <v>1</v>
      </c>
      <c r="N169" s="140" t="s">
        <v>38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138</v>
      </c>
      <c r="AT169" s="143" t="s">
        <v>133</v>
      </c>
      <c r="AU169" s="143" t="s">
        <v>83</v>
      </c>
      <c r="AY169" s="16" t="s">
        <v>131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81</v>
      </c>
      <c r="BK169" s="144">
        <f>ROUND(I169*H169,2)</f>
        <v>0</v>
      </c>
      <c r="BL169" s="16" t="s">
        <v>138</v>
      </c>
      <c r="BM169" s="143" t="s">
        <v>203</v>
      </c>
    </row>
    <row r="170" spans="2:65" s="11" customFormat="1" ht="22.95" customHeight="1">
      <c r="B170" s="119"/>
      <c r="D170" s="120" t="s">
        <v>72</v>
      </c>
      <c r="E170" s="129" t="s">
        <v>138</v>
      </c>
      <c r="F170" s="129" t="s">
        <v>204</v>
      </c>
      <c r="I170" s="122"/>
      <c r="J170" s="130">
        <f>BK170</f>
        <v>0</v>
      </c>
      <c r="L170" s="119"/>
      <c r="M170" s="124"/>
      <c r="P170" s="125">
        <f>P171</f>
        <v>0</v>
      </c>
      <c r="R170" s="125">
        <f>R171</f>
        <v>0</v>
      </c>
      <c r="T170" s="126">
        <f>T171</f>
        <v>0</v>
      </c>
      <c r="AR170" s="120" t="s">
        <v>81</v>
      </c>
      <c r="AT170" s="127" t="s">
        <v>72</v>
      </c>
      <c r="AU170" s="127" t="s">
        <v>81</v>
      </c>
      <c r="AY170" s="120" t="s">
        <v>131</v>
      </c>
      <c r="BK170" s="128">
        <f>BK171</f>
        <v>0</v>
      </c>
    </row>
    <row r="171" spans="2:65" s="1" customFormat="1" ht="33" customHeight="1">
      <c r="B171" s="131"/>
      <c r="C171" s="132" t="s">
        <v>205</v>
      </c>
      <c r="D171" s="132" t="s">
        <v>133</v>
      </c>
      <c r="E171" s="133" t="s">
        <v>206</v>
      </c>
      <c r="F171" s="134" t="s">
        <v>207</v>
      </c>
      <c r="G171" s="135" t="s">
        <v>136</v>
      </c>
      <c r="H171" s="136">
        <v>10</v>
      </c>
      <c r="I171" s="137"/>
      <c r="J171" s="138">
        <f>ROUND(I171*H171,2)</f>
        <v>0</v>
      </c>
      <c r="K171" s="134" t="s">
        <v>137</v>
      </c>
      <c r="L171" s="31"/>
      <c r="M171" s="139" t="s">
        <v>1</v>
      </c>
      <c r="N171" s="140" t="s">
        <v>38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138</v>
      </c>
      <c r="AT171" s="143" t="s">
        <v>133</v>
      </c>
      <c r="AU171" s="143" t="s">
        <v>83</v>
      </c>
      <c r="AY171" s="16" t="s">
        <v>131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6" t="s">
        <v>81</v>
      </c>
      <c r="BK171" s="144">
        <f>ROUND(I171*H171,2)</f>
        <v>0</v>
      </c>
      <c r="BL171" s="16" t="s">
        <v>138</v>
      </c>
      <c r="BM171" s="143" t="s">
        <v>208</v>
      </c>
    </row>
    <row r="172" spans="2:65" s="11" customFormat="1" ht="22.95" customHeight="1">
      <c r="B172" s="119"/>
      <c r="D172" s="120" t="s">
        <v>72</v>
      </c>
      <c r="E172" s="129" t="s">
        <v>153</v>
      </c>
      <c r="F172" s="129" t="s">
        <v>209</v>
      </c>
      <c r="I172" s="122"/>
      <c r="J172" s="130">
        <f>BK172</f>
        <v>0</v>
      </c>
      <c r="L172" s="119"/>
      <c r="M172" s="124"/>
      <c r="P172" s="125">
        <f>SUM(P173:P189)</f>
        <v>0</v>
      </c>
      <c r="R172" s="125">
        <f>SUM(R173:R189)</f>
        <v>0</v>
      </c>
      <c r="T172" s="126">
        <f>SUM(T173:T189)</f>
        <v>0</v>
      </c>
      <c r="AR172" s="120" t="s">
        <v>81</v>
      </c>
      <c r="AT172" s="127" t="s">
        <v>72</v>
      </c>
      <c r="AU172" s="127" t="s">
        <v>81</v>
      </c>
      <c r="AY172" s="120" t="s">
        <v>131</v>
      </c>
      <c r="BK172" s="128">
        <f>SUM(BK173:BK189)</f>
        <v>0</v>
      </c>
    </row>
    <row r="173" spans="2:65" s="1" customFormat="1" ht="21.75" customHeight="1">
      <c r="B173" s="131"/>
      <c r="C173" s="132" t="s">
        <v>173</v>
      </c>
      <c r="D173" s="132" t="s">
        <v>133</v>
      </c>
      <c r="E173" s="133" t="s">
        <v>210</v>
      </c>
      <c r="F173" s="134" t="s">
        <v>211</v>
      </c>
      <c r="G173" s="135" t="s">
        <v>136</v>
      </c>
      <c r="H173" s="136">
        <v>2</v>
      </c>
      <c r="I173" s="137"/>
      <c r="J173" s="138">
        <f>ROUND(I173*H173,2)</f>
        <v>0</v>
      </c>
      <c r="K173" s="134" t="s">
        <v>137</v>
      </c>
      <c r="L173" s="31"/>
      <c r="M173" s="139" t="s">
        <v>1</v>
      </c>
      <c r="N173" s="140" t="s">
        <v>38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138</v>
      </c>
      <c r="AT173" s="143" t="s">
        <v>133</v>
      </c>
      <c r="AU173" s="143" t="s">
        <v>83</v>
      </c>
      <c r="AY173" s="16" t="s">
        <v>131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81</v>
      </c>
      <c r="BK173" s="144">
        <f>ROUND(I173*H173,2)</f>
        <v>0</v>
      </c>
      <c r="BL173" s="16" t="s">
        <v>138</v>
      </c>
      <c r="BM173" s="143" t="s">
        <v>212</v>
      </c>
    </row>
    <row r="174" spans="2:65" s="12" customFormat="1">
      <c r="B174" s="145"/>
      <c r="D174" s="146" t="s">
        <v>139</v>
      </c>
      <c r="E174" s="147" t="s">
        <v>1</v>
      </c>
      <c r="F174" s="148" t="s">
        <v>140</v>
      </c>
      <c r="H174" s="149">
        <v>2</v>
      </c>
      <c r="I174" s="150"/>
      <c r="L174" s="145"/>
      <c r="M174" s="151"/>
      <c r="T174" s="152"/>
      <c r="AT174" s="147" t="s">
        <v>139</v>
      </c>
      <c r="AU174" s="147" t="s">
        <v>83</v>
      </c>
      <c r="AV174" s="12" t="s">
        <v>83</v>
      </c>
      <c r="AW174" s="12" t="s">
        <v>30</v>
      </c>
      <c r="AX174" s="12" t="s">
        <v>73</v>
      </c>
      <c r="AY174" s="147" t="s">
        <v>131</v>
      </c>
    </row>
    <row r="175" spans="2:65" s="13" customFormat="1">
      <c r="B175" s="153"/>
      <c r="D175" s="146" t="s">
        <v>139</v>
      </c>
      <c r="E175" s="154" t="s">
        <v>1</v>
      </c>
      <c r="F175" s="155" t="s">
        <v>141</v>
      </c>
      <c r="H175" s="156">
        <v>2</v>
      </c>
      <c r="I175" s="157"/>
      <c r="L175" s="153"/>
      <c r="M175" s="158"/>
      <c r="T175" s="159"/>
      <c r="AT175" s="154" t="s">
        <v>139</v>
      </c>
      <c r="AU175" s="154" t="s">
        <v>83</v>
      </c>
      <c r="AV175" s="13" t="s">
        <v>138</v>
      </c>
      <c r="AW175" s="13" t="s">
        <v>30</v>
      </c>
      <c r="AX175" s="13" t="s">
        <v>81</v>
      </c>
      <c r="AY175" s="154" t="s">
        <v>131</v>
      </c>
    </row>
    <row r="176" spans="2:65" s="1" customFormat="1" ht="21.75" customHeight="1">
      <c r="B176" s="131"/>
      <c r="C176" s="132" t="s">
        <v>213</v>
      </c>
      <c r="D176" s="132" t="s">
        <v>133</v>
      </c>
      <c r="E176" s="133" t="s">
        <v>214</v>
      </c>
      <c r="F176" s="134" t="s">
        <v>215</v>
      </c>
      <c r="G176" s="135" t="s">
        <v>136</v>
      </c>
      <c r="H176" s="136">
        <v>38</v>
      </c>
      <c r="I176" s="137"/>
      <c r="J176" s="138">
        <f t="shared" ref="J176:J183" si="0">ROUND(I176*H176,2)</f>
        <v>0</v>
      </c>
      <c r="K176" s="134" t="s">
        <v>137</v>
      </c>
      <c r="L176" s="31"/>
      <c r="M176" s="139" t="s">
        <v>1</v>
      </c>
      <c r="N176" s="140" t="s">
        <v>38</v>
      </c>
      <c r="P176" s="141">
        <f t="shared" ref="P176:P183" si="1">O176*H176</f>
        <v>0</v>
      </c>
      <c r="Q176" s="141">
        <v>0</v>
      </c>
      <c r="R176" s="141">
        <f t="shared" ref="R176:R183" si="2">Q176*H176</f>
        <v>0</v>
      </c>
      <c r="S176" s="141">
        <v>0</v>
      </c>
      <c r="T176" s="142">
        <f t="shared" ref="T176:T183" si="3">S176*H176</f>
        <v>0</v>
      </c>
      <c r="AR176" s="143" t="s">
        <v>138</v>
      </c>
      <c r="AT176" s="143" t="s">
        <v>133</v>
      </c>
      <c r="AU176" s="143" t="s">
        <v>83</v>
      </c>
      <c r="AY176" s="16" t="s">
        <v>131</v>
      </c>
      <c r="BE176" s="144">
        <f t="shared" ref="BE176:BE183" si="4">IF(N176="základní",J176,0)</f>
        <v>0</v>
      </c>
      <c r="BF176" s="144">
        <f t="shared" ref="BF176:BF183" si="5">IF(N176="snížená",J176,0)</f>
        <v>0</v>
      </c>
      <c r="BG176" s="144">
        <f t="shared" ref="BG176:BG183" si="6">IF(N176="zákl. přenesená",J176,0)</f>
        <v>0</v>
      </c>
      <c r="BH176" s="144">
        <f t="shared" ref="BH176:BH183" si="7">IF(N176="sníž. přenesená",J176,0)</f>
        <v>0</v>
      </c>
      <c r="BI176" s="144">
        <f t="shared" ref="BI176:BI183" si="8">IF(N176="nulová",J176,0)</f>
        <v>0</v>
      </c>
      <c r="BJ176" s="16" t="s">
        <v>81</v>
      </c>
      <c r="BK176" s="144">
        <f t="shared" ref="BK176:BK183" si="9">ROUND(I176*H176,2)</f>
        <v>0</v>
      </c>
      <c r="BL176" s="16" t="s">
        <v>138</v>
      </c>
      <c r="BM176" s="143" t="s">
        <v>216</v>
      </c>
    </row>
    <row r="177" spans="2:65" s="1" customFormat="1" ht="21.75" customHeight="1">
      <c r="B177" s="131"/>
      <c r="C177" s="132" t="s">
        <v>178</v>
      </c>
      <c r="D177" s="132" t="s">
        <v>133</v>
      </c>
      <c r="E177" s="133" t="s">
        <v>217</v>
      </c>
      <c r="F177" s="134" t="s">
        <v>218</v>
      </c>
      <c r="G177" s="135" t="s">
        <v>136</v>
      </c>
      <c r="H177" s="136">
        <v>10</v>
      </c>
      <c r="I177" s="137"/>
      <c r="J177" s="138">
        <f t="shared" si="0"/>
        <v>0</v>
      </c>
      <c r="K177" s="134" t="s">
        <v>137</v>
      </c>
      <c r="L177" s="31"/>
      <c r="M177" s="139" t="s">
        <v>1</v>
      </c>
      <c r="N177" s="140" t="s">
        <v>38</v>
      </c>
      <c r="P177" s="141">
        <f t="shared" si="1"/>
        <v>0</v>
      </c>
      <c r="Q177" s="141">
        <v>0</v>
      </c>
      <c r="R177" s="141">
        <f t="shared" si="2"/>
        <v>0</v>
      </c>
      <c r="S177" s="141">
        <v>0</v>
      </c>
      <c r="T177" s="142">
        <f t="shared" si="3"/>
        <v>0</v>
      </c>
      <c r="AR177" s="143" t="s">
        <v>138</v>
      </c>
      <c r="AT177" s="143" t="s">
        <v>133</v>
      </c>
      <c r="AU177" s="143" t="s">
        <v>83</v>
      </c>
      <c r="AY177" s="16" t="s">
        <v>131</v>
      </c>
      <c r="BE177" s="144">
        <f t="shared" si="4"/>
        <v>0</v>
      </c>
      <c r="BF177" s="144">
        <f t="shared" si="5"/>
        <v>0</v>
      </c>
      <c r="BG177" s="144">
        <f t="shared" si="6"/>
        <v>0</v>
      </c>
      <c r="BH177" s="144">
        <f t="shared" si="7"/>
        <v>0</v>
      </c>
      <c r="BI177" s="144">
        <f t="shared" si="8"/>
        <v>0</v>
      </c>
      <c r="BJ177" s="16" t="s">
        <v>81</v>
      </c>
      <c r="BK177" s="144">
        <f t="shared" si="9"/>
        <v>0</v>
      </c>
      <c r="BL177" s="16" t="s">
        <v>138</v>
      </c>
      <c r="BM177" s="143" t="s">
        <v>219</v>
      </c>
    </row>
    <row r="178" spans="2:65" s="1" customFormat="1" ht="33" customHeight="1">
      <c r="B178" s="131"/>
      <c r="C178" s="132" t="s">
        <v>7</v>
      </c>
      <c r="D178" s="132" t="s">
        <v>133</v>
      </c>
      <c r="E178" s="133" t="s">
        <v>220</v>
      </c>
      <c r="F178" s="134" t="s">
        <v>221</v>
      </c>
      <c r="G178" s="135" t="s">
        <v>136</v>
      </c>
      <c r="H178" s="136">
        <v>169</v>
      </c>
      <c r="I178" s="137"/>
      <c r="J178" s="138">
        <f t="shared" si="0"/>
        <v>0</v>
      </c>
      <c r="K178" s="134" t="s">
        <v>137</v>
      </c>
      <c r="L178" s="31"/>
      <c r="M178" s="139" t="s">
        <v>1</v>
      </c>
      <c r="N178" s="140" t="s">
        <v>38</v>
      </c>
      <c r="P178" s="141">
        <f t="shared" si="1"/>
        <v>0</v>
      </c>
      <c r="Q178" s="141">
        <v>0</v>
      </c>
      <c r="R178" s="141">
        <f t="shared" si="2"/>
        <v>0</v>
      </c>
      <c r="S178" s="141">
        <v>0</v>
      </c>
      <c r="T178" s="142">
        <f t="shared" si="3"/>
        <v>0</v>
      </c>
      <c r="AR178" s="143" t="s">
        <v>138</v>
      </c>
      <c r="AT178" s="143" t="s">
        <v>133</v>
      </c>
      <c r="AU178" s="143" t="s">
        <v>83</v>
      </c>
      <c r="AY178" s="16" t="s">
        <v>131</v>
      </c>
      <c r="BE178" s="144">
        <f t="shared" si="4"/>
        <v>0</v>
      </c>
      <c r="BF178" s="144">
        <f t="shared" si="5"/>
        <v>0</v>
      </c>
      <c r="BG178" s="144">
        <f t="shared" si="6"/>
        <v>0</v>
      </c>
      <c r="BH178" s="144">
        <f t="shared" si="7"/>
        <v>0</v>
      </c>
      <c r="BI178" s="144">
        <f t="shared" si="8"/>
        <v>0</v>
      </c>
      <c r="BJ178" s="16" t="s">
        <v>81</v>
      </c>
      <c r="BK178" s="144">
        <f t="shared" si="9"/>
        <v>0</v>
      </c>
      <c r="BL178" s="16" t="s">
        <v>138</v>
      </c>
      <c r="BM178" s="143" t="s">
        <v>222</v>
      </c>
    </row>
    <row r="179" spans="2:65" s="1" customFormat="1" ht="24.15" customHeight="1">
      <c r="B179" s="131"/>
      <c r="C179" s="132" t="s">
        <v>182</v>
      </c>
      <c r="D179" s="132" t="s">
        <v>133</v>
      </c>
      <c r="E179" s="133" t="s">
        <v>223</v>
      </c>
      <c r="F179" s="134" t="s">
        <v>224</v>
      </c>
      <c r="G179" s="135" t="s">
        <v>136</v>
      </c>
      <c r="H179" s="136">
        <v>41</v>
      </c>
      <c r="I179" s="137"/>
      <c r="J179" s="138">
        <f t="shared" si="0"/>
        <v>0</v>
      </c>
      <c r="K179" s="134" t="s">
        <v>137</v>
      </c>
      <c r="L179" s="31"/>
      <c r="M179" s="139" t="s">
        <v>1</v>
      </c>
      <c r="N179" s="140" t="s">
        <v>38</v>
      </c>
      <c r="P179" s="141">
        <f t="shared" si="1"/>
        <v>0</v>
      </c>
      <c r="Q179" s="141">
        <v>0</v>
      </c>
      <c r="R179" s="141">
        <f t="shared" si="2"/>
        <v>0</v>
      </c>
      <c r="S179" s="141">
        <v>0</v>
      </c>
      <c r="T179" s="142">
        <f t="shared" si="3"/>
        <v>0</v>
      </c>
      <c r="AR179" s="143" t="s">
        <v>138</v>
      </c>
      <c r="AT179" s="143" t="s">
        <v>133</v>
      </c>
      <c r="AU179" s="143" t="s">
        <v>83</v>
      </c>
      <c r="AY179" s="16" t="s">
        <v>131</v>
      </c>
      <c r="BE179" s="144">
        <f t="shared" si="4"/>
        <v>0</v>
      </c>
      <c r="BF179" s="144">
        <f t="shared" si="5"/>
        <v>0</v>
      </c>
      <c r="BG179" s="144">
        <f t="shared" si="6"/>
        <v>0</v>
      </c>
      <c r="BH179" s="144">
        <f t="shared" si="7"/>
        <v>0</v>
      </c>
      <c r="BI179" s="144">
        <f t="shared" si="8"/>
        <v>0</v>
      </c>
      <c r="BJ179" s="16" t="s">
        <v>81</v>
      </c>
      <c r="BK179" s="144">
        <f t="shared" si="9"/>
        <v>0</v>
      </c>
      <c r="BL179" s="16" t="s">
        <v>138</v>
      </c>
      <c r="BM179" s="143" t="s">
        <v>225</v>
      </c>
    </row>
    <row r="180" spans="2:65" s="1" customFormat="1" ht="24.15" customHeight="1">
      <c r="B180" s="131"/>
      <c r="C180" s="132" t="s">
        <v>226</v>
      </c>
      <c r="D180" s="132" t="s">
        <v>133</v>
      </c>
      <c r="E180" s="133" t="s">
        <v>227</v>
      </c>
      <c r="F180" s="134" t="s">
        <v>228</v>
      </c>
      <c r="G180" s="135" t="s">
        <v>136</v>
      </c>
      <c r="H180" s="136">
        <v>169</v>
      </c>
      <c r="I180" s="137"/>
      <c r="J180" s="138">
        <f t="shared" si="0"/>
        <v>0</v>
      </c>
      <c r="K180" s="134" t="s">
        <v>137</v>
      </c>
      <c r="L180" s="31"/>
      <c r="M180" s="139" t="s">
        <v>1</v>
      </c>
      <c r="N180" s="140" t="s">
        <v>38</v>
      </c>
      <c r="P180" s="141">
        <f t="shared" si="1"/>
        <v>0</v>
      </c>
      <c r="Q180" s="141">
        <v>0</v>
      </c>
      <c r="R180" s="141">
        <f t="shared" si="2"/>
        <v>0</v>
      </c>
      <c r="S180" s="141">
        <v>0</v>
      </c>
      <c r="T180" s="142">
        <f t="shared" si="3"/>
        <v>0</v>
      </c>
      <c r="AR180" s="143" t="s">
        <v>138</v>
      </c>
      <c r="AT180" s="143" t="s">
        <v>133</v>
      </c>
      <c r="AU180" s="143" t="s">
        <v>83</v>
      </c>
      <c r="AY180" s="16" t="s">
        <v>131</v>
      </c>
      <c r="BE180" s="144">
        <f t="shared" si="4"/>
        <v>0</v>
      </c>
      <c r="BF180" s="144">
        <f t="shared" si="5"/>
        <v>0</v>
      </c>
      <c r="BG180" s="144">
        <f t="shared" si="6"/>
        <v>0</v>
      </c>
      <c r="BH180" s="144">
        <f t="shared" si="7"/>
        <v>0</v>
      </c>
      <c r="BI180" s="144">
        <f t="shared" si="8"/>
        <v>0</v>
      </c>
      <c r="BJ180" s="16" t="s">
        <v>81</v>
      </c>
      <c r="BK180" s="144">
        <f t="shared" si="9"/>
        <v>0</v>
      </c>
      <c r="BL180" s="16" t="s">
        <v>138</v>
      </c>
      <c r="BM180" s="143" t="s">
        <v>229</v>
      </c>
    </row>
    <row r="181" spans="2:65" s="1" customFormat="1" ht="21.75" customHeight="1">
      <c r="B181" s="131"/>
      <c r="C181" s="132" t="s">
        <v>186</v>
      </c>
      <c r="D181" s="132" t="s">
        <v>133</v>
      </c>
      <c r="E181" s="133" t="s">
        <v>230</v>
      </c>
      <c r="F181" s="134" t="s">
        <v>231</v>
      </c>
      <c r="G181" s="135" t="s">
        <v>136</v>
      </c>
      <c r="H181" s="136">
        <v>169</v>
      </c>
      <c r="I181" s="137"/>
      <c r="J181" s="138">
        <f t="shared" si="0"/>
        <v>0</v>
      </c>
      <c r="K181" s="134" t="s">
        <v>137</v>
      </c>
      <c r="L181" s="31"/>
      <c r="M181" s="139" t="s">
        <v>1</v>
      </c>
      <c r="N181" s="140" t="s">
        <v>38</v>
      </c>
      <c r="P181" s="141">
        <f t="shared" si="1"/>
        <v>0</v>
      </c>
      <c r="Q181" s="141">
        <v>0</v>
      </c>
      <c r="R181" s="141">
        <f t="shared" si="2"/>
        <v>0</v>
      </c>
      <c r="S181" s="141">
        <v>0</v>
      </c>
      <c r="T181" s="142">
        <f t="shared" si="3"/>
        <v>0</v>
      </c>
      <c r="AR181" s="143" t="s">
        <v>138</v>
      </c>
      <c r="AT181" s="143" t="s">
        <v>133</v>
      </c>
      <c r="AU181" s="143" t="s">
        <v>83</v>
      </c>
      <c r="AY181" s="16" t="s">
        <v>131</v>
      </c>
      <c r="BE181" s="144">
        <f t="shared" si="4"/>
        <v>0</v>
      </c>
      <c r="BF181" s="144">
        <f t="shared" si="5"/>
        <v>0</v>
      </c>
      <c r="BG181" s="144">
        <f t="shared" si="6"/>
        <v>0</v>
      </c>
      <c r="BH181" s="144">
        <f t="shared" si="7"/>
        <v>0</v>
      </c>
      <c r="BI181" s="144">
        <f t="shared" si="8"/>
        <v>0</v>
      </c>
      <c r="BJ181" s="16" t="s">
        <v>81</v>
      </c>
      <c r="BK181" s="144">
        <f t="shared" si="9"/>
        <v>0</v>
      </c>
      <c r="BL181" s="16" t="s">
        <v>138</v>
      </c>
      <c r="BM181" s="143" t="s">
        <v>232</v>
      </c>
    </row>
    <row r="182" spans="2:65" s="1" customFormat="1" ht="33" customHeight="1">
      <c r="B182" s="131"/>
      <c r="C182" s="132" t="s">
        <v>233</v>
      </c>
      <c r="D182" s="132" t="s">
        <v>133</v>
      </c>
      <c r="E182" s="133" t="s">
        <v>234</v>
      </c>
      <c r="F182" s="134" t="s">
        <v>235</v>
      </c>
      <c r="G182" s="135" t="s">
        <v>136</v>
      </c>
      <c r="H182" s="136">
        <v>169</v>
      </c>
      <c r="I182" s="137"/>
      <c r="J182" s="138">
        <f t="shared" si="0"/>
        <v>0</v>
      </c>
      <c r="K182" s="134" t="s">
        <v>137</v>
      </c>
      <c r="L182" s="31"/>
      <c r="M182" s="139" t="s">
        <v>1</v>
      </c>
      <c r="N182" s="140" t="s">
        <v>38</v>
      </c>
      <c r="P182" s="141">
        <f t="shared" si="1"/>
        <v>0</v>
      </c>
      <c r="Q182" s="141">
        <v>0</v>
      </c>
      <c r="R182" s="141">
        <f t="shared" si="2"/>
        <v>0</v>
      </c>
      <c r="S182" s="141">
        <v>0</v>
      </c>
      <c r="T182" s="142">
        <f t="shared" si="3"/>
        <v>0</v>
      </c>
      <c r="AR182" s="143" t="s">
        <v>138</v>
      </c>
      <c r="AT182" s="143" t="s">
        <v>133</v>
      </c>
      <c r="AU182" s="143" t="s">
        <v>83</v>
      </c>
      <c r="AY182" s="16" t="s">
        <v>131</v>
      </c>
      <c r="BE182" s="144">
        <f t="shared" si="4"/>
        <v>0</v>
      </c>
      <c r="BF182" s="144">
        <f t="shared" si="5"/>
        <v>0</v>
      </c>
      <c r="BG182" s="144">
        <f t="shared" si="6"/>
        <v>0</v>
      </c>
      <c r="BH182" s="144">
        <f t="shared" si="7"/>
        <v>0</v>
      </c>
      <c r="BI182" s="144">
        <f t="shared" si="8"/>
        <v>0</v>
      </c>
      <c r="BJ182" s="16" t="s">
        <v>81</v>
      </c>
      <c r="BK182" s="144">
        <f t="shared" si="9"/>
        <v>0</v>
      </c>
      <c r="BL182" s="16" t="s">
        <v>138</v>
      </c>
      <c r="BM182" s="143" t="s">
        <v>236</v>
      </c>
    </row>
    <row r="183" spans="2:65" s="1" customFormat="1" ht="24.15" customHeight="1">
      <c r="B183" s="131"/>
      <c r="C183" s="132" t="s">
        <v>191</v>
      </c>
      <c r="D183" s="132" t="s">
        <v>133</v>
      </c>
      <c r="E183" s="133" t="s">
        <v>237</v>
      </c>
      <c r="F183" s="134" t="s">
        <v>238</v>
      </c>
      <c r="G183" s="135" t="s">
        <v>136</v>
      </c>
      <c r="H183" s="136">
        <v>2</v>
      </c>
      <c r="I183" s="137"/>
      <c r="J183" s="138">
        <f t="shared" si="0"/>
        <v>0</v>
      </c>
      <c r="K183" s="134" t="s">
        <v>137</v>
      </c>
      <c r="L183" s="31"/>
      <c r="M183" s="139" t="s">
        <v>1</v>
      </c>
      <c r="N183" s="140" t="s">
        <v>38</v>
      </c>
      <c r="P183" s="141">
        <f t="shared" si="1"/>
        <v>0</v>
      </c>
      <c r="Q183" s="141">
        <v>0</v>
      </c>
      <c r="R183" s="141">
        <f t="shared" si="2"/>
        <v>0</v>
      </c>
      <c r="S183" s="141">
        <v>0</v>
      </c>
      <c r="T183" s="142">
        <f t="shared" si="3"/>
        <v>0</v>
      </c>
      <c r="AR183" s="143" t="s">
        <v>138</v>
      </c>
      <c r="AT183" s="143" t="s">
        <v>133</v>
      </c>
      <c r="AU183" s="143" t="s">
        <v>83</v>
      </c>
      <c r="AY183" s="16" t="s">
        <v>131</v>
      </c>
      <c r="BE183" s="144">
        <f t="shared" si="4"/>
        <v>0</v>
      </c>
      <c r="BF183" s="144">
        <f t="shared" si="5"/>
        <v>0</v>
      </c>
      <c r="BG183" s="144">
        <f t="shared" si="6"/>
        <v>0</v>
      </c>
      <c r="BH183" s="144">
        <f t="shared" si="7"/>
        <v>0</v>
      </c>
      <c r="BI183" s="144">
        <f t="shared" si="8"/>
        <v>0</v>
      </c>
      <c r="BJ183" s="16" t="s">
        <v>81</v>
      </c>
      <c r="BK183" s="144">
        <f t="shared" si="9"/>
        <v>0</v>
      </c>
      <c r="BL183" s="16" t="s">
        <v>138</v>
      </c>
      <c r="BM183" s="143" t="s">
        <v>239</v>
      </c>
    </row>
    <row r="184" spans="2:65" s="12" customFormat="1">
      <c r="B184" s="145"/>
      <c r="D184" s="146" t="s">
        <v>139</v>
      </c>
      <c r="E184" s="147" t="s">
        <v>1</v>
      </c>
      <c r="F184" s="148" t="s">
        <v>140</v>
      </c>
      <c r="H184" s="149">
        <v>2</v>
      </c>
      <c r="I184" s="150"/>
      <c r="L184" s="145"/>
      <c r="M184" s="151"/>
      <c r="T184" s="152"/>
      <c r="AT184" s="147" t="s">
        <v>139</v>
      </c>
      <c r="AU184" s="147" t="s">
        <v>83</v>
      </c>
      <c r="AV184" s="12" t="s">
        <v>83</v>
      </c>
      <c r="AW184" s="12" t="s">
        <v>30</v>
      </c>
      <c r="AX184" s="12" t="s">
        <v>73</v>
      </c>
      <c r="AY184" s="147" t="s">
        <v>131</v>
      </c>
    </row>
    <row r="185" spans="2:65" s="13" customFormat="1">
      <c r="B185" s="153"/>
      <c r="D185" s="146" t="s">
        <v>139</v>
      </c>
      <c r="E185" s="154" t="s">
        <v>1</v>
      </c>
      <c r="F185" s="155" t="s">
        <v>141</v>
      </c>
      <c r="H185" s="156">
        <v>2</v>
      </c>
      <c r="I185" s="157"/>
      <c r="L185" s="153"/>
      <c r="M185" s="158"/>
      <c r="T185" s="159"/>
      <c r="AT185" s="154" t="s">
        <v>139</v>
      </c>
      <c r="AU185" s="154" t="s">
        <v>83</v>
      </c>
      <c r="AV185" s="13" t="s">
        <v>138</v>
      </c>
      <c r="AW185" s="13" t="s">
        <v>30</v>
      </c>
      <c r="AX185" s="13" t="s">
        <v>81</v>
      </c>
      <c r="AY185" s="154" t="s">
        <v>131</v>
      </c>
    </row>
    <row r="186" spans="2:65" s="1" customFormat="1" ht="33" customHeight="1">
      <c r="B186" s="131"/>
      <c r="C186" s="132" t="s">
        <v>240</v>
      </c>
      <c r="D186" s="132" t="s">
        <v>133</v>
      </c>
      <c r="E186" s="133" t="s">
        <v>241</v>
      </c>
      <c r="F186" s="134" t="s">
        <v>242</v>
      </c>
      <c r="G186" s="135" t="s">
        <v>136</v>
      </c>
      <c r="H186" s="136">
        <v>10</v>
      </c>
      <c r="I186" s="137"/>
      <c r="J186" s="138">
        <f>ROUND(I186*H186,2)</f>
        <v>0</v>
      </c>
      <c r="K186" s="134" t="s">
        <v>137</v>
      </c>
      <c r="L186" s="31"/>
      <c r="M186" s="139" t="s">
        <v>1</v>
      </c>
      <c r="N186" s="140" t="s">
        <v>38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138</v>
      </c>
      <c r="AT186" s="143" t="s">
        <v>133</v>
      </c>
      <c r="AU186" s="143" t="s">
        <v>83</v>
      </c>
      <c r="AY186" s="16" t="s">
        <v>131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81</v>
      </c>
      <c r="BK186" s="144">
        <f>ROUND(I186*H186,2)</f>
        <v>0</v>
      </c>
      <c r="BL186" s="16" t="s">
        <v>138</v>
      </c>
      <c r="BM186" s="143" t="s">
        <v>243</v>
      </c>
    </row>
    <row r="187" spans="2:65" s="1" customFormat="1" ht="24.15" customHeight="1">
      <c r="B187" s="131"/>
      <c r="C187" s="160" t="s">
        <v>194</v>
      </c>
      <c r="D187" s="160" t="s">
        <v>175</v>
      </c>
      <c r="E187" s="161" t="s">
        <v>244</v>
      </c>
      <c r="F187" s="162" t="s">
        <v>245</v>
      </c>
      <c r="G187" s="163" t="s">
        <v>136</v>
      </c>
      <c r="H187" s="164">
        <v>10.3</v>
      </c>
      <c r="I187" s="165"/>
      <c r="J187" s="166">
        <f>ROUND(I187*H187,2)</f>
        <v>0</v>
      </c>
      <c r="K187" s="162" t="s">
        <v>137</v>
      </c>
      <c r="L187" s="167"/>
      <c r="M187" s="168" t="s">
        <v>1</v>
      </c>
      <c r="N187" s="169" t="s">
        <v>38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152</v>
      </c>
      <c r="AT187" s="143" t="s">
        <v>175</v>
      </c>
      <c r="AU187" s="143" t="s">
        <v>83</v>
      </c>
      <c r="AY187" s="16" t="s">
        <v>131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81</v>
      </c>
      <c r="BK187" s="144">
        <f>ROUND(I187*H187,2)</f>
        <v>0</v>
      </c>
      <c r="BL187" s="16" t="s">
        <v>138</v>
      </c>
      <c r="BM187" s="143" t="s">
        <v>246</v>
      </c>
    </row>
    <row r="188" spans="2:65" s="12" customFormat="1">
      <c r="B188" s="145"/>
      <c r="D188" s="146" t="s">
        <v>139</v>
      </c>
      <c r="E188" s="147" t="s">
        <v>1</v>
      </c>
      <c r="F188" s="148" t="s">
        <v>247</v>
      </c>
      <c r="H188" s="149">
        <v>10.3</v>
      </c>
      <c r="I188" s="150"/>
      <c r="L188" s="145"/>
      <c r="M188" s="151"/>
      <c r="T188" s="152"/>
      <c r="AT188" s="147" t="s">
        <v>139</v>
      </c>
      <c r="AU188" s="147" t="s">
        <v>83</v>
      </c>
      <c r="AV188" s="12" t="s">
        <v>83</v>
      </c>
      <c r="AW188" s="12" t="s">
        <v>30</v>
      </c>
      <c r="AX188" s="12" t="s">
        <v>73</v>
      </c>
      <c r="AY188" s="147" t="s">
        <v>131</v>
      </c>
    </row>
    <row r="189" spans="2:65" s="13" customFormat="1">
      <c r="B189" s="153"/>
      <c r="D189" s="146" t="s">
        <v>139</v>
      </c>
      <c r="E189" s="154" t="s">
        <v>1</v>
      </c>
      <c r="F189" s="155" t="s">
        <v>141</v>
      </c>
      <c r="H189" s="156">
        <v>10.3</v>
      </c>
      <c r="I189" s="157"/>
      <c r="L189" s="153"/>
      <c r="M189" s="158"/>
      <c r="T189" s="159"/>
      <c r="AT189" s="154" t="s">
        <v>139</v>
      </c>
      <c r="AU189" s="154" t="s">
        <v>83</v>
      </c>
      <c r="AV189" s="13" t="s">
        <v>138</v>
      </c>
      <c r="AW189" s="13" t="s">
        <v>30</v>
      </c>
      <c r="AX189" s="13" t="s">
        <v>81</v>
      </c>
      <c r="AY189" s="154" t="s">
        <v>131</v>
      </c>
    </row>
    <row r="190" spans="2:65" s="11" customFormat="1" ht="22.95" customHeight="1">
      <c r="B190" s="119"/>
      <c r="D190" s="120" t="s">
        <v>72</v>
      </c>
      <c r="E190" s="129" t="s">
        <v>170</v>
      </c>
      <c r="F190" s="129" t="s">
        <v>248</v>
      </c>
      <c r="I190" s="122"/>
      <c r="J190" s="130">
        <f>BK190</f>
        <v>0</v>
      </c>
      <c r="L190" s="119"/>
      <c r="M190" s="124"/>
      <c r="P190" s="125">
        <f>SUM(P191:P225)</f>
        <v>0</v>
      </c>
      <c r="R190" s="125">
        <f>SUM(R191:R225)</f>
        <v>0</v>
      </c>
      <c r="T190" s="126">
        <f>SUM(T191:T225)</f>
        <v>0</v>
      </c>
      <c r="AR190" s="120" t="s">
        <v>81</v>
      </c>
      <c r="AT190" s="127" t="s">
        <v>72</v>
      </c>
      <c r="AU190" s="127" t="s">
        <v>81</v>
      </c>
      <c r="AY190" s="120" t="s">
        <v>131</v>
      </c>
      <c r="BK190" s="128">
        <f>SUM(BK191:BK225)</f>
        <v>0</v>
      </c>
    </row>
    <row r="191" spans="2:65" s="1" customFormat="1" ht="24.15" customHeight="1">
      <c r="B191" s="131"/>
      <c r="C191" s="132" t="s">
        <v>249</v>
      </c>
      <c r="D191" s="132" t="s">
        <v>133</v>
      </c>
      <c r="E191" s="133" t="s">
        <v>250</v>
      </c>
      <c r="F191" s="134" t="s">
        <v>251</v>
      </c>
      <c r="G191" s="135" t="s">
        <v>252</v>
      </c>
      <c r="H191" s="136">
        <v>3</v>
      </c>
      <c r="I191" s="137"/>
      <c r="J191" s="138">
        <f>ROUND(I191*H191,2)</f>
        <v>0</v>
      </c>
      <c r="K191" s="134" t="s">
        <v>137</v>
      </c>
      <c r="L191" s="31"/>
      <c r="M191" s="139" t="s">
        <v>1</v>
      </c>
      <c r="N191" s="140" t="s">
        <v>38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138</v>
      </c>
      <c r="AT191" s="143" t="s">
        <v>133</v>
      </c>
      <c r="AU191" s="143" t="s">
        <v>83</v>
      </c>
      <c r="AY191" s="16" t="s">
        <v>131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81</v>
      </c>
      <c r="BK191" s="144">
        <f>ROUND(I191*H191,2)</f>
        <v>0</v>
      </c>
      <c r="BL191" s="16" t="s">
        <v>138</v>
      </c>
      <c r="BM191" s="143" t="s">
        <v>253</v>
      </c>
    </row>
    <row r="192" spans="2:65" s="1" customFormat="1" ht="24.15" customHeight="1">
      <c r="B192" s="131"/>
      <c r="C192" s="160" t="s">
        <v>200</v>
      </c>
      <c r="D192" s="160" t="s">
        <v>175</v>
      </c>
      <c r="E192" s="161" t="s">
        <v>254</v>
      </c>
      <c r="F192" s="162" t="s">
        <v>255</v>
      </c>
      <c r="G192" s="163" t="s">
        <v>252</v>
      </c>
      <c r="H192" s="164">
        <v>2</v>
      </c>
      <c r="I192" s="165"/>
      <c r="J192" s="166">
        <f>ROUND(I192*H192,2)</f>
        <v>0</v>
      </c>
      <c r="K192" s="162" t="s">
        <v>137</v>
      </c>
      <c r="L192" s="167"/>
      <c r="M192" s="168" t="s">
        <v>1</v>
      </c>
      <c r="N192" s="169" t="s">
        <v>38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152</v>
      </c>
      <c r="AT192" s="143" t="s">
        <v>175</v>
      </c>
      <c r="AU192" s="143" t="s">
        <v>83</v>
      </c>
      <c r="AY192" s="16" t="s">
        <v>131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81</v>
      </c>
      <c r="BK192" s="144">
        <f>ROUND(I192*H192,2)</f>
        <v>0</v>
      </c>
      <c r="BL192" s="16" t="s">
        <v>138</v>
      </c>
      <c r="BM192" s="143" t="s">
        <v>256</v>
      </c>
    </row>
    <row r="193" spans="2:65" s="12" customFormat="1">
      <c r="B193" s="145"/>
      <c r="D193" s="146" t="s">
        <v>139</v>
      </c>
      <c r="E193" s="147" t="s">
        <v>1</v>
      </c>
      <c r="F193" s="148" t="s">
        <v>257</v>
      </c>
      <c r="H193" s="149">
        <v>2</v>
      </c>
      <c r="I193" s="150"/>
      <c r="L193" s="145"/>
      <c r="M193" s="151"/>
      <c r="T193" s="152"/>
      <c r="AT193" s="147" t="s">
        <v>139</v>
      </c>
      <c r="AU193" s="147" t="s">
        <v>83</v>
      </c>
      <c r="AV193" s="12" t="s">
        <v>83</v>
      </c>
      <c r="AW193" s="12" t="s">
        <v>30</v>
      </c>
      <c r="AX193" s="12" t="s">
        <v>73</v>
      </c>
      <c r="AY193" s="147" t="s">
        <v>131</v>
      </c>
    </row>
    <row r="194" spans="2:65" s="13" customFormat="1">
      <c r="B194" s="153"/>
      <c r="D194" s="146" t="s">
        <v>139</v>
      </c>
      <c r="E194" s="154" t="s">
        <v>1</v>
      </c>
      <c r="F194" s="155" t="s">
        <v>141</v>
      </c>
      <c r="H194" s="156">
        <v>2</v>
      </c>
      <c r="I194" s="157"/>
      <c r="L194" s="153"/>
      <c r="M194" s="158"/>
      <c r="T194" s="159"/>
      <c r="AT194" s="154" t="s">
        <v>139</v>
      </c>
      <c r="AU194" s="154" t="s">
        <v>83</v>
      </c>
      <c r="AV194" s="13" t="s">
        <v>138</v>
      </c>
      <c r="AW194" s="13" t="s">
        <v>30</v>
      </c>
      <c r="AX194" s="13" t="s">
        <v>81</v>
      </c>
      <c r="AY194" s="154" t="s">
        <v>131</v>
      </c>
    </row>
    <row r="195" spans="2:65" s="1" customFormat="1" ht="24.15" customHeight="1">
      <c r="B195" s="131"/>
      <c r="C195" s="160" t="s">
        <v>258</v>
      </c>
      <c r="D195" s="160" t="s">
        <v>175</v>
      </c>
      <c r="E195" s="161" t="s">
        <v>259</v>
      </c>
      <c r="F195" s="162" t="s">
        <v>260</v>
      </c>
      <c r="G195" s="163" t="s">
        <v>252</v>
      </c>
      <c r="H195" s="164">
        <v>1</v>
      </c>
      <c r="I195" s="165"/>
      <c r="J195" s="166">
        <f>ROUND(I195*H195,2)</f>
        <v>0</v>
      </c>
      <c r="K195" s="162" t="s">
        <v>137</v>
      </c>
      <c r="L195" s="167"/>
      <c r="M195" s="168" t="s">
        <v>1</v>
      </c>
      <c r="N195" s="169" t="s">
        <v>38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152</v>
      </c>
      <c r="AT195" s="143" t="s">
        <v>175</v>
      </c>
      <c r="AU195" s="143" t="s">
        <v>83</v>
      </c>
      <c r="AY195" s="16" t="s">
        <v>131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81</v>
      </c>
      <c r="BK195" s="144">
        <f>ROUND(I195*H195,2)</f>
        <v>0</v>
      </c>
      <c r="BL195" s="16" t="s">
        <v>138</v>
      </c>
      <c r="BM195" s="143" t="s">
        <v>261</v>
      </c>
    </row>
    <row r="196" spans="2:65" s="12" customFormat="1">
      <c r="B196" s="145"/>
      <c r="D196" s="146" t="s">
        <v>139</v>
      </c>
      <c r="E196" s="147" t="s">
        <v>1</v>
      </c>
      <c r="F196" s="148" t="s">
        <v>262</v>
      </c>
      <c r="H196" s="149">
        <v>1</v>
      </c>
      <c r="I196" s="150"/>
      <c r="L196" s="145"/>
      <c r="M196" s="151"/>
      <c r="T196" s="152"/>
      <c r="AT196" s="147" t="s">
        <v>139</v>
      </c>
      <c r="AU196" s="147" t="s">
        <v>83</v>
      </c>
      <c r="AV196" s="12" t="s">
        <v>83</v>
      </c>
      <c r="AW196" s="12" t="s">
        <v>30</v>
      </c>
      <c r="AX196" s="12" t="s">
        <v>73</v>
      </c>
      <c r="AY196" s="147" t="s">
        <v>131</v>
      </c>
    </row>
    <row r="197" spans="2:65" s="13" customFormat="1">
      <c r="B197" s="153"/>
      <c r="D197" s="146" t="s">
        <v>139</v>
      </c>
      <c r="E197" s="154" t="s">
        <v>1</v>
      </c>
      <c r="F197" s="155" t="s">
        <v>141</v>
      </c>
      <c r="H197" s="156">
        <v>1</v>
      </c>
      <c r="I197" s="157"/>
      <c r="L197" s="153"/>
      <c r="M197" s="158"/>
      <c r="T197" s="159"/>
      <c r="AT197" s="154" t="s">
        <v>139</v>
      </c>
      <c r="AU197" s="154" t="s">
        <v>83</v>
      </c>
      <c r="AV197" s="13" t="s">
        <v>138</v>
      </c>
      <c r="AW197" s="13" t="s">
        <v>30</v>
      </c>
      <c r="AX197" s="13" t="s">
        <v>81</v>
      </c>
      <c r="AY197" s="154" t="s">
        <v>131</v>
      </c>
    </row>
    <row r="198" spans="2:65" s="1" customFormat="1" ht="24.15" customHeight="1">
      <c r="B198" s="131"/>
      <c r="C198" s="132" t="s">
        <v>203</v>
      </c>
      <c r="D198" s="132" t="s">
        <v>133</v>
      </c>
      <c r="E198" s="133" t="s">
        <v>263</v>
      </c>
      <c r="F198" s="134" t="s">
        <v>264</v>
      </c>
      <c r="G198" s="135" t="s">
        <v>252</v>
      </c>
      <c r="H198" s="136">
        <v>2</v>
      </c>
      <c r="I198" s="137"/>
      <c r="J198" s="138">
        <f>ROUND(I198*H198,2)</f>
        <v>0</v>
      </c>
      <c r="K198" s="134" t="s">
        <v>137</v>
      </c>
      <c r="L198" s="31"/>
      <c r="M198" s="139" t="s">
        <v>1</v>
      </c>
      <c r="N198" s="140" t="s">
        <v>38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138</v>
      </c>
      <c r="AT198" s="143" t="s">
        <v>133</v>
      </c>
      <c r="AU198" s="143" t="s">
        <v>83</v>
      </c>
      <c r="AY198" s="16" t="s">
        <v>131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81</v>
      </c>
      <c r="BK198" s="144">
        <f>ROUND(I198*H198,2)</f>
        <v>0</v>
      </c>
      <c r="BL198" s="16" t="s">
        <v>138</v>
      </c>
      <c r="BM198" s="143" t="s">
        <v>265</v>
      </c>
    </row>
    <row r="199" spans="2:65" s="1" customFormat="1" ht="21.75" customHeight="1">
      <c r="B199" s="131"/>
      <c r="C199" s="160" t="s">
        <v>266</v>
      </c>
      <c r="D199" s="160" t="s">
        <v>175</v>
      </c>
      <c r="E199" s="161" t="s">
        <v>267</v>
      </c>
      <c r="F199" s="162" t="s">
        <v>268</v>
      </c>
      <c r="G199" s="163" t="s">
        <v>252</v>
      </c>
      <c r="H199" s="164">
        <v>2</v>
      </c>
      <c r="I199" s="165"/>
      <c r="J199" s="166">
        <f>ROUND(I199*H199,2)</f>
        <v>0</v>
      </c>
      <c r="K199" s="162" t="s">
        <v>137</v>
      </c>
      <c r="L199" s="167"/>
      <c r="M199" s="168" t="s">
        <v>1</v>
      </c>
      <c r="N199" s="169" t="s">
        <v>38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152</v>
      </c>
      <c r="AT199" s="143" t="s">
        <v>175</v>
      </c>
      <c r="AU199" s="143" t="s">
        <v>83</v>
      </c>
      <c r="AY199" s="16" t="s">
        <v>131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81</v>
      </c>
      <c r="BK199" s="144">
        <f>ROUND(I199*H199,2)</f>
        <v>0</v>
      </c>
      <c r="BL199" s="16" t="s">
        <v>138</v>
      </c>
      <c r="BM199" s="143" t="s">
        <v>269</v>
      </c>
    </row>
    <row r="200" spans="2:65" s="1" customFormat="1" ht="24.15" customHeight="1">
      <c r="B200" s="131"/>
      <c r="C200" s="132" t="s">
        <v>208</v>
      </c>
      <c r="D200" s="132" t="s">
        <v>133</v>
      </c>
      <c r="E200" s="133" t="s">
        <v>270</v>
      </c>
      <c r="F200" s="134" t="s">
        <v>271</v>
      </c>
      <c r="G200" s="135" t="s">
        <v>136</v>
      </c>
      <c r="H200" s="136">
        <v>5</v>
      </c>
      <c r="I200" s="137"/>
      <c r="J200" s="138">
        <f>ROUND(I200*H200,2)</f>
        <v>0</v>
      </c>
      <c r="K200" s="134" t="s">
        <v>137</v>
      </c>
      <c r="L200" s="31"/>
      <c r="M200" s="139" t="s">
        <v>1</v>
      </c>
      <c r="N200" s="140" t="s">
        <v>38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138</v>
      </c>
      <c r="AT200" s="143" t="s">
        <v>133</v>
      </c>
      <c r="AU200" s="143" t="s">
        <v>83</v>
      </c>
      <c r="AY200" s="16" t="s">
        <v>131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81</v>
      </c>
      <c r="BK200" s="144">
        <f>ROUND(I200*H200,2)</f>
        <v>0</v>
      </c>
      <c r="BL200" s="16" t="s">
        <v>138</v>
      </c>
      <c r="BM200" s="143" t="s">
        <v>272</v>
      </c>
    </row>
    <row r="201" spans="2:65" s="12" customFormat="1">
      <c r="B201" s="145"/>
      <c r="D201" s="146" t="s">
        <v>139</v>
      </c>
      <c r="E201" s="147" t="s">
        <v>1</v>
      </c>
      <c r="F201" s="148" t="s">
        <v>273</v>
      </c>
      <c r="H201" s="149">
        <v>5</v>
      </c>
      <c r="I201" s="150"/>
      <c r="L201" s="145"/>
      <c r="M201" s="151"/>
      <c r="T201" s="152"/>
      <c r="AT201" s="147" t="s">
        <v>139</v>
      </c>
      <c r="AU201" s="147" t="s">
        <v>83</v>
      </c>
      <c r="AV201" s="12" t="s">
        <v>83</v>
      </c>
      <c r="AW201" s="12" t="s">
        <v>30</v>
      </c>
      <c r="AX201" s="12" t="s">
        <v>73</v>
      </c>
      <c r="AY201" s="147" t="s">
        <v>131</v>
      </c>
    </row>
    <row r="202" spans="2:65" s="13" customFormat="1">
      <c r="B202" s="153"/>
      <c r="D202" s="146" t="s">
        <v>139</v>
      </c>
      <c r="E202" s="154" t="s">
        <v>1</v>
      </c>
      <c r="F202" s="155" t="s">
        <v>141</v>
      </c>
      <c r="H202" s="156">
        <v>5</v>
      </c>
      <c r="I202" s="157"/>
      <c r="L202" s="153"/>
      <c r="M202" s="158"/>
      <c r="T202" s="159"/>
      <c r="AT202" s="154" t="s">
        <v>139</v>
      </c>
      <c r="AU202" s="154" t="s">
        <v>83</v>
      </c>
      <c r="AV202" s="13" t="s">
        <v>138</v>
      </c>
      <c r="AW202" s="13" t="s">
        <v>30</v>
      </c>
      <c r="AX202" s="13" t="s">
        <v>81</v>
      </c>
      <c r="AY202" s="154" t="s">
        <v>131</v>
      </c>
    </row>
    <row r="203" spans="2:65" s="1" customFormat="1" ht="16.5" customHeight="1">
      <c r="B203" s="131"/>
      <c r="C203" s="132" t="s">
        <v>274</v>
      </c>
      <c r="D203" s="132" t="s">
        <v>133</v>
      </c>
      <c r="E203" s="133" t="s">
        <v>275</v>
      </c>
      <c r="F203" s="134" t="s">
        <v>276</v>
      </c>
      <c r="G203" s="135" t="s">
        <v>136</v>
      </c>
      <c r="H203" s="136">
        <v>5</v>
      </c>
      <c r="I203" s="137"/>
      <c r="J203" s="138">
        <f>ROUND(I203*H203,2)</f>
        <v>0</v>
      </c>
      <c r="K203" s="134" t="s">
        <v>137</v>
      </c>
      <c r="L203" s="31"/>
      <c r="M203" s="139" t="s">
        <v>1</v>
      </c>
      <c r="N203" s="140" t="s">
        <v>38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138</v>
      </c>
      <c r="AT203" s="143" t="s">
        <v>133</v>
      </c>
      <c r="AU203" s="143" t="s">
        <v>83</v>
      </c>
      <c r="AY203" s="16" t="s">
        <v>131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81</v>
      </c>
      <c r="BK203" s="144">
        <f>ROUND(I203*H203,2)</f>
        <v>0</v>
      </c>
      <c r="BL203" s="16" t="s">
        <v>138</v>
      </c>
      <c r="BM203" s="143" t="s">
        <v>277</v>
      </c>
    </row>
    <row r="204" spans="2:65" s="12" customFormat="1">
      <c r="B204" s="145"/>
      <c r="D204" s="146" t="s">
        <v>139</v>
      </c>
      <c r="E204" s="147" t="s">
        <v>1</v>
      </c>
      <c r="F204" s="148" t="s">
        <v>273</v>
      </c>
      <c r="H204" s="149">
        <v>5</v>
      </c>
      <c r="I204" s="150"/>
      <c r="L204" s="145"/>
      <c r="M204" s="151"/>
      <c r="T204" s="152"/>
      <c r="AT204" s="147" t="s">
        <v>139</v>
      </c>
      <c r="AU204" s="147" t="s">
        <v>83</v>
      </c>
      <c r="AV204" s="12" t="s">
        <v>83</v>
      </c>
      <c r="AW204" s="12" t="s">
        <v>30</v>
      </c>
      <c r="AX204" s="12" t="s">
        <v>73</v>
      </c>
      <c r="AY204" s="147" t="s">
        <v>131</v>
      </c>
    </row>
    <row r="205" spans="2:65" s="13" customFormat="1">
      <c r="B205" s="153"/>
      <c r="D205" s="146" t="s">
        <v>139</v>
      </c>
      <c r="E205" s="154" t="s">
        <v>1</v>
      </c>
      <c r="F205" s="155" t="s">
        <v>141</v>
      </c>
      <c r="H205" s="156">
        <v>5</v>
      </c>
      <c r="I205" s="157"/>
      <c r="L205" s="153"/>
      <c r="M205" s="158"/>
      <c r="T205" s="159"/>
      <c r="AT205" s="154" t="s">
        <v>139</v>
      </c>
      <c r="AU205" s="154" t="s">
        <v>83</v>
      </c>
      <c r="AV205" s="13" t="s">
        <v>138</v>
      </c>
      <c r="AW205" s="13" t="s">
        <v>30</v>
      </c>
      <c r="AX205" s="13" t="s">
        <v>81</v>
      </c>
      <c r="AY205" s="154" t="s">
        <v>131</v>
      </c>
    </row>
    <row r="206" spans="2:65" s="1" customFormat="1" ht="33" customHeight="1">
      <c r="B206" s="131"/>
      <c r="C206" s="132" t="s">
        <v>212</v>
      </c>
      <c r="D206" s="132" t="s">
        <v>133</v>
      </c>
      <c r="E206" s="133" t="s">
        <v>278</v>
      </c>
      <c r="F206" s="134" t="s">
        <v>279</v>
      </c>
      <c r="G206" s="135" t="s">
        <v>151</v>
      </c>
      <c r="H206" s="136">
        <v>49</v>
      </c>
      <c r="I206" s="137"/>
      <c r="J206" s="138">
        <f>ROUND(I206*H206,2)</f>
        <v>0</v>
      </c>
      <c r="K206" s="134" t="s">
        <v>137</v>
      </c>
      <c r="L206" s="31"/>
      <c r="M206" s="139" t="s">
        <v>1</v>
      </c>
      <c r="N206" s="140" t="s">
        <v>38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138</v>
      </c>
      <c r="AT206" s="143" t="s">
        <v>133</v>
      </c>
      <c r="AU206" s="143" t="s">
        <v>83</v>
      </c>
      <c r="AY206" s="16" t="s">
        <v>131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81</v>
      </c>
      <c r="BK206" s="144">
        <f>ROUND(I206*H206,2)</f>
        <v>0</v>
      </c>
      <c r="BL206" s="16" t="s">
        <v>138</v>
      </c>
      <c r="BM206" s="143" t="s">
        <v>280</v>
      </c>
    </row>
    <row r="207" spans="2:65" s="12" customFormat="1">
      <c r="B207" s="145"/>
      <c r="D207" s="146" t="s">
        <v>139</v>
      </c>
      <c r="E207" s="147" t="s">
        <v>1</v>
      </c>
      <c r="F207" s="148" t="s">
        <v>281</v>
      </c>
      <c r="H207" s="149">
        <v>49</v>
      </c>
      <c r="I207" s="150"/>
      <c r="L207" s="145"/>
      <c r="M207" s="151"/>
      <c r="T207" s="152"/>
      <c r="AT207" s="147" t="s">
        <v>139</v>
      </c>
      <c r="AU207" s="147" t="s">
        <v>83</v>
      </c>
      <c r="AV207" s="12" t="s">
        <v>83</v>
      </c>
      <c r="AW207" s="12" t="s">
        <v>30</v>
      </c>
      <c r="AX207" s="12" t="s">
        <v>73</v>
      </c>
      <c r="AY207" s="147" t="s">
        <v>131</v>
      </c>
    </row>
    <row r="208" spans="2:65" s="13" customFormat="1">
      <c r="B208" s="153"/>
      <c r="D208" s="146" t="s">
        <v>139</v>
      </c>
      <c r="E208" s="154" t="s">
        <v>1</v>
      </c>
      <c r="F208" s="155" t="s">
        <v>141</v>
      </c>
      <c r="H208" s="156">
        <v>49</v>
      </c>
      <c r="I208" s="157"/>
      <c r="L208" s="153"/>
      <c r="M208" s="158"/>
      <c r="T208" s="159"/>
      <c r="AT208" s="154" t="s">
        <v>139</v>
      </c>
      <c r="AU208" s="154" t="s">
        <v>83</v>
      </c>
      <c r="AV208" s="13" t="s">
        <v>138</v>
      </c>
      <c r="AW208" s="13" t="s">
        <v>30</v>
      </c>
      <c r="AX208" s="13" t="s">
        <v>81</v>
      </c>
      <c r="AY208" s="154" t="s">
        <v>131</v>
      </c>
    </row>
    <row r="209" spans="2:65" s="1" customFormat="1" ht="16.5" customHeight="1">
      <c r="B209" s="131"/>
      <c r="C209" s="160" t="s">
        <v>282</v>
      </c>
      <c r="D209" s="160" t="s">
        <v>175</v>
      </c>
      <c r="E209" s="161" t="s">
        <v>283</v>
      </c>
      <c r="F209" s="162" t="s">
        <v>284</v>
      </c>
      <c r="G209" s="163" t="s">
        <v>151</v>
      </c>
      <c r="H209" s="164">
        <v>46.92</v>
      </c>
      <c r="I209" s="165"/>
      <c r="J209" s="166">
        <f>ROUND(I209*H209,2)</f>
        <v>0</v>
      </c>
      <c r="K209" s="162" t="s">
        <v>137</v>
      </c>
      <c r="L209" s="167"/>
      <c r="M209" s="168" t="s">
        <v>1</v>
      </c>
      <c r="N209" s="169" t="s">
        <v>38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152</v>
      </c>
      <c r="AT209" s="143" t="s">
        <v>175</v>
      </c>
      <c r="AU209" s="143" t="s">
        <v>83</v>
      </c>
      <c r="AY209" s="16" t="s">
        <v>131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81</v>
      </c>
      <c r="BK209" s="144">
        <f>ROUND(I209*H209,2)</f>
        <v>0</v>
      </c>
      <c r="BL209" s="16" t="s">
        <v>138</v>
      </c>
      <c r="BM209" s="143" t="s">
        <v>285</v>
      </c>
    </row>
    <row r="210" spans="2:65" s="12" customFormat="1">
      <c r="B210" s="145"/>
      <c r="D210" s="146" t="s">
        <v>139</v>
      </c>
      <c r="E210" s="147" t="s">
        <v>1</v>
      </c>
      <c r="F210" s="148" t="s">
        <v>286</v>
      </c>
      <c r="H210" s="149">
        <v>46.92</v>
      </c>
      <c r="I210" s="150"/>
      <c r="L210" s="145"/>
      <c r="M210" s="151"/>
      <c r="T210" s="152"/>
      <c r="AT210" s="147" t="s">
        <v>139</v>
      </c>
      <c r="AU210" s="147" t="s">
        <v>83</v>
      </c>
      <c r="AV210" s="12" t="s">
        <v>83</v>
      </c>
      <c r="AW210" s="12" t="s">
        <v>30</v>
      </c>
      <c r="AX210" s="12" t="s">
        <v>73</v>
      </c>
      <c r="AY210" s="147" t="s">
        <v>131</v>
      </c>
    </row>
    <row r="211" spans="2:65" s="13" customFormat="1">
      <c r="B211" s="153"/>
      <c r="D211" s="146" t="s">
        <v>139</v>
      </c>
      <c r="E211" s="154" t="s">
        <v>1</v>
      </c>
      <c r="F211" s="155" t="s">
        <v>141</v>
      </c>
      <c r="H211" s="156">
        <v>46.92</v>
      </c>
      <c r="I211" s="157"/>
      <c r="L211" s="153"/>
      <c r="M211" s="158"/>
      <c r="T211" s="159"/>
      <c r="AT211" s="154" t="s">
        <v>139</v>
      </c>
      <c r="AU211" s="154" t="s">
        <v>83</v>
      </c>
      <c r="AV211" s="13" t="s">
        <v>138</v>
      </c>
      <c r="AW211" s="13" t="s">
        <v>30</v>
      </c>
      <c r="AX211" s="13" t="s">
        <v>81</v>
      </c>
      <c r="AY211" s="154" t="s">
        <v>131</v>
      </c>
    </row>
    <row r="212" spans="2:65" s="1" customFormat="1" ht="24.15" customHeight="1">
      <c r="B212" s="131"/>
      <c r="C212" s="160" t="s">
        <v>216</v>
      </c>
      <c r="D212" s="160" t="s">
        <v>175</v>
      </c>
      <c r="E212" s="161" t="s">
        <v>287</v>
      </c>
      <c r="F212" s="162" t="s">
        <v>288</v>
      </c>
      <c r="G212" s="163" t="s">
        <v>151</v>
      </c>
      <c r="H212" s="164">
        <v>3.06</v>
      </c>
      <c r="I212" s="165"/>
      <c r="J212" s="166">
        <f>ROUND(I212*H212,2)</f>
        <v>0</v>
      </c>
      <c r="K212" s="162" t="s">
        <v>137</v>
      </c>
      <c r="L212" s="167"/>
      <c r="M212" s="168" t="s">
        <v>1</v>
      </c>
      <c r="N212" s="169" t="s">
        <v>38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152</v>
      </c>
      <c r="AT212" s="143" t="s">
        <v>175</v>
      </c>
      <c r="AU212" s="143" t="s">
        <v>83</v>
      </c>
      <c r="AY212" s="16" t="s">
        <v>131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81</v>
      </c>
      <c r="BK212" s="144">
        <f>ROUND(I212*H212,2)</f>
        <v>0</v>
      </c>
      <c r="BL212" s="16" t="s">
        <v>138</v>
      </c>
      <c r="BM212" s="143" t="s">
        <v>289</v>
      </c>
    </row>
    <row r="213" spans="2:65" s="12" customFormat="1">
      <c r="B213" s="145"/>
      <c r="D213" s="146" t="s">
        <v>139</v>
      </c>
      <c r="E213" s="147" t="s">
        <v>1</v>
      </c>
      <c r="F213" s="148" t="s">
        <v>290</v>
      </c>
      <c r="H213" s="149">
        <v>3.06</v>
      </c>
      <c r="I213" s="150"/>
      <c r="L213" s="145"/>
      <c r="M213" s="151"/>
      <c r="T213" s="152"/>
      <c r="AT213" s="147" t="s">
        <v>139</v>
      </c>
      <c r="AU213" s="147" t="s">
        <v>83</v>
      </c>
      <c r="AV213" s="12" t="s">
        <v>83</v>
      </c>
      <c r="AW213" s="12" t="s">
        <v>30</v>
      </c>
      <c r="AX213" s="12" t="s">
        <v>73</v>
      </c>
      <c r="AY213" s="147" t="s">
        <v>131</v>
      </c>
    </row>
    <row r="214" spans="2:65" s="13" customFormat="1">
      <c r="B214" s="153"/>
      <c r="D214" s="146" t="s">
        <v>139</v>
      </c>
      <c r="E214" s="154" t="s">
        <v>1</v>
      </c>
      <c r="F214" s="155" t="s">
        <v>141</v>
      </c>
      <c r="H214" s="156">
        <v>3.06</v>
      </c>
      <c r="I214" s="157"/>
      <c r="L214" s="153"/>
      <c r="M214" s="158"/>
      <c r="T214" s="159"/>
      <c r="AT214" s="154" t="s">
        <v>139</v>
      </c>
      <c r="AU214" s="154" t="s">
        <v>83</v>
      </c>
      <c r="AV214" s="13" t="s">
        <v>138</v>
      </c>
      <c r="AW214" s="13" t="s">
        <v>30</v>
      </c>
      <c r="AX214" s="13" t="s">
        <v>81</v>
      </c>
      <c r="AY214" s="154" t="s">
        <v>131</v>
      </c>
    </row>
    <row r="215" spans="2:65" s="1" customFormat="1" ht="24.15" customHeight="1">
      <c r="B215" s="131"/>
      <c r="C215" s="132" t="s">
        <v>291</v>
      </c>
      <c r="D215" s="132" t="s">
        <v>133</v>
      </c>
      <c r="E215" s="133" t="s">
        <v>292</v>
      </c>
      <c r="F215" s="134" t="s">
        <v>293</v>
      </c>
      <c r="G215" s="135" t="s">
        <v>151</v>
      </c>
      <c r="H215" s="136">
        <v>28</v>
      </c>
      <c r="I215" s="137"/>
      <c r="J215" s="138">
        <f>ROUND(I215*H215,2)</f>
        <v>0</v>
      </c>
      <c r="K215" s="134" t="s">
        <v>137</v>
      </c>
      <c r="L215" s="31"/>
      <c r="M215" s="139" t="s">
        <v>1</v>
      </c>
      <c r="N215" s="140" t="s">
        <v>38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138</v>
      </c>
      <c r="AT215" s="143" t="s">
        <v>133</v>
      </c>
      <c r="AU215" s="143" t="s">
        <v>83</v>
      </c>
      <c r="AY215" s="16" t="s">
        <v>131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81</v>
      </c>
      <c r="BK215" s="144">
        <f>ROUND(I215*H215,2)</f>
        <v>0</v>
      </c>
      <c r="BL215" s="16" t="s">
        <v>138</v>
      </c>
      <c r="BM215" s="143" t="s">
        <v>294</v>
      </c>
    </row>
    <row r="216" spans="2:65" s="12" customFormat="1">
      <c r="B216" s="145"/>
      <c r="D216" s="146" t="s">
        <v>139</v>
      </c>
      <c r="E216" s="147" t="s">
        <v>1</v>
      </c>
      <c r="F216" s="148" t="s">
        <v>295</v>
      </c>
      <c r="H216" s="149">
        <v>28</v>
      </c>
      <c r="I216" s="150"/>
      <c r="L216" s="145"/>
      <c r="M216" s="151"/>
      <c r="T216" s="152"/>
      <c r="AT216" s="147" t="s">
        <v>139</v>
      </c>
      <c r="AU216" s="147" t="s">
        <v>83</v>
      </c>
      <c r="AV216" s="12" t="s">
        <v>83</v>
      </c>
      <c r="AW216" s="12" t="s">
        <v>30</v>
      </c>
      <c r="AX216" s="12" t="s">
        <v>73</v>
      </c>
      <c r="AY216" s="147" t="s">
        <v>131</v>
      </c>
    </row>
    <row r="217" spans="2:65" s="13" customFormat="1">
      <c r="B217" s="153"/>
      <c r="D217" s="146" t="s">
        <v>139</v>
      </c>
      <c r="E217" s="154" t="s">
        <v>1</v>
      </c>
      <c r="F217" s="155" t="s">
        <v>141</v>
      </c>
      <c r="H217" s="156">
        <v>28</v>
      </c>
      <c r="I217" s="157"/>
      <c r="L217" s="153"/>
      <c r="M217" s="158"/>
      <c r="T217" s="159"/>
      <c r="AT217" s="154" t="s">
        <v>139</v>
      </c>
      <c r="AU217" s="154" t="s">
        <v>83</v>
      </c>
      <c r="AV217" s="13" t="s">
        <v>138</v>
      </c>
      <c r="AW217" s="13" t="s">
        <v>30</v>
      </c>
      <c r="AX217" s="13" t="s">
        <v>81</v>
      </c>
      <c r="AY217" s="154" t="s">
        <v>131</v>
      </c>
    </row>
    <row r="218" spans="2:65" s="1" customFormat="1" ht="16.5" customHeight="1">
      <c r="B218" s="131"/>
      <c r="C218" s="160" t="s">
        <v>219</v>
      </c>
      <c r="D218" s="160" t="s">
        <v>175</v>
      </c>
      <c r="E218" s="161" t="s">
        <v>296</v>
      </c>
      <c r="F218" s="162" t="s">
        <v>297</v>
      </c>
      <c r="G218" s="163" t="s">
        <v>151</v>
      </c>
      <c r="H218" s="164">
        <v>28.56</v>
      </c>
      <c r="I218" s="165"/>
      <c r="J218" s="166">
        <f>ROUND(I218*H218,2)</f>
        <v>0</v>
      </c>
      <c r="K218" s="162" t="s">
        <v>137</v>
      </c>
      <c r="L218" s="167"/>
      <c r="M218" s="168" t="s">
        <v>1</v>
      </c>
      <c r="N218" s="169" t="s">
        <v>38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152</v>
      </c>
      <c r="AT218" s="143" t="s">
        <v>175</v>
      </c>
      <c r="AU218" s="143" t="s">
        <v>83</v>
      </c>
      <c r="AY218" s="16" t="s">
        <v>131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81</v>
      </c>
      <c r="BK218" s="144">
        <f>ROUND(I218*H218,2)</f>
        <v>0</v>
      </c>
      <c r="BL218" s="16" t="s">
        <v>138</v>
      </c>
      <c r="BM218" s="143" t="s">
        <v>298</v>
      </c>
    </row>
    <row r="219" spans="2:65" s="12" customFormat="1">
      <c r="B219" s="145"/>
      <c r="D219" s="146" t="s">
        <v>139</v>
      </c>
      <c r="E219" s="147" t="s">
        <v>1</v>
      </c>
      <c r="F219" s="148" t="s">
        <v>299</v>
      </c>
      <c r="H219" s="149">
        <v>28.56</v>
      </c>
      <c r="I219" s="150"/>
      <c r="L219" s="145"/>
      <c r="M219" s="151"/>
      <c r="T219" s="152"/>
      <c r="AT219" s="147" t="s">
        <v>139</v>
      </c>
      <c r="AU219" s="147" t="s">
        <v>83</v>
      </c>
      <c r="AV219" s="12" t="s">
        <v>83</v>
      </c>
      <c r="AW219" s="12" t="s">
        <v>30</v>
      </c>
      <c r="AX219" s="12" t="s">
        <v>73</v>
      </c>
      <c r="AY219" s="147" t="s">
        <v>131</v>
      </c>
    </row>
    <row r="220" spans="2:65" s="13" customFormat="1">
      <c r="B220" s="153"/>
      <c r="D220" s="146" t="s">
        <v>139</v>
      </c>
      <c r="E220" s="154" t="s">
        <v>1</v>
      </c>
      <c r="F220" s="155" t="s">
        <v>141</v>
      </c>
      <c r="H220" s="156">
        <v>28.56</v>
      </c>
      <c r="I220" s="157"/>
      <c r="L220" s="153"/>
      <c r="M220" s="158"/>
      <c r="T220" s="159"/>
      <c r="AT220" s="154" t="s">
        <v>139</v>
      </c>
      <c r="AU220" s="154" t="s">
        <v>83</v>
      </c>
      <c r="AV220" s="13" t="s">
        <v>138</v>
      </c>
      <c r="AW220" s="13" t="s">
        <v>30</v>
      </c>
      <c r="AX220" s="13" t="s">
        <v>81</v>
      </c>
      <c r="AY220" s="154" t="s">
        <v>131</v>
      </c>
    </row>
    <row r="221" spans="2:65" s="1" customFormat="1" ht="33" customHeight="1">
      <c r="B221" s="131"/>
      <c r="C221" s="132" t="s">
        <v>300</v>
      </c>
      <c r="D221" s="132" t="s">
        <v>133</v>
      </c>
      <c r="E221" s="133" t="s">
        <v>301</v>
      </c>
      <c r="F221" s="134" t="s">
        <v>302</v>
      </c>
      <c r="G221" s="135" t="s">
        <v>151</v>
      </c>
      <c r="H221" s="136">
        <v>18.5</v>
      </c>
      <c r="I221" s="137"/>
      <c r="J221" s="138">
        <f>ROUND(I221*H221,2)</f>
        <v>0</v>
      </c>
      <c r="K221" s="134" t="s">
        <v>137</v>
      </c>
      <c r="L221" s="31"/>
      <c r="M221" s="139" t="s">
        <v>1</v>
      </c>
      <c r="N221" s="140" t="s">
        <v>38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138</v>
      </c>
      <c r="AT221" s="143" t="s">
        <v>133</v>
      </c>
      <c r="AU221" s="143" t="s">
        <v>83</v>
      </c>
      <c r="AY221" s="16" t="s">
        <v>131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81</v>
      </c>
      <c r="BK221" s="144">
        <f>ROUND(I221*H221,2)</f>
        <v>0</v>
      </c>
      <c r="BL221" s="16" t="s">
        <v>138</v>
      </c>
      <c r="BM221" s="143" t="s">
        <v>303</v>
      </c>
    </row>
    <row r="222" spans="2:65" s="1" customFormat="1" ht="24.15" customHeight="1">
      <c r="B222" s="131"/>
      <c r="C222" s="132" t="s">
        <v>222</v>
      </c>
      <c r="D222" s="132" t="s">
        <v>133</v>
      </c>
      <c r="E222" s="133" t="s">
        <v>304</v>
      </c>
      <c r="F222" s="134" t="s">
        <v>305</v>
      </c>
      <c r="G222" s="135" t="s">
        <v>151</v>
      </c>
      <c r="H222" s="136">
        <v>18.5</v>
      </c>
      <c r="I222" s="137"/>
      <c r="J222" s="138">
        <f>ROUND(I222*H222,2)</f>
        <v>0</v>
      </c>
      <c r="K222" s="134" t="s">
        <v>137</v>
      </c>
      <c r="L222" s="31"/>
      <c r="M222" s="139" t="s">
        <v>1</v>
      </c>
      <c r="N222" s="140" t="s">
        <v>38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138</v>
      </c>
      <c r="AT222" s="143" t="s">
        <v>133</v>
      </c>
      <c r="AU222" s="143" t="s">
        <v>83</v>
      </c>
      <c r="AY222" s="16" t="s">
        <v>131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81</v>
      </c>
      <c r="BK222" s="144">
        <f>ROUND(I222*H222,2)</f>
        <v>0</v>
      </c>
      <c r="BL222" s="16" t="s">
        <v>138</v>
      </c>
      <c r="BM222" s="143" t="s">
        <v>306</v>
      </c>
    </row>
    <row r="223" spans="2:65" s="1" customFormat="1" ht="24.15" customHeight="1">
      <c r="B223" s="131"/>
      <c r="C223" s="132" t="s">
        <v>307</v>
      </c>
      <c r="D223" s="132" t="s">
        <v>133</v>
      </c>
      <c r="E223" s="133" t="s">
        <v>308</v>
      </c>
      <c r="F223" s="134" t="s">
        <v>309</v>
      </c>
      <c r="G223" s="135" t="s">
        <v>136</v>
      </c>
      <c r="H223" s="136">
        <v>2</v>
      </c>
      <c r="I223" s="137"/>
      <c r="J223" s="138">
        <f>ROUND(I223*H223,2)</f>
        <v>0</v>
      </c>
      <c r="K223" s="134" t="s">
        <v>137</v>
      </c>
      <c r="L223" s="31"/>
      <c r="M223" s="139" t="s">
        <v>1</v>
      </c>
      <c r="N223" s="140" t="s">
        <v>38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138</v>
      </c>
      <c r="AT223" s="143" t="s">
        <v>133</v>
      </c>
      <c r="AU223" s="143" t="s">
        <v>83</v>
      </c>
      <c r="AY223" s="16" t="s">
        <v>131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81</v>
      </c>
      <c r="BK223" s="144">
        <f>ROUND(I223*H223,2)</f>
        <v>0</v>
      </c>
      <c r="BL223" s="16" t="s">
        <v>138</v>
      </c>
      <c r="BM223" s="143" t="s">
        <v>310</v>
      </c>
    </row>
    <row r="224" spans="2:65" s="12" customFormat="1">
      <c r="B224" s="145"/>
      <c r="D224" s="146" t="s">
        <v>139</v>
      </c>
      <c r="E224" s="147" t="s">
        <v>1</v>
      </c>
      <c r="F224" s="148" t="s">
        <v>140</v>
      </c>
      <c r="H224" s="149">
        <v>2</v>
      </c>
      <c r="I224" s="150"/>
      <c r="L224" s="145"/>
      <c r="M224" s="151"/>
      <c r="T224" s="152"/>
      <c r="AT224" s="147" t="s">
        <v>139</v>
      </c>
      <c r="AU224" s="147" t="s">
        <v>83</v>
      </c>
      <c r="AV224" s="12" t="s">
        <v>83</v>
      </c>
      <c r="AW224" s="12" t="s">
        <v>30</v>
      </c>
      <c r="AX224" s="12" t="s">
        <v>73</v>
      </c>
      <c r="AY224" s="147" t="s">
        <v>131</v>
      </c>
    </row>
    <row r="225" spans="2:65" s="13" customFormat="1">
      <c r="B225" s="153"/>
      <c r="D225" s="146" t="s">
        <v>139</v>
      </c>
      <c r="E225" s="154" t="s">
        <v>1</v>
      </c>
      <c r="F225" s="155" t="s">
        <v>141</v>
      </c>
      <c r="H225" s="156">
        <v>2</v>
      </c>
      <c r="I225" s="157"/>
      <c r="L225" s="153"/>
      <c r="M225" s="158"/>
      <c r="T225" s="159"/>
      <c r="AT225" s="154" t="s">
        <v>139</v>
      </c>
      <c r="AU225" s="154" t="s">
        <v>83</v>
      </c>
      <c r="AV225" s="13" t="s">
        <v>138</v>
      </c>
      <c r="AW225" s="13" t="s">
        <v>30</v>
      </c>
      <c r="AX225" s="13" t="s">
        <v>81</v>
      </c>
      <c r="AY225" s="154" t="s">
        <v>131</v>
      </c>
    </row>
    <row r="226" spans="2:65" s="11" customFormat="1" ht="22.95" customHeight="1">
      <c r="B226" s="119"/>
      <c r="D226" s="120" t="s">
        <v>72</v>
      </c>
      <c r="E226" s="129" t="s">
        <v>311</v>
      </c>
      <c r="F226" s="129" t="s">
        <v>312</v>
      </c>
      <c r="I226" s="122"/>
      <c r="J226" s="130">
        <f>BK226</f>
        <v>0</v>
      </c>
      <c r="L226" s="119"/>
      <c r="M226" s="124"/>
      <c r="P226" s="125">
        <f>SUM(P227:P251)</f>
        <v>0</v>
      </c>
      <c r="R226" s="125">
        <f>SUM(R227:R251)</f>
        <v>0</v>
      </c>
      <c r="T226" s="126">
        <f>SUM(T227:T251)</f>
        <v>0</v>
      </c>
      <c r="AR226" s="120" t="s">
        <v>81</v>
      </c>
      <c r="AT226" s="127" t="s">
        <v>72</v>
      </c>
      <c r="AU226" s="127" t="s">
        <v>81</v>
      </c>
      <c r="AY226" s="120" t="s">
        <v>131</v>
      </c>
      <c r="BK226" s="128">
        <f>SUM(BK227:BK251)</f>
        <v>0</v>
      </c>
    </row>
    <row r="227" spans="2:65" s="1" customFormat="1" ht="24.15" customHeight="1">
      <c r="B227" s="131"/>
      <c r="C227" s="132" t="s">
        <v>225</v>
      </c>
      <c r="D227" s="132" t="s">
        <v>133</v>
      </c>
      <c r="E227" s="133" t="s">
        <v>313</v>
      </c>
      <c r="F227" s="134" t="s">
        <v>314</v>
      </c>
      <c r="G227" s="135" t="s">
        <v>168</v>
      </c>
      <c r="H227" s="136">
        <v>53.72</v>
      </c>
      <c r="I227" s="137"/>
      <c r="J227" s="138">
        <f>ROUND(I227*H227,2)</f>
        <v>0</v>
      </c>
      <c r="K227" s="134" t="s">
        <v>137</v>
      </c>
      <c r="L227" s="31"/>
      <c r="M227" s="139" t="s">
        <v>1</v>
      </c>
      <c r="N227" s="140" t="s">
        <v>38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138</v>
      </c>
      <c r="AT227" s="143" t="s">
        <v>133</v>
      </c>
      <c r="AU227" s="143" t="s">
        <v>83</v>
      </c>
      <c r="AY227" s="16" t="s">
        <v>131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81</v>
      </c>
      <c r="BK227" s="144">
        <f>ROUND(I227*H227,2)</f>
        <v>0</v>
      </c>
      <c r="BL227" s="16" t="s">
        <v>138</v>
      </c>
      <c r="BM227" s="143" t="s">
        <v>315</v>
      </c>
    </row>
    <row r="228" spans="2:65" s="12" customFormat="1">
      <c r="B228" s="145"/>
      <c r="D228" s="146" t="s">
        <v>139</v>
      </c>
      <c r="E228" s="147" t="s">
        <v>1</v>
      </c>
      <c r="F228" s="148" t="s">
        <v>316</v>
      </c>
      <c r="H228" s="149">
        <v>53.72</v>
      </c>
      <c r="I228" s="150"/>
      <c r="L228" s="145"/>
      <c r="M228" s="151"/>
      <c r="T228" s="152"/>
      <c r="AT228" s="147" t="s">
        <v>139</v>
      </c>
      <c r="AU228" s="147" t="s">
        <v>83</v>
      </c>
      <c r="AV228" s="12" t="s">
        <v>83</v>
      </c>
      <c r="AW228" s="12" t="s">
        <v>30</v>
      </c>
      <c r="AX228" s="12" t="s">
        <v>73</v>
      </c>
      <c r="AY228" s="147" t="s">
        <v>131</v>
      </c>
    </row>
    <row r="229" spans="2:65" s="13" customFormat="1">
      <c r="B229" s="153"/>
      <c r="D229" s="146" t="s">
        <v>139</v>
      </c>
      <c r="E229" s="154" t="s">
        <v>1</v>
      </c>
      <c r="F229" s="155" t="s">
        <v>141</v>
      </c>
      <c r="H229" s="156">
        <v>53.72</v>
      </c>
      <c r="I229" s="157"/>
      <c r="L229" s="153"/>
      <c r="M229" s="158"/>
      <c r="T229" s="159"/>
      <c r="AT229" s="154" t="s">
        <v>139</v>
      </c>
      <c r="AU229" s="154" t="s">
        <v>83</v>
      </c>
      <c r="AV229" s="13" t="s">
        <v>138</v>
      </c>
      <c r="AW229" s="13" t="s">
        <v>30</v>
      </c>
      <c r="AX229" s="13" t="s">
        <v>81</v>
      </c>
      <c r="AY229" s="154" t="s">
        <v>131</v>
      </c>
    </row>
    <row r="230" spans="2:65" s="1" customFormat="1" ht="21.75" customHeight="1">
      <c r="B230" s="131"/>
      <c r="C230" s="132" t="s">
        <v>317</v>
      </c>
      <c r="D230" s="132" t="s">
        <v>133</v>
      </c>
      <c r="E230" s="133" t="s">
        <v>318</v>
      </c>
      <c r="F230" s="134" t="s">
        <v>319</v>
      </c>
      <c r="G230" s="135" t="s">
        <v>168</v>
      </c>
      <c r="H230" s="136">
        <v>82.58</v>
      </c>
      <c r="I230" s="137"/>
      <c r="J230" s="138">
        <f>ROUND(I230*H230,2)</f>
        <v>0</v>
      </c>
      <c r="K230" s="134" t="s">
        <v>137</v>
      </c>
      <c r="L230" s="31"/>
      <c r="M230" s="139" t="s">
        <v>1</v>
      </c>
      <c r="N230" s="140" t="s">
        <v>38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138</v>
      </c>
      <c r="AT230" s="143" t="s">
        <v>133</v>
      </c>
      <c r="AU230" s="143" t="s">
        <v>83</v>
      </c>
      <c r="AY230" s="16" t="s">
        <v>131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81</v>
      </c>
      <c r="BK230" s="144">
        <f>ROUND(I230*H230,2)</f>
        <v>0</v>
      </c>
      <c r="BL230" s="16" t="s">
        <v>138</v>
      </c>
      <c r="BM230" s="143" t="s">
        <v>320</v>
      </c>
    </row>
    <row r="231" spans="2:65" s="12" customFormat="1">
      <c r="B231" s="145"/>
      <c r="D231" s="146" t="s">
        <v>139</v>
      </c>
      <c r="E231" s="147" t="s">
        <v>1</v>
      </c>
      <c r="F231" s="148" t="s">
        <v>321</v>
      </c>
      <c r="H231" s="149">
        <v>14.3</v>
      </c>
      <c r="I231" s="150"/>
      <c r="L231" s="145"/>
      <c r="M231" s="151"/>
      <c r="T231" s="152"/>
      <c r="AT231" s="147" t="s">
        <v>139</v>
      </c>
      <c r="AU231" s="147" t="s">
        <v>83</v>
      </c>
      <c r="AV231" s="12" t="s">
        <v>83</v>
      </c>
      <c r="AW231" s="12" t="s">
        <v>30</v>
      </c>
      <c r="AX231" s="12" t="s">
        <v>73</v>
      </c>
      <c r="AY231" s="147" t="s">
        <v>131</v>
      </c>
    </row>
    <row r="232" spans="2:65" s="12" customFormat="1">
      <c r="B232" s="145"/>
      <c r="D232" s="146" t="s">
        <v>139</v>
      </c>
      <c r="E232" s="147" t="s">
        <v>1</v>
      </c>
      <c r="F232" s="148" t="s">
        <v>322</v>
      </c>
      <c r="H232" s="149">
        <v>8.41</v>
      </c>
      <c r="I232" s="150"/>
      <c r="L232" s="145"/>
      <c r="M232" s="151"/>
      <c r="T232" s="152"/>
      <c r="AT232" s="147" t="s">
        <v>139</v>
      </c>
      <c r="AU232" s="147" t="s">
        <v>83</v>
      </c>
      <c r="AV232" s="12" t="s">
        <v>83</v>
      </c>
      <c r="AW232" s="12" t="s">
        <v>30</v>
      </c>
      <c r="AX232" s="12" t="s">
        <v>73</v>
      </c>
      <c r="AY232" s="147" t="s">
        <v>131</v>
      </c>
    </row>
    <row r="233" spans="2:65" s="12" customFormat="1">
      <c r="B233" s="145"/>
      <c r="D233" s="146" t="s">
        <v>139</v>
      </c>
      <c r="E233" s="147" t="s">
        <v>1</v>
      </c>
      <c r="F233" s="148" t="s">
        <v>323</v>
      </c>
      <c r="H233" s="149">
        <v>6.15</v>
      </c>
      <c r="I233" s="150"/>
      <c r="L233" s="145"/>
      <c r="M233" s="151"/>
      <c r="T233" s="152"/>
      <c r="AT233" s="147" t="s">
        <v>139</v>
      </c>
      <c r="AU233" s="147" t="s">
        <v>83</v>
      </c>
      <c r="AV233" s="12" t="s">
        <v>83</v>
      </c>
      <c r="AW233" s="12" t="s">
        <v>30</v>
      </c>
      <c r="AX233" s="12" t="s">
        <v>73</v>
      </c>
      <c r="AY233" s="147" t="s">
        <v>131</v>
      </c>
    </row>
    <row r="234" spans="2:65" s="12" customFormat="1">
      <c r="B234" s="145"/>
      <c r="D234" s="146" t="s">
        <v>139</v>
      </c>
      <c r="E234" s="147" t="s">
        <v>1</v>
      </c>
      <c r="F234" s="148" t="s">
        <v>324</v>
      </c>
      <c r="H234" s="149">
        <v>53.72</v>
      </c>
      <c r="I234" s="150"/>
      <c r="L234" s="145"/>
      <c r="M234" s="151"/>
      <c r="T234" s="152"/>
      <c r="AT234" s="147" t="s">
        <v>139</v>
      </c>
      <c r="AU234" s="147" t="s">
        <v>83</v>
      </c>
      <c r="AV234" s="12" t="s">
        <v>83</v>
      </c>
      <c r="AW234" s="12" t="s">
        <v>30</v>
      </c>
      <c r="AX234" s="12" t="s">
        <v>73</v>
      </c>
      <c r="AY234" s="147" t="s">
        <v>131</v>
      </c>
    </row>
    <row r="235" spans="2:65" s="13" customFormat="1">
      <c r="B235" s="153"/>
      <c r="D235" s="146" t="s">
        <v>139</v>
      </c>
      <c r="E235" s="154" t="s">
        <v>1</v>
      </c>
      <c r="F235" s="155" t="s">
        <v>141</v>
      </c>
      <c r="H235" s="156">
        <v>82.58</v>
      </c>
      <c r="I235" s="157"/>
      <c r="L235" s="153"/>
      <c r="M235" s="158"/>
      <c r="T235" s="159"/>
      <c r="AT235" s="154" t="s">
        <v>139</v>
      </c>
      <c r="AU235" s="154" t="s">
        <v>83</v>
      </c>
      <c r="AV235" s="13" t="s">
        <v>138</v>
      </c>
      <c r="AW235" s="13" t="s">
        <v>30</v>
      </c>
      <c r="AX235" s="13" t="s">
        <v>81</v>
      </c>
      <c r="AY235" s="154" t="s">
        <v>131</v>
      </c>
    </row>
    <row r="236" spans="2:65" s="1" customFormat="1" ht="24.15" customHeight="1">
      <c r="B236" s="131"/>
      <c r="C236" s="132" t="s">
        <v>229</v>
      </c>
      <c r="D236" s="132" t="s">
        <v>133</v>
      </c>
      <c r="E236" s="133" t="s">
        <v>325</v>
      </c>
      <c r="F236" s="134" t="s">
        <v>326</v>
      </c>
      <c r="G236" s="135" t="s">
        <v>168</v>
      </c>
      <c r="H236" s="136">
        <v>247.74</v>
      </c>
      <c r="I236" s="137"/>
      <c r="J236" s="138">
        <f>ROUND(I236*H236,2)</f>
        <v>0</v>
      </c>
      <c r="K236" s="134" t="s">
        <v>137</v>
      </c>
      <c r="L236" s="31"/>
      <c r="M236" s="139" t="s">
        <v>1</v>
      </c>
      <c r="N236" s="140" t="s">
        <v>38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138</v>
      </c>
      <c r="AT236" s="143" t="s">
        <v>133</v>
      </c>
      <c r="AU236" s="143" t="s">
        <v>83</v>
      </c>
      <c r="AY236" s="16" t="s">
        <v>131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81</v>
      </c>
      <c r="BK236" s="144">
        <f>ROUND(I236*H236,2)</f>
        <v>0</v>
      </c>
      <c r="BL236" s="16" t="s">
        <v>138</v>
      </c>
      <c r="BM236" s="143" t="s">
        <v>327</v>
      </c>
    </row>
    <row r="237" spans="2:65" s="12" customFormat="1">
      <c r="B237" s="145"/>
      <c r="D237" s="146" t="s">
        <v>139</v>
      </c>
      <c r="E237" s="147" t="s">
        <v>1</v>
      </c>
      <c r="F237" s="148" t="s">
        <v>321</v>
      </c>
      <c r="H237" s="149">
        <v>14.3</v>
      </c>
      <c r="I237" s="150"/>
      <c r="L237" s="145"/>
      <c r="M237" s="151"/>
      <c r="T237" s="152"/>
      <c r="AT237" s="147" t="s">
        <v>139</v>
      </c>
      <c r="AU237" s="147" t="s">
        <v>83</v>
      </c>
      <c r="AV237" s="12" t="s">
        <v>83</v>
      </c>
      <c r="AW237" s="12" t="s">
        <v>30</v>
      </c>
      <c r="AX237" s="12" t="s">
        <v>73</v>
      </c>
      <c r="AY237" s="147" t="s">
        <v>131</v>
      </c>
    </row>
    <row r="238" spans="2:65" s="12" customFormat="1">
      <c r="B238" s="145"/>
      <c r="D238" s="146" t="s">
        <v>139</v>
      </c>
      <c r="E238" s="147" t="s">
        <v>1</v>
      </c>
      <c r="F238" s="148" t="s">
        <v>322</v>
      </c>
      <c r="H238" s="149">
        <v>8.41</v>
      </c>
      <c r="I238" s="150"/>
      <c r="L238" s="145"/>
      <c r="M238" s="151"/>
      <c r="T238" s="152"/>
      <c r="AT238" s="147" t="s">
        <v>139</v>
      </c>
      <c r="AU238" s="147" t="s">
        <v>83</v>
      </c>
      <c r="AV238" s="12" t="s">
        <v>83</v>
      </c>
      <c r="AW238" s="12" t="s">
        <v>30</v>
      </c>
      <c r="AX238" s="12" t="s">
        <v>73</v>
      </c>
      <c r="AY238" s="147" t="s">
        <v>131</v>
      </c>
    </row>
    <row r="239" spans="2:65" s="12" customFormat="1">
      <c r="B239" s="145"/>
      <c r="D239" s="146" t="s">
        <v>139</v>
      </c>
      <c r="E239" s="147" t="s">
        <v>1</v>
      </c>
      <c r="F239" s="148" t="s">
        <v>323</v>
      </c>
      <c r="H239" s="149">
        <v>6.15</v>
      </c>
      <c r="I239" s="150"/>
      <c r="L239" s="145"/>
      <c r="M239" s="151"/>
      <c r="T239" s="152"/>
      <c r="AT239" s="147" t="s">
        <v>139</v>
      </c>
      <c r="AU239" s="147" t="s">
        <v>83</v>
      </c>
      <c r="AV239" s="12" t="s">
        <v>83</v>
      </c>
      <c r="AW239" s="12" t="s">
        <v>30</v>
      </c>
      <c r="AX239" s="12" t="s">
        <v>73</v>
      </c>
      <c r="AY239" s="147" t="s">
        <v>131</v>
      </c>
    </row>
    <row r="240" spans="2:65" s="12" customFormat="1">
      <c r="B240" s="145"/>
      <c r="D240" s="146" t="s">
        <v>139</v>
      </c>
      <c r="E240" s="147" t="s">
        <v>1</v>
      </c>
      <c r="F240" s="148" t="s">
        <v>324</v>
      </c>
      <c r="H240" s="149">
        <v>53.72</v>
      </c>
      <c r="I240" s="150"/>
      <c r="L240" s="145"/>
      <c r="M240" s="151"/>
      <c r="T240" s="152"/>
      <c r="AT240" s="147" t="s">
        <v>139</v>
      </c>
      <c r="AU240" s="147" t="s">
        <v>83</v>
      </c>
      <c r="AV240" s="12" t="s">
        <v>83</v>
      </c>
      <c r="AW240" s="12" t="s">
        <v>30</v>
      </c>
      <c r="AX240" s="12" t="s">
        <v>73</v>
      </c>
      <c r="AY240" s="147" t="s">
        <v>131</v>
      </c>
    </row>
    <row r="241" spans="2:65" s="13" customFormat="1">
      <c r="B241" s="153"/>
      <c r="D241" s="146" t="s">
        <v>139</v>
      </c>
      <c r="E241" s="154" t="s">
        <v>1</v>
      </c>
      <c r="F241" s="155" t="s">
        <v>141</v>
      </c>
      <c r="H241" s="156">
        <v>82.58</v>
      </c>
      <c r="I241" s="157"/>
      <c r="L241" s="153"/>
      <c r="M241" s="158"/>
      <c r="T241" s="159"/>
      <c r="AT241" s="154" t="s">
        <v>139</v>
      </c>
      <c r="AU241" s="154" t="s">
        <v>83</v>
      </c>
      <c r="AV241" s="13" t="s">
        <v>138</v>
      </c>
      <c r="AW241" s="13" t="s">
        <v>30</v>
      </c>
      <c r="AX241" s="13" t="s">
        <v>73</v>
      </c>
      <c r="AY241" s="154" t="s">
        <v>131</v>
      </c>
    </row>
    <row r="242" spans="2:65" s="12" customFormat="1">
      <c r="B242" s="145"/>
      <c r="D242" s="146" t="s">
        <v>139</v>
      </c>
      <c r="E242" s="147" t="s">
        <v>1</v>
      </c>
      <c r="F242" s="148" t="s">
        <v>328</v>
      </c>
      <c r="H242" s="149">
        <v>247.74</v>
      </c>
      <c r="I242" s="150"/>
      <c r="L242" s="145"/>
      <c r="M242" s="151"/>
      <c r="T242" s="152"/>
      <c r="AT242" s="147" t="s">
        <v>139</v>
      </c>
      <c r="AU242" s="147" t="s">
        <v>83</v>
      </c>
      <c r="AV242" s="12" t="s">
        <v>83</v>
      </c>
      <c r="AW242" s="12" t="s">
        <v>30</v>
      </c>
      <c r="AX242" s="12" t="s">
        <v>73</v>
      </c>
      <c r="AY242" s="147" t="s">
        <v>131</v>
      </c>
    </row>
    <row r="243" spans="2:65" s="13" customFormat="1">
      <c r="B243" s="153"/>
      <c r="D243" s="146" t="s">
        <v>139</v>
      </c>
      <c r="E243" s="154" t="s">
        <v>1</v>
      </c>
      <c r="F243" s="155" t="s">
        <v>141</v>
      </c>
      <c r="H243" s="156">
        <v>247.74</v>
      </c>
      <c r="I243" s="157"/>
      <c r="L243" s="153"/>
      <c r="M243" s="158"/>
      <c r="T243" s="159"/>
      <c r="AT243" s="154" t="s">
        <v>139</v>
      </c>
      <c r="AU243" s="154" t="s">
        <v>83</v>
      </c>
      <c r="AV243" s="13" t="s">
        <v>138</v>
      </c>
      <c r="AW243" s="13" t="s">
        <v>30</v>
      </c>
      <c r="AX243" s="13" t="s">
        <v>81</v>
      </c>
      <c r="AY243" s="154" t="s">
        <v>131</v>
      </c>
    </row>
    <row r="244" spans="2:65" s="1" customFormat="1" ht="37.950000000000003" customHeight="1">
      <c r="B244" s="131"/>
      <c r="C244" s="132" t="s">
        <v>329</v>
      </c>
      <c r="D244" s="132" t="s">
        <v>133</v>
      </c>
      <c r="E244" s="133" t="s">
        <v>330</v>
      </c>
      <c r="F244" s="134" t="s">
        <v>331</v>
      </c>
      <c r="G244" s="135" t="s">
        <v>168</v>
      </c>
      <c r="H244" s="136">
        <v>28.86</v>
      </c>
      <c r="I244" s="137"/>
      <c r="J244" s="138">
        <f>ROUND(I244*H244,2)</f>
        <v>0</v>
      </c>
      <c r="K244" s="134" t="s">
        <v>137</v>
      </c>
      <c r="L244" s="31"/>
      <c r="M244" s="139" t="s">
        <v>1</v>
      </c>
      <c r="N244" s="140" t="s">
        <v>38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138</v>
      </c>
      <c r="AT244" s="143" t="s">
        <v>133</v>
      </c>
      <c r="AU244" s="143" t="s">
        <v>83</v>
      </c>
      <c r="AY244" s="16" t="s">
        <v>131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81</v>
      </c>
      <c r="BK244" s="144">
        <f>ROUND(I244*H244,2)</f>
        <v>0</v>
      </c>
      <c r="BL244" s="16" t="s">
        <v>138</v>
      </c>
      <c r="BM244" s="143" t="s">
        <v>332</v>
      </c>
    </row>
    <row r="245" spans="2:65" s="12" customFormat="1">
      <c r="B245" s="145"/>
      <c r="D245" s="146" t="s">
        <v>139</v>
      </c>
      <c r="E245" s="147" t="s">
        <v>1</v>
      </c>
      <c r="F245" s="148" t="s">
        <v>321</v>
      </c>
      <c r="H245" s="149">
        <v>14.3</v>
      </c>
      <c r="I245" s="150"/>
      <c r="L245" s="145"/>
      <c r="M245" s="151"/>
      <c r="T245" s="152"/>
      <c r="AT245" s="147" t="s">
        <v>139</v>
      </c>
      <c r="AU245" s="147" t="s">
        <v>83</v>
      </c>
      <c r="AV245" s="12" t="s">
        <v>83</v>
      </c>
      <c r="AW245" s="12" t="s">
        <v>30</v>
      </c>
      <c r="AX245" s="12" t="s">
        <v>73</v>
      </c>
      <c r="AY245" s="147" t="s">
        <v>131</v>
      </c>
    </row>
    <row r="246" spans="2:65" s="12" customFormat="1">
      <c r="B246" s="145"/>
      <c r="D246" s="146" t="s">
        <v>139</v>
      </c>
      <c r="E246" s="147" t="s">
        <v>1</v>
      </c>
      <c r="F246" s="148" t="s">
        <v>322</v>
      </c>
      <c r="H246" s="149">
        <v>8.41</v>
      </c>
      <c r="I246" s="150"/>
      <c r="L246" s="145"/>
      <c r="M246" s="151"/>
      <c r="T246" s="152"/>
      <c r="AT246" s="147" t="s">
        <v>139</v>
      </c>
      <c r="AU246" s="147" t="s">
        <v>83</v>
      </c>
      <c r="AV246" s="12" t="s">
        <v>83</v>
      </c>
      <c r="AW246" s="12" t="s">
        <v>30</v>
      </c>
      <c r="AX246" s="12" t="s">
        <v>73</v>
      </c>
      <c r="AY246" s="147" t="s">
        <v>131</v>
      </c>
    </row>
    <row r="247" spans="2:65" s="12" customFormat="1">
      <c r="B247" s="145"/>
      <c r="D247" s="146" t="s">
        <v>139</v>
      </c>
      <c r="E247" s="147" t="s">
        <v>1</v>
      </c>
      <c r="F247" s="148" t="s">
        <v>323</v>
      </c>
      <c r="H247" s="149">
        <v>6.15</v>
      </c>
      <c r="I247" s="150"/>
      <c r="L247" s="145"/>
      <c r="M247" s="151"/>
      <c r="T247" s="152"/>
      <c r="AT247" s="147" t="s">
        <v>139</v>
      </c>
      <c r="AU247" s="147" t="s">
        <v>83</v>
      </c>
      <c r="AV247" s="12" t="s">
        <v>83</v>
      </c>
      <c r="AW247" s="12" t="s">
        <v>30</v>
      </c>
      <c r="AX247" s="12" t="s">
        <v>73</v>
      </c>
      <c r="AY247" s="147" t="s">
        <v>131</v>
      </c>
    </row>
    <row r="248" spans="2:65" s="13" customFormat="1">
      <c r="B248" s="153"/>
      <c r="D248" s="146" t="s">
        <v>139</v>
      </c>
      <c r="E248" s="154" t="s">
        <v>1</v>
      </c>
      <c r="F248" s="155" t="s">
        <v>141</v>
      </c>
      <c r="H248" s="156">
        <v>28.86</v>
      </c>
      <c r="I248" s="157"/>
      <c r="L248" s="153"/>
      <c r="M248" s="158"/>
      <c r="T248" s="159"/>
      <c r="AT248" s="154" t="s">
        <v>139</v>
      </c>
      <c r="AU248" s="154" t="s">
        <v>83</v>
      </c>
      <c r="AV248" s="13" t="s">
        <v>138</v>
      </c>
      <c r="AW248" s="13" t="s">
        <v>30</v>
      </c>
      <c r="AX248" s="13" t="s">
        <v>81</v>
      </c>
      <c r="AY248" s="154" t="s">
        <v>131</v>
      </c>
    </row>
    <row r="249" spans="2:65" s="1" customFormat="1" ht="44.25" customHeight="1">
      <c r="B249" s="131"/>
      <c r="C249" s="132" t="s">
        <v>232</v>
      </c>
      <c r="D249" s="132" t="s">
        <v>133</v>
      </c>
      <c r="E249" s="133" t="s">
        <v>333</v>
      </c>
      <c r="F249" s="134" t="s">
        <v>334</v>
      </c>
      <c r="G249" s="135" t="s">
        <v>168</v>
      </c>
      <c r="H249" s="136">
        <v>53.72</v>
      </c>
      <c r="I249" s="137"/>
      <c r="J249" s="138">
        <f>ROUND(I249*H249,2)</f>
        <v>0</v>
      </c>
      <c r="K249" s="134" t="s">
        <v>137</v>
      </c>
      <c r="L249" s="31"/>
      <c r="M249" s="139" t="s">
        <v>1</v>
      </c>
      <c r="N249" s="140" t="s">
        <v>38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138</v>
      </c>
      <c r="AT249" s="143" t="s">
        <v>133</v>
      </c>
      <c r="AU249" s="143" t="s">
        <v>83</v>
      </c>
      <c r="AY249" s="16" t="s">
        <v>131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81</v>
      </c>
      <c r="BK249" s="144">
        <f>ROUND(I249*H249,2)</f>
        <v>0</v>
      </c>
      <c r="BL249" s="16" t="s">
        <v>138</v>
      </c>
      <c r="BM249" s="143" t="s">
        <v>335</v>
      </c>
    </row>
    <row r="250" spans="2:65" s="12" customFormat="1">
      <c r="B250" s="145"/>
      <c r="D250" s="146" t="s">
        <v>139</v>
      </c>
      <c r="E250" s="147" t="s">
        <v>1</v>
      </c>
      <c r="F250" s="148" t="s">
        <v>336</v>
      </c>
      <c r="H250" s="149">
        <v>53.72</v>
      </c>
      <c r="I250" s="150"/>
      <c r="L250" s="145"/>
      <c r="M250" s="151"/>
      <c r="T250" s="152"/>
      <c r="AT250" s="147" t="s">
        <v>139</v>
      </c>
      <c r="AU250" s="147" t="s">
        <v>83</v>
      </c>
      <c r="AV250" s="12" t="s">
        <v>83</v>
      </c>
      <c r="AW250" s="12" t="s">
        <v>30</v>
      </c>
      <c r="AX250" s="12" t="s">
        <v>73</v>
      </c>
      <c r="AY250" s="147" t="s">
        <v>131</v>
      </c>
    </row>
    <row r="251" spans="2:65" s="13" customFormat="1">
      <c r="B251" s="153"/>
      <c r="D251" s="146" t="s">
        <v>139</v>
      </c>
      <c r="E251" s="154" t="s">
        <v>1</v>
      </c>
      <c r="F251" s="155" t="s">
        <v>141</v>
      </c>
      <c r="H251" s="156">
        <v>53.72</v>
      </c>
      <c r="I251" s="157"/>
      <c r="L251" s="153"/>
      <c r="M251" s="158"/>
      <c r="T251" s="159"/>
      <c r="AT251" s="154" t="s">
        <v>139</v>
      </c>
      <c r="AU251" s="154" t="s">
        <v>83</v>
      </c>
      <c r="AV251" s="13" t="s">
        <v>138</v>
      </c>
      <c r="AW251" s="13" t="s">
        <v>30</v>
      </c>
      <c r="AX251" s="13" t="s">
        <v>81</v>
      </c>
      <c r="AY251" s="154" t="s">
        <v>131</v>
      </c>
    </row>
    <row r="252" spans="2:65" s="11" customFormat="1" ht="22.95" customHeight="1">
      <c r="B252" s="119"/>
      <c r="D252" s="120" t="s">
        <v>72</v>
      </c>
      <c r="E252" s="129" t="s">
        <v>337</v>
      </c>
      <c r="F252" s="129" t="s">
        <v>338</v>
      </c>
      <c r="I252" s="122"/>
      <c r="J252" s="130">
        <f>BK252</f>
        <v>0</v>
      </c>
      <c r="L252" s="119"/>
      <c r="M252" s="124"/>
      <c r="P252" s="125">
        <f>P253</f>
        <v>0</v>
      </c>
      <c r="R252" s="125">
        <f>R253</f>
        <v>0</v>
      </c>
      <c r="T252" s="126">
        <f>T253</f>
        <v>0</v>
      </c>
      <c r="AR252" s="120" t="s">
        <v>81</v>
      </c>
      <c r="AT252" s="127" t="s">
        <v>72</v>
      </c>
      <c r="AU252" s="127" t="s">
        <v>81</v>
      </c>
      <c r="AY252" s="120" t="s">
        <v>131</v>
      </c>
      <c r="BK252" s="128">
        <f>BK253</f>
        <v>0</v>
      </c>
    </row>
    <row r="253" spans="2:65" s="1" customFormat="1" ht="33" customHeight="1">
      <c r="B253" s="131"/>
      <c r="C253" s="132" t="s">
        <v>339</v>
      </c>
      <c r="D253" s="132" t="s">
        <v>133</v>
      </c>
      <c r="E253" s="133" t="s">
        <v>340</v>
      </c>
      <c r="F253" s="134" t="s">
        <v>341</v>
      </c>
      <c r="G253" s="135" t="s">
        <v>168</v>
      </c>
      <c r="H253" s="136">
        <v>27.486999999999998</v>
      </c>
      <c r="I253" s="137"/>
      <c r="J253" s="138">
        <f>ROUND(I253*H253,2)</f>
        <v>0</v>
      </c>
      <c r="K253" s="134" t="s">
        <v>137</v>
      </c>
      <c r="L253" s="31"/>
      <c r="M253" s="139" t="s">
        <v>1</v>
      </c>
      <c r="N253" s="140" t="s">
        <v>38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138</v>
      </c>
      <c r="AT253" s="143" t="s">
        <v>133</v>
      </c>
      <c r="AU253" s="143" t="s">
        <v>83</v>
      </c>
      <c r="AY253" s="16" t="s">
        <v>131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6" t="s">
        <v>81</v>
      </c>
      <c r="BK253" s="144">
        <f>ROUND(I253*H253,2)</f>
        <v>0</v>
      </c>
      <c r="BL253" s="16" t="s">
        <v>138</v>
      </c>
      <c r="BM253" s="143" t="s">
        <v>342</v>
      </c>
    </row>
    <row r="254" spans="2:65" s="11" customFormat="1" ht="25.95" customHeight="1">
      <c r="B254" s="119"/>
      <c r="D254" s="120" t="s">
        <v>72</v>
      </c>
      <c r="E254" s="121" t="s">
        <v>343</v>
      </c>
      <c r="F254" s="121" t="s">
        <v>344</v>
      </c>
      <c r="I254" s="122"/>
      <c r="J254" s="123">
        <f>BK254</f>
        <v>0</v>
      </c>
      <c r="L254" s="119"/>
      <c r="M254" s="124"/>
      <c r="P254" s="125">
        <f>P255</f>
        <v>0</v>
      </c>
      <c r="R254" s="125">
        <f>R255</f>
        <v>0</v>
      </c>
      <c r="T254" s="126">
        <f>T255</f>
        <v>0</v>
      </c>
      <c r="AR254" s="120" t="s">
        <v>83</v>
      </c>
      <c r="AT254" s="127" t="s">
        <v>72</v>
      </c>
      <c r="AU254" s="127" t="s">
        <v>73</v>
      </c>
      <c r="AY254" s="120" t="s">
        <v>131</v>
      </c>
      <c r="BK254" s="128">
        <f>BK255</f>
        <v>0</v>
      </c>
    </row>
    <row r="255" spans="2:65" s="11" customFormat="1" ht="22.95" customHeight="1">
      <c r="B255" s="119"/>
      <c r="D255" s="120" t="s">
        <v>72</v>
      </c>
      <c r="E255" s="129" t="s">
        <v>345</v>
      </c>
      <c r="F255" s="129" t="s">
        <v>346</v>
      </c>
      <c r="I255" s="122"/>
      <c r="J255" s="130">
        <f>BK255</f>
        <v>0</v>
      </c>
      <c r="L255" s="119"/>
      <c r="M255" s="124"/>
      <c r="P255" s="125">
        <f>SUM(P256:P263)</f>
        <v>0</v>
      </c>
      <c r="R255" s="125">
        <f>SUM(R256:R263)</f>
        <v>0</v>
      </c>
      <c r="T255" s="126">
        <f>SUM(T256:T263)</f>
        <v>0</v>
      </c>
      <c r="AR255" s="120" t="s">
        <v>83</v>
      </c>
      <c r="AT255" s="127" t="s">
        <v>72</v>
      </c>
      <c r="AU255" s="127" t="s">
        <v>81</v>
      </c>
      <c r="AY255" s="120" t="s">
        <v>131</v>
      </c>
      <c r="BK255" s="128">
        <f>SUM(BK256:BK263)</f>
        <v>0</v>
      </c>
    </row>
    <row r="256" spans="2:65" s="1" customFormat="1" ht="24.15" customHeight="1">
      <c r="B256" s="131"/>
      <c r="C256" s="132" t="s">
        <v>236</v>
      </c>
      <c r="D256" s="132" t="s">
        <v>133</v>
      </c>
      <c r="E256" s="133" t="s">
        <v>347</v>
      </c>
      <c r="F256" s="134" t="s">
        <v>348</v>
      </c>
      <c r="G256" s="135" t="s">
        <v>151</v>
      </c>
      <c r="H256" s="136">
        <v>95</v>
      </c>
      <c r="I256" s="137"/>
      <c r="J256" s="138">
        <f>ROUND(I256*H256,2)</f>
        <v>0</v>
      </c>
      <c r="K256" s="134" t="s">
        <v>137</v>
      </c>
      <c r="L256" s="31"/>
      <c r="M256" s="139" t="s">
        <v>1</v>
      </c>
      <c r="N256" s="140" t="s">
        <v>38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169</v>
      </c>
      <c r="AT256" s="143" t="s">
        <v>133</v>
      </c>
      <c r="AU256" s="143" t="s">
        <v>83</v>
      </c>
      <c r="AY256" s="16" t="s">
        <v>131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6" t="s">
        <v>81</v>
      </c>
      <c r="BK256" s="144">
        <f>ROUND(I256*H256,2)</f>
        <v>0</v>
      </c>
      <c r="BL256" s="16" t="s">
        <v>169</v>
      </c>
      <c r="BM256" s="143" t="s">
        <v>349</v>
      </c>
    </row>
    <row r="257" spans="2:65" s="12" customFormat="1">
      <c r="B257" s="145"/>
      <c r="D257" s="146" t="s">
        <v>139</v>
      </c>
      <c r="E257" s="147" t="s">
        <v>1</v>
      </c>
      <c r="F257" s="148" t="s">
        <v>350</v>
      </c>
      <c r="H257" s="149">
        <v>95</v>
      </c>
      <c r="I257" s="150"/>
      <c r="L257" s="145"/>
      <c r="M257" s="151"/>
      <c r="T257" s="152"/>
      <c r="AT257" s="147" t="s">
        <v>139</v>
      </c>
      <c r="AU257" s="147" t="s">
        <v>83</v>
      </c>
      <c r="AV257" s="12" t="s">
        <v>83</v>
      </c>
      <c r="AW257" s="12" t="s">
        <v>30</v>
      </c>
      <c r="AX257" s="12" t="s">
        <v>73</v>
      </c>
      <c r="AY257" s="147" t="s">
        <v>131</v>
      </c>
    </row>
    <row r="258" spans="2:65" s="13" customFormat="1">
      <c r="B258" s="153"/>
      <c r="D258" s="146" t="s">
        <v>139</v>
      </c>
      <c r="E258" s="154" t="s">
        <v>1</v>
      </c>
      <c r="F258" s="155" t="s">
        <v>141</v>
      </c>
      <c r="H258" s="156">
        <v>95</v>
      </c>
      <c r="I258" s="157"/>
      <c r="L258" s="153"/>
      <c r="M258" s="158"/>
      <c r="T258" s="159"/>
      <c r="AT258" s="154" t="s">
        <v>139</v>
      </c>
      <c r="AU258" s="154" t="s">
        <v>83</v>
      </c>
      <c r="AV258" s="13" t="s">
        <v>138</v>
      </c>
      <c r="AW258" s="13" t="s">
        <v>30</v>
      </c>
      <c r="AX258" s="13" t="s">
        <v>81</v>
      </c>
      <c r="AY258" s="154" t="s">
        <v>131</v>
      </c>
    </row>
    <row r="259" spans="2:65" s="1" customFormat="1" ht="24.15" customHeight="1">
      <c r="B259" s="131"/>
      <c r="C259" s="160" t="s">
        <v>351</v>
      </c>
      <c r="D259" s="160" t="s">
        <v>175</v>
      </c>
      <c r="E259" s="161" t="s">
        <v>352</v>
      </c>
      <c r="F259" s="162" t="s">
        <v>353</v>
      </c>
      <c r="G259" s="163" t="s">
        <v>151</v>
      </c>
      <c r="H259" s="164">
        <v>114</v>
      </c>
      <c r="I259" s="165"/>
      <c r="J259" s="166">
        <f>ROUND(I259*H259,2)</f>
        <v>0</v>
      </c>
      <c r="K259" s="162" t="s">
        <v>137</v>
      </c>
      <c r="L259" s="167"/>
      <c r="M259" s="168" t="s">
        <v>1</v>
      </c>
      <c r="N259" s="169" t="s">
        <v>38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203</v>
      </c>
      <c r="AT259" s="143" t="s">
        <v>175</v>
      </c>
      <c r="AU259" s="143" t="s">
        <v>83</v>
      </c>
      <c r="AY259" s="16" t="s">
        <v>131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81</v>
      </c>
      <c r="BK259" s="144">
        <f>ROUND(I259*H259,2)</f>
        <v>0</v>
      </c>
      <c r="BL259" s="16" t="s">
        <v>169</v>
      </c>
      <c r="BM259" s="143" t="s">
        <v>354</v>
      </c>
    </row>
    <row r="260" spans="2:65" s="12" customFormat="1">
      <c r="B260" s="145"/>
      <c r="D260" s="146" t="s">
        <v>139</v>
      </c>
      <c r="E260" s="147" t="s">
        <v>1</v>
      </c>
      <c r="F260" s="148" t="s">
        <v>355</v>
      </c>
      <c r="H260" s="149">
        <v>114</v>
      </c>
      <c r="I260" s="150"/>
      <c r="L260" s="145"/>
      <c r="M260" s="151"/>
      <c r="T260" s="152"/>
      <c r="AT260" s="147" t="s">
        <v>139</v>
      </c>
      <c r="AU260" s="147" t="s">
        <v>83</v>
      </c>
      <c r="AV260" s="12" t="s">
        <v>83</v>
      </c>
      <c r="AW260" s="12" t="s">
        <v>30</v>
      </c>
      <c r="AX260" s="12" t="s">
        <v>73</v>
      </c>
      <c r="AY260" s="147" t="s">
        <v>131</v>
      </c>
    </row>
    <row r="261" spans="2:65" s="13" customFormat="1">
      <c r="B261" s="153"/>
      <c r="D261" s="146" t="s">
        <v>139</v>
      </c>
      <c r="E261" s="154" t="s">
        <v>1</v>
      </c>
      <c r="F261" s="155" t="s">
        <v>141</v>
      </c>
      <c r="H261" s="156">
        <v>114</v>
      </c>
      <c r="I261" s="157"/>
      <c r="L261" s="153"/>
      <c r="M261" s="158"/>
      <c r="T261" s="159"/>
      <c r="AT261" s="154" t="s">
        <v>139</v>
      </c>
      <c r="AU261" s="154" t="s">
        <v>83</v>
      </c>
      <c r="AV261" s="13" t="s">
        <v>138</v>
      </c>
      <c r="AW261" s="13" t="s">
        <v>30</v>
      </c>
      <c r="AX261" s="13" t="s">
        <v>81</v>
      </c>
      <c r="AY261" s="154" t="s">
        <v>131</v>
      </c>
    </row>
    <row r="262" spans="2:65" s="14" customFormat="1">
      <c r="B262" s="170"/>
      <c r="D262" s="146" t="s">
        <v>139</v>
      </c>
      <c r="E262" s="171" t="s">
        <v>1</v>
      </c>
      <c r="F262" s="172" t="s">
        <v>356</v>
      </c>
      <c r="H262" s="171" t="s">
        <v>1</v>
      </c>
      <c r="I262" s="173"/>
      <c r="L262" s="170"/>
      <c r="M262" s="174"/>
      <c r="T262" s="175"/>
      <c r="AT262" s="171" t="s">
        <v>139</v>
      </c>
      <c r="AU262" s="171" t="s">
        <v>83</v>
      </c>
      <c r="AV262" s="14" t="s">
        <v>81</v>
      </c>
      <c r="AW262" s="14" t="s">
        <v>30</v>
      </c>
      <c r="AX262" s="14" t="s">
        <v>73</v>
      </c>
      <c r="AY262" s="171" t="s">
        <v>131</v>
      </c>
    </row>
    <row r="263" spans="2:65" s="1" customFormat="1" ht="24.15" customHeight="1">
      <c r="B263" s="131"/>
      <c r="C263" s="132" t="s">
        <v>239</v>
      </c>
      <c r="D263" s="132" t="s">
        <v>133</v>
      </c>
      <c r="E263" s="133" t="s">
        <v>357</v>
      </c>
      <c r="F263" s="134" t="s">
        <v>358</v>
      </c>
      <c r="G263" s="135" t="s">
        <v>168</v>
      </c>
      <c r="H263" s="136">
        <v>2E-3</v>
      </c>
      <c r="I263" s="137"/>
      <c r="J263" s="138">
        <f>ROUND(I263*H263,2)</f>
        <v>0</v>
      </c>
      <c r="K263" s="134" t="s">
        <v>137</v>
      </c>
      <c r="L263" s="31"/>
      <c r="M263" s="139" t="s">
        <v>1</v>
      </c>
      <c r="N263" s="140" t="s">
        <v>38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169</v>
      </c>
      <c r="AT263" s="143" t="s">
        <v>133</v>
      </c>
      <c r="AU263" s="143" t="s">
        <v>83</v>
      </c>
      <c r="AY263" s="16" t="s">
        <v>131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6" t="s">
        <v>81</v>
      </c>
      <c r="BK263" s="144">
        <f>ROUND(I263*H263,2)</f>
        <v>0</v>
      </c>
      <c r="BL263" s="16" t="s">
        <v>169</v>
      </c>
      <c r="BM263" s="143" t="s">
        <v>359</v>
      </c>
    </row>
    <row r="264" spans="2:65" s="11" customFormat="1" ht="25.95" customHeight="1">
      <c r="B264" s="119"/>
      <c r="D264" s="120" t="s">
        <v>72</v>
      </c>
      <c r="E264" s="121" t="s">
        <v>175</v>
      </c>
      <c r="F264" s="121" t="s">
        <v>360</v>
      </c>
      <c r="I264" s="122"/>
      <c r="J264" s="123">
        <f>BK264</f>
        <v>0</v>
      </c>
      <c r="L264" s="119"/>
      <c r="M264" s="124"/>
      <c r="P264" s="125">
        <f>P265+P290</f>
        <v>0</v>
      </c>
      <c r="R264" s="125">
        <f>R265+R290</f>
        <v>0</v>
      </c>
      <c r="T264" s="126">
        <f>T265+T290</f>
        <v>0</v>
      </c>
      <c r="AR264" s="120" t="s">
        <v>144</v>
      </c>
      <c r="AT264" s="127" t="s">
        <v>72</v>
      </c>
      <c r="AU264" s="127" t="s">
        <v>73</v>
      </c>
      <c r="AY264" s="120" t="s">
        <v>131</v>
      </c>
      <c r="BK264" s="128">
        <f>BK265+BK290</f>
        <v>0</v>
      </c>
    </row>
    <row r="265" spans="2:65" s="11" customFormat="1" ht="22.95" customHeight="1">
      <c r="B265" s="119"/>
      <c r="D265" s="120" t="s">
        <v>72</v>
      </c>
      <c r="E265" s="129" t="s">
        <v>361</v>
      </c>
      <c r="F265" s="129" t="s">
        <v>362</v>
      </c>
      <c r="I265" s="122"/>
      <c r="J265" s="130">
        <f>BK265</f>
        <v>0</v>
      </c>
      <c r="L265" s="119"/>
      <c r="M265" s="124"/>
      <c r="P265" s="125">
        <f>SUM(P266:P289)</f>
        <v>0</v>
      </c>
      <c r="R265" s="125">
        <f>SUM(R266:R289)</f>
        <v>0</v>
      </c>
      <c r="T265" s="126">
        <f>SUM(T266:T289)</f>
        <v>0</v>
      </c>
      <c r="AR265" s="120" t="s">
        <v>144</v>
      </c>
      <c r="AT265" s="127" t="s">
        <v>72</v>
      </c>
      <c r="AU265" s="127" t="s">
        <v>81</v>
      </c>
      <c r="AY265" s="120" t="s">
        <v>131</v>
      </c>
      <c r="BK265" s="128">
        <f>SUM(BK266:BK289)</f>
        <v>0</v>
      </c>
    </row>
    <row r="266" spans="2:65" s="1" customFormat="1" ht="24.15" customHeight="1">
      <c r="B266" s="131"/>
      <c r="C266" s="132" t="s">
        <v>363</v>
      </c>
      <c r="D266" s="132" t="s">
        <v>133</v>
      </c>
      <c r="E266" s="133" t="s">
        <v>364</v>
      </c>
      <c r="F266" s="134" t="s">
        <v>365</v>
      </c>
      <c r="G266" s="135" t="s">
        <v>252</v>
      </c>
      <c r="H266" s="136">
        <v>1</v>
      </c>
      <c r="I266" s="137"/>
      <c r="J266" s="138">
        <f>ROUND(I266*H266,2)</f>
        <v>0</v>
      </c>
      <c r="K266" s="134" t="s">
        <v>137</v>
      </c>
      <c r="L266" s="31"/>
      <c r="M266" s="139" t="s">
        <v>1</v>
      </c>
      <c r="N266" s="140" t="s">
        <v>38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265</v>
      </c>
      <c r="AT266" s="143" t="s">
        <v>133</v>
      </c>
      <c r="AU266" s="143" t="s">
        <v>83</v>
      </c>
      <c r="AY266" s="16" t="s">
        <v>131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81</v>
      </c>
      <c r="BK266" s="144">
        <f>ROUND(I266*H266,2)</f>
        <v>0</v>
      </c>
      <c r="BL266" s="16" t="s">
        <v>265</v>
      </c>
      <c r="BM266" s="143" t="s">
        <v>366</v>
      </c>
    </row>
    <row r="267" spans="2:65" s="12" customFormat="1">
      <c r="B267" s="145"/>
      <c r="D267" s="146" t="s">
        <v>139</v>
      </c>
      <c r="E267" s="147" t="s">
        <v>1</v>
      </c>
      <c r="F267" s="148" t="s">
        <v>367</v>
      </c>
      <c r="H267" s="149">
        <v>1</v>
      </c>
      <c r="I267" s="150"/>
      <c r="L267" s="145"/>
      <c r="M267" s="151"/>
      <c r="T267" s="152"/>
      <c r="AT267" s="147" t="s">
        <v>139</v>
      </c>
      <c r="AU267" s="147" t="s">
        <v>83</v>
      </c>
      <c r="AV267" s="12" t="s">
        <v>83</v>
      </c>
      <c r="AW267" s="12" t="s">
        <v>30</v>
      </c>
      <c r="AX267" s="12" t="s">
        <v>73</v>
      </c>
      <c r="AY267" s="147" t="s">
        <v>131</v>
      </c>
    </row>
    <row r="268" spans="2:65" s="13" customFormat="1">
      <c r="B268" s="153"/>
      <c r="D268" s="146" t="s">
        <v>139</v>
      </c>
      <c r="E268" s="154" t="s">
        <v>1</v>
      </c>
      <c r="F268" s="155" t="s">
        <v>141</v>
      </c>
      <c r="H268" s="156">
        <v>1</v>
      </c>
      <c r="I268" s="157"/>
      <c r="L268" s="153"/>
      <c r="M268" s="158"/>
      <c r="T268" s="159"/>
      <c r="AT268" s="154" t="s">
        <v>139</v>
      </c>
      <c r="AU268" s="154" t="s">
        <v>83</v>
      </c>
      <c r="AV268" s="13" t="s">
        <v>138</v>
      </c>
      <c r="AW268" s="13" t="s">
        <v>30</v>
      </c>
      <c r="AX268" s="13" t="s">
        <v>81</v>
      </c>
      <c r="AY268" s="154" t="s">
        <v>131</v>
      </c>
    </row>
    <row r="269" spans="2:65" s="1" customFormat="1" ht="37.950000000000003" customHeight="1">
      <c r="B269" s="131"/>
      <c r="C269" s="132" t="s">
        <v>243</v>
      </c>
      <c r="D269" s="132" t="s">
        <v>133</v>
      </c>
      <c r="E269" s="133" t="s">
        <v>368</v>
      </c>
      <c r="F269" s="134" t="s">
        <v>369</v>
      </c>
      <c r="G269" s="135" t="s">
        <v>151</v>
      </c>
      <c r="H269" s="136">
        <v>18</v>
      </c>
      <c r="I269" s="137"/>
      <c r="J269" s="138">
        <f>ROUND(I269*H269,2)</f>
        <v>0</v>
      </c>
      <c r="K269" s="134" t="s">
        <v>137</v>
      </c>
      <c r="L269" s="31"/>
      <c r="M269" s="139" t="s">
        <v>1</v>
      </c>
      <c r="N269" s="140" t="s">
        <v>38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265</v>
      </c>
      <c r="AT269" s="143" t="s">
        <v>133</v>
      </c>
      <c r="AU269" s="143" t="s">
        <v>83</v>
      </c>
      <c r="AY269" s="16" t="s">
        <v>131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6" t="s">
        <v>81</v>
      </c>
      <c r="BK269" s="144">
        <f>ROUND(I269*H269,2)</f>
        <v>0</v>
      </c>
      <c r="BL269" s="16" t="s">
        <v>265</v>
      </c>
      <c r="BM269" s="143" t="s">
        <v>370</v>
      </c>
    </row>
    <row r="270" spans="2:65" s="12" customFormat="1">
      <c r="B270" s="145"/>
      <c r="D270" s="146" t="s">
        <v>139</v>
      </c>
      <c r="E270" s="147" t="s">
        <v>1</v>
      </c>
      <c r="F270" s="148" t="s">
        <v>371</v>
      </c>
      <c r="H270" s="149">
        <v>18</v>
      </c>
      <c r="I270" s="150"/>
      <c r="L270" s="145"/>
      <c r="M270" s="151"/>
      <c r="T270" s="152"/>
      <c r="AT270" s="147" t="s">
        <v>139</v>
      </c>
      <c r="AU270" s="147" t="s">
        <v>83</v>
      </c>
      <c r="AV270" s="12" t="s">
        <v>83</v>
      </c>
      <c r="AW270" s="12" t="s">
        <v>30</v>
      </c>
      <c r="AX270" s="12" t="s">
        <v>73</v>
      </c>
      <c r="AY270" s="147" t="s">
        <v>131</v>
      </c>
    </row>
    <row r="271" spans="2:65" s="13" customFormat="1">
      <c r="B271" s="153"/>
      <c r="D271" s="146" t="s">
        <v>139</v>
      </c>
      <c r="E271" s="154" t="s">
        <v>1</v>
      </c>
      <c r="F271" s="155" t="s">
        <v>141</v>
      </c>
      <c r="H271" s="156">
        <v>18</v>
      </c>
      <c r="I271" s="157"/>
      <c r="L271" s="153"/>
      <c r="M271" s="158"/>
      <c r="T271" s="159"/>
      <c r="AT271" s="154" t="s">
        <v>139</v>
      </c>
      <c r="AU271" s="154" t="s">
        <v>83</v>
      </c>
      <c r="AV271" s="13" t="s">
        <v>138</v>
      </c>
      <c r="AW271" s="13" t="s">
        <v>30</v>
      </c>
      <c r="AX271" s="13" t="s">
        <v>81</v>
      </c>
      <c r="AY271" s="154" t="s">
        <v>131</v>
      </c>
    </row>
    <row r="272" spans="2:65" s="1" customFormat="1" ht="33" customHeight="1">
      <c r="B272" s="131"/>
      <c r="C272" s="132" t="s">
        <v>372</v>
      </c>
      <c r="D272" s="132" t="s">
        <v>133</v>
      </c>
      <c r="E272" s="133" t="s">
        <v>373</v>
      </c>
      <c r="F272" s="134" t="s">
        <v>374</v>
      </c>
      <c r="G272" s="135" t="s">
        <v>252</v>
      </c>
      <c r="H272" s="136">
        <v>1</v>
      </c>
      <c r="I272" s="137"/>
      <c r="J272" s="138">
        <f>ROUND(I272*H272,2)</f>
        <v>0</v>
      </c>
      <c r="K272" s="134" t="s">
        <v>137</v>
      </c>
      <c r="L272" s="31"/>
      <c r="M272" s="139" t="s">
        <v>1</v>
      </c>
      <c r="N272" s="140" t="s">
        <v>38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265</v>
      </c>
      <c r="AT272" s="143" t="s">
        <v>133</v>
      </c>
      <c r="AU272" s="143" t="s">
        <v>83</v>
      </c>
      <c r="AY272" s="16" t="s">
        <v>131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81</v>
      </c>
      <c r="BK272" s="144">
        <f>ROUND(I272*H272,2)</f>
        <v>0</v>
      </c>
      <c r="BL272" s="16" t="s">
        <v>265</v>
      </c>
      <c r="BM272" s="143" t="s">
        <v>375</v>
      </c>
    </row>
    <row r="273" spans="2:65" s="1" customFormat="1" ht="21.75" customHeight="1">
      <c r="B273" s="131"/>
      <c r="C273" s="132" t="s">
        <v>246</v>
      </c>
      <c r="D273" s="132" t="s">
        <v>133</v>
      </c>
      <c r="E273" s="133" t="s">
        <v>376</v>
      </c>
      <c r="F273" s="134" t="s">
        <v>377</v>
      </c>
      <c r="G273" s="135" t="s">
        <v>252</v>
      </c>
      <c r="H273" s="136">
        <v>1</v>
      </c>
      <c r="I273" s="137"/>
      <c r="J273" s="138">
        <f>ROUND(I273*H273,2)</f>
        <v>0</v>
      </c>
      <c r="K273" s="134" t="s">
        <v>137</v>
      </c>
      <c r="L273" s="31"/>
      <c r="M273" s="139" t="s">
        <v>1</v>
      </c>
      <c r="N273" s="140" t="s">
        <v>38</v>
      </c>
      <c r="P273" s="141">
        <f>O273*H273</f>
        <v>0</v>
      </c>
      <c r="Q273" s="141">
        <v>0</v>
      </c>
      <c r="R273" s="141">
        <f>Q273*H273</f>
        <v>0</v>
      </c>
      <c r="S273" s="141">
        <v>0</v>
      </c>
      <c r="T273" s="142">
        <f>S273*H273</f>
        <v>0</v>
      </c>
      <c r="AR273" s="143" t="s">
        <v>265</v>
      </c>
      <c r="AT273" s="143" t="s">
        <v>133</v>
      </c>
      <c r="AU273" s="143" t="s">
        <v>83</v>
      </c>
      <c r="AY273" s="16" t="s">
        <v>131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6" t="s">
        <v>81</v>
      </c>
      <c r="BK273" s="144">
        <f>ROUND(I273*H273,2)</f>
        <v>0</v>
      </c>
      <c r="BL273" s="16" t="s">
        <v>265</v>
      </c>
      <c r="BM273" s="143" t="s">
        <v>378</v>
      </c>
    </row>
    <row r="274" spans="2:65" s="1" customFormat="1" ht="37.950000000000003" customHeight="1">
      <c r="B274" s="131"/>
      <c r="C274" s="132" t="s">
        <v>379</v>
      </c>
      <c r="D274" s="132" t="s">
        <v>133</v>
      </c>
      <c r="E274" s="133" t="s">
        <v>380</v>
      </c>
      <c r="F274" s="134" t="s">
        <v>381</v>
      </c>
      <c r="G274" s="135" t="s">
        <v>151</v>
      </c>
      <c r="H274" s="136">
        <v>19</v>
      </c>
      <c r="I274" s="137"/>
      <c r="J274" s="138">
        <f>ROUND(I274*H274,2)</f>
        <v>0</v>
      </c>
      <c r="K274" s="134" t="s">
        <v>137</v>
      </c>
      <c r="L274" s="31"/>
      <c r="M274" s="139" t="s">
        <v>1</v>
      </c>
      <c r="N274" s="140" t="s">
        <v>38</v>
      </c>
      <c r="P274" s="141">
        <f>O274*H274</f>
        <v>0</v>
      </c>
      <c r="Q274" s="141">
        <v>0</v>
      </c>
      <c r="R274" s="141">
        <f>Q274*H274</f>
        <v>0</v>
      </c>
      <c r="S274" s="141">
        <v>0</v>
      </c>
      <c r="T274" s="142">
        <f>S274*H274</f>
        <v>0</v>
      </c>
      <c r="AR274" s="143" t="s">
        <v>265</v>
      </c>
      <c r="AT274" s="143" t="s">
        <v>133</v>
      </c>
      <c r="AU274" s="143" t="s">
        <v>83</v>
      </c>
      <c r="AY274" s="16" t="s">
        <v>131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6" t="s">
        <v>81</v>
      </c>
      <c r="BK274" s="144">
        <f>ROUND(I274*H274,2)</f>
        <v>0</v>
      </c>
      <c r="BL274" s="16" t="s">
        <v>265</v>
      </c>
      <c r="BM274" s="143" t="s">
        <v>382</v>
      </c>
    </row>
    <row r="275" spans="2:65" s="12" customFormat="1">
      <c r="B275" s="145"/>
      <c r="D275" s="146" t="s">
        <v>139</v>
      </c>
      <c r="E275" s="147" t="s">
        <v>1</v>
      </c>
      <c r="F275" s="148" t="s">
        <v>383</v>
      </c>
      <c r="H275" s="149">
        <v>19</v>
      </c>
      <c r="I275" s="150"/>
      <c r="L275" s="145"/>
      <c r="M275" s="151"/>
      <c r="T275" s="152"/>
      <c r="AT275" s="147" t="s">
        <v>139</v>
      </c>
      <c r="AU275" s="147" t="s">
        <v>83</v>
      </c>
      <c r="AV275" s="12" t="s">
        <v>83</v>
      </c>
      <c r="AW275" s="12" t="s">
        <v>30</v>
      </c>
      <c r="AX275" s="12" t="s">
        <v>73</v>
      </c>
      <c r="AY275" s="147" t="s">
        <v>131</v>
      </c>
    </row>
    <row r="276" spans="2:65" s="13" customFormat="1">
      <c r="B276" s="153"/>
      <c r="D276" s="146" t="s">
        <v>139</v>
      </c>
      <c r="E276" s="154" t="s">
        <v>1</v>
      </c>
      <c r="F276" s="155" t="s">
        <v>141</v>
      </c>
      <c r="H276" s="156">
        <v>19</v>
      </c>
      <c r="I276" s="157"/>
      <c r="L276" s="153"/>
      <c r="M276" s="158"/>
      <c r="T276" s="159"/>
      <c r="AT276" s="154" t="s">
        <v>139</v>
      </c>
      <c r="AU276" s="154" t="s">
        <v>83</v>
      </c>
      <c r="AV276" s="13" t="s">
        <v>138</v>
      </c>
      <c r="AW276" s="13" t="s">
        <v>30</v>
      </c>
      <c r="AX276" s="13" t="s">
        <v>81</v>
      </c>
      <c r="AY276" s="154" t="s">
        <v>131</v>
      </c>
    </row>
    <row r="277" spans="2:65" s="1" customFormat="1" ht="24.15" customHeight="1">
      <c r="B277" s="131"/>
      <c r="C277" s="160" t="s">
        <v>253</v>
      </c>
      <c r="D277" s="160" t="s">
        <v>175</v>
      </c>
      <c r="E277" s="161" t="s">
        <v>384</v>
      </c>
      <c r="F277" s="162" t="s">
        <v>385</v>
      </c>
      <c r="G277" s="163" t="s">
        <v>151</v>
      </c>
      <c r="H277" s="164">
        <v>21.85</v>
      </c>
      <c r="I277" s="165"/>
      <c r="J277" s="166">
        <f>ROUND(I277*H277,2)</f>
        <v>0</v>
      </c>
      <c r="K277" s="162" t="s">
        <v>137</v>
      </c>
      <c r="L277" s="167"/>
      <c r="M277" s="168" t="s">
        <v>1</v>
      </c>
      <c r="N277" s="169" t="s">
        <v>38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386</v>
      </c>
      <c r="AT277" s="143" t="s">
        <v>175</v>
      </c>
      <c r="AU277" s="143" t="s">
        <v>83</v>
      </c>
      <c r="AY277" s="16" t="s">
        <v>131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81</v>
      </c>
      <c r="BK277" s="144">
        <f>ROUND(I277*H277,2)</f>
        <v>0</v>
      </c>
      <c r="BL277" s="16" t="s">
        <v>265</v>
      </c>
      <c r="BM277" s="143" t="s">
        <v>387</v>
      </c>
    </row>
    <row r="278" spans="2:65" s="12" customFormat="1">
      <c r="B278" s="145"/>
      <c r="D278" s="146" t="s">
        <v>139</v>
      </c>
      <c r="E278" s="147" t="s">
        <v>1</v>
      </c>
      <c r="F278" s="148" t="s">
        <v>388</v>
      </c>
      <c r="H278" s="149">
        <v>21.85</v>
      </c>
      <c r="I278" s="150"/>
      <c r="L278" s="145"/>
      <c r="M278" s="151"/>
      <c r="T278" s="152"/>
      <c r="AT278" s="147" t="s">
        <v>139</v>
      </c>
      <c r="AU278" s="147" t="s">
        <v>83</v>
      </c>
      <c r="AV278" s="12" t="s">
        <v>83</v>
      </c>
      <c r="AW278" s="12" t="s">
        <v>30</v>
      </c>
      <c r="AX278" s="12" t="s">
        <v>73</v>
      </c>
      <c r="AY278" s="147" t="s">
        <v>131</v>
      </c>
    </row>
    <row r="279" spans="2:65" s="13" customFormat="1">
      <c r="B279" s="153"/>
      <c r="D279" s="146" t="s">
        <v>139</v>
      </c>
      <c r="E279" s="154" t="s">
        <v>1</v>
      </c>
      <c r="F279" s="155" t="s">
        <v>141</v>
      </c>
      <c r="H279" s="156">
        <v>21.85</v>
      </c>
      <c r="I279" s="157"/>
      <c r="L279" s="153"/>
      <c r="M279" s="158"/>
      <c r="T279" s="159"/>
      <c r="AT279" s="154" t="s">
        <v>139</v>
      </c>
      <c r="AU279" s="154" t="s">
        <v>83</v>
      </c>
      <c r="AV279" s="13" t="s">
        <v>138</v>
      </c>
      <c r="AW279" s="13" t="s">
        <v>30</v>
      </c>
      <c r="AX279" s="13" t="s">
        <v>81</v>
      </c>
      <c r="AY279" s="154" t="s">
        <v>131</v>
      </c>
    </row>
    <row r="280" spans="2:65" s="1" customFormat="1" ht="37.950000000000003" customHeight="1">
      <c r="B280" s="131"/>
      <c r="C280" s="132" t="s">
        <v>389</v>
      </c>
      <c r="D280" s="132" t="s">
        <v>133</v>
      </c>
      <c r="E280" s="133" t="s">
        <v>390</v>
      </c>
      <c r="F280" s="134" t="s">
        <v>391</v>
      </c>
      <c r="G280" s="135" t="s">
        <v>151</v>
      </c>
      <c r="H280" s="136">
        <v>18</v>
      </c>
      <c r="I280" s="137"/>
      <c r="J280" s="138">
        <f>ROUND(I280*H280,2)</f>
        <v>0</v>
      </c>
      <c r="K280" s="134" t="s">
        <v>137</v>
      </c>
      <c r="L280" s="31"/>
      <c r="M280" s="139" t="s">
        <v>1</v>
      </c>
      <c r="N280" s="140" t="s">
        <v>38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265</v>
      </c>
      <c r="AT280" s="143" t="s">
        <v>133</v>
      </c>
      <c r="AU280" s="143" t="s">
        <v>83</v>
      </c>
      <c r="AY280" s="16" t="s">
        <v>131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81</v>
      </c>
      <c r="BK280" s="144">
        <f>ROUND(I280*H280,2)</f>
        <v>0</v>
      </c>
      <c r="BL280" s="16" t="s">
        <v>265</v>
      </c>
      <c r="BM280" s="143" t="s">
        <v>392</v>
      </c>
    </row>
    <row r="281" spans="2:65" s="12" customFormat="1">
      <c r="B281" s="145"/>
      <c r="D281" s="146" t="s">
        <v>139</v>
      </c>
      <c r="E281" s="147" t="s">
        <v>1</v>
      </c>
      <c r="F281" s="148" t="s">
        <v>371</v>
      </c>
      <c r="H281" s="149">
        <v>18</v>
      </c>
      <c r="I281" s="150"/>
      <c r="L281" s="145"/>
      <c r="M281" s="151"/>
      <c r="T281" s="152"/>
      <c r="AT281" s="147" t="s">
        <v>139</v>
      </c>
      <c r="AU281" s="147" t="s">
        <v>83</v>
      </c>
      <c r="AV281" s="12" t="s">
        <v>83</v>
      </c>
      <c r="AW281" s="12" t="s">
        <v>30</v>
      </c>
      <c r="AX281" s="12" t="s">
        <v>73</v>
      </c>
      <c r="AY281" s="147" t="s">
        <v>131</v>
      </c>
    </row>
    <row r="282" spans="2:65" s="13" customFormat="1">
      <c r="B282" s="153"/>
      <c r="D282" s="146" t="s">
        <v>139</v>
      </c>
      <c r="E282" s="154" t="s">
        <v>1</v>
      </c>
      <c r="F282" s="155" t="s">
        <v>141</v>
      </c>
      <c r="H282" s="156">
        <v>18</v>
      </c>
      <c r="I282" s="157"/>
      <c r="L282" s="153"/>
      <c r="M282" s="158"/>
      <c r="T282" s="159"/>
      <c r="AT282" s="154" t="s">
        <v>139</v>
      </c>
      <c r="AU282" s="154" t="s">
        <v>83</v>
      </c>
      <c r="AV282" s="13" t="s">
        <v>138</v>
      </c>
      <c r="AW282" s="13" t="s">
        <v>30</v>
      </c>
      <c r="AX282" s="13" t="s">
        <v>81</v>
      </c>
      <c r="AY282" s="154" t="s">
        <v>131</v>
      </c>
    </row>
    <row r="283" spans="2:65" s="1" customFormat="1" ht="24.15" customHeight="1">
      <c r="B283" s="131"/>
      <c r="C283" s="132" t="s">
        <v>256</v>
      </c>
      <c r="D283" s="132" t="s">
        <v>133</v>
      </c>
      <c r="E283" s="133" t="s">
        <v>393</v>
      </c>
      <c r="F283" s="134" t="s">
        <v>394</v>
      </c>
      <c r="G283" s="135" t="s">
        <v>252</v>
      </c>
      <c r="H283" s="136">
        <v>1</v>
      </c>
      <c r="I283" s="137"/>
      <c r="J283" s="138">
        <f>ROUND(I283*H283,2)</f>
        <v>0</v>
      </c>
      <c r="K283" s="134" t="s">
        <v>137</v>
      </c>
      <c r="L283" s="31"/>
      <c r="M283" s="139" t="s">
        <v>1</v>
      </c>
      <c r="N283" s="140" t="s">
        <v>38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265</v>
      </c>
      <c r="AT283" s="143" t="s">
        <v>133</v>
      </c>
      <c r="AU283" s="143" t="s">
        <v>83</v>
      </c>
      <c r="AY283" s="16" t="s">
        <v>131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6" t="s">
        <v>81</v>
      </c>
      <c r="BK283" s="144">
        <f>ROUND(I283*H283,2)</f>
        <v>0</v>
      </c>
      <c r="BL283" s="16" t="s">
        <v>265</v>
      </c>
      <c r="BM283" s="143" t="s">
        <v>395</v>
      </c>
    </row>
    <row r="284" spans="2:65" s="1" customFormat="1" ht="37.950000000000003" customHeight="1">
      <c r="B284" s="131"/>
      <c r="C284" s="132" t="s">
        <v>396</v>
      </c>
      <c r="D284" s="132" t="s">
        <v>133</v>
      </c>
      <c r="E284" s="133" t="s">
        <v>397</v>
      </c>
      <c r="F284" s="134" t="s">
        <v>398</v>
      </c>
      <c r="G284" s="135" t="s">
        <v>151</v>
      </c>
      <c r="H284" s="136">
        <v>18</v>
      </c>
      <c r="I284" s="137"/>
      <c r="J284" s="138">
        <f>ROUND(I284*H284,2)</f>
        <v>0</v>
      </c>
      <c r="K284" s="134" t="s">
        <v>137</v>
      </c>
      <c r="L284" s="31"/>
      <c r="M284" s="139" t="s">
        <v>1</v>
      </c>
      <c r="N284" s="140" t="s">
        <v>38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265</v>
      </c>
      <c r="AT284" s="143" t="s">
        <v>133</v>
      </c>
      <c r="AU284" s="143" t="s">
        <v>83</v>
      </c>
      <c r="AY284" s="16" t="s">
        <v>131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6" t="s">
        <v>81</v>
      </c>
      <c r="BK284" s="144">
        <f>ROUND(I284*H284,2)</f>
        <v>0</v>
      </c>
      <c r="BL284" s="16" t="s">
        <v>265</v>
      </c>
      <c r="BM284" s="143" t="s">
        <v>399</v>
      </c>
    </row>
    <row r="285" spans="2:65" s="12" customFormat="1">
      <c r="B285" s="145"/>
      <c r="D285" s="146" t="s">
        <v>139</v>
      </c>
      <c r="E285" s="147" t="s">
        <v>1</v>
      </c>
      <c r="F285" s="148" t="s">
        <v>371</v>
      </c>
      <c r="H285" s="149">
        <v>18</v>
      </c>
      <c r="I285" s="150"/>
      <c r="L285" s="145"/>
      <c r="M285" s="151"/>
      <c r="T285" s="152"/>
      <c r="AT285" s="147" t="s">
        <v>139</v>
      </c>
      <c r="AU285" s="147" t="s">
        <v>83</v>
      </c>
      <c r="AV285" s="12" t="s">
        <v>83</v>
      </c>
      <c r="AW285" s="12" t="s">
        <v>30</v>
      </c>
      <c r="AX285" s="12" t="s">
        <v>73</v>
      </c>
      <c r="AY285" s="147" t="s">
        <v>131</v>
      </c>
    </row>
    <row r="286" spans="2:65" s="13" customFormat="1">
      <c r="B286" s="153"/>
      <c r="D286" s="146" t="s">
        <v>139</v>
      </c>
      <c r="E286" s="154" t="s">
        <v>1</v>
      </c>
      <c r="F286" s="155" t="s">
        <v>141</v>
      </c>
      <c r="H286" s="156">
        <v>18</v>
      </c>
      <c r="I286" s="157"/>
      <c r="L286" s="153"/>
      <c r="M286" s="158"/>
      <c r="T286" s="159"/>
      <c r="AT286" s="154" t="s">
        <v>139</v>
      </c>
      <c r="AU286" s="154" t="s">
        <v>83</v>
      </c>
      <c r="AV286" s="13" t="s">
        <v>138</v>
      </c>
      <c r="AW286" s="13" t="s">
        <v>30</v>
      </c>
      <c r="AX286" s="13" t="s">
        <v>81</v>
      </c>
      <c r="AY286" s="154" t="s">
        <v>131</v>
      </c>
    </row>
    <row r="287" spans="2:65" s="1" customFormat="1" ht="44.25" customHeight="1">
      <c r="B287" s="131"/>
      <c r="C287" s="132" t="s">
        <v>261</v>
      </c>
      <c r="D287" s="132" t="s">
        <v>133</v>
      </c>
      <c r="E287" s="133" t="s">
        <v>400</v>
      </c>
      <c r="F287" s="134" t="s">
        <v>401</v>
      </c>
      <c r="G287" s="135" t="s">
        <v>151</v>
      </c>
      <c r="H287" s="136">
        <v>18</v>
      </c>
      <c r="I287" s="137"/>
      <c r="J287" s="138">
        <f>ROUND(I287*H287,2)</f>
        <v>0</v>
      </c>
      <c r="K287" s="134" t="s">
        <v>137</v>
      </c>
      <c r="L287" s="31"/>
      <c r="M287" s="139" t="s">
        <v>1</v>
      </c>
      <c r="N287" s="140" t="s">
        <v>38</v>
      </c>
      <c r="P287" s="141">
        <f>O287*H287</f>
        <v>0</v>
      </c>
      <c r="Q287" s="141">
        <v>0</v>
      </c>
      <c r="R287" s="141">
        <f>Q287*H287</f>
        <v>0</v>
      </c>
      <c r="S287" s="141">
        <v>0</v>
      </c>
      <c r="T287" s="142">
        <f>S287*H287</f>
        <v>0</v>
      </c>
      <c r="AR287" s="143" t="s">
        <v>265</v>
      </c>
      <c r="AT287" s="143" t="s">
        <v>133</v>
      </c>
      <c r="AU287" s="143" t="s">
        <v>83</v>
      </c>
      <c r="AY287" s="16" t="s">
        <v>131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6" t="s">
        <v>81</v>
      </c>
      <c r="BK287" s="144">
        <f>ROUND(I287*H287,2)</f>
        <v>0</v>
      </c>
      <c r="BL287" s="16" t="s">
        <v>265</v>
      </c>
      <c r="BM287" s="143" t="s">
        <v>402</v>
      </c>
    </row>
    <row r="288" spans="2:65" s="12" customFormat="1">
      <c r="B288" s="145"/>
      <c r="D288" s="146" t="s">
        <v>139</v>
      </c>
      <c r="E288" s="147" t="s">
        <v>1</v>
      </c>
      <c r="F288" s="148" t="s">
        <v>371</v>
      </c>
      <c r="H288" s="149">
        <v>18</v>
      </c>
      <c r="I288" s="150"/>
      <c r="L288" s="145"/>
      <c r="M288" s="151"/>
      <c r="T288" s="152"/>
      <c r="AT288" s="147" t="s">
        <v>139</v>
      </c>
      <c r="AU288" s="147" t="s">
        <v>83</v>
      </c>
      <c r="AV288" s="12" t="s">
        <v>83</v>
      </c>
      <c r="AW288" s="12" t="s">
        <v>30</v>
      </c>
      <c r="AX288" s="12" t="s">
        <v>73</v>
      </c>
      <c r="AY288" s="147" t="s">
        <v>131</v>
      </c>
    </row>
    <row r="289" spans="2:65" s="13" customFormat="1">
      <c r="B289" s="153"/>
      <c r="D289" s="146" t="s">
        <v>139</v>
      </c>
      <c r="E289" s="154" t="s">
        <v>1</v>
      </c>
      <c r="F289" s="155" t="s">
        <v>141</v>
      </c>
      <c r="H289" s="156">
        <v>18</v>
      </c>
      <c r="I289" s="157"/>
      <c r="L289" s="153"/>
      <c r="M289" s="158"/>
      <c r="T289" s="159"/>
      <c r="AT289" s="154" t="s">
        <v>139</v>
      </c>
      <c r="AU289" s="154" t="s">
        <v>83</v>
      </c>
      <c r="AV289" s="13" t="s">
        <v>138</v>
      </c>
      <c r="AW289" s="13" t="s">
        <v>30</v>
      </c>
      <c r="AX289" s="13" t="s">
        <v>81</v>
      </c>
      <c r="AY289" s="154" t="s">
        <v>131</v>
      </c>
    </row>
    <row r="290" spans="2:65" s="11" customFormat="1" ht="22.95" customHeight="1">
      <c r="B290" s="119"/>
      <c r="D290" s="120" t="s">
        <v>72</v>
      </c>
      <c r="E290" s="129" t="s">
        <v>403</v>
      </c>
      <c r="F290" s="129" t="s">
        <v>404</v>
      </c>
      <c r="I290" s="122"/>
      <c r="J290" s="130">
        <f>BK290</f>
        <v>0</v>
      </c>
      <c r="L290" s="119"/>
      <c r="M290" s="124"/>
      <c r="P290" s="125">
        <f>SUM(P291:P333)</f>
        <v>0</v>
      </c>
      <c r="R290" s="125">
        <f>SUM(R291:R333)</f>
        <v>0</v>
      </c>
      <c r="T290" s="126">
        <f>SUM(T291:T333)</f>
        <v>0</v>
      </c>
      <c r="AR290" s="120" t="s">
        <v>144</v>
      </c>
      <c r="AT290" s="127" t="s">
        <v>72</v>
      </c>
      <c r="AU290" s="127" t="s">
        <v>81</v>
      </c>
      <c r="AY290" s="120" t="s">
        <v>131</v>
      </c>
      <c r="BK290" s="128">
        <f>SUM(BK291:BK333)</f>
        <v>0</v>
      </c>
    </row>
    <row r="291" spans="2:65" s="1" customFormat="1" ht="24.15" customHeight="1">
      <c r="B291" s="131"/>
      <c r="C291" s="132" t="s">
        <v>405</v>
      </c>
      <c r="D291" s="132" t="s">
        <v>133</v>
      </c>
      <c r="E291" s="133" t="s">
        <v>406</v>
      </c>
      <c r="F291" s="134" t="s">
        <v>407</v>
      </c>
      <c r="G291" s="135" t="s">
        <v>151</v>
      </c>
      <c r="H291" s="136">
        <v>36</v>
      </c>
      <c r="I291" s="137"/>
      <c r="J291" s="138">
        <f>ROUND(I291*H291,2)</f>
        <v>0</v>
      </c>
      <c r="K291" s="134" t="s">
        <v>137</v>
      </c>
      <c r="L291" s="31"/>
      <c r="M291" s="139" t="s">
        <v>1</v>
      </c>
      <c r="N291" s="140" t="s">
        <v>38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265</v>
      </c>
      <c r="AT291" s="143" t="s">
        <v>133</v>
      </c>
      <c r="AU291" s="143" t="s">
        <v>83</v>
      </c>
      <c r="AY291" s="16" t="s">
        <v>131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81</v>
      </c>
      <c r="BK291" s="144">
        <f>ROUND(I291*H291,2)</f>
        <v>0</v>
      </c>
      <c r="BL291" s="16" t="s">
        <v>265</v>
      </c>
      <c r="BM291" s="143" t="s">
        <v>408</v>
      </c>
    </row>
    <row r="292" spans="2:65" s="12" customFormat="1">
      <c r="B292" s="145"/>
      <c r="D292" s="146" t="s">
        <v>139</v>
      </c>
      <c r="E292" s="147" t="s">
        <v>1</v>
      </c>
      <c r="F292" s="148" t="s">
        <v>409</v>
      </c>
      <c r="H292" s="149">
        <v>18</v>
      </c>
      <c r="I292" s="150"/>
      <c r="L292" s="145"/>
      <c r="M292" s="151"/>
      <c r="T292" s="152"/>
      <c r="AT292" s="147" t="s">
        <v>139</v>
      </c>
      <c r="AU292" s="147" t="s">
        <v>83</v>
      </c>
      <c r="AV292" s="12" t="s">
        <v>83</v>
      </c>
      <c r="AW292" s="12" t="s">
        <v>30</v>
      </c>
      <c r="AX292" s="12" t="s">
        <v>73</v>
      </c>
      <c r="AY292" s="147" t="s">
        <v>131</v>
      </c>
    </row>
    <row r="293" spans="2:65" s="12" customFormat="1">
      <c r="B293" s="145"/>
      <c r="D293" s="146" t="s">
        <v>139</v>
      </c>
      <c r="E293" s="147" t="s">
        <v>1</v>
      </c>
      <c r="F293" s="148" t="s">
        <v>371</v>
      </c>
      <c r="H293" s="149">
        <v>18</v>
      </c>
      <c r="I293" s="150"/>
      <c r="L293" s="145"/>
      <c r="M293" s="151"/>
      <c r="T293" s="152"/>
      <c r="AT293" s="147" t="s">
        <v>139</v>
      </c>
      <c r="AU293" s="147" t="s">
        <v>83</v>
      </c>
      <c r="AV293" s="12" t="s">
        <v>83</v>
      </c>
      <c r="AW293" s="12" t="s">
        <v>30</v>
      </c>
      <c r="AX293" s="12" t="s">
        <v>73</v>
      </c>
      <c r="AY293" s="147" t="s">
        <v>131</v>
      </c>
    </row>
    <row r="294" spans="2:65" s="13" customFormat="1">
      <c r="B294" s="153"/>
      <c r="D294" s="146" t="s">
        <v>139</v>
      </c>
      <c r="E294" s="154" t="s">
        <v>1</v>
      </c>
      <c r="F294" s="155" t="s">
        <v>141</v>
      </c>
      <c r="H294" s="156">
        <v>36</v>
      </c>
      <c r="I294" s="157"/>
      <c r="L294" s="153"/>
      <c r="M294" s="158"/>
      <c r="T294" s="159"/>
      <c r="AT294" s="154" t="s">
        <v>139</v>
      </c>
      <c r="AU294" s="154" t="s">
        <v>83</v>
      </c>
      <c r="AV294" s="13" t="s">
        <v>138</v>
      </c>
      <c r="AW294" s="13" t="s">
        <v>30</v>
      </c>
      <c r="AX294" s="13" t="s">
        <v>81</v>
      </c>
      <c r="AY294" s="154" t="s">
        <v>131</v>
      </c>
    </row>
    <row r="295" spans="2:65" s="1" customFormat="1" ht="24.15" customHeight="1">
      <c r="B295" s="131"/>
      <c r="C295" s="132" t="s">
        <v>272</v>
      </c>
      <c r="D295" s="132" t="s">
        <v>133</v>
      </c>
      <c r="E295" s="133" t="s">
        <v>410</v>
      </c>
      <c r="F295" s="134" t="s">
        <v>411</v>
      </c>
      <c r="G295" s="135" t="s">
        <v>151</v>
      </c>
      <c r="H295" s="136">
        <v>19</v>
      </c>
      <c r="I295" s="137"/>
      <c r="J295" s="138">
        <f>ROUND(I295*H295,2)</f>
        <v>0</v>
      </c>
      <c r="K295" s="134" t="s">
        <v>137</v>
      </c>
      <c r="L295" s="31"/>
      <c r="M295" s="139" t="s">
        <v>1</v>
      </c>
      <c r="N295" s="140" t="s">
        <v>38</v>
      </c>
      <c r="P295" s="141">
        <f>O295*H295</f>
        <v>0</v>
      </c>
      <c r="Q295" s="141">
        <v>0</v>
      </c>
      <c r="R295" s="141">
        <f>Q295*H295</f>
        <v>0</v>
      </c>
      <c r="S295" s="141">
        <v>0</v>
      </c>
      <c r="T295" s="142">
        <f>S295*H295</f>
        <v>0</v>
      </c>
      <c r="AR295" s="143" t="s">
        <v>265</v>
      </c>
      <c r="AT295" s="143" t="s">
        <v>133</v>
      </c>
      <c r="AU295" s="143" t="s">
        <v>83</v>
      </c>
      <c r="AY295" s="16" t="s">
        <v>131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6" t="s">
        <v>81</v>
      </c>
      <c r="BK295" s="144">
        <f>ROUND(I295*H295,2)</f>
        <v>0</v>
      </c>
      <c r="BL295" s="16" t="s">
        <v>265</v>
      </c>
      <c r="BM295" s="143" t="s">
        <v>412</v>
      </c>
    </row>
    <row r="296" spans="2:65" s="12" customFormat="1">
      <c r="B296" s="145"/>
      <c r="D296" s="146" t="s">
        <v>139</v>
      </c>
      <c r="E296" s="147" t="s">
        <v>1</v>
      </c>
      <c r="F296" s="148" t="s">
        <v>213</v>
      </c>
      <c r="H296" s="149">
        <v>19</v>
      </c>
      <c r="I296" s="150"/>
      <c r="L296" s="145"/>
      <c r="M296" s="151"/>
      <c r="T296" s="152"/>
      <c r="AT296" s="147" t="s">
        <v>139</v>
      </c>
      <c r="AU296" s="147" t="s">
        <v>83</v>
      </c>
      <c r="AV296" s="12" t="s">
        <v>83</v>
      </c>
      <c r="AW296" s="12" t="s">
        <v>30</v>
      </c>
      <c r="AX296" s="12" t="s">
        <v>73</v>
      </c>
      <c r="AY296" s="147" t="s">
        <v>131</v>
      </c>
    </row>
    <row r="297" spans="2:65" s="13" customFormat="1">
      <c r="B297" s="153"/>
      <c r="D297" s="146" t="s">
        <v>139</v>
      </c>
      <c r="E297" s="154" t="s">
        <v>1</v>
      </c>
      <c r="F297" s="155" t="s">
        <v>141</v>
      </c>
      <c r="H297" s="156">
        <v>19</v>
      </c>
      <c r="I297" s="157"/>
      <c r="L297" s="153"/>
      <c r="M297" s="158"/>
      <c r="T297" s="159"/>
      <c r="AT297" s="154" t="s">
        <v>139</v>
      </c>
      <c r="AU297" s="154" t="s">
        <v>83</v>
      </c>
      <c r="AV297" s="13" t="s">
        <v>138</v>
      </c>
      <c r="AW297" s="13" t="s">
        <v>30</v>
      </c>
      <c r="AX297" s="13" t="s">
        <v>81</v>
      </c>
      <c r="AY297" s="154" t="s">
        <v>131</v>
      </c>
    </row>
    <row r="298" spans="2:65" s="1" customFormat="1" ht="37.950000000000003" customHeight="1">
      <c r="B298" s="131"/>
      <c r="C298" s="132" t="s">
        <v>413</v>
      </c>
      <c r="D298" s="132" t="s">
        <v>133</v>
      </c>
      <c r="E298" s="133" t="s">
        <v>414</v>
      </c>
      <c r="F298" s="134" t="s">
        <v>415</v>
      </c>
      <c r="G298" s="135" t="s">
        <v>160</v>
      </c>
      <c r="H298" s="136">
        <v>1.58</v>
      </c>
      <c r="I298" s="137"/>
      <c r="J298" s="138">
        <f>ROUND(I298*H298,2)</f>
        <v>0</v>
      </c>
      <c r="K298" s="134" t="s">
        <v>137</v>
      </c>
      <c r="L298" s="31"/>
      <c r="M298" s="139" t="s">
        <v>1</v>
      </c>
      <c r="N298" s="140" t="s">
        <v>38</v>
      </c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AR298" s="143" t="s">
        <v>265</v>
      </c>
      <c r="AT298" s="143" t="s">
        <v>133</v>
      </c>
      <c r="AU298" s="143" t="s">
        <v>83</v>
      </c>
      <c r="AY298" s="16" t="s">
        <v>131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81</v>
      </c>
      <c r="BK298" s="144">
        <f>ROUND(I298*H298,2)</f>
        <v>0</v>
      </c>
      <c r="BL298" s="16" t="s">
        <v>265</v>
      </c>
      <c r="BM298" s="143" t="s">
        <v>416</v>
      </c>
    </row>
    <row r="299" spans="2:65" s="12" customFormat="1">
      <c r="B299" s="145"/>
      <c r="D299" s="146" t="s">
        <v>139</v>
      </c>
      <c r="E299" s="147" t="s">
        <v>1</v>
      </c>
      <c r="F299" s="148" t="s">
        <v>417</v>
      </c>
      <c r="H299" s="149">
        <v>0.63</v>
      </c>
      <c r="I299" s="150"/>
      <c r="L299" s="145"/>
      <c r="M299" s="151"/>
      <c r="T299" s="152"/>
      <c r="AT299" s="147" t="s">
        <v>139</v>
      </c>
      <c r="AU299" s="147" t="s">
        <v>83</v>
      </c>
      <c r="AV299" s="12" t="s">
        <v>83</v>
      </c>
      <c r="AW299" s="12" t="s">
        <v>30</v>
      </c>
      <c r="AX299" s="12" t="s">
        <v>73</v>
      </c>
      <c r="AY299" s="147" t="s">
        <v>131</v>
      </c>
    </row>
    <row r="300" spans="2:65" s="12" customFormat="1">
      <c r="B300" s="145"/>
      <c r="D300" s="146" t="s">
        <v>139</v>
      </c>
      <c r="E300" s="147" t="s">
        <v>1</v>
      </c>
      <c r="F300" s="148" t="s">
        <v>418</v>
      </c>
      <c r="H300" s="149">
        <v>0.95</v>
      </c>
      <c r="I300" s="150"/>
      <c r="L300" s="145"/>
      <c r="M300" s="151"/>
      <c r="T300" s="152"/>
      <c r="AT300" s="147" t="s">
        <v>139</v>
      </c>
      <c r="AU300" s="147" t="s">
        <v>83</v>
      </c>
      <c r="AV300" s="12" t="s">
        <v>83</v>
      </c>
      <c r="AW300" s="12" t="s">
        <v>30</v>
      </c>
      <c r="AX300" s="12" t="s">
        <v>73</v>
      </c>
      <c r="AY300" s="147" t="s">
        <v>131</v>
      </c>
    </row>
    <row r="301" spans="2:65" s="13" customFormat="1">
      <c r="B301" s="153"/>
      <c r="D301" s="146" t="s">
        <v>139</v>
      </c>
      <c r="E301" s="154" t="s">
        <v>1</v>
      </c>
      <c r="F301" s="155" t="s">
        <v>141</v>
      </c>
      <c r="H301" s="156">
        <v>1.58</v>
      </c>
      <c r="I301" s="157"/>
      <c r="L301" s="153"/>
      <c r="M301" s="158"/>
      <c r="T301" s="159"/>
      <c r="AT301" s="154" t="s">
        <v>139</v>
      </c>
      <c r="AU301" s="154" t="s">
        <v>83</v>
      </c>
      <c r="AV301" s="13" t="s">
        <v>138</v>
      </c>
      <c r="AW301" s="13" t="s">
        <v>30</v>
      </c>
      <c r="AX301" s="13" t="s">
        <v>81</v>
      </c>
      <c r="AY301" s="154" t="s">
        <v>131</v>
      </c>
    </row>
    <row r="302" spans="2:65" s="1" customFormat="1" ht="37.950000000000003" customHeight="1">
      <c r="B302" s="131"/>
      <c r="C302" s="132" t="s">
        <v>277</v>
      </c>
      <c r="D302" s="132" t="s">
        <v>133</v>
      </c>
      <c r="E302" s="133" t="s">
        <v>419</v>
      </c>
      <c r="F302" s="134" t="s">
        <v>420</v>
      </c>
      <c r="G302" s="135" t="s">
        <v>160</v>
      </c>
      <c r="H302" s="136">
        <v>4.74</v>
      </c>
      <c r="I302" s="137"/>
      <c r="J302" s="138">
        <f>ROUND(I302*H302,2)</f>
        <v>0</v>
      </c>
      <c r="K302" s="134" t="s">
        <v>137</v>
      </c>
      <c r="L302" s="31"/>
      <c r="M302" s="139" t="s">
        <v>1</v>
      </c>
      <c r="N302" s="140" t="s">
        <v>38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265</v>
      </c>
      <c r="AT302" s="143" t="s">
        <v>133</v>
      </c>
      <c r="AU302" s="143" t="s">
        <v>83</v>
      </c>
      <c r="AY302" s="16" t="s">
        <v>131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6" t="s">
        <v>81</v>
      </c>
      <c r="BK302" s="144">
        <f>ROUND(I302*H302,2)</f>
        <v>0</v>
      </c>
      <c r="BL302" s="16" t="s">
        <v>265</v>
      </c>
      <c r="BM302" s="143" t="s">
        <v>421</v>
      </c>
    </row>
    <row r="303" spans="2:65" s="12" customFormat="1">
      <c r="B303" s="145"/>
      <c r="D303" s="146" t="s">
        <v>139</v>
      </c>
      <c r="E303" s="147" t="s">
        <v>1</v>
      </c>
      <c r="F303" s="148" t="s">
        <v>422</v>
      </c>
      <c r="H303" s="149">
        <v>4.74</v>
      </c>
      <c r="I303" s="150"/>
      <c r="L303" s="145"/>
      <c r="M303" s="151"/>
      <c r="T303" s="152"/>
      <c r="AT303" s="147" t="s">
        <v>139</v>
      </c>
      <c r="AU303" s="147" t="s">
        <v>83</v>
      </c>
      <c r="AV303" s="12" t="s">
        <v>83</v>
      </c>
      <c r="AW303" s="12" t="s">
        <v>30</v>
      </c>
      <c r="AX303" s="12" t="s">
        <v>73</v>
      </c>
      <c r="AY303" s="147" t="s">
        <v>131</v>
      </c>
    </row>
    <row r="304" spans="2:65" s="13" customFormat="1">
      <c r="B304" s="153"/>
      <c r="D304" s="146" t="s">
        <v>139</v>
      </c>
      <c r="E304" s="154" t="s">
        <v>1</v>
      </c>
      <c r="F304" s="155" t="s">
        <v>141</v>
      </c>
      <c r="H304" s="156">
        <v>4.74</v>
      </c>
      <c r="I304" s="157"/>
      <c r="L304" s="153"/>
      <c r="M304" s="158"/>
      <c r="T304" s="159"/>
      <c r="AT304" s="154" t="s">
        <v>139</v>
      </c>
      <c r="AU304" s="154" t="s">
        <v>83</v>
      </c>
      <c r="AV304" s="13" t="s">
        <v>138</v>
      </c>
      <c r="AW304" s="13" t="s">
        <v>30</v>
      </c>
      <c r="AX304" s="13" t="s">
        <v>81</v>
      </c>
      <c r="AY304" s="154" t="s">
        <v>131</v>
      </c>
    </row>
    <row r="305" spans="2:65" s="1" customFormat="1" ht="24.15" customHeight="1">
      <c r="B305" s="131"/>
      <c r="C305" s="132" t="s">
        <v>423</v>
      </c>
      <c r="D305" s="132" t="s">
        <v>133</v>
      </c>
      <c r="E305" s="133" t="s">
        <v>424</v>
      </c>
      <c r="F305" s="134" t="s">
        <v>425</v>
      </c>
      <c r="G305" s="135" t="s">
        <v>168</v>
      </c>
      <c r="H305" s="136">
        <v>2.8439999999999999</v>
      </c>
      <c r="I305" s="137"/>
      <c r="J305" s="138">
        <f>ROUND(I305*H305,2)</f>
        <v>0</v>
      </c>
      <c r="K305" s="134" t="s">
        <v>137</v>
      </c>
      <c r="L305" s="31"/>
      <c r="M305" s="139" t="s">
        <v>1</v>
      </c>
      <c r="N305" s="140" t="s">
        <v>38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265</v>
      </c>
      <c r="AT305" s="143" t="s">
        <v>133</v>
      </c>
      <c r="AU305" s="143" t="s">
        <v>83</v>
      </c>
      <c r="AY305" s="16" t="s">
        <v>131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6" t="s">
        <v>81</v>
      </c>
      <c r="BK305" s="144">
        <f>ROUND(I305*H305,2)</f>
        <v>0</v>
      </c>
      <c r="BL305" s="16" t="s">
        <v>265</v>
      </c>
      <c r="BM305" s="143" t="s">
        <v>426</v>
      </c>
    </row>
    <row r="306" spans="2:65" s="12" customFormat="1">
      <c r="B306" s="145"/>
      <c r="D306" s="146" t="s">
        <v>139</v>
      </c>
      <c r="E306" s="147" t="s">
        <v>1</v>
      </c>
      <c r="F306" s="148" t="s">
        <v>427</v>
      </c>
      <c r="H306" s="149">
        <v>2.8439999999999999</v>
      </c>
      <c r="I306" s="150"/>
      <c r="L306" s="145"/>
      <c r="M306" s="151"/>
      <c r="T306" s="152"/>
      <c r="AT306" s="147" t="s">
        <v>139</v>
      </c>
      <c r="AU306" s="147" t="s">
        <v>83</v>
      </c>
      <c r="AV306" s="12" t="s">
        <v>83</v>
      </c>
      <c r="AW306" s="12" t="s">
        <v>30</v>
      </c>
      <c r="AX306" s="12" t="s">
        <v>73</v>
      </c>
      <c r="AY306" s="147" t="s">
        <v>131</v>
      </c>
    </row>
    <row r="307" spans="2:65" s="13" customFormat="1">
      <c r="B307" s="153"/>
      <c r="D307" s="146" t="s">
        <v>139</v>
      </c>
      <c r="E307" s="154" t="s">
        <v>1</v>
      </c>
      <c r="F307" s="155" t="s">
        <v>141</v>
      </c>
      <c r="H307" s="156">
        <v>2.8439999999999999</v>
      </c>
      <c r="I307" s="157"/>
      <c r="L307" s="153"/>
      <c r="M307" s="158"/>
      <c r="T307" s="159"/>
      <c r="AT307" s="154" t="s">
        <v>139</v>
      </c>
      <c r="AU307" s="154" t="s">
        <v>83</v>
      </c>
      <c r="AV307" s="13" t="s">
        <v>138</v>
      </c>
      <c r="AW307" s="13" t="s">
        <v>30</v>
      </c>
      <c r="AX307" s="13" t="s">
        <v>81</v>
      </c>
      <c r="AY307" s="154" t="s">
        <v>131</v>
      </c>
    </row>
    <row r="308" spans="2:65" s="1" customFormat="1" ht="24.15" customHeight="1">
      <c r="B308" s="131"/>
      <c r="C308" s="132" t="s">
        <v>280</v>
      </c>
      <c r="D308" s="132" t="s">
        <v>133</v>
      </c>
      <c r="E308" s="133" t="s">
        <v>428</v>
      </c>
      <c r="F308" s="134" t="s">
        <v>429</v>
      </c>
      <c r="G308" s="135" t="s">
        <v>160</v>
      </c>
      <c r="H308" s="136">
        <v>1.58</v>
      </c>
      <c r="I308" s="137"/>
      <c r="J308" s="138">
        <f>ROUND(I308*H308,2)</f>
        <v>0</v>
      </c>
      <c r="K308" s="134" t="s">
        <v>137</v>
      </c>
      <c r="L308" s="31"/>
      <c r="M308" s="139" t="s">
        <v>1</v>
      </c>
      <c r="N308" s="140" t="s">
        <v>38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265</v>
      </c>
      <c r="AT308" s="143" t="s">
        <v>133</v>
      </c>
      <c r="AU308" s="143" t="s">
        <v>83</v>
      </c>
      <c r="AY308" s="16" t="s">
        <v>131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6" t="s">
        <v>81</v>
      </c>
      <c r="BK308" s="144">
        <f>ROUND(I308*H308,2)</f>
        <v>0</v>
      </c>
      <c r="BL308" s="16" t="s">
        <v>265</v>
      </c>
      <c r="BM308" s="143" t="s">
        <v>430</v>
      </c>
    </row>
    <row r="309" spans="2:65" s="1" customFormat="1" ht="24.15" customHeight="1">
      <c r="B309" s="131"/>
      <c r="C309" s="132" t="s">
        <v>431</v>
      </c>
      <c r="D309" s="132" t="s">
        <v>133</v>
      </c>
      <c r="E309" s="133" t="s">
        <v>432</v>
      </c>
      <c r="F309" s="134" t="s">
        <v>433</v>
      </c>
      <c r="G309" s="135" t="s">
        <v>151</v>
      </c>
      <c r="H309" s="136">
        <v>18</v>
      </c>
      <c r="I309" s="137"/>
      <c r="J309" s="138">
        <f>ROUND(I309*H309,2)</f>
        <v>0</v>
      </c>
      <c r="K309" s="134" t="s">
        <v>137</v>
      </c>
      <c r="L309" s="31"/>
      <c r="M309" s="139" t="s">
        <v>1</v>
      </c>
      <c r="N309" s="140" t="s">
        <v>38</v>
      </c>
      <c r="P309" s="141">
        <f>O309*H309</f>
        <v>0</v>
      </c>
      <c r="Q309" s="141">
        <v>0</v>
      </c>
      <c r="R309" s="141">
        <f>Q309*H309</f>
        <v>0</v>
      </c>
      <c r="S309" s="141">
        <v>0</v>
      </c>
      <c r="T309" s="142">
        <f>S309*H309</f>
        <v>0</v>
      </c>
      <c r="AR309" s="143" t="s">
        <v>265</v>
      </c>
      <c r="AT309" s="143" t="s">
        <v>133</v>
      </c>
      <c r="AU309" s="143" t="s">
        <v>83</v>
      </c>
      <c r="AY309" s="16" t="s">
        <v>131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6" t="s">
        <v>81</v>
      </c>
      <c r="BK309" s="144">
        <f>ROUND(I309*H309,2)</f>
        <v>0</v>
      </c>
      <c r="BL309" s="16" t="s">
        <v>265</v>
      </c>
      <c r="BM309" s="143" t="s">
        <v>434</v>
      </c>
    </row>
    <row r="310" spans="2:65" s="12" customFormat="1">
      <c r="B310" s="145"/>
      <c r="D310" s="146" t="s">
        <v>139</v>
      </c>
      <c r="E310" s="147" t="s">
        <v>1</v>
      </c>
      <c r="F310" s="148" t="s">
        <v>371</v>
      </c>
      <c r="H310" s="149">
        <v>18</v>
      </c>
      <c r="I310" s="150"/>
      <c r="L310" s="145"/>
      <c r="M310" s="151"/>
      <c r="T310" s="152"/>
      <c r="AT310" s="147" t="s">
        <v>139</v>
      </c>
      <c r="AU310" s="147" t="s">
        <v>83</v>
      </c>
      <c r="AV310" s="12" t="s">
        <v>83</v>
      </c>
      <c r="AW310" s="12" t="s">
        <v>30</v>
      </c>
      <c r="AX310" s="12" t="s">
        <v>73</v>
      </c>
      <c r="AY310" s="147" t="s">
        <v>131</v>
      </c>
    </row>
    <row r="311" spans="2:65" s="13" customFormat="1">
      <c r="B311" s="153"/>
      <c r="D311" s="146" t="s">
        <v>139</v>
      </c>
      <c r="E311" s="154" t="s">
        <v>1</v>
      </c>
      <c r="F311" s="155" t="s">
        <v>141</v>
      </c>
      <c r="H311" s="156">
        <v>18</v>
      </c>
      <c r="I311" s="157"/>
      <c r="L311" s="153"/>
      <c r="M311" s="158"/>
      <c r="T311" s="159"/>
      <c r="AT311" s="154" t="s">
        <v>139</v>
      </c>
      <c r="AU311" s="154" t="s">
        <v>83</v>
      </c>
      <c r="AV311" s="13" t="s">
        <v>138</v>
      </c>
      <c r="AW311" s="13" t="s">
        <v>30</v>
      </c>
      <c r="AX311" s="13" t="s">
        <v>81</v>
      </c>
      <c r="AY311" s="154" t="s">
        <v>131</v>
      </c>
    </row>
    <row r="312" spans="2:65" s="1" customFormat="1" ht="24.15" customHeight="1">
      <c r="B312" s="131"/>
      <c r="C312" s="132" t="s">
        <v>285</v>
      </c>
      <c r="D312" s="132" t="s">
        <v>133</v>
      </c>
      <c r="E312" s="133" t="s">
        <v>435</v>
      </c>
      <c r="F312" s="134" t="s">
        <v>436</v>
      </c>
      <c r="G312" s="135" t="s">
        <v>151</v>
      </c>
      <c r="H312" s="136">
        <v>18</v>
      </c>
      <c r="I312" s="137"/>
      <c r="J312" s="138">
        <f>ROUND(I312*H312,2)</f>
        <v>0</v>
      </c>
      <c r="K312" s="134" t="s">
        <v>137</v>
      </c>
      <c r="L312" s="31"/>
      <c r="M312" s="139" t="s">
        <v>1</v>
      </c>
      <c r="N312" s="140" t="s">
        <v>38</v>
      </c>
      <c r="P312" s="141">
        <f>O312*H312</f>
        <v>0</v>
      </c>
      <c r="Q312" s="141">
        <v>0</v>
      </c>
      <c r="R312" s="141">
        <f>Q312*H312</f>
        <v>0</v>
      </c>
      <c r="S312" s="141">
        <v>0</v>
      </c>
      <c r="T312" s="142">
        <f>S312*H312</f>
        <v>0</v>
      </c>
      <c r="AR312" s="143" t="s">
        <v>265</v>
      </c>
      <c r="AT312" s="143" t="s">
        <v>133</v>
      </c>
      <c r="AU312" s="143" t="s">
        <v>83</v>
      </c>
      <c r="AY312" s="16" t="s">
        <v>131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6" t="s">
        <v>81</v>
      </c>
      <c r="BK312" s="144">
        <f>ROUND(I312*H312,2)</f>
        <v>0</v>
      </c>
      <c r="BL312" s="16" t="s">
        <v>265</v>
      </c>
      <c r="BM312" s="143" t="s">
        <v>437</v>
      </c>
    </row>
    <row r="313" spans="2:65" s="12" customFormat="1">
      <c r="B313" s="145"/>
      <c r="D313" s="146" t="s">
        <v>139</v>
      </c>
      <c r="E313" s="147" t="s">
        <v>1</v>
      </c>
      <c r="F313" s="148" t="s">
        <v>409</v>
      </c>
      <c r="H313" s="149">
        <v>18</v>
      </c>
      <c r="I313" s="150"/>
      <c r="L313" s="145"/>
      <c r="M313" s="151"/>
      <c r="T313" s="152"/>
      <c r="AT313" s="147" t="s">
        <v>139</v>
      </c>
      <c r="AU313" s="147" t="s">
        <v>83</v>
      </c>
      <c r="AV313" s="12" t="s">
        <v>83</v>
      </c>
      <c r="AW313" s="12" t="s">
        <v>30</v>
      </c>
      <c r="AX313" s="12" t="s">
        <v>73</v>
      </c>
      <c r="AY313" s="147" t="s">
        <v>131</v>
      </c>
    </row>
    <row r="314" spans="2:65" s="13" customFormat="1">
      <c r="B314" s="153"/>
      <c r="D314" s="146" t="s">
        <v>139</v>
      </c>
      <c r="E314" s="154" t="s">
        <v>1</v>
      </c>
      <c r="F314" s="155" t="s">
        <v>141</v>
      </c>
      <c r="H314" s="156">
        <v>18</v>
      </c>
      <c r="I314" s="157"/>
      <c r="L314" s="153"/>
      <c r="M314" s="158"/>
      <c r="T314" s="159"/>
      <c r="AT314" s="154" t="s">
        <v>139</v>
      </c>
      <c r="AU314" s="154" t="s">
        <v>83</v>
      </c>
      <c r="AV314" s="13" t="s">
        <v>138</v>
      </c>
      <c r="AW314" s="13" t="s">
        <v>30</v>
      </c>
      <c r="AX314" s="13" t="s">
        <v>81</v>
      </c>
      <c r="AY314" s="154" t="s">
        <v>131</v>
      </c>
    </row>
    <row r="315" spans="2:65" s="1" customFormat="1" ht="24.15" customHeight="1">
      <c r="B315" s="131"/>
      <c r="C315" s="132" t="s">
        <v>438</v>
      </c>
      <c r="D315" s="132" t="s">
        <v>133</v>
      </c>
      <c r="E315" s="133" t="s">
        <v>439</v>
      </c>
      <c r="F315" s="134" t="s">
        <v>440</v>
      </c>
      <c r="G315" s="135" t="s">
        <v>151</v>
      </c>
      <c r="H315" s="136">
        <v>19</v>
      </c>
      <c r="I315" s="137"/>
      <c r="J315" s="138">
        <f>ROUND(I315*H315,2)</f>
        <v>0</v>
      </c>
      <c r="K315" s="134" t="s">
        <v>137</v>
      </c>
      <c r="L315" s="31"/>
      <c r="M315" s="139" t="s">
        <v>1</v>
      </c>
      <c r="N315" s="140" t="s">
        <v>38</v>
      </c>
      <c r="P315" s="141">
        <f>O315*H315</f>
        <v>0</v>
      </c>
      <c r="Q315" s="141">
        <v>0</v>
      </c>
      <c r="R315" s="141">
        <f>Q315*H315</f>
        <v>0</v>
      </c>
      <c r="S315" s="141">
        <v>0</v>
      </c>
      <c r="T315" s="142">
        <f>S315*H315</f>
        <v>0</v>
      </c>
      <c r="AR315" s="143" t="s">
        <v>265</v>
      </c>
      <c r="AT315" s="143" t="s">
        <v>133</v>
      </c>
      <c r="AU315" s="143" t="s">
        <v>83</v>
      </c>
      <c r="AY315" s="16" t="s">
        <v>131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6" t="s">
        <v>81</v>
      </c>
      <c r="BK315" s="144">
        <f>ROUND(I315*H315,2)</f>
        <v>0</v>
      </c>
      <c r="BL315" s="16" t="s">
        <v>265</v>
      </c>
      <c r="BM315" s="143" t="s">
        <v>441</v>
      </c>
    </row>
    <row r="316" spans="2:65" s="12" customFormat="1">
      <c r="B316" s="145"/>
      <c r="D316" s="146" t="s">
        <v>139</v>
      </c>
      <c r="E316" s="147" t="s">
        <v>1</v>
      </c>
      <c r="F316" s="148" t="s">
        <v>442</v>
      </c>
      <c r="H316" s="149">
        <v>19</v>
      </c>
      <c r="I316" s="150"/>
      <c r="L316" s="145"/>
      <c r="M316" s="151"/>
      <c r="T316" s="152"/>
      <c r="AT316" s="147" t="s">
        <v>139</v>
      </c>
      <c r="AU316" s="147" t="s">
        <v>83</v>
      </c>
      <c r="AV316" s="12" t="s">
        <v>83</v>
      </c>
      <c r="AW316" s="12" t="s">
        <v>30</v>
      </c>
      <c r="AX316" s="12" t="s">
        <v>73</v>
      </c>
      <c r="AY316" s="147" t="s">
        <v>131</v>
      </c>
    </row>
    <row r="317" spans="2:65" s="13" customFormat="1">
      <c r="B317" s="153"/>
      <c r="D317" s="146" t="s">
        <v>139</v>
      </c>
      <c r="E317" s="154" t="s">
        <v>1</v>
      </c>
      <c r="F317" s="155" t="s">
        <v>141</v>
      </c>
      <c r="H317" s="156">
        <v>19</v>
      </c>
      <c r="I317" s="157"/>
      <c r="L317" s="153"/>
      <c r="M317" s="158"/>
      <c r="T317" s="159"/>
      <c r="AT317" s="154" t="s">
        <v>139</v>
      </c>
      <c r="AU317" s="154" t="s">
        <v>83</v>
      </c>
      <c r="AV317" s="13" t="s">
        <v>138</v>
      </c>
      <c r="AW317" s="13" t="s">
        <v>30</v>
      </c>
      <c r="AX317" s="13" t="s">
        <v>81</v>
      </c>
      <c r="AY317" s="154" t="s">
        <v>131</v>
      </c>
    </row>
    <row r="318" spans="2:65" s="1" customFormat="1" ht="24.15" customHeight="1">
      <c r="B318" s="131"/>
      <c r="C318" s="132" t="s">
        <v>289</v>
      </c>
      <c r="D318" s="132" t="s">
        <v>133</v>
      </c>
      <c r="E318" s="133" t="s">
        <v>443</v>
      </c>
      <c r="F318" s="134" t="s">
        <v>444</v>
      </c>
      <c r="G318" s="135" t="s">
        <v>151</v>
      </c>
      <c r="H318" s="136">
        <v>37</v>
      </c>
      <c r="I318" s="137"/>
      <c r="J318" s="138">
        <f>ROUND(I318*H318,2)</f>
        <v>0</v>
      </c>
      <c r="K318" s="134" t="s">
        <v>137</v>
      </c>
      <c r="L318" s="31"/>
      <c r="M318" s="139" t="s">
        <v>1</v>
      </c>
      <c r="N318" s="140" t="s">
        <v>38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265</v>
      </c>
      <c r="AT318" s="143" t="s">
        <v>133</v>
      </c>
      <c r="AU318" s="143" t="s">
        <v>83</v>
      </c>
      <c r="AY318" s="16" t="s">
        <v>131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6" t="s">
        <v>81</v>
      </c>
      <c r="BK318" s="144">
        <f>ROUND(I318*H318,2)</f>
        <v>0</v>
      </c>
      <c r="BL318" s="16" t="s">
        <v>265</v>
      </c>
      <c r="BM318" s="143" t="s">
        <v>445</v>
      </c>
    </row>
    <row r="319" spans="2:65" s="12" customFormat="1">
      <c r="B319" s="145"/>
      <c r="D319" s="146" t="s">
        <v>139</v>
      </c>
      <c r="E319" s="147" t="s">
        <v>1</v>
      </c>
      <c r="F319" s="148" t="s">
        <v>371</v>
      </c>
      <c r="H319" s="149">
        <v>18</v>
      </c>
      <c r="I319" s="150"/>
      <c r="L319" s="145"/>
      <c r="M319" s="151"/>
      <c r="T319" s="152"/>
      <c r="AT319" s="147" t="s">
        <v>139</v>
      </c>
      <c r="AU319" s="147" t="s">
        <v>83</v>
      </c>
      <c r="AV319" s="12" t="s">
        <v>83</v>
      </c>
      <c r="AW319" s="12" t="s">
        <v>30</v>
      </c>
      <c r="AX319" s="12" t="s">
        <v>73</v>
      </c>
      <c r="AY319" s="147" t="s">
        <v>131</v>
      </c>
    </row>
    <row r="320" spans="2:65" s="12" customFormat="1">
      <c r="B320" s="145"/>
      <c r="D320" s="146" t="s">
        <v>139</v>
      </c>
      <c r="E320" s="147" t="s">
        <v>1</v>
      </c>
      <c r="F320" s="148" t="s">
        <v>442</v>
      </c>
      <c r="H320" s="149">
        <v>19</v>
      </c>
      <c r="I320" s="150"/>
      <c r="L320" s="145"/>
      <c r="M320" s="151"/>
      <c r="T320" s="152"/>
      <c r="AT320" s="147" t="s">
        <v>139</v>
      </c>
      <c r="AU320" s="147" t="s">
        <v>83</v>
      </c>
      <c r="AV320" s="12" t="s">
        <v>83</v>
      </c>
      <c r="AW320" s="12" t="s">
        <v>30</v>
      </c>
      <c r="AX320" s="12" t="s">
        <v>73</v>
      </c>
      <c r="AY320" s="147" t="s">
        <v>131</v>
      </c>
    </row>
    <row r="321" spans="2:65" s="13" customFormat="1">
      <c r="B321" s="153"/>
      <c r="D321" s="146" t="s">
        <v>139</v>
      </c>
      <c r="E321" s="154" t="s">
        <v>1</v>
      </c>
      <c r="F321" s="155" t="s">
        <v>141</v>
      </c>
      <c r="H321" s="156">
        <v>37</v>
      </c>
      <c r="I321" s="157"/>
      <c r="L321" s="153"/>
      <c r="M321" s="158"/>
      <c r="T321" s="159"/>
      <c r="AT321" s="154" t="s">
        <v>139</v>
      </c>
      <c r="AU321" s="154" t="s">
        <v>83</v>
      </c>
      <c r="AV321" s="13" t="s">
        <v>138</v>
      </c>
      <c r="AW321" s="13" t="s">
        <v>30</v>
      </c>
      <c r="AX321" s="13" t="s">
        <v>81</v>
      </c>
      <c r="AY321" s="154" t="s">
        <v>131</v>
      </c>
    </row>
    <row r="322" spans="2:65" s="1" customFormat="1" ht="21.75" customHeight="1">
      <c r="B322" s="131"/>
      <c r="C322" s="132" t="s">
        <v>446</v>
      </c>
      <c r="D322" s="132" t="s">
        <v>133</v>
      </c>
      <c r="E322" s="133" t="s">
        <v>447</v>
      </c>
      <c r="F322" s="134" t="s">
        <v>448</v>
      </c>
      <c r="G322" s="135" t="s">
        <v>151</v>
      </c>
      <c r="H322" s="136">
        <v>37</v>
      </c>
      <c r="I322" s="137"/>
      <c r="J322" s="138">
        <f>ROUND(I322*H322,2)</f>
        <v>0</v>
      </c>
      <c r="K322" s="134" t="s">
        <v>137</v>
      </c>
      <c r="L322" s="31"/>
      <c r="M322" s="139" t="s">
        <v>1</v>
      </c>
      <c r="N322" s="140" t="s">
        <v>38</v>
      </c>
      <c r="P322" s="141">
        <f>O322*H322</f>
        <v>0</v>
      </c>
      <c r="Q322" s="141">
        <v>0</v>
      </c>
      <c r="R322" s="141">
        <f>Q322*H322</f>
        <v>0</v>
      </c>
      <c r="S322" s="141">
        <v>0</v>
      </c>
      <c r="T322" s="142">
        <f>S322*H322</f>
        <v>0</v>
      </c>
      <c r="AR322" s="143" t="s">
        <v>265</v>
      </c>
      <c r="AT322" s="143" t="s">
        <v>133</v>
      </c>
      <c r="AU322" s="143" t="s">
        <v>83</v>
      </c>
      <c r="AY322" s="16" t="s">
        <v>131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81</v>
      </c>
      <c r="BK322" s="144">
        <f>ROUND(I322*H322,2)</f>
        <v>0</v>
      </c>
      <c r="BL322" s="16" t="s">
        <v>265</v>
      </c>
      <c r="BM322" s="143" t="s">
        <v>449</v>
      </c>
    </row>
    <row r="323" spans="2:65" s="12" customFormat="1">
      <c r="B323" s="145"/>
      <c r="D323" s="146" t="s">
        <v>139</v>
      </c>
      <c r="E323" s="147" t="s">
        <v>1</v>
      </c>
      <c r="F323" s="148" t="s">
        <v>371</v>
      </c>
      <c r="H323" s="149">
        <v>18</v>
      </c>
      <c r="I323" s="150"/>
      <c r="L323" s="145"/>
      <c r="M323" s="151"/>
      <c r="T323" s="152"/>
      <c r="AT323" s="147" t="s">
        <v>139</v>
      </c>
      <c r="AU323" s="147" t="s">
        <v>83</v>
      </c>
      <c r="AV323" s="12" t="s">
        <v>83</v>
      </c>
      <c r="AW323" s="12" t="s">
        <v>30</v>
      </c>
      <c r="AX323" s="12" t="s">
        <v>73</v>
      </c>
      <c r="AY323" s="147" t="s">
        <v>131</v>
      </c>
    </row>
    <row r="324" spans="2:65" s="12" customFormat="1">
      <c r="B324" s="145"/>
      <c r="D324" s="146" t="s">
        <v>139</v>
      </c>
      <c r="E324" s="147" t="s">
        <v>1</v>
      </c>
      <c r="F324" s="148" t="s">
        <v>442</v>
      </c>
      <c r="H324" s="149">
        <v>19</v>
      </c>
      <c r="I324" s="150"/>
      <c r="L324" s="145"/>
      <c r="M324" s="151"/>
      <c r="T324" s="152"/>
      <c r="AT324" s="147" t="s">
        <v>139</v>
      </c>
      <c r="AU324" s="147" t="s">
        <v>83</v>
      </c>
      <c r="AV324" s="12" t="s">
        <v>83</v>
      </c>
      <c r="AW324" s="12" t="s">
        <v>30</v>
      </c>
      <c r="AX324" s="12" t="s">
        <v>73</v>
      </c>
      <c r="AY324" s="147" t="s">
        <v>131</v>
      </c>
    </row>
    <row r="325" spans="2:65" s="13" customFormat="1">
      <c r="B325" s="153"/>
      <c r="D325" s="146" t="s">
        <v>139</v>
      </c>
      <c r="E325" s="154" t="s">
        <v>1</v>
      </c>
      <c r="F325" s="155" t="s">
        <v>141</v>
      </c>
      <c r="H325" s="156">
        <v>37</v>
      </c>
      <c r="I325" s="157"/>
      <c r="L325" s="153"/>
      <c r="M325" s="158"/>
      <c r="T325" s="159"/>
      <c r="AT325" s="154" t="s">
        <v>139</v>
      </c>
      <c r="AU325" s="154" t="s">
        <v>83</v>
      </c>
      <c r="AV325" s="13" t="s">
        <v>138</v>
      </c>
      <c r="AW325" s="13" t="s">
        <v>30</v>
      </c>
      <c r="AX325" s="13" t="s">
        <v>81</v>
      </c>
      <c r="AY325" s="154" t="s">
        <v>131</v>
      </c>
    </row>
    <row r="326" spans="2:65" s="1" customFormat="1" ht="24.15" customHeight="1">
      <c r="B326" s="131"/>
      <c r="C326" s="132" t="s">
        <v>294</v>
      </c>
      <c r="D326" s="132" t="s">
        <v>133</v>
      </c>
      <c r="E326" s="133" t="s">
        <v>450</v>
      </c>
      <c r="F326" s="134" t="s">
        <v>451</v>
      </c>
      <c r="G326" s="135" t="s">
        <v>151</v>
      </c>
      <c r="H326" s="136">
        <v>19</v>
      </c>
      <c r="I326" s="137"/>
      <c r="J326" s="138">
        <f>ROUND(I326*H326,2)</f>
        <v>0</v>
      </c>
      <c r="K326" s="134" t="s">
        <v>137</v>
      </c>
      <c r="L326" s="31"/>
      <c r="M326" s="139" t="s">
        <v>1</v>
      </c>
      <c r="N326" s="140" t="s">
        <v>38</v>
      </c>
      <c r="P326" s="141">
        <f>O326*H326</f>
        <v>0</v>
      </c>
      <c r="Q326" s="141">
        <v>0</v>
      </c>
      <c r="R326" s="141">
        <f>Q326*H326</f>
        <v>0</v>
      </c>
      <c r="S326" s="141">
        <v>0</v>
      </c>
      <c r="T326" s="142">
        <f>S326*H326</f>
        <v>0</v>
      </c>
      <c r="AR326" s="143" t="s">
        <v>265</v>
      </c>
      <c r="AT326" s="143" t="s">
        <v>133</v>
      </c>
      <c r="AU326" s="143" t="s">
        <v>83</v>
      </c>
      <c r="AY326" s="16" t="s">
        <v>131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6" t="s">
        <v>81</v>
      </c>
      <c r="BK326" s="144">
        <f>ROUND(I326*H326,2)</f>
        <v>0</v>
      </c>
      <c r="BL326" s="16" t="s">
        <v>265</v>
      </c>
      <c r="BM326" s="143" t="s">
        <v>452</v>
      </c>
    </row>
    <row r="327" spans="2:65" s="1" customFormat="1" ht="24.15" customHeight="1">
      <c r="B327" s="131"/>
      <c r="C327" s="160" t="s">
        <v>453</v>
      </c>
      <c r="D327" s="160" t="s">
        <v>175</v>
      </c>
      <c r="E327" s="161" t="s">
        <v>454</v>
      </c>
      <c r="F327" s="162" t="s">
        <v>455</v>
      </c>
      <c r="G327" s="163" t="s">
        <v>151</v>
      </c>
      <c r="H327" s="164">
        <v>4.2</v>
      </c>
      <c r="I327" s="165"/>
      <c r="J327" s="166">
        <f>ROUND(I327*H327,2)</f>
        <v>0</v>
      </c>
      <c r="K327" s="162" t="s">
        <v>137</v>
      </c>
      <c r="L327" s="167"/>
      <c r="M327" s="168" t="s">
        <v>1</v>
      </c>
      <c r="N327" s="169" t="s">
        <v>38</v>
      </c>
      <c r="P327" s="141">
        <f>O327*H327</f>
        <v>0</v>
      </c>
      <c r="Q327" s="141">
        <v>0</v>
      </c>
      <c r="R327" s="141">
        <f>Q327*H327</f>
        <v>0</v>
      </c>
      <c r="S327" s="141">
        <v>0</v>
      </c>
      <c r="T327" s="142">
        <f>S327*H327</f>
        <v>0</v>
      </c>
      <c r="AR327" s="143" t="s">
        <v>386</v>
      </c>
      <c r="AT327" s="143" t="s">
        <v>175</v>
      </c>
      <c r="AU327" s="143" t="s">
        <v>83</v>
      </c>
      <c r="AY327" s="16" t="s">
        <v>131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6" t="s">
        <v>81</v>
      </c>
      <c r="BK327" s="144">
        <f>ROUND(I327*H327,2)</f>
        <v>0</v>
      </c>
      <c r="BL327" s="16" t="s">
        <v>265</v>
      </c>
      <c r="BM327" s="143" t="s">
        <v>456</v>
      </c>
    </row>
    <row r="328" spans="2:65" s="12" customFormat="1">
      <c r="B328" s="145"/>
      <c r="D328" s="146" t="s">
        <v>139</v>
      </c>
      <c r="E328" s="147" t="s">
        <v>1</v>
      </c>
      <c r="F328" s="148" t="s">
        <v>457</v>
      </c>
      <c r="H328" s="149">
        <v>4.2</v>
      </c>
      <c r="I328" s="150"/>
      <c r="L328" s="145"/>
      <c r="M328" s="151"/>
      <c r="T328" s="152"/>
      <c r="AT328" s="147" t="s">
        <v>139</v>
      </c>
      <c r="AU328" s="147" t="s">
        <v>83</v>
      </c>
      <c r="AV328" s="12" t="s">
        <v>83</v>
      </c>
      <c r="AW328" s="12" t="s">
        <v>30</v>
      </c>
      <c r="AX328" s="12" t="s">
        <v>73</v>
      </c>
      <c r="AY328" s="147" t="s">
        <v>131</v>
      </c>
    </row>
    <row r="329" spans="2:65" s="13" customFormat="1">
      <c r="B329" s="153"/>
      <c r="D329" s="146" t="s">
        <v>139</v>
      </c>
      <c r="E329" s="154" t="s">
        <v>1</v>
      </c>
      <c r="F329" s="155" t="s">
        <v>141</v>
      </c>
      <c r="H329" s="156">
        <v>4.2</v>
      </c>
      <c r="I329" s="157"/>
      <c r="L329" s="153"/>
      <c r="M329" s="158"/>
      <c r="T329" s="159"/>
      <c r="AT329" s="154" t="s">
        <v>139</v>
      </c>
      <c r="AU329" s="154" t="s">
        <v>83</v>
      </c>
      <c r="AV329" s="13" t="s">
        <v>138</v>
      </c>
      <c r="AW329" s="13" t="s">
        <v>30</v>
      </c>
      <c r="AX329" s="13" t="s">
        <v>81</v>
      </c>
      <c r="AY329" s="154" t="s">
        <v>131</v>
      </c>
    </row>
    <row r="330" spans="2:65" s="1" customFormat="1" ht="37.950000000000003" customHeight="1">
      <c r="B330" s="131"/>
      <c r="C330" s="160" t="s">
        <v>298</v>
      </c>
      <c r="D330" s="160" t="s">
        <v>175</v>
      </c>
      <c r="E330" s="161" t="s">
        <v>458</v>
      </c>
      <c r="F330" s="162" t="s">
        <v>459</v>
      </c>
      <c r="G330" s="163" t="s">
        <v>151</v>
      </c>
      <c r="H330" s="164">
        <v>15.75</v>
      </c>
      <c r="I330" s="165"/>
      <c r="J330" s="166">
        <f>ROUND(I330*H330,2)</f>
        <v>0</v>
      </c>
      <c r="K330" s="162" t="s">
        <v>137</v>
      </c>
      <c r="L330" s="167"/>
      <c r="M330" s="168" t="s">
        <v>1</v>
      </c>
      <c r="N330" s="169" t="s">
        <v>38</v>
      </c>
      <c r="P330" s="141">
        <f>O330*H330</f>
        <v>0</v>
      </c>
      <c r="Q330" s="141">
        <v>0</v>
      </c>
      <c r="R330" s="141">
        <f>Q330*H330</f>
        <v>0</v>
      </c>
      <c r="S330" s="141">
        <v>0</v>
      </c>
      <c r="T330" s="142">
        <f>S330*H330</f>
        <v>0</v>
      </c>
      <c r="AR330" s="143" t="s">
        <v>386</v>
      </c>
      <c r="AT330" s="143" t="s">
        <v>175</v>
      </c>
      <c r="AU330" s="143" t="s">
        <v>83</v>
      </c>
      <c r="AY330" s="16" t="s">
        <v>131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6" t="s">
        <v>81</v>
      </c>
      <c r="BK330" s="144">
        <f>ROUND(I330*H330,2)</f>
        <v>0</v>
      </c>
      <c r="BL330" s="16" t="s">
        <v>265</v>
      </c>
      <c r="BM330" s="143" t="s">
        <v>460</v>
      </c>
    </row>
    <row r="331" spans="2:65" s="12" customFormat="1">
      <c r="B331" s="145"/>
      <c r="D331" s="146" t="s">
        <v>139</v>
      </c>
      <c r="E331" s="147" t="s">
        <v>1</v>
      </c>
      <c r="F331" s="148" t="s">
        <v>461</v>
      </c>
      <c r="H331" s="149">
        <v>15.75</v>
      </c>
      <c r="I331" s="150"/>
      <c r="L331" s="145"/>
      <c r="M331" s="151"/>
      <c r="T331" s="152"/>
      <c r="AT331" s="147" t="s">
        <v>139</v>
      </c>
      <c r="AU331" s="147" t="s">
        <v>83</v>
      </c>
      <c r="AV331" s="12" t="s">
        <v>83</v>
      </c>
      <c r="AW331" s="12" t="s">
        <v>30</v>
      </c>
      <c r="AX331" s="12" t="s">
        <v>73</v>
      </c>
      <c r="AY331" s="147" t="s">
        <v>131</v>
      </c>
    </row>
    <row r="332" spans="2:65" s="13" customFormat="1">
      <c r="B332" s="153"/>
      <c r="D332" s="146" t="s">
        <v>139</v>
      </c>
      <c r="E332" s="154" t="s">
        <v>1</v>
      </c>
      <c r="F332" s="155" t="s">
        <v>141</v>
      </c>
      <c r="H332" s="156">
        <v>15.75</v>
      </c>
      <c r="I332" s="157"/>
      <c r="L332" s="153"/>
      <c r="M332" s="158"/>
      <c r="T332" s="159"/>
      <c r="AT332" s="154" t="s">
        <v>139</v>
      </c>
      <c r="AU332" s="154" t="s">
        <v>83</v>
      </c>
      <c r="AV332" s="13" t="s">
        <v>138</v>
      </c>
      <c r="AW332" s="13" t="s">
        <v>30</v>
      </c>
      <c r="AX332" s="13" t="s">
        <v>81</v>
      </c>
      <c r="AY332" s="154" t="s">
        <v>131</v>
      </c>
    </row>
    <row r="333" spans="2:65" s="1" customFormat="1" ht="24.15" customHeight="1">
      <c r="B333" s="131"/>
      <c r="C333" s="132" t="s">
        <v>462</v>
      </c>
      <c r="D333" s="132" t="s">
        <v>133</v>
      </c>
      <c r="E333" s="133" t="s">
        <v>463</v>
      </c>
      <c r="F333" s="134" t="s">
        <v>464</v>
      </c>
      <c r="G333" s="135" t="s">
        <v>168</v>
      </c>
      <c r="H333" s="136">
        <v>1.9E-2</v>
      </c>
      <c r="I333" s="137"/>
      <c r="J333" s="138">
        <f>ROUND(I333*H333,2)</f>
        <v>0</v>
      </c>
      <c r="K333" s="134" t="s">
        <v>137</v>
      </c>
      <c r="L333" s="31"/>
      <c r="M333" s="139" t="s">
        <v>1</v>
      </c>
      <c r="N333" s="140" t="s">
        <v>38</v>
      </c>
      <c r="P333" s="141">
        <f>O333*H333</f>
        <v>0</v>
      </c>
      <c r="Q333" s="141">
        <v>0</v>
      </c>
      <c r="R333" s="141">
        <f>Q333*H333</f>
        <v>0</v>
      </c>
      <c r="S333" s="141">
        <v>0</v>
      </c>
      <c r="T333" s="142">
        <f>S333*H333</f>
        <v>0</v>
      </c>
      <c r="AR333" s="143" t="s">
        <v>265</v>
      </c>
      <c r="AT333" s="143" t="s">
        <v>133</v>
      </c>
      <c r="AU333" s="143" t="s">
        <v>83</v>
      </c>
      <c r="AY333" s="16" t="s">
        <v>131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6" t="s">
        <v>81</v>
      </c>
      <c r="BK333" s="144">
        <f>ROUND(I333*H333,2)</f>
        <v>0</v>
      </c>
      <c r="BL333" s="16" t="s">
        <v>265</v>
      </c>
      <c r="BM333" s="143" t="s">
        <v>465</v>
      </c>
    </row>
    <row r="334" spans="2:65" s="11" customFormat="1" ht="25.95" customHeight="1">
      <c r="B334" s="119"/>
      <c r="D334" s="120" t="s">
        <v>72</v>
      </c>
      <c r="E334" s="121" t="s">
        <v>466</v>
      </c>
      <c r="F334" s="121" t="s">
        <v>467</v>
      </c>
      <c r="I334" s="122"/>
      <c r="J334" s="123">
        <f>BK334</f>
        <v>0</v>
      </c>
      <c r="L334" s="119"/>
      <c r="M334" s="124"/>
      <c r="P334" s="125">
        <f>SUM(P335:P338)</f>
        <v>0</v>
      </c>
      <c r="R334" s="125">
        <f>SUM(R335:R338)</f>
        <v>0</v>
      </c>
      <c r="T334" s="126">
        <f>SUM(T335:T338)</f>
        <v>0</v>
      </c>
      <c r="AR334" s="120" t="s">
        <v>138</v>
      </c>
      <c r="AT334" s="127" t="s">
        <v>72</v>
      </c>
      <c r="AU334" s="127" t="s">
        <v>73</v>
      </c>
      <c r="AY334" s="120" t="s">
        <v>131</v>
      </c>
      <c r="BK334" s="128">
        <f>SUM(BK335:BK338)</f>
        <v>0</v>
      </c>
    </row>
    <row r="335" spans="2:65" s="1" customFormat="1" ht="16.5" customHeight="1">
      <c r="B335" s="131"/>
      <c r="C335" s="132" t="s">
        <v>303</v>
      </c>
      <c r="D335" s="132" t="s">
        <v>133</v>
      </c>
      <c r="E335" s="133" t="s">
        <v>468</v>
      </c>
      <c r="F335" s="134" t="s">
        <v>469</v>
      </c>
      <c r="G335" s="135" t="s">
        <v>470</v>
      </c>
      <c r="H335" s="136">
        <v>24</v>
      </c>
      <c r="I335" s="137"/>
      <c r="J335" s="138">
        <f>ROUND(I335*H335,2)</f>
        <v>0</v>
      </c>
      <c r="K335" s="134" t="s">
        <v>137</v>
      </c>
      <c r="L335" s="31"/>
      <c r="M335" s="139" t="s">
        <v>1</v>
      </c>
      <c r="N335" s="140" t="s">
        <v>38</v>
      </c>
      <c r="P335" s="141">
        <f>O335*H335</f>
        <v>0</v>
      </c>
      <c r="Q335" s="141">
        <v>0</v>
      </c>
      <c r="R335" s="141">
        <f>Q335*H335</f>
        <v>0</v>
      </c>
      <c r="S335" s="141">
        <v>0</v>
      </c>
      <c r="T335" s="142">
        <f>S335*H335</f>
        <v>0</v>
      </c>
      <c r="AR335" s="143" t="s">
        <v>471</v>
      </c>
      <c r="AT335" s="143" t="s">
        <v>133</v>
      </c>
      <c r="AU335" s="143" t="s">
        <v>81</v>
      </c>
      <c r="AY335" s="16" t="s">
        <v>131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6" t="s">
        <v>81</v>
      </c>
      <c r="BK335" s="144">
        <f>ROUND(I335*H335,2)</f>
        <v>0</v>
      </c>
      <c r="BL335" s="16" t="s">
        <v>471</v>
      </c>
      <c r="BM335" s="143" t="s">
        <v>472</v>
      </c>
    </row>
    <row r="336" spans="2:65" s="12" customFormat="1">
      <c r="B336" s="145"/>
      <c r="D336" s="146" t="s">
        <v>139</v>
      </c>
      <c r="E336" s="147" t="s">
        <v>1</v>
      </c>
      <c r="F336" s="148" t="s">
        <v>473</v>
      </c>
      <c r="H336" s="149">
        <v>24</v>
      </c>
      <c r="I336" s="150"/>
      <c r="L336" s="145"/>
      <c r="M336" s="151"/>
      <c r="T336" s="152"/>
      <c r="AT336" s="147" t="s">
        <v>139</v>
      </c>
      <c r="AU336" s="147" t="s">
        <v>81</v>
      </c>
      <c r="AV336" s="12" t="s">
        <v>83</v>
      </c>
      <c r="AW336" s="12" t="s">
        <v>30</v>
      </c>
      <c r="AX336" s="12" t="s">
        <v>73</v>
      </c>
      <c r="AY336" s="147" t="s">
        <v>131</v>
      </c>
    </row>
    <row r="337" spans="2:65" s="13" customFormat="1">
      <c r="B337" s="153"/>
      <c r="D337" s="146" t="s">
        <v>139</v>
      </c>
      <c r="E337" s="154" t="s">
        <v>1</v>
      </c>
      <c r="F337" s="155" t="s">
        <v>141</v>
      </c>
      <c r="H337" s="156">
        <v>24</v>
      </c>
      <c r="I337" s="157"/>
      <c r="L337" s="153"/>
      <c r="M337" s="158"/>
      <c r="T337" s="159"/>
      <c r="AT337" s="154" t="s">
        <v>139</v>
      </c>
      <c r="AU337" s="154" t="s">
        <v>81</v>
      </c>
      <c r="AV337" s="13" t="s">
        <v>138</v>
      </c>
      <c r="AW337" s="13" t="s">
        <v>30</v>
      </c>
      <c r="AX337" s="13" t="s">
        <v>81</v>
      </c>
      <c r="AY337" s="154" t="s">
        <v>131</v>
      </c>
    </row>
    <row r="338" spans="2:65" s="1" customFormat="1" ht="16.5" customHeight="1">
      <c r="B338" s="131"/>
      <c r="C338" s="160" t="s">
        <v>474</v>
      </c>
      <c r="D338" s="160" t="s">
        <v>175</v>
      </c>
      <c r="E338" s="161" t="s">
        <v>475</v>
      </c>
      <c r="F338" s="162" t="s">
        <v>476</v>
      </c>
      <c r="G338" s="163" t="s">
        <v>477</v>
      </c>
      <c r="H338" s="164">
        <v>1</v>
      </c>
      <c r="I338" s="165"/>
      <c r="J338" s="166">
        <f>ROUND(I338*H338,2)</f>
        <v>0</v>
      </c>
      <c r="K338" s="162" t="s">
        <v>1</v>
      </c>
      <c r="L338" s="167"/>
      <c r="M338" s="176" t="s">
        <v>1</v>
      </c>
      <c r="N338" s="177" t="s">
        <v>38</v>
      </c>
      <c r="O338" s="178"/>
      <c r="P338" s="179">
        <f>O338*H338</f>
        <v>0</v>
      </c>
      <c r="Q338" s="179">
        <v>0</v>
      </c>
      <c r="R338" s="179">
        <f>Q338*H338</f>
        <v>0</v>
      </c>
      <c r="S338" s="179">
        <v>0</v>
      </c>
      <c r="T338" s="180">
        <f>S338*H338</f>
        <v>0</v>
      </c>
      <c r="AR338" s="143" t="s">
        <v>471</v>
      </c>
      <c r="AT338" s="143" t="s">
        <v>175</v>
      </c>
      <c r="AU338" s="143" t="s">
        <v>81</v>
      </c>
      <c r="AY338" s="16" t="s">
        <v>131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6" t="s">
        <v>81</v>
      </c>
      <c r="BK338" s="144">
        <f>ROUND(I338*H338,2)</f>
        <v>0</v>
      </c>
      <c r="BL338" s="16" t="s">
        <v>471</v>
      </c>
      <c r="BM338" s="143" t="s">
        <v>478</v>
      </c>
    </row>
    <row r="339" spans="2:65" s="1" customFormat="1" ht="6.9" customHeight="1">
      <c r="B339" s="43"/>
      <c r="C339" s="44"/>
      <c r="D339" s="44"/>
      <c r="E339" s="44"/>
      <c r="F339" s="44"/>
      <c r="G339" s="44"/>
      <c r="H339" s="44"/>
      <c r="I339" s="44"/>
      <c r="J339" s="44"/>
      <c r="K339" s="44"/>
      <c r="L339" s="31"/>
    </row>
  </sheetData>
  <autoFilter ref="C128:K338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0"/>
  <sheetViews>
    <sheetView showGridLines="0" topLeftCell="A137" workbookViewId="0">
      <selection activeCell="Y133" sqref="Y13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style="183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6" t="s">
        <v>86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4"/>
      <c r="L3" s="19"/>
      <c r="AT3" s="16" t="s">
        <v>83</v>
      </c>
    </row>
    <row r="4" spans="2:46" ht="24.9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3" t="str">
        <f>'Rekapitulace stavby'!K6</f>
        <v>Dopravní řešení dolního areálu Oblastní nemocnice Náchod a.s. III</v>
      </c>
      <c r="F7" s="244"/>
      <c r="G7" s="244"/>
      <c r="H7" s="244"/>
      <c r="L7" s="19"/>
    </row>
    <row r="8" spans="2:46" s="1" customFormat="1" ht="12" customHeight="1">
      <c r="B8" s="31"/>
      <c r="D8" s="26" t="s">
        <v>96</v>
      </c>
      <c r="K8" s="185"/>
      <c r="L8" s="31"/>
    </row>
    <row r="9" spans="2:46" s="1" customFormat="1" ht="16.5" customHeight="1">
      <c r="B9" s="31"/>
      <c r="E9" s="222" t="s">
        <v>479</v>
      </c>
      <c r="F9" s="242"/>
      <c r="G9" s="242"/>
      <c r="H9" s="242"/>
      <c r="K9" s="185"/>
      <c r="L9" s="31"/>
    </row>
    <row r="10" spans="2:46" s="1" customFormat="1">
      <c r="B10" s="31"/>
      <c r="K10" s="1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K11" s="185"/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K12" s="185"/>
      <c r="L12" s="31"/>
    </row>
    <row r="13" spans="2:46" s="1" customFormat="1" ht="10.95" customHeight="1">
      <c r="B13" s="31"/>
      <c r="K13" s="185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K14" s="185"/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K15" s="185"/>
      <c r="L15" s="31"/>
    </row>
    <row r="16" spans="2:46" s="1" customFormat="1" ht="6.9" customHeight="1">
      <c r="B16" s="31"/>
      <c r="K16" s="185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K17" s="185"/>
      <c r="L17" s="31"/>
    </row>
    <row r="18" spans="2:12" s="1" customFormat="1" ht="18" customHeight="1">
      <c r="B18" s="31"/>
      <c r="E18" s="245" t="str">
        <f>'Rekapitulace stavby'!E14</f>
        <v>Vyplň údaj</v>
      </c>
      <c r="F18" s="237"/>
      <c r="G18" s="237"/>
      <c r="H18" s="237"/>
      <c r="I18" s="26" t="s">
        <v>26</v>
      </c>
      <c r="J18" s="27" t="str">
        <f>'Rekapitulace stavby'!AN14</f>
        <v>Vyplň údaj</v>
      </c>
      <c r="K18" s="185"/>
      <c r="L18" s="31"/>
    </row>
    <row r="19" spans="2:12" s="1" customFormat="1" ht="6.9" customHeight="1">
      <c r="B19" s="31"/>
      <c r="K19" s="185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K20" s="185"/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K21" s="185"/>
      <c r="L21" s="31"/>
    </row>
    <row r="22" spans="2:12" s="1" customFormat="1" ht="6.9" customHeight="1">
      <c r="B22" s="31"/>
      <c r="K22" s="185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K23" s="185"/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K24" s="185"/>
      <c r="L24" s="31"/>
    </row>
    <row r="25" spans="2:12" s="1" customFormat="1" ht="6.9" customHeight="1">
      <c r="B25" s="31"/>
      <c r="K25" s="185"/>
      <c r="L25" s="31"/>
    </row>
    <row r="26" spans="2:12" s="1" customFormat="1" ht="12" customHeight="1">
      <c r="B26" s="31"/>
      <c r="D26" s="26" t="s">
        <v>32</v>
      </c>
      <c r="K26" s="185"/>
      <c r="L26" s="31"/>
    </row>
    <row r="27" spans="2:12" s="7" customFormat="1" ht="16.5" customHeight="1">
      <c r="B27" s="88"/>
      <c r="E27" s="241" t="s">
        <v>1</v>
      </c>
      <c r="F27" s="241"/>
      <c r="G27" s="241"/>
      <c r="H27" s="241"/>
      <c r="K27" s="186"/>
      <c r="L27" s="88"/>
    </row>
    <row r="28" spans="2:12" s="1" customFormat="1" ht="6.9" customHeight="1">
      <c r="B28" s="31"/>
      <c r="K28" s="185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187"/>
      <c r="L29" s="31"/>
    </row>
    <row r="30" spans="2:12" s="1" customFormat="1" ht="25.35" customHeight="1">
      <c r="B30" s="31"/>
      <c r="D30" s="89" t="s">
        <v>33</v>
      </c>
      <c r="J30" s="65">
        <f>ROUND(J129, 2)</f>
        <v>0</v>
      </c>
      <c r="K30" s="185"/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187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K32" s="185"/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ROUND((SUM(BE129:BE279)),  2)</f>
        <v>0</v>
      </c>
      <c r="I33" s="91">
        <v>0.21</v>
      </c>
      <c r="J33" s="90">
        <f>ROUND(((SUM(BE129:BE279))*I33),  2)</f>
        <v>0</v>
      </c>
      <c r="K33" s="185"/>
      <c r="L33" s="31"/>
    </row>
    <row r="34" spans="2:12" s="1" customFormat="1" ht="14.4" customHeight="1">
      <c r="B34" s="31"/>
      <c r="E34" s="26" t="s">
        <v>39</v>
      </c>
      <c r="F34" s="90">
        <f>ROUND((SUM(BF129:BF279)),  2)</f>
        <v>0</v>
      </c>
      <c r="I34" s="91">
        <v>0.12</v>
      </c>
      <c r="J34" s="90">
        <f>ROUND(((SUM(BF129:BF279))*I34),  2)</f>
        <v>0</v>
      </c>
      <c r="K34" s="185"/>
      <c r="L34" s="31"/>
    </row>
    <row r="35" spans="2:12" s="1" customFormat="1" ht="14.4" hidden="1" customHeight="1">
      <c r="B35" s="31"/>
      <c r="E35" s="26" t="s">
        <v>40</v>
      </c>
      <c r="F35" s="90">
        <f>ROUND((SUM(BG129:BG279)),  2)</f>
        <v>0</v>
      </c>
      <c r="I35" s="91">
        <v>0.21</v>
      </c>
      <c r="J35" s="90">
        <f>0</f>
        <v>0</v>
      </c>
      <c r="K35" s="185"/>
      <c r="L35" s="31"/>
    </row>
    <row r="36" spans="2:12" s="1" customFormat="1" ht="14.4" hidden="1" customHeight="1">
      <c r="B36" s="31"/>
      <c r="E36" s="26" t="s">
        <v>41</v>
      </c>
      <c r="F36" s="90">
        <f>ROUND((SUM(BH129:BH279)),  2)</f>
        <v>0</v>
      </c>
      <c r="I36" s="91">
        <v>0.12</v>
      </c>
      <c r="J36" s="90">
        <f>0</f>
        <v>0</v>
      </c>
      <c r="K36" s="185"/>
      <c r="L36" s="31"/>
    </row>
    <row r="37" spans="2:12" s="1" customFormat="1" ht="14.4" hidden="1" customHeight="1">
      <c r="B37" s="31"/>
      <c r="E37" s="26" t="s">
        <v>42</v>
      </c>
      <c r="F37" s="90">
        <f>ROUND((SUM(BI129:BI279)),  2)</f>
        <v>0</v>
      </c>
      <c r="I37" s="91">
        <v>0</v>
      </c>
      <c r="J37" s="90">
        <f>0</f>
        <v>0</v>
      </c>
      <c r="K37" s="185"/>
      <c r="L37" s="31"/>
    </row>
    <row r="38" spans="2:12" s="1" customFormat="1" ht="6.9" customHeight="1">
      <c r="B38" s="31"/>
      <c r="K38" s="185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188"/>
      <c r="L39" s="31"/>
    </row>
    <row r="40" spans="2:12" s="1" customFormat="1" ht="14.4" customHeight="1">
      <c r="B40" s="31"/>
      <c r="K40" s="185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189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190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189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190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191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192"/>
      <c r="L81" s="31"/>
    </row>
    <row r="82" spans="2:47" s="1" customFormat="1" ht="24.9" customHeight="1">
      <c r="B82" s="31"/>
      <c r="C82" s="20" t="s">
        <v>98</v>
      </c>
      <c r="K82" s="185"/>
      <c r="L82" s="31"/>
    </row>
    <row r="83" spans="2:47" s="1" customFormat="1" ht="6.9" customHeight="1">
      <c r="B83" s="31"/>
      <c r="K83" s="185"/>
      <c r="L83" s="31"/>
    </row>
    <row r="84" spans="2:47" s="1" customFormat="1" ht="12" customHeight="1">
      <c r="B84" s="31"/>
      <c r="C84" s="26" t="s">
        <v>16</v>
      </c>
      <c r="K84" s="185"/>
      <c r="L84" s="31"/>
    </row>
    <row r="85" spans="2:47" s="1" customFormat="1" ht="16.5" customHeight="1">
      <c r="B85" s="31"/>
      <c r="E85" s="243" t="str">
        <f>E7</f>
        <v>Dopravní řešení dolního areálu Oblastní nemocnice Náchod a.s. III</v>
      </c>
      <c r="F85" s="244"/>
      <c r="G85" s="244"/>
      <c r="H85" s="244"/>
      <c r="K85" s="185"/>
      <c r="L85" s="31"/>
    </row>
    <row r="86" spans="2:47" s="1" customFormat="1" ht="12" customHeight="1">
      <c r="B86" s="31"/>
      <c r="C86" s="26" t="s">
        <v>96</v>
      </c>
      <c r="K86" s="185"/>
      <c r="L86" s="31"/>
    </row>
    <row r="87" spans="2:47" s="1" customFormat="1" ht="16.5" customHeight="1">
      <c r="B87" s="31"/>
      <c r="E87" s="222" t="str">
        <f>E9</f>
        <v>SO 102 - Vjezd z ul. Nemo...</v>
      </c>
      <c r="F87" s="242"/>
      <c r="G87" s="242"/>
      <c r="H87" s="242"/>
      <c r="K87" s="185"/>
      <c r="L87" s="31"/>
    </row>
    <row r="88" spans="2:47" s="1" customFormat="1" ht="6.9" customHeight="1">
      <c r="B88" s="31"/>
      <c r="K88" s="1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K89" s="185"/>
      <c r="L89" s="31"/>
    </row>
    <row r="90" spans="2:47" s="1" customFormat="1" ht="6.9" customHeight="1">
      <c r="B90" s="31"/>
      <c r="K90" s="185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K91" s="185"/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K92" s="185"/>
      <c r="L92" s="31"/>
    </row>
    <row r="93" spans="2:47" s="1" customFormat="1" ht="10.35" customHeight="1">
      <c r="B93" s="31"/>
      <c r="K93" s="185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193"/>
      <c r="L94" s="31"/>
    </row>
    <row r="95" spans="2:47" s="1" customFormat="1" ht="10.35" customHeight="1">
      <c r="B95" s="31"/>
      <c r="K95" s="185"/>
      <c r="L95" s="31"/>
    </row>
    <row r="96" spans="2:47" s="1" customFormat="1" ht="22.95" customHeight="1">
      <c r="B96" s="31"/>
      <c r="C96" s="102" t="s">
        <v>101</v>
      </c>
      <c r="J96" s="65">
        <f>J129</f>
        <v>0</v>
      </c>
      <c r="K96" s="185"/>
      <c r="L96" s="31"/>
      <c r="AU96" s="16" t="s">
        <v>102</v>
      </c>
    </row>
    <row r="97" spans="2:12" s="8" customFormat="1" ht="24.9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J130</f>
        <v>0</v>
      </c>
      <c r="K97" s="194"/>
      <c r="L97" s="103"/>
    </row>
    <row r="98" spans="2:12" s="9" customFormat="1" ht="19.95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J131</f>
        <v>0</v>
      </c>
      <c r="K98" s="195"/>
      <c r="L98" s="107"/>
    </row>
    <row r="99" spans="2:12" s="9" customFormat="1" ht="19.95" customHeight="1">
      <c r="B99" s="107"/>
      <c r="D99" s="108" t="s">
        <v>105</v>
      </c>
      <c r="E99" s="109"/>
      <c r="F99" s="109"/>
      <c r="G99" s="109"/>
      <c r="H99" s="109"/>
      <c r="I99" s="109"/>
      <c r="J99" s="110">
        <f>J163</f>
        <v>0</v>
      </c>
      <c r="K99" s="195"/>
      <c r="L99" s="107"/>
    </row>
    <row r="100" spans="2:12" s="9" customFormat="1" ht="19.95" customHeight="1">
      <c r="B100" s="107"/>
      <c r="D100" s="108" t="s">
        <v>106</v>
      </c>
      <c r="E100" s="109"/>
      <c r="F100" s="109"/>
      <c r="G100" s="109"/>
      <c r="H100" s="109"/>
      <c r="I100" s="109"/>
      <c r="J100" s="110">
        <f>J165</f>
        <v>0</v>
      </c>
      <c r="K100" s="195"/>
      <c r="L100" s="107"/>
    </row>
    <row r="101" spans="2:12" s="9" customFormat="1" ht="19.95" customHeight="1">
      <c r="B101" s="107"/>
      <c r="D101" s="108" t="s">
        <v>107</v>
      </c>
      <c r="E101" s="109"/>
      <c r="F101" s="109"/>
      <c r="G101" s="109"/>
      <c r="H101" s="109"/>
      <c r="I101" s="109"/>
      <c r="J101" s="110">
        <f>J181</f>
        <v>0</v>
      </c>
      <c r="K101" s="195"/>
      <c r="L101" s="107"/>
    </row>
    <row r="102" spans="2:12" s="9" customFormat="1" ht="19.95" customHeight="1">
      <c r="B102" s="107"/>
      <c r="D102" s="108" t="s">
        <v>108</v>
      </c>
      <c r="E102" s="109"/>
      <c r="F102" s="109"/>
      <c r="G102" s="109"/>
      <c r="H102" s="109"/>
      <c r="I102" s="109"/>
      <c r="J102" s="110">
        <f>J203</f>
        <v>0</v>
      </c>
      <c r="K102" s="195"/>
      <c r="L102" s="107"/>
    </row>
    <row r="103" spans="2:12" s="9" customFormat="1" ht="19.95" customHeight="1">
      <c r="B103" s="107"/>
      <c r="D103" s="108" t="s">
        <v>109</v>
      </c>
      <c r="E103" s="109"/>
      <c r="F103" s="109"/>
      <c r="G103" s="109"/>
      <c r="H103" s="109"/>
      <c r="I103" s="109"/>
      <c r="J103" s="110">
        <f>J226</f>
        <v>0</v>
      </c>
      <c r="K103" s="195"/>
      <c r="L103" s="107"/>
    </row>
    <row r="104" spans="2:12" s="8" customFormat="1" ht="24.9" customHeight="1">
      <c r="B104" s="103"/>
      <c r="D104" s="104" t="s">
        <v>110</v>
      </c>
      <c r="E104" s="105"/>
      <c r="F104" s="105"/>
      <c r="G104" s="105"/>
      <c r="H104" s="105"/>
      <c r="I104" s="105"/>
      <c r="J104" s="106">
        <f>J228</f>
        <v>0</v>
      </c>
      <c r="K104" s="194"/>
      <c r="L104" s="103"/>
    </row>
    <row r="105" spans="2:12" s="9" customFormat="1" ht="19.95" customHeight="1">
      <c r="B105" s="107"/>
      <c r="D105" s="108" t="s">
        <v>111</v>
      </c>
      <c r="E105" s="109"/>
      <c r="F105" s="109"/>
      <c r="G105" s="109"/>
      <c r="H105" s="109"/>
      <c r="I105" s="109"/>
      <c r="J105" s="110">
        <f>J229</f>
        <v>0</v>
      </c>
      <c r="K105" s="195"/>
      <c r="L105" s="107"/>
    </row>
    <row r="106" spans="2:12" s="8" customFormat="1" ht="24.9" customHeight="1">
      <c r="B106" s="103"/>
      <c r="D106" s="104" t="s">
        <v>112</v>
      </c>
      <c r="E106" s="105"/>
      <c r="F106" s="105"/>
      <c r="G106" s="105"/>
      <c r="H106" s="105"/>
      <c r="I106" s="105"/>
      <c r="J106" s="106">
        <f>J238</f>
        <v>0</v>
      </c>
      <c r="K106" s="194"/>
      <c r="L106" s="103"/>
    </row>
    <row r="107" spans="2:12" s="9" customFormat="1" ht="19.95" customHeight="1">
      <c r="B107" s="107"/>
      <c r="D107" s="108" t="s">
        <v>113</v>
      </c>
      <c r="E107" s="109"/>
      <c r="F107" s="109"/>
      <c r="G107" s="109"/>
      <c r="H107" s="109"/>
      <c r="I107" s="109"/>
      <c r="J107" s="110">
        <f>J239</f>
        <v>0</v>
      </c>
      <c r="K107" s="195"/>
      <c r="L107" s="107"/>
    </row>
    <row r="108" spans="2:12" s="9" customFormat="1" ht="19.95" customHeight="1">
      <c r="B108" s="107"/>
      <c r="D108" s="108" t="s">
        <v>114</v>
      </c>
      <c r="E108" s="109"/>
      <c r="F108" s="109"/>
      <c r="G108" s="109"/>
      <c r="H108" s="109"/>
      <c r="I108" s="109"/>
      <c r="J108" s="110">
        <f>J247</f>
        <v>0</v>
      </c>
      <c r="K108" s="195"/>
      <c r="L108" s="107"/>
    </row>
    <row r="109" spans="2:12" s="8" customFormat="1" ht="24.9" customHeight="1">
      <c r="B109" s="103"/>
      <c r="D109" s="104" t="s">
        <v>115</v>
      </c>
      <c r="E109" s="105"/>
      <c r="F109" s="105"/>
      <c r="G109" s="105"/>
      <c r="H109" s="105"/>
      <c r="I109" s="105"/>
      <c r="J109" s="106">
        <f>J275</f>
        <v>0</v>
      </c>
      <c r="K109" s="194"/>
      <c r="L109" s="103"/>
    </row>
    <row r="110" spans="2:12" s="1" customFormat="1" ht="21.75" customHeight="1">
      <c r="B110" s="31"/>
      <c r="K110" s="185"/>
      <c r="L110" s="31"/>
    </row>
    <row r="111" spans="2:12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191"/>
      <c r="L111" s="31"/>
    </row>
    <row r="115" spans="2:20" s="1" customFormat="1" ht="6.9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192"/>
      <c r="L115" s="31"/>
    </row>
    <row r="116" spans="2:20" s="1" customFormat="1" ht="24.9" customHeight="1">
      <c r="B116" s="31"/>
      <c r="C116" s="20" t="s">
        <v>116</v>
      </c>
      <c r="K116" s="185"/>
      <c r="L116" s="31"/>
    </row>
    <row r="117" spans="2:20" s="1" customFormat="1" ht="6.9" customHeight="1">
      <c r="B117" s="31"/>
      <c r="K117" s="185"/>
      <c r="L117" s="31"/>
    </row>
    <row r="118" spans="2:20" s="1" customFormat="1" ht="12" customHeight="1">
      <c r="B118" s="31"/>
      <c r="C118" s="26" t="s">
        <v>16</v>
      </c>
      <c r="K118" s="185"/>
      <c r="L118" s="31"/>
    </row>
    <row r="119" spans="2:20" s="1" customFormat="1" ht="16.5" customHeight="1">
      <c r="B119" s="31"/>
      <c r="E119" s="243" t="str">
        <f>E7</f>
        <v>Dopravní řešení dolního areálu Oblastní nemocnice Náchod a.s. III</v>
      </c>
      <c r="F119" s="244"/>
      <c r="G119" s="244"/>
      <c r="H119" s="244"/>
      <c r="K119" s="185"/>
      <c r="L119" s="31"/>
    </row>
    <row r="120" spans="2:20" s="1" customFormat="1" ht="12" customHeight="1">
      <c r="B120" s="31"/>
      <c r="C120" s="26" t="s">
        <v>96</v>
      </c>
      <c r="K120" s="185"/>
      <c r="L120" s="31"/>
    </row>
    <row r="121" spans="2:20" s="1" customFormat="1" ht="16.5" customHeight="1">
      <c r="B121" s="31"/>
      <c r="E121" s="222" t="str">
        <f>E9</f>
        <v>SO 102 - Vjezd z ul. Nemo...</v>
      </c>
      <c r="F121" s="242"/>
      <c r="G121" s="242"/>
      <c r="H121" s="242"/>
      <c r="K121" s="185"/>
      <c r="L121" s="31"/>
    </row>
    <row r="122" spans="2:20" s="1" customFormat="1" ht="6.9" customHeight="1">
      <c r="B122" s="31"/>
      <c r="K122" s="185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26" t="s">
        <v>22</v>
      </c>
      <c r="J123" s="51" t="str">
        <f>IF(J12="","",J12)</f>
        <v>28. 1. 2026</v>
      </c>
      <c r="K123" s="185"/>
      <c r="L123" s="31"/>
    </row>
    <row r="124" spans="2:20" s="1" customFormat="1" ht="6.9" customHeight="1">
      <c r="B124" s="31"/>
      <c r="K124" s="185"/>
      <c r="L124" s="31"/>
    </row>
    <row r="125" spans="2:20" s="1" customFormat="1" ht="15.15" customHeight="1">
      <c r="B125" s="31"/>
      <c r="C125" s="26" t="s">
        <v>24</v>
      </c>
      <c r="F125" s="24" t="str">
        <f>E15</f>
        <v xml:space="preserve"> </v>
      </c>
      <c r="I125" s="26" t="s">
        <v>29</v>
      </c>
      <c r="J125" s="29" t="str">
        <f>E21</f>
        <v xml:space="preserve"> </v>
      </c>
      <c r="K125" s="185"/>
      <c r="L125" s="31"/>
    </row>
    <row r="126" spans="2:20" s="1" customFormat="1" ht="15.15" customHeight="1">
      <c r="B126" s="31"/>
      <c r="C126" s="26" t="s">
        <v>27</v>
      </c>
      <c r="F126" s="24" t="str">
        <f>IF(E18="","",E18)</f>
        <v>Vyplň údaj</v>
      </c>
      <c r="I126" s="26" t="s">
        <v>31</v>
      </c>
      <c r="J126" s="29" t="str">
        <f>E24</f>
        <v xml:space="preserve"> </v>
      </c>
      <c r="K126" s="185"/>
      <c r="L126" s="31"/>
    </row>
    <row r="127" spans="2:20" s="1" customFormat="1" ht="10.35" customHeight="1">
      <c r="B127" s="31"/>
      <c r="K127" s="185"/>
      <c r="L127" s="31"/>
    </row>
    <row r="128" spans="2:20" s="10" customFormat="1" ht="29.25" customHeight="1">
      <c r="B128" s="111"/>
      <c r="C128" s="112" t="s">
        <v>117</v>
      </c>
      <c r="D128" s="113" t="s">
        <v>58</v>
      </c>
      <c r="E128" s="113" t="s">
        <v>54</v>
      </c>
      <c r="F128" s="113" t="s">
        <v>55</v>
      </c>
      <c r="G128" s="113" t="s">
        <v>118</v>
      </c>
      <c r="H128" s="113" t="s">
        <v>119</v>
      </c>
      <c r="I128" s="113" t="s">
        <v>120</v>
      </c>
      <c r="J128" s="113" t="s">
        <v>100</v>
      </c>
      <c r="K128" s="196" t="s">
        <v>121</v>
      </c>
      <c r="L128" s="111"/>
      <c r="M128" s="58" t="s">
        <v>1</v>
      </c>
      <c r="N128" s="59" t="s">
        <v>37</v>
      </c>
      <c r="O128" s="59" t="s">
        <v>122</v>
      </c>
      <c r="P128" s="59" t="s">
        <v>123</v>
      </c>
      <c r="Q128" s="59" t="s">
        <v>124</v>
      </c>
      <c r="R128" s="59" t="s">
        <v>125</v>
      </c>
      <c r="S128" s="59" t="s">
        <v>126</v>
      </c>
      <c r="T128" s="60" t="s">
        <v>127</v>
      </c>
    </row>
    <row r="129" spans="2:65" s="1" customFormat="1" ht="22.95" customHeight="1">
      <c r="B129" s="31"/>
      <c r="C129" s="63" t="s">
        <v>128</v>
      </c>
      <c r="J129" s="115">
        <f>BK129</f>
        <v>0</v>
      </c>
      <c r="K129" s="185"/>
      <c r="L129" s="31"/>
      <c r="M129" s="61"/>
      <c r="N129" s="52"/>
      <c r="O129" s="52"/>
      <c r="P129" s="116">
        <f>P130+P228+P238+P275</f>
        <v>0</v>
      </c>
      <c r="Q129" s="52"/>
      <c r="R129" s="116">
        <f>R130+R228+R238+R275</f>
        <v>0</v>
      </c>
      <c r="S129" s="52"/>
      <c r="T129" s="117">
        <f>T130+T228+T238+T275</f>
        <v>0</v>
      </c>
      <c r="AT129" s="16" t="s">
        <v>72</v>
      </c>
      <c r="AU129" s="16" t="s">
        <v>102</v>
      </c>
      <c r="BK129" s="118">
        <f>BK130+BK228+BK238+BK275</f>
        <v>0</v>
      </c>
    </row>
    <row r="130" spans="2:65" s="11" customFormat="1" ht="25.95" customHeight="1">
      <c r="B130" s="119"/>
      <c r="D130" s="120" t="s">
        <v>72</v>
      </c>
      <c r="E130" s="121" t="s">
        <v>129</v>
      </c>
      <c r="F130" s="121" t="s">
        <v>130</v>
      </c>
      <c r="I130" s="122"/>
      <c r="J130" s="123">
        <f>BK130</f>
        <v>0</v>
      </c>
      <c r="K130" s="197"/>
      <c r="L130" s="119"/>
      <c r="M130" s="124"/>
      <c r="P130" s="125">
        <f>P131+P163+P165+P181+P203+P226</f>
        <v>0</v>
      </c>
      <c r="R130" s="125">
        <f>R131+R163+R165+R181+R203+R226</f>
        <v>0</v>
      </c>
      <c r="T130" s="126">
        <f>T131+T163+T165+T181+T203+T226</f>
        <v>0</v>
      </c>
      <c r="AR130" s="120" t="s">
        <v>81</v>
      </c>
      <c r="AT130" s="127" t="s">
        <v>72</v>
      </c>
      <c r="AU130" s="127" t="s">
        <v>73</v>
      </c>
      <c r="AY130" s="120" t="s">
        <v>131</v>
      </c>
      <c r="BK130" s="128">
        <f>BK131+BK163+BK165+BK181+BK203+BK226</f>
        <v>0</v>
      </c>
    </row>
    <row r="131" spans="2:65" s="11" customFormat="1" ht="22.95" customHeight="1">
      <c r="B131" s="119"/>
      <c r="D131" s="120" t="s">
        <v>72</v>
      </c>
      <c r="E131" s="129" t="s">
        <v>81</v>
      </c>
      <c r="F131" s="129" t="s">
        <v>132</v>
      </c>
      <c r="I131" s="122"/>
      <c r="J131" s="130">
        <f>BK131</f>
        <v>0</v>
      </c>
      <c r="K131" s="197"/>
      <c r="L131" s="119"/>
      <c r="M131" s="124"/>
      <c r="P131" s="125">
        <f>SUM(P132:P162)</f>
        <v>0</v>
      </c>
      <c r="R131" s="125">
        <f>SUM(R132:R162)</f>
        <v>0</v>
      </c>
      <c r="T131" s="126">
        <f>SUM(T132:T162)</f>
        <v>0</v>
      </c>
      <c r="AR131" s="120" t="s">
        <v>81</v>
      </c>
      <c r="AT131" s="127" t="s">
        <v>72</v>
      </c>
      <c r="AU131" s="127" t="s">
        <v>81</v>
      </c>
      <c r="AY131" s="120" t="s">
        <v>131</v>
      </c>
      <c r="BK131" s="128">
        <f>SUM(BK132:BK162)</f>
        <v>0</v>
      </c>
    </row>
    <row r="132" spans="2:65" s="1" customFormat="1" ht="24.15" customHeight="1">
      <c r="B132" s="131"/>
      <c r="C132" s="132" t="s">
        <v>81</v>
      </c>
      <c r="D132" s="132" t="s">
        <v>133</v>
      </c>
      <c r="E132" s="133" t="s">
        <v>145</v>
      </c>
      <c r="F132" s="134" t="s">
        <v>146</v>
      </c>
      <c r="G132" s="135" t="s">
        <v>136</v>
      </c>
      <c r="H132" s="136">
        <v>6</v>
      </c>
      <c r="I132" s="137"/>
      <c r="J132" s="138">
        <f>ROUND(I132*H132,2)</f>
        <v>0</v>
      </c>
      <c r="K132" s="198" t="s">
        <v>664</v>
      </c>
      <c r="L132" s="31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138</v>
      </c>
      <c r="AT132" s="143" t="s">
        <v>133</v>
      </c>
      <c r="AU132" s="143" t="s">
        <v>83</v>
      </c>
      <c r="AY132" s="16" t="s">
        <v>131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81</v>
      </c>
      <c r="BK132" s="144">
        <f>ROUND(I132*H132,2)</f>
        <v>0</v>
      </c>
      <c r="BL132" s="16" t="s">
        <v>138</v>
      </c>
      <c r="BM132" s="143" t="s">
        <v>83</v>
      </c>
    </row>
    <row r="133" spans="2:65" s="12" customFormat="1">
      <c r="B133" s="145"/>
      <c r="D133" s="146" t="s">
        <v>139</v>
      </c>
      <c r="E133" s="147" t="s">
        <v>1</v>
      </c>
      <c r="F133" s="148" t="s">
        <v>480</v>
      </c>
      <c r="H133" s="149">
        <v>6</v>
      </c>
      <c r="I133" s="150"/>
      <c r="K133" s="199"/>
      <c r="L133" s="145"/>
      <c r="M133" s="151"/>
      <c r="T133" s="152"/>
      <c r="AT133" s="147" t="s">
        <v>139</v>
      </c>
      <c r="AU133" s="147" t="s">
        <v>83</v>
      </c>
      <c r="AV133" s="12" t="s">
        <v>83</v>
      </c>
      <c r="AW133" s="12" t="s">
        <v>30</v>
      </c>
      <c r="AX133" s="12" t="s">
        <v>73</v>
      </c>
      <c r="AY133" s="147" t="s">
        <v>131</v>
      </c>
    </row>
    <row r="134" spans="2:65" s="13" customFormat="1">
      <c r="B134" s="153"/>
      <c r="D134" s="146" t="s">
        <v>139</v>
      </c>
      <c r="E134" s="154" t="s">
        <v>1</v>
      </c>
      <c r="F134" s="155" t="s">
        <v>141</v>
      </c>
      <c r="H134" s="156">
        <v>6</v>
      </c>
      <c r="I134" s="157"/>
      <c r="K134" s="200"/>
      <c r="L134" s="153"/>
      <c r="M134" s="158"/>
      <c r="T134" s="159"/>
      <c r="AT134" s="154" t="s">
        <v>139</v>
      </c>
      <c r="AU134" s="154" t="s">
        <v>83</v>
      </c>
      <c r="AV134" s="13" t="s">
        <v>138</v>
      </c>
      <c r="AW134" s="13" t="s">
        <v>30</v>
      </c>
      <c r="AX134" s="13" t="s">
        <v>81</v>
      </c>
      <c r="AY134" s="154" t="s">
        <v>131</v>
      </c>
    </row>
    <row r="135" spans="2:65" s="1" customFormat="1" ht="24.15" customHeight="1">
      <c r="B135" s="131"/>
      <c r="C135" s="132" t="s">
        <v>83</v>
      </c>
      <c r="D135" s="132" t="s">
        <v>133</v>
      </c>
      <c r="E135" s="133" t="s">
        <v>481</v>
      </c>
      <c r="F135" s="134" t="s">
        <v>482</v>
      </c>
      <c r="G135" s="135" t="s">
        <v>136</v>
      </c>
      <c r="H135" s="136">
        <v>6</v>
      </c>
      <c r="I135" s="137"/>
      <c r="J135" s="138">
        <f>ROUND(I135*H135,2)</f>
        <v>0</v>
      </c>
      <c r="K135" s="198" t="s">
        <v>664</v>
      </c>
      <c r="L135" s="31"/>
      <c r="M135" s="139" t="s">
        <v>1</v>
      </c>
      <c r="N135" s="140" t="s">
        <v>38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138</v>
      </c>
      <c r="AT135" s="143" t="s">
        <v>133</v>
      </c>
      <c r="AU135" s="143" t="s">
        <v>83</v>
      </c>
      <c r="AY135" s="16" t="s">
        <v>131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81</v>
      </c>
      <c r="BK135" s="144">
        <f>ROUND(I135*H135,2)</f>
        <v>0</v>
      </c>
      <c r="BL135" s="16" t="s">
        <v>138</v>
      </c>
      <c r="BM135" s="143" t="s">
        <v>138</v>
      </c>
    </row>
    <row r="136" spans="2:65" s="1" customFormat="1" ht="16.5" customHeight="1">
      <c r="B136" s="131"/>
      <c r="C136" s="132" t="s">
        <v>144</v>
      </c>
      <c r="D136" s="132" t="s">
        <v>133</v>
      </c>
      <c r="E136" s="133" t="s">
        <v>149</v>
      </c>
      <c r="F136" s="134" t="s">
        <v>150</v>
      </c>
      <c r="G136" s="135" t="s">
        <v>151</v>
      </c>
      <c r="H136" s="136">
        <v>3.5</v>
      </c>
      <c r="I136" s="137"/>
      <c r="J136" s="138">
        <f>ROUND(I136*H136,2)</f>
        <v>0</v>
      </c>
      <c r="K136" s="198" t="s">
        <v>664</v>
      </c>
      <c r="L136" s="31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138</v>
      </c>
      <c r="AT136" s="143" t="s">
        <v>133</v>
      </c>
      <c r="AU136" s="143" t="s">
        <v>83</v>
      </c>
      <c r="AY136" s="16" t="s">
        <v>131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81</v>
      </c>
      <c r="BK136" s="144">
        <f>ROUND(I136*H136,2)</f>
        <v>0</v>
      </c>
      <c r="BL136" s="16" t="s">
        <v>138</v>
      </c>
      <c r="BM136" s="143" t="s">
        <v>147</v>
      </c>
    </row>
    <row r="137" spans="2:65" s="1" customFormat="1" ht="33" customHeight="1">
      <c r="B137" s="131"/>
      <c r="C137" s="132" t="s">
        <v>138</v>
      </c>
      <c r="D137" s="132" t="s">
        <v>133</v>
      </c>
      <c r="E137" s="133" t="s">
        <v>158</v>
      </c>
      <c r="F137" s="134" t="s">
        <v>159</v>
      </c>
      <c r="G137" s="135" t="s">
        <v>160</v>
      </c>
      <c r="H137" s="136">
        <v>6.5</v>
      </c>
      <c r="I137" s="137"/>
      <c r="J137" s="138">
        <f>ROUND(I137*H137,2)</f>
        <v>0</v>
      </c>
      <c r="K137" s="198" t="s">
        <v>664</v>
      </c>
      <c r="L137" s="31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138</v>
      </c>
      <c r="AT137" s="143" t="s">
        <v>133</v>
      </c>
      <c r="AU137" s="143" t="s">
        <v>83</v>
      </c>
      <c r="AY137" s="16" t="s">
        <v>131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81</v>
      </c>
      <c r="BK137" s="144">
        <f>ROUND(I137*H137,2)</f>
        <v>0</v>
      </c>
      <c r="BL137" s="16" t="s">
        <v>138</v>
      </c>
      <c r="BM137" s="143" t="s">
        <v>152</v>
      </c>
    </row>
    <row r="138" spans="2:65" s="1" customFormat="1" ht="37.950000000000003" customHeight="1">
      <c r="B138" s="131"/>
      <c r="C138" s="132" t="s">
        <v>153</v>
      </c>
      <c r="D138" s="132" t="s">
        <v>133</v>
      </c>
      <c r="E138" s="133" t="s">
        <v>162</v>
      </c>
      <c r="F138" s="134" t="s">
        <v>163</v>
      </c>
      <c r="G138" s="135" t="s">
        <v>160</v>
      </c>
      <c r="H138" s="136">
        <v>6.5</v>
      </c>
      <c r="I138" s="137"/>
      <c r="J138" s="138">
        <f>ROUND(I138*H138,2)</f>
        <v>0</v>
      </c>
      <c r="K138" s="198" t="s">
        <v>664</v>
      </c>
      <c r="L138" s="31"/>
      <c r="M138" s="139" t="s">
        <v>1</v>
      </c>
      <c r="N138" s="140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138</v>
      </c>
      <c r="AT138" s="143" t="s">
        <v>133</v>
      </c>
      <c r="AU138" s="143" t="s">
        <v>83</v>
      </c>
      <c r="AY138" s="16" t="s">
        <v>131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81</v>
      </c>
      <c r="BK138" s="144">
        <f>ROUND(I138*H138,2)</f>
        <v>0</v>
      </c>
      <c r="BL138" s="16" t="s">
        <v>138</v>
      </c>
      <c r="BM138" s="143" t="s">
        <v>156</v>
      </c>
    </row>
    <row r="139" spans="2:65" s="12" customFormat="1">
      <c r="B139" s="145"/>
      <c r="D139" s="146" t="s">
        <v>139</v>
      </c>
      <c r="E139" s="147" t="s">
        <v>1</v>
      </c>
      <c r="F139" s="148" t="s">
        <v>483</v>
      </c>
      <c r="H139" s="149">
        <v>6.5</v>
      </c>
      <c r="I139" s="150"/>
      <c r="K139" s="199"/>
      <c r="L139" s="145"/>
      <c r="M139" s="151"/>
      <c r="T139" s="152"/>
      <c r="AT139" s="147" t="s">
        <v>139</v>
      </c>
      <c r="AU139" s="147" t="s">
        <v>83</v>
      </c>
      <c r="AV139" s="12" t="s">
        <v>83</v>
      </c>
      <c r="AW139" s="12" t="s">
        <v>30</v>
      </c>
      <c r="AX139" s="12" t="s">
        <v>73</v>
      </c>
      <c r="AY139" s="147" t="s">
        <v>131</v>
      </c>
    </row>
    <row r="140" spans="2:65" s="13" customFormat="1">
      <c r="B140" s="153"/>
      <c r="D140" s="146" t="s">
        <v>139</v>
      </c>
      <c r="E140" s="154" t="s">
        <v>1</v>
      </c>
      <c r="F140" s="155" t="s">
        <v>141</v>
      </c>
      <c r="H140" s="156">
        <v>6.5</v>
      </c>
      <c r="I140" s="157"/>
      <c r="K140" s="200"/>
      <c r="L140" s="153"/>
      <c r="M140" s="158"/>
      <c r="T140" s="159"/>
      <c r="AT140" s="154" t="s">
        <v>139</v>
      </c>
      <c r="AU140" s="154" t="s">
        <v>83</v>
      </c>
      <c r="AV140" s="13" t="s">
        <v>138</v>
      </c>
      <c r="AW140" s="13" t="s">
        <v>30</v>
      </c>
      <c r="AX140" s="13" t="s">
        <v>81</v>
      </c>
      <c r="AY140" s="154" t="s">
        <v>131</v>
      </c>
    </row>
    <row r="141" spans="2:65" s="1" customFormat="1" ht="33" customHeight="1">
      <c r="B141" s="131"/>
      <c r="C141" s="132" t="s">
        <v>147</v>
      </c>
      <c r="D141" s="132" t="s">
        <v>133</v>
      </c>
      <c r="E141" s="133" t="s">
        <v>166</v>
      </c>
      <c r="F141" s="134" t="s">
        <v>167</v>
      </c>
      <c r="G141" s="135" t="s">
        <v>168</v>
      </c>
      <c r="H141" s="136">
        <v>11.7</v>
      </c>
      <c r="I141" s="137"/>
      <c r="J141" s="138">
        <f>ROUND(I141*H141,2)</f>
        <v>0</v>
      </c>
      <c r="K141" s="198" t="s">
        <v>664</v>
      </c>
      <c r="L141" s="31"/>
      <c r="M141" s="139" t="s">
        <v>1</v>
      </c>
      <c r="N141" s="140" t="s">
        <v>38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138</v>
      </c>
      <c r="AT141" s="143" t="s">
        <v>133</v>
      </c>
      <c r="AU141" s="143" t="s">
        <v>83</v>
      </c>
      <c r="AY141" s="16" t="s">
        <v>131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81</v>
      </c>
      <c r="BK141" s="144">
        <f>ROUND(I141*H141,2)</f>
        <v>0</v>
      </c>
      <c r="BL141" s="16" t="s">
        <v>138</v>
      </c>
      <c r="BM141" s="143" t="s">
        <v>8</v>
      </c>
    </row>
    <row r="142" spans="2:65" s="1" customFormat="1" ht="24.15" customHeight="1">
      <c r="B142" s="131"/>
      <c r="C142" s="132" t="s">
        <v>161</v>
      </c>
      <c r="D142" s="132" t="s">
        <v>133</v>
      </c>
      <c r="E142" s="133" t="s">
        <v>171</v>
      </c>
      <c r="F142" s="134" t="s">
        <v>172</v>
      </c>
      <c r="G142" s="135" t="s">
        <v>136</v>
      </c>
      <c r="H142" s="136">
        <v>5</v>
      </c>
      <c r="I142" s="137"/>
      <c r="J142" s="138">
        <f>ROUND(I142*H142,2)</f>
        <v>0</v>
      </c>
      <c r="K142" s="198" t="s">
        <v>664</v>
      </c>
      <c r="L142" s="31"/>
      <c r="M142" s="139" t="s">
        <v>1</v>
      </c>
      <c r="N142" s="140" t="s">
        <v>38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138</v>
      </c>
      <c r="AT142" s="143" t="s">
        <v>133</v>
      </c>
      <c r="AU142" s="143" t="s">
        <v>83</v>
      </c>
      <c r="AY142" s="16" t="s">
        <v>131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81</v>
      </c>
      <c r="BK142" s="144">
        <f>ROUND(I142*H142,2)</f>
        <v>0</v>
      </c>
      <c r="BL142" s="16" t="s">
        <v>138</v>
      </c>
      <c r="BM142" s="143" t="s">
        <v>164</v>
      </c>
    </row>
    <row r="143" spans="2:65" s="12" customFormat="1" ht="20.399999999999999">
      <c r="B143" s="145"/>
      <c r="D143" s="146" t="s">
        <v>139</v>
      </c>
      <c r="E143" s="147" t="s">
        <v>1</v>
      </c>
      <c r="F143" s="148" t="s">
        <v>484</v>
      </c>
      <c r="H143" s="149">
        <v>5</v>
      </c>
      <c r="I143" s="150"/>
      <c r="K143" s="199"/>
      <c r="L143" s="145"/>
      <c r="M143" s="151"/>
      <c r="T143" s="152"/>
      <c r="AT143" s="147" t="s">
        <v>139</v>
      </c>
      <c r="AU143" s="147" t="s">
        <v>83</v>
      </c>
      <c r="AV143" s="12" t="s">
        <v>83</v>
      </c>
      <c r="AW143" s="12" t="s">
        <v>30</v>
      </c>
      <c r="AX143" s="12" t="s">
        <v>73</v>
      </c>
      <c r="AY143" s="147" t="s">
        <v>131</v>
      </c>
    </row>
    <row r="144" spans="2:65" s="13" customFormat="1">
      <c r="B144" s="153"/>
      <c r="D144" s="146" t="s">
        <v>139</v>
      </c>
      <c r="E144" s="154" t="s">
        <v>1</v>
      </c>
      <c r="F144" s="155" t="s">
        <v>141</v>
      </c>
      <c r="H144" s="156">
        <v>5</v>
      </c>
      <c r="I144" s="157"/>
      <c r="K144" s="200"/>
      <c r="L144" s="153"/>
      <c r="M144" s="158"/>
      <c r="T144" s="159"/>
      <c r="AT144" s="154" t="s">
        <v>139</v>
      </c>
      <c r="AU144" s="154" t="s">
        <v>83</v>
      </c>
      <c r="AV144" s="13" t="s">
        <v>138</v>
      </c>
      <c r="AW144" s="13" t="s">
        <v>30</v>
      </c>
      <c r="AX144" s="13" t="s">
        <v>81</v>
      </c>
      <c r="AY144" s="154" t="s">
        <v>131</v>
      </c>
    </row>
    <row r="145" spans="2:65" s="1" customFormat="1" ht="16.5" customHeight="1">
      <c r="B145" s="131"/>
      <c r="C145" s="160" t="s">
        <v>152</v>
      </c>
      <c r="D145" s="160" t="s">
        <v>175</v>
      </c>
      <c r="E145" s="161" t="s">
        <v>176</v>
      </c>
      <c r="F145" s="162" t="s">
        <v>177</v>
      </c>
      <c r="G145" s="163" t="s">
        <v>168</v>
      </c>
      <c r="H145" s="164">
        <v>1.2749999999999999</v>
      </c>
      <c r="I145" s="165"/>
      <c r="J145" s="166">
        <f>ROUND(I145*H145,2)</f>
        <v>0</v>
      </c>
      <c r="K145" s="198" t="s">
        <v>664</v>
      </c>
      <c r="L145" s="167"/>
      <c r="M145" s="168" t="s">
        <v>1</v>
      </c>
      <c r="N145" s="169" t="s">
        <v>38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152</v>
      </c>
      <c r="AT145" s="143" t="s">
        <v>175</v>
      </c>
      <c r="AU145" s="143" t="s">
        <v>83</v>
      </c>
      <c r="AY145" s="16" t="s">
        <v>131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81</v>
      </c>
      <c r="BK145" s="144">
        <f>ROUND(I145*H145,2)</f>
        <v>0</v>
      </c>
      <c r="BL145" s="16" t="s">
        <v>138</v>
      </c>
      <c r="BM145" s="143" t="s">
        <v>169</v>
      </c>
    </row>
    <row r="146" spans="2:65" s="1" customFormat="1" ht="24.15" customHeight="1">
      <c r="B146" s="131"/>
      <c r="C146" s="132" t="s">
        <v>170</v>
      </c>
      <c r="D146" s="132" t="s">
        <v>133</v>
      </c>
      <c r="E146" s="133" t="s">
        <v>180</v>
      </c>
      <c r="F146" s="134" t="s">
        <v>181</v>
      </c>
      <c r="G146" s="135" t="s">
        <v>136</v>
      </c>
      <c r="H146" s="136">
        <v>5</v>
      </c>
      <c r="I146" s="137"/>
      <c r="J146" s="138">
        <f>ROUND(I146*H146,2)</f>
        <v>0</v>
      </c>
      <c r="K146" s="198" t="s">
        <v>664</v>
      </c>
      <c r="L146" s="31"/>
      <c r="M146" s="139" t="s">
        <v>1</v>
      </c>
      <c r="N146" s="140" t="s">
        <v>38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138</v>
      </c>
      <c r="AT146" s="143" t="s">
        <v>133</v>
      </c>
      <c r="AU146" s="143" t="s">
        <v>83</v>
      </c>
      <c r="AY146" s="16" t="s">
        <v>131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81</v>
      </c>
      <c r="BK146" s="144">
        <f>ROUND(I146*H146,2)</f>
        <v>0</v>
      </c>
      <c r="BL146" s="16" t="s">
        <v>138</v>
      </c>
      <c r="BM146" s="143" t="s">
        <v>173</v>
      </c>
    </row>
    <row r="147" spans="2:65" s="12" customFormat="1" ht="20.399999999999999">
      <c r="B147" s="145"/>
      <c r="D147" s="146" t="s">
        <v>139</v>
      </c>
      <c r="E147" s="147" t="s">
        <v>1</v>
      </c>
      <c r="F147" s="148" t="s">
        <v>484</v>
      </c>
      <c r="H147" s="149">
        <v>5</v>
      </c>
      <c r="I147" s="150"/>
      <c r="K147" s="199"/>
      <c r="L147" s="145"/>
      <c r="M147" s="151"/>
      <c r="T147" s="152"/>
      <c r="AT147" s="147" t="s">
        <v>139</v>
      </c>
      <c r="AU147" s="147" t="s">
        <v>83</v>
      </c>
      <c r="AV147" s="12" t="s">
        <v>83</v>
      </c>
      <c r="AW147" s="12" t="s">
        <v>30</v>
      </c>
      <c r="AX147" s="12" t="s">
        <v>73</v>
      </c>
      <c r="AY147" s="147" t="s">
        <v>131</v>
      </c>
    </row>
    <row r="148" spans="2:65" s="13" customFormat="1">
      <c r="B148" s="153"/>
      <c r="D148" s="146" t="s">
        <v>139</v>
      </c>
      <c r="E148" s="154" t="s">
        <v>1</v>
      </c>
      <c r="F148" s="155" t="s">
        <v>141</v>
      </c>
      <c r="H148" s="156">
        <v>5</v>
      </c>
      <c r="I148" s="157"/>
      <c r="K148" s="200"/>
      <c r="L148" s="153"/>
      <c r="M148" s="158"/>
      <c r="T148" s="159"/>
      <c r="AT148" s="154" t="s">
        <v>139</v>
      </c>
      <c r="AU148" s="154" t="s">
        <v>83</v>
      </c>
      <c r="AV148" s="13" t="s">
        <v>138</v>
      </c>
      <c r="AW148" s="13" t="s">
        <v>30</v>
      </c>
      <c r="AX148" s="13" t="s">
        <v>81</v>
      </c>
      <c r="AY148" s="154" t="s">
        <v>131</v>
      </c>
    </row>
    <row r="149" spans="2:65" s="1" customFormat="1" ht="16.5" customHeight="1">
      <c r="B149" s="131"/>
      <c r="C149" s="160" t="s">
        <v>156</v>
      </c>
      <c r="D149" s="160" t="s">
        <v>175</v>
      </c>
      <c r="E149" s="161" t="s">
        <v>183</v>
      </c>
      <c r="F149" s="162" t="s">
        <v>184</v>
      </c>
      <c r="G149" s="163" t="s">
        <v>185</v>
      </c>
      <c r="H149" s="164">
        <v>0.1</v>
      </c>
      <c r="I149" s="165"/>
      <c r="J149" s="166">
        <f>ROUND(I149*H149,2)</f>
        <v>0</v>
      </c>
      <c r="K149" s="198" t="s">
        <v>664</v>
      </c>
      <c r="L149" s="167"/>
      <c r="M149" s="168" t="s">
        <v>1</v>
      </c>
      <c r="N149" s="169" t="s">
        <v>38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152</v>
      </c>
      <c r="AT149" s="143" t="s">
        <v>175</v>
      </c>
      <c r="AU149" s="143" t="s">
        <v>83</v>
      </c>
      <c r="AY149" s="16" t="s">
        <v>131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81</v>
      </c>
      <c r="BK149" s="144">
        <f>ROUND(I149*H149,2)</f>
        <v>0</v>
      </c>
      <c r="BL149" s="16" t="s">
        <v>138</v>
      </c>
      <c r="BM149" s="143" t="s">
        <v>178</v>
      </c>
    </row>
    <row r="150" spans="2:65" s="12" customFormat="1">
      <c r="B150" s="145"/>
      <c r="D150" s="146" t="s">
        <v>139</v>
      </c>
      <c r="E150" s="147" t="s">
        <v>1</v>
      </c>
      <c r="F150" s="148" t="s">
        <v>485</v>
      </c>
      <c r="H150" s="149">
        <v>0.1</v>
      </c>
      <c r="I150" s="150"/>
      <c r="K150" s="199"/>
      <c r="L150" s="145"/>
      <c r="M150" s="151"/>
      <c r="T150" s="152"/>
      <c r="AT150" s="147" t="s">
        <v>139</v>
      </c>
      <c r="AU150" s="147" t="s">
        <v>83</v>
      </c>
      <c r="AV150" s="12" t="s">
        <v>83</v>
      </c>
      <c r="AW150" s="12" t="s">
        <v>30</v>
      </c>
      <c r="AX150" s="12" t="s">
        <v>73</v>
      </c>
      <c r="AY150" s="147" t="s">
        <v>131</v>
      </c>
    </row>
    <row r="151" spans="2:65" s="13" customFormat="1">
      <c r="B151" s="153"/>
      <c r="D151" s="146" t="s">
        <v>139</v>
      </c>
      <c r="E151" s="154" t="s">
        <v>1</v>
      </c>
      <c r="F151" s="155" t="s">
        <v>141</v>
      </c>
      <c r="H151" s="156">
        <v>0.1</v>
      </c>
      <c r="I151" s="157"/>
      <c r="K151" s="200"/>
      <c r="L151" s="153"/>
      <c r="M151" s="158"/>
      <c r="T151" s="159"/>
      <c r="AT151" s="154" t="s">
        <v>139</v>
      </c>
      <c r="AU151" s="154" t="s">
        <v>83</v>
      </c>
      <c r="AV151" s="13" t="s">
        <v>138</v>
      </c>
      <c r="AW151" s="13" t="s">
        <v>30</v>
      </c>
      <c r="AX151" s="13" t="s">
        <v>81</v>
      </c>
      <c r="AY151" s="154" t="s">
        <v>131</v>
      </c>
    </row>
    <row r="152" spans="2:65" s="1" customFormat="1" ht="24.15" customHeight="1">
      <c r="B152" s="131"/>
      <c r="C152" s="132" t="s">
        <v>179</v>
      </c>
      <c r="D152" s="132" t="s">
        <v>133</v>
      </c>
      <c r="E152" s="133" t="s">
        <v>189</v>
      </c>
      <c r="F152" s="134" t="s">
        <v>190</v>
      </c>
      <c r="G152" s="135" t="s">
        <v>136</v>
      </c>
      <c r="H152" s="136">
        <v>5</v>
      </c>
      <c r="I152" s="137"/>
      <c r="J152" s="138">
        <f>ROUND(I152*H152,2)</f>
        <v>0</v>
      </c>
      <c r="K152" s="198" t="s">
        <v>664</v>
      </c>
      <c r="L152" s="31"/>
      <c r="M152" s="139" t="s">
        <v>1</v>
      </c>
      <c r="N152" s="140" t="s">
        <v>38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138</v>
      </c>
      <c r="AT152" s="143" t="s">
        <v>133</v>
      </c>
      <c r="AU152" s="143" t="s">
        <v>83</v>
      </c>
      <c r="AY152" s="16" t="s">
        <v>131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81</v>
      </c>
      <c r="BK152" s="144">
        <f>ROUND(I152*H152,2)</f>
        <v>0</v>
      </c>
      <c r="BL152" s="16" t="s">
        <v>138</v>
      </c>
      <c r="BM152" s="143" t="s">
        <v>182</v>
      </c>
    </row>
    <row r="153" spans="2:65" s="12" customFormat="1" ht="20.399999999999999">
      <c r="B153" s="145"/>
      <c r="D153" s="146" t="s">
        <v>139</v>
      </c>
      <c r="E153" s="147" t="s">
        <v>1</v>
      </c>
      <c r="F153" s="148" t="s">
        <v>484</v>
      </c>
      <c r="H153" s="149">
        <v>5</v>
      </c>
      <c r="I153" s="150"/>
      <c r="K153" s="199"/>
      <c r="L153" s="145"/>
      <c r="M153" s="151"/>
      <c r="T153" s="152"/>
      <c r="AT153" s="147" t="s">
        <v>139</v>
      </c>
      <c r="AU153" s="147" t="s">
        <v>83</v>
      </c>
      <c r="AV153" s="12" t="s">
        <v>83</v>
      </c>
      <c r="AW153" s="12" t="s">
        <v>30</v>
      </c>
      <c r="AX153" s="12" t="s">
        <v>73</v>
      </c>
      <c r="AY153" s="147" t="s">
        <v>131</v>
      </c>
    </row>
    <row r="154" spans="2:65" s="13" customFormat="1">
      <c r="B154" s="153"/>
      <c r="D154" s="146" t="s">
        <v>139</v>
      </c>
      <c r="E154" s="154" t="s">
        <v>1</v>
      </c>
      <c r="F154" s="155" t="s">
        <v>141</v>
      </c>
      <c r="H154" s="156">
        <v>5</v>
      </c>
      <c r="I154" s="157"/>
      <c r="K154" s="200"/>
      <c r="L154" s="153"/>
      <c r="M154" s="158"/>
      <c r="T154" s="159"/>
      <c r="AT154" s="154" t="s">
        <v>139</v>
      </c>
      <c r="AU154" s="154" t="s">
        <v>83</v>
      </c>
      <c r="AV154" s="13" t="s">
        <v>138</v>
      </c>
      <c r="AW154" s="13" t="s">
        <v>30</v>
      </c>
      <c r="AX154" s="13" t="s">
        <v>81</v>
      </c>
      <c r="AY154" s="154" t="s">
        <v>131</v>
      </c>
    </row>
    <row r="155" spans="2:65" s="1" customFormat="1" ht="24.15" customHeight="1">
      <c r="B155" s="131"/>
      <c r="C155" s="132" t="s">
        <v>8</v>
      </c>
      <c r="D155" s="132" t="s">
        <v>133</v>
      </c>
      <c r="E155" s="133" t="s">
        <v>192</v>
      </c>
      <c r="F155" s="134" t="s">
        <v>193</v>
      </c>
      <c r="G155" s="135" t="s">
        <v>136</v>
      </c>
      <c r="H155" s="136">
        <v>7</v>
      </c>
      <c r="I155" s="137"/>
      <c r="J155" s="138">
        <f>ROUND(I155*H155,2)</f>
        <v>0</v>
      </c>
      <c r="K155" s="198" t="s">
        <v>664</v>
      </c>
      <c r="L155" s="31"/>
      <c r="M155" s="139" t="s">
        <v>1</v>
      </c>
      <c r="N155" s="140" t="s">
        <v>38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138</v>
      </c>
      <c r="AT155" s="143" t="s">
        <v>133</v>
      </c>
      <c r="AU155" s="143" t="s">
        <v>83</v>
      </c>
      <c r="AY155" s="16" t="s">
        <v>131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81</v>
      </c>
      <c r="BK155" s="144">
        <f>ROUND(I155*H155,2)</f>
        <v>0</v>
      </c>
      <c r="BL155" s="16" t="s">
        <v>138</v>
      </c>
      <c r="BM155" s="143" t="s">
        <v>186</v>
      </c>
    </row>
    <row r="156" spans="2:65" s="12" customFormat="1">
      <c r="B156" s="145"/>
      <c r="D156" s="146" t="s">
        <v>139</v>
      </c>
      <c r="E156" s="147" t="s">
        <v>1</v>
      </c>
      <c r="F156" s="148" t="s">
        <v>486</v>
      </c>
      <c r="H156" s="149">
        <v>4</v>
      </c>
      <c r="I156" s="150"/>
      <c r="K156" s="199"/>
      <c r="L156" s="145"/>
      <c r="M156" s="151"/>
      <c r="T156" s="152"/>
      <c r="AT156" s="147" t="s">
        <v>139</v>
      </c>
      <c r="AU156" s="147" t="s">
        <v>83</v>
      </c>
      <c r="AV156" s="12" t="s">
        <v>83</v>
      </c>
      <c r="AW156" s="12" t="s">
        <v>30</v>
      </c>
      <c r="AX156" s="12" t="s">
        <v>73</v>
      </c>
      <c r="AY156" s="147" t="s">
        <v>131</v>
      </c>
    </row>
    <row r="157" spans="2:65" s="12" customFormat="1">
      <c r="B157" s="145"/>
      <c r="D157" s="146" t="s">
        <v>139</v>
      </c>
      <c r="E157" s="147" t="s">
        <v>1</v>
      </c>
      <c r="F157" s="148" t="s">
        <v>487</v>
      </c>
      <c r="H157" s="149">
        <v>3</v>
      </c>
      <c r="I157" s="150"/>
      <c r="K157" s="199"/>
      <c r="L157" s="145"/>
      <c r="M157" s="151"/>
      <c r="T157" s="152"/>
      <c r="AT157" s="147" t="s">
        <v>139</v>
      </c>
      <c r="AU157" s="147" t="s">
        <v>83</v>
      </c>
      <c r="AV157" s="12" t="s">
        <v>83</v>
      </c>
      <c r="AW157" s="12" t="s">
        <v>30</v>
      </c>
      <c r="AX157" s="12" t="s">
        <v>73</v>
      </c>
      <c r="AY157" s="147" t="s">
        <v>131</v>
      </c>
    </row>
    <row r="158" spans="2:65" s="13" customFormat="1">
      <c r="B158" s="153"/>
      <c r="D158" s="146" t="s">
        <v>139</v>
      </c>
      <c r="E158" s="154" t="s">
        <v>1</v>
      </c>
      <c r="F158" s="155" t="s">
        <v>141</v>
      </c>
      <c r="H158" s="156">
        <v>7</v>
      </c>
      <c r="I158" s="157"/>
      <c r="K158" s="200"/>
      <c r="L158" s="153"/>
      <c r="M158" s="158"/>
      <c r="T158" s="159"/>
      <c r="AT158" s="154" t="s">
        <v>139</v>
      </c>
      <c r="AU158" s="154" t="s">
        <v>83</v>
      </c>
      <c r="AV158" s="13" t="s">
        <v>138</v>
      </c>
      <c r="AW158" s="13" t="s">
        <v>30</v>
      </c>
      <c r="AX158" s="13" t="s">
        <v>81</v>
      </c>
      <c r="AY158" s="154" t="s">
        <v>131</v>
      </c>
    </row>
    <row r="159" spans="2:65" s="1" customFormat="1" ht="21.75" customHeight="1">
      <c r="B159" s="131"/>
      <c r="C159" s="132" t="s">
        <v>188</v>
      </c>
      <c r="D159" s="132" t="s">
        <v>133</v>
      </c>
      <c r="E159" s="133" t="s">
        <v>198</v>
      </c>
      <c r="F159" s="134" t="s">
        <v>199</v>
      </c>
      <c r="G159" s="135" t="s">
        <v>136</v>
      </c>
      <c r="H159" s="136">
        <v>5</v>
      </c>
      <c r="I159" s="137"/>
      <c r="J159" s="138">
        <f>ROUND(I159*H159,2)</f>
        <v>0</v>
      </c>
      <c r="K159" s="198" t="s">
        <v>664</v>
      </c>
      <c r="L159" s="31"/>
      <c r="M159" s="139" t="s">
        <v>1</v>
      </c>
      <c r="N159" s="140" t="s">
        <v>38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138</v>
      </c>
      <c r="AT159" s="143" t="s">
        <v>133</v>
      </c>
      <c r="AU159" s="143" t="s">
        <v>83</v>
      </c>
      <c r="AY159" s="16" t="s">
        <v>131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81</v>
      </c>
      <c r="BK159" s="144">
        <f>ROUND(I159*H159,2)</f>
        <v>0</v>
      </c>
      <c r="BL159" s="16" t="s">
        <v>138</v>
      </c>
      <c r="BM159" s="143" t="s">
        <v>191</v>
      </c>
    </row>
    <row r="160" spans="2:65" s="12" customFormat="1" ht="20.399999999999999">
      <c r="B160" s="145"/>
      <c r="D160" s="146" t="s">
        <v>139</v>
      </c>
      <c r="E160" s="147" t="s">
        <v>1</v>
      </c>
      <c r="F160" s="148" t="s">
        <v>484</v>
      </c>
      <c r="H160" s="149">
        <v>5</v>
      </c>
      <c r="I160" s="150"/>
      <c r="K160" s="199"/>
      <c r="L160" s="145"/>
      <c r="M160" s="151"/>
      <c r="T160" s="152"/>
      <c r="AT160" s="147" t="s">
        <v>139</v>
      </c>
      <c r="AU160" s="147" t="s">
        <v>83</v>
      </c>
      <c r="AV160" s="12" t="s">
        <v>83</v>
      </c>
      <c r="AW160" s="12" t="s">
        <v>30</v>
      </c>
      <c r="AX160" s="12" t="s">
        <v>73</v>
      </c>
      <c r="AY160" s="147" t="s">
        <v>131</v>
      </c>
    </row>
    <row r="161" spans="2:65" s="13" customFormat="1">
      <c r="B161" s="153"/>
      <c r="D161" s="146" t="s">
        <v>139</v>
      </c>
      <c r="E161" s="154" t="s">
        <v>1</v>
      </c>
      <c r="F161" s="155" t="s">
        <v>141</v>
      </c>
      <c r="H161" s="156">
        <v>5</v>
      </c>
      <c r="I161" s="157"/>
      <c r="K161" s="200"/>
      <c r="L161" s="153"/>
      <c r="M161" s="158"/>
      <c r="T161" s="159"/>
      <c r="AT161" s="154" t="s">
        <v>139</v>
      </c>
      <c r="AU161" s="154" t="s">
        <v>83</v>
      </c>
      <c r="AV161" s="13" t="s">
        <v>138</v>
      </c>
      <c r="AW161" s="13" t="s">
        <v>30</v>
      </c>
      <c r="AX161" s="13" t="s">
        <v>81</v>
      </c>
      <c r="AY161" s="154" t="s">
        <v>131</v>
      </c>
    </row>
    <row r="162" spans="2:65" s="1" customFormat="1" ht="16.5" customHeight="1">
      <c r="B162" s="131"/>
      <c r="C162" s="132" t="s">
        <v>164</v>
      </c>
      <c r="D162" s="132" t="s">
        <v>133</v>
      </c>
      <c r="E162" s="133" t="s">
        <v>488</v>
      </c>
      <c r="F162" s="134" t="s">
        <v>489</v>
      </c>
      <c r="G162" s="135" t="s">
        <v>160</v>
      </c>
      <c r="H162" s="136">
        <v>7.4999999999999997E-2</v>
      </c>
      <c r="I162" s="137"/>
      <c r="J162" s="138">
        <f>ROUND(I162*H162,2)</f>
        <v>0</v>
      </c>
      <c r="K162" s="198" t="s">
        <v>664</v>
      </c>
      <c r="L162" s="31"/>
      <c r="M162" s="139" t="s">
        <v>1</v>
      </c>
      <c r="N162" s="140" t="s">
        <v>38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138</v>
      </c>
      <c r="AT162" s="143" t="s">
        <v>133</v>
      </c>
      <c r="AU162" s="143" t="s">
        <v>83</v>
      </c>
      <c r="AY162" s="16" t="s">
        <v>131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81</v>
      </c>
      <c r="BK162" s="144">
        <f>ROUND(I162*H162,2)</f>
        <v>0</v>
      </c>
      <c r="BL162" s="16" t="s">
        <v>138</v>
      </c>
      <c r="BM162" s="143" t="s">
        <v>194</v>
      </c>
    </row>
    <row r="163" spans="2:65" s="11" customFormat="1" ht="22.95" customHeight="1">
      <c r="B163" s="119"/>
      <c r="D163" s="120" t="s">
        <v>72</v>
      </c>
      <c r="E163" s="129" t="s">
        <v>138</v>
      </c>
      <c r="F163" s="129" t="s">
        <v>204</v>
      </c>
      <c r="I163" s="122"/>
      <c r="J163" s="130">
        <f>BK163</f>
        <v>0</v>
      </c>
      <c r="K163" s="197"/>
      <c r="L163" s="119"/>
      <c r="M163" s="124"/>
      <c r="P163" s="125">
        <f>P164</f>
        <v>0</v>
      </c>
      <c r="R163" s="125">
        <f>R164</f>
        <v>0</v>
      </c>
      <c r="T163" s="126">
        <f>T164</f>
        <v>0</v>
      </c>
      <c r="AR163" s="120" t="s">
        <v>81</v>
      </c>
      <c r="AT163" s="127" t="s">
        <v>72</v>
      </c>
      <c r="AU163" s="127" t="s">
        <v>81</v>
      </c>
      <c r="AY163" s="120" t="s">
        <v>131</v>
      </c>
      <c r="BK163" s="128">
        <f>BK164</f>
        <v>0</v>
      </c>
    </row>
    <row r="164" spans="2:65" s="1" customFormat="1" ht="33" customHeight="1">
      <c r="B164" s="131"/>
      <c r="C164" s="132" t="s">
        <v>197</v>
      </c>
      <c r="D164" s="132" t="s">
        <v>133</v>
      </c>
      <c r="E164" s="133" t="s">
        <v>206</v>
      </c>
      <c r="F164" s="134" t="s">
        <v>207</v>
      </c>
      <c r="G164" s="135" t="s">
        <v>136</v>
      </c>
      <c r="H164" s="136">
        <v>3</v>
      </c>
      <c r="I164" s="137"/>
      <c r="J164" s="138">
        <f>ROUND(I164*H164,2)</f>
        <v>0</v>
      </c>
      <c r="K164" s="198" t="s">
        <v>664</v>
      </c>
      <c r="L164" s="31"/>
      <c r="M164" s="139" t="s">
        <v>1</v>
      </c>
      <c r="N164" s="140" t="s">
        <v>38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138</v>
      </c>
      <c r="AT164" s="143" t="s">
        <v>133</v>
      </c>
      <c r="AU164" s="143" t="s">
        <v>83</v>
      </c>
      <c r="AY164" s="16" t="s">
        <v>131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81</v>
      </c>
      <c r="BK164" s="144">
        <f>ROUND(I164*H164,2)</f>
        <v>0</v>
      </c>
      <c r="BL164" s="16" t="s">
        <v>138</v>
      </c>
      <c r="BM164" s="143" t="s">
        <v>200</v>
      </c>
    </row>
    <row r="165" spans="2:65" s="11" customFormat="1" ht="22.95" customHeight="1">
      <c r="B165" s="119"/>
      <c r="D165" s="120" t="s">
        <v>72</v>
      </c>
      <c r="E165" s="129" t="s">
        <v>153</v>
      </c>
      <c r="F165" s="129" t="s">
        <v>209</v>
      </c>
      <c r="I165" s="122"/>
      <c r="J165" s="130">
        <f>BK165</f>
        <v>0</v>
      </c>
      <c r="K165" s="197"/>
      <c r="L165" s="119"/>
      <c r="M165" s="124"/>
      <c r="P165" s="125">
        <f>SUM(P166:P180)</f>
        <v>0</v>
      </c>
      <c r="R165" s="125">
        <f>SUM(R166:R180)</f>
        <v>0</v>
      </c>
      <c r="T165" s="126">
        <f>SUM(T166:T180)</f>
        <v>0</v>
      </c>
      <c r="AR165" s="120" t="s">
        <v>81</v>
      </c>
      <c r="AT165" s="127" t="s">
        <v>72</v>
      </c>
      <c r="AU165" s="127" t="s">
        <v>81</v>
      </c>
      <c r="AY165" s="120" t="s">
        <v>131</v>
      </c>
      <c r="BK165" s="128">
        <f>SUM(BK166:BK180)</f>
        <v>0</v>
      </c>
    </row>
    <row r="166" spans="2:65" s="1" customFormat="1" ht="21.75" customHeight="1">
      <c r="B166" s="131"/>
      <c r="C166" s="132" t="s">
        <v>169</v>
      </c>
      <c r="D166" s="132" t="s">
        <v>133</v>
      </c>
      <c r="E166" s="133" t="s">
        <v>210</v>
      </c>
      <c r="F166" s="134" t="s">
        <v>211</v>
      </c>
      <c r="G166" s="135" t="s">
        <v>136</v>
      </c>
      <c r="H166" s="136">
        <v>3</v>
      </c>
      <c r="I166" s="137"/>
      <c r="J166" s="138">
        <f>ROUND(I166*H166,2)</f>
        <v>0</v>
      </c>
      <c r="K166" s="198" t="s">
        <v>664</v>
      </c>
      <c r="L166" s="31"/>
      <c r="M166" s="139" t="s">
        <v>1</v>
      </c>
      <c r="N166" s="140" t="s">
        <v>38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138</v>
      </c>
      <c r="AT166" s="143" t="s">
        <v>133</v>
      </c>
      <c r="AU166" s="143" t="s">
        <v>83</v>
      </c>
      <c r="AY166" s="16" t="s">
        <v>131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6" t="s">
        <v>81</v>
      </c>
      <c r="BK166" s="144">
        <f>ROUND(I166*H166,2)</f>
        <v>0</v>
      </c>
      <c r="BL166" s="16" t="s">
        <v>138</v>
      </c>
      <c r="BM166" s="143" t="s">
        <v>203</v>
      </c>
    </row>
    <row r="167" spans="2:65" s="12" customFormat="1">
      <c r="B167" s="145"/>
      <c r="D167" s="146" t="s">
        <v>139</v>
      </c>
      <c r="E167" s="147" t="s">
        <v>1</v>
      </c>
      <c r="F167" s="148" t="s">
        <v>487</v>
      </c>
      <c r="H167" s="149">
        <v>3</v>
      </c>
      <c r="I167" s="150"/>
      <c r="K167" s="199"/>
      <c r="L167" s="145"/>
      <c r="M167" s="151"/>
      <c r="T167" s="152"/>
      <c r="AT167" s="147" t="s">
        <v>139</v>
      </c>
      <c r="AU167" s="147" t="s">
        <v>83</v>
      </c>
      <c r="AV167" s="12" t="s">
        <v>83</v>
      </c>
      <c r="AW167" s="12" t="s">
        <v>30</v>
      </c>
      <c r="AX167" s="12" t="s">
        <v>73</v>
      </c>
      <c r="AY167" s="147" t="s">
        <v>131</v>
      </c>
    </row>
    <row r="168" spans="2:65" s="13" customFormat="1">
      <c r="B168" s="153"/>
      <c r="D168" s="146" t="s">
        <v>139</v>
      </c>
      <c r="E168" s="154" t="s">
        <v>1</v>
      </c>
      <c r="F168" s="155" t="s">
        <v>141</v>
      </c>
      <c r="H168" s="156">
        <v>3</v>
      </c>
      <c r="I168" s="157"/>
      <c r="K168" s="200"/>
      <c r="L168" s="153"/>
      <c r="M168" s="158"/>
      <c r="T168" s="159"/>
      <c r="AT168" s="154" t="s">
        <v>139</v>
      </c>
      <c r="AU168" s="154" t="s">
        <v>83</v>
      </c>
      <c r="AV168" s="13" t="s">
        <v>138</v>
      </c>
      <c r="AW168" s="13" t="s">
        <v>30</v>
      </c>
      <c r="AX168" s="13" t="s">
        <v>81</v>
      </c>
      <c r="AY168" s="154" t="s">
        <v>131</v>
      </c>
    </row>
    <row r="169" spans="2:65" s="1" customFormat="1" ht="21.75" customHeight="1">
      <c r="B169" s="131"/>
      <c r="C169" s="132" t="s">
        <v>205</v>
      </c>
      <c r="D169" s="132" t="s">
        <v>133</v>
      </c>
      <c r="E169" s="133" t="s">
        <v>214</v>
      </c>
      <c r="F169" s="134" t="s">
        <v>215</v>
      </c>
      <c r="G169" s="135" t="s">
        <v>136</v>
      </c>
      <c r="H169" s="136">
        <v>4</v>
      </c>
      <c r="I169" s="137"/>
      <c r="J169" s="138">
        <f>ROUND(I169*H169,2)</f>
        <v>0</v>
      </c>
      <c r="K169" s="198" t="s">
        <v>664</v>
      </c>
      <c r="L169" s="31"/>
      <c r="M169" s="139" t="s">
        <v>1</v>
      </c>
      <c r="N169" s="140" t="s">
        <v>38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138</v>
      </c>
      <c r="AT169" s="143" t="s">
        <v>133</v>
      </c>
      <c r="AU169" s="143" t="s">
        <v>83</v>
      </c>
      <c r="AY169" s="16" t="s">
        <v>131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81</v>
      </c>
      <c r="BK169" s="144">
        <f>ROUND(I169*H169,2)</f>
        <v>0</v>
      </c>
      <c r="BL169" s="16" t="s">
        <v>138</v>
      </c>
      <c r="BM169" s="143" t="s">
        <v>208</v>
      </c>
    </row>
    <row r="170" spans="2:65" s="12" customFormat="1">
      <c r="B170" s="145"/>
      <c r="D170" s="146" t="s">
        <v>139</v>
      </c>
      <c r="E170" s="147" t="s">
        <v>1</v>
      </c>
      <c r="F170" s="148" t="s">
        <v>486</v>
      </c>
      <c r="H170" s="149">
        <v>4</v>
      </c>
      <c r="I170" s="150"/>
      <c r="K170" s="199"/>
      <c r="L170" s="145"/>
      <c r="M170" s="151"/>
      <c r="T170" s="152"/>
      <c r="AT170" s="147" t="s">
        <v>139</v>
      </c>
      <c r="AU170" s="147" t="s">
        <v>83</v>
      </c>
      <c r="AV170" s="12" t="s">
        <v>83</v>
      </c>
      <c r="AW170" s="12" t="s">
        <v>30</v>
      </c>
      <c r="AX170" s="12" t="s">
        <v>73</v>
      </c>
      <c r="AY170" s="147" t="s">
        <v>131</v>
      </c>
    </row>
    <row r="171" spans="2:65" s="13" customFormat="1">
      <c r="B171" s="153"/>
      <c r="D171" s="146" t="s">
        <v>139</v>
      </c>
      <c r="E171" s="154" t="s">
        <v>1</v>
      </c>
      <c r="F171" s="155" t="s">
        <v>141</v>
      </c>
      <c r="H171" s="156">
        <v>4</v>
      </c>
      <c r="I171" s="157"/>
      <c r="K171" s="200"/>
      <c r="L171" s="153"/>
      <c r="M171" s="158"/>
      <c r="T171" s="159"/>
      <c r="AT171" s="154" t="s">
        <v>139</v>
      </c>
      <c r="AU171" s="154" t="s">
        <v>83</v>
      </c>
      <c r="AV171" s="13" t="s">
        <v>138</v>
      </c>
      <c r="AW171" s="13" t="s">
        <v>30</v>
      </c>
      <c r="AX171" s="13" t="s">
        <v>81</v>
      </c>
      <c r="AY171" s="154" t="s">
        <v>131</v>
      </c>
    </row>
    <row r="172" spans="2:65" s="1" customFormat="1" ht="33" customHeight="1">
      <c r="B172" s="131"/>
      <c r="C172" s="132" t="s">
        <v>173</v>
      </c>
      <c r="D172" s="132" t="s">
        <v>133</v>
      </c>
      <c r="E172" s="133" t="s">
        <v>220</v>
      </c>
      <c r="F172" s="134" t="s">
        <v>221</v>
      </c>
      <c r="G172" s="135" t="s">
        <v>136</v>
      </c>
      <c r="H172" s="136">
        <v>6</v>
      </c>
      <c r="I172" s="137"/>
      <c r="J172" s="138">
        <f t="shared" ref="J172:J178" si="0">ROUND(I172*H172,2)</f>
        <v>0</v>
      </c>
      <c r="K172" s="198" t="s">
        <v>664</v>
      </c>
      <c r="L172" s="31"/>
      <c r="M172" s="139" t="s">
        <v>1</v>
      </c>
      <c r="N172" s="140" t="s">
        <v>38</v>
      </c>
      <c r="P172" s="141">
        <f t="shared" ref="P172:P178" si="1">O172*H172</f>
        <v>0</v>
      </c>
      <c r="Q172" s="141">
        <v>0</v>
      </c>
      <c r="R172" s="141">
        <f t="shared" ref="R172:R178" si="2">Q172*H172</f>
        <v>0</v>
      </c>
      <c r="S172" s="141">
        <v>0</v>
      </c>
      <c r="T172" s="142">
        <f t="shared" ref="T172:T178" si="3">S172*H172</f>
        <v>0</v>
      </c>
      <c r="AR172" s="143" t="s">
        <v>138</v>
      </c>
      <c r="AT172" s="143" t="s">
        <v>133</v>
      </c>
      <c r="AU172" s="143" t="s">
        <v>83</v>
      </c>
      <c r="AY172" s="16" t="s">
        <v>131</v>
      </c>
      <c r="BE172" s="144">
        <f t="shared" ref="BE172:BE178" si="4">IF(N172="základní",J172,0)</f>
        <v>0</v>
      </c>
      <c r="BF172" s="144">
        <f t="shared" ref="BF172:BF178" si="5">IF(N172="snížená",J172,0)</f>
        <v>0</v>
      </c>
      <c r="BG172" s="144">
        <f t="shared" ref="BG172:BG178" si="6">IF(N172="zákl. přenesená",J172,0)</f>
        <v>0</v>
      </c>
      <c r="BH172" s="144">
        <f t="shared" ref="BH172:BH178" si="7">IF(N172="sníž. přenesená",J172,0)</f>
        <v>0</v>
      </c>
      <c r="BI172" s="144">
        <f t="shared" ref="BI172:BI178" si="8">IF(N172="nulová",J172,0)</f>
        <v>0</v>
      </c>
      <c r="BJ172" s="16" t="s">
        <v>81</v>
      </c>
      <c r="BK172" s="144">
        <f t="shared" ref="BK172:BK178" si="9">ROUND(I172*H172,2)</f>
        <v>0</v>
      </c>
      <c r="BL172" s="16" t="s">
        <v>138</v>
      </c>
      <c r="BM172" s="143" t="s">
        <v>212</v>
      </c>
    </row>
    <row r="173" spans="2:65" s="1" customFormat="1" ht="24.15" customHeight="1">
      <c r="B173" s="131"/>
      <c r="C173" s="132" t="s">
        <v>213</v>
      </c>
      <c r="D173" s="132" t="s">
        <v>133</v>
      </c>
      <c r="E173" s="133" t="s">
        <v>223</v>
      </c>
      <c r="F173" s="134" t="s">
        <v>224</v>
      </c>
      <c r="G173" s="135" t="s">
        <v>136</v>
      </c>
      <c r="H173" s="136">
        <v>4</v>
      </c>
      <c r="I173" s="137"/>
      <c r="J173" s="138">
        <f t="shared" si="0"/>
        <v>0</v>
      </c>
      <c r="K173" s="198" t="s">
        <v>664</v>
      </c>
      <c r="L173" s="31"/>
      <c r="M173" s="139" t="s">
        <v>1</v>
      </c>
      <c r="N173" s="140" t="s">
        <v>38</v>
      </c>
      <c r="P173" s="141">
        <f t="shared" si="1"/>
        <v>0</v>
      </c>
      <c r="Q173" s="141">
        <v>0</v>
      </c>
      <c r="R173" s="141">
        <f t="shared" si="2"/>
        <v>0</v>
      </c>
      <c r="S173" s="141">
        <v>0</v>
      </c>
      <c r="T173" s="142">
        <f t="shared" si="3"/>
        <v>0</v>
      </c>
      <c r="AR173" s="143" t="s">
        <v>138</v>
      </c>
      <c r="AT173" s="143" t="s">
        <v>133</v>
      </c>
      <c r="AU173" s="143" t="s">
        <v>83</v>
      </c>
      <c r="AY173" s="16" t="s">
        <v>131</v>
      </c>
      <c r="BE173" s="144">
        <f t="shared" si="4"/>
        <v>0</v>
      </c>
      <c r="BF173" s="144">
        <f t="shared" si="5"/>
        <v>0</v>
      </c>
      <c r="BG173" s="144">
        <f t="shared" si="6"/>
        <v>0</v>
      </c>
      <c r="BH173" s="144">
        <f t="shared" si="7"/>
        <v>0</v>
      </c>
      <c r="BI173" s="144">
        <f t="shared" si="8"/>
        <v>0</v>
      </c>
      <c r="BJ173" s="16" t="s">
        <v>81</v>
      </c>
      <c r="BK173" s="144">
        <f t="shared" si="9"/>
        <v>0</v>
      </c>
      <c r="BL173" s="16" t="s">
        <v>138</v>
      </c>
      <c r="BM173" s="143" t="s">
        <v>216</v>
      </c>
    </row>
    <row r="174" spans="2:65" s="1" customFormat="1" ht="24.15" customHeight="1">
      <c r="B174" s="131"/>
      <c r="C174" s="132" t="s">
        <v>178</v>
      </c>
      <c r="D174" s="132" t="s">
        <v>133</v>
      </c>
      <c r="E174" s="133" t="s">
        <v>227</v>
      </c>
      <c r="F174" s="134" t="s">
        <v>228</v>
      </c>
      <c r="G174" s="135" t="s">
        <v>136</v>
      </c>
      <c r="H174" s="136">
        <v>6</v>
      </c>
      <c r="I174" s="137"/>
      <c r="J174" s="138">
        <f t="shared" si="0"/>
        <v>0</v>
      </c>
      <c r="K174" s="198" t="s">
        <v>664</v>
      </c>
      <c r="L174" s="31"/>
      <c r="M174" s="139" t="s">
        <v>1</v>
      </c>
      <c r="N174" s="140" t="s">
        <v>38</v>
      </c>
      <c r="P174" s="141">
        <f t="shared" si="1"/>
        <v>0</v>
      </c>
      <c r="Q174" s="141">
        <v>0</v>
      </c>
      <c r="R174" s="141">
        <f t="shared" si="2"/>
        <v>0</v>
      </c>
      <c r="S174" s="141">
        <v>0</v>
      </c>
      <c r="T174" s="142">
        <f t="shared" si="3"/>
        <v>0</v>
      </c>
      <c r="AR174" s="143" t="s">
        <v>138</v>
      </c>
      <c r="AT174" s="143" t="s">
        <v>133</v>
      </c>
      <c r="AU174" s="143" t="s">
        <v>83</v>
      </c>
      <c r="AY174" s="16" t="s">
        <v>131</v>
      </c>
      <c r="BE174" s="144">
        <f t="shared" si="4"/>
        <v>0</v>
      </c>
      <c r="BF174" s="144">
        <f t="shared" si="5"/>
        <v>0</v>
      </c>
      <c r="BG174" s="144">
        <f t="shared" si="6"/>
        <v>0</v>
      </c>
      <c r="BH174" s="144">
        <f t="shared" si="7"/>
        <v>0</v>
      </c>
      <c r="BI174" s="144">
        <f t="shared" si="8"/>
        <v>0</v>
      </c>
      <c r="BJ174" s="16" t="s">
        <v>81</v>
      </c>
      <c r="BK174" s="144">
        <f t="shared" si="9"/>
        <v>0</v>
      </c>
      <c r="BL174" s="16" t="s">
        <v>138</v>
      </c>
      <c r="BM174" s="143" t="s">
        <v>219</v>
      </c>
    </row>
    <row r="175" spans="2:65" s="1" customFormat="1" ht="21.75" customHeight="1">
      <c r="B175" s="131"/>
      <c r="C175" s="132" t="s">
        <v>7</v>
      </c>
      <c r="D175" s="132" t="s">
        <v>133</v>
      </c>
      <c r="E175" s="133" t="s">
        <v>230</v>
      </c>
      <c r="F175" s="134" t="s">
        <v>231</v>
      </c>
      <c r="G175" s="135" t="s">
        <v>136</v>
      </c>
      <c r="H175" s="136">
        <v>6</v>
      </c>
      <c r="I175" s="137"/>
      <c r="J175" s="138">
        <f t="shared" si="0"/>
        <v>0</v>
      </c>
      <c r="K175" s="198" t="s">
        <v>664</v>
      </c>
      <c r="L175" s="31"/>
      <c r="M175" s="139" t="s">
        <v>1</v>
      </c>
      <c r="N175" s="140" t="s">
        <v>38</v>
      </c>
      <c r="P175" s="141">
        <f t="shared" si="1"/>
        <v>0</v>
      </c>
      <c r="Q175" s="141">
        <v>0</v>
      </c>
      <c r="R175" s="141">
        <f t="shared" si="2"/>
        <v>0</v>
      </c>
      <c r="S175" s="141">
        <v>0</v>
      </c>
      <c r="T175" s="142">
        <f t="shared" si="3"/>
        <v>0</v>
      </c>
      <c r="AR175" s="143" t="s">
        <v>138</v>
      </c>
      <c r="AT175" s="143" t="s">
        <v>133</v>
      </c>
      <c r="AU175" s="143" t="s">
        <v>83</v>
      </c>
      <c r="AY175" s="16" t="s">
        <v>131</v>
      </c>
      <c r="BE175" s="144">
        <f t="shared" si="4"/>
        <v>0</v>
      </c>
      <c r="BF175" s="144">
        <f t="shared" si="5"/>
        <v>0</v>
      </c>
      <c r="BG175" s="144">
        <f t="shared" si="6"/>
        <v>0</v>
      </c>
      <c r="BH175" s="144">
        <f t="shared" si="7"/>
        <v>0</v>
      </c>
      <c r="BI175" s="144">
        <f t="shared" si="8"/>
        <v>0</v>
      </c>
      <c r="BJ175" s="16" t="s">
        <v>81</v>
      </c>
      <c r="BK175" s="144">
        <f t="shared" si="9"/>
        <v>0</v>
      </c>
      <c r="BL175" s="16" t="s">
        <v>138</v>
      </c>
      <c r="BM175" s="143" t="s">
        <v>222</v>
      </c>
    </row>
    <row r="176" spans="2:65" s="1" customFormat="1" ht="33" customHeight="1">
      <c r="B176" s="131"/>
      <c r="C176" s="132" t="s">
        <v>182</v>
      </c>
      <c r="D176" s="132" t="s">
        <v>133</v>
      </c>
      <c r="E176" s="133" t="s">
        <v>234</v>
      </c>
      <c r="F176" s="134" t="s">
        <v>235</v>
      </c>
      <c r="G176" s="135" t="s">
        <v>136</v>
      </c>
      <c r="H176" s="136">
        <v>6</v>
      </c>
      <c r="I176" s="137"/>
      <c r="J176" s="138">
        <f t="shared" si="0"/>
        <v>0</v>
      </c>
      <c r="K176" s="198" t="s">
        <v>664</v>
      </c>
      <c r="L176" s="31"/>
      <c r="M176" s="139" t="s">
        <v>1</v>
      </c>
      <c r="N176" s="140" t="s">
        <v>38</v>
      </c>
      <c r="P176" s="141">
        <f t="shared" si="1"/>
        <v>0</v>
      </c>
      <c r="Q176" s="141">
        <v>0</v>
      </c>
      <c r="R176" s="141">
        <f t="shared" si="2"/>
        <v>0</v>
      </c>
      <c r="S176" s="141">
        <v>0</v>
      </c>
      <c r="T176" s="142">
        <f t="shared" si="3"/>
        <v>0</v>
      </c>
      <c r="AR176" s="143" t="s">
        <v>138</v>
      </c>
      <c r="AT176" s="143" t="s">
        <v>133</v>
      </c>
      <c r="AU176" s="143" t="s">
        <v>83</v>
      </c>
      <c r="AY176" s="16" t="s">
        <v>131</v>
      </c>
      <c r="BE176" s="144">
        <f t="shared" si="4"/>
        <v>0</v>
      </c>
      <c r="BF176" s="144">
        <f t="shared" si="5"/>
        <v>0</v>
      </c>
      <c r="BG176" s="144">
        <f t="shared" si="6"/>
        <v>0</v>
      </c>
      <c r="BH176" s="144">
        <f t="shared" si="7"/>
        <v>0</v>
      </c>
      <c r="BI176" s="144">
        <f t="shared" si="8"/>
        <v>0</v>
      </c>
      <c r="BJ176" s="16" t="s">
        <v>81</v>
      </c>
      <c r="BK176" s="144">
        <f t="shared" si="9"/>
        <v>0</v>
      </c>
      <c r="BL176" s="16" t="s">
        <v>138</v>
      </c>
      <c r="BM176" s="143" t="s">
        <v>225</v>
      </c>
    </row>
    <row r="177" spans="2:65" s="1" customFormat="1" ht="33" customHeight="1">
      <c r="B177" s="131"/>
      <c r="C177" s="132" t="s">
        <v>226</v>
      </c>
      <c r="D177" s="132" t="s">
        <v>133</v>
      </c>
      <c r="E177" s="133" t="s">
        <v>241</v>
      </c>
      <c r="F177" s="134" t="s">
        <v>242</v>
      </c>
      <c r="G177" s="135" t="s">
        <v>136</v>
      </c>
      <c r="H177" s="136">
        <v>3</v>
      </c>
      <c r="I177" s="137"/>
      <c r="J177" s="138">
        <f t="shared" si="0"/>
        <v>0</v>
      </c>
      <c r="K177" s="198" t="s">
        <v>664</v>
      </c>
      <c r="L177" s="31"/>
      <c r="M177" s="139" t="s">
        <v>1</v>
      </c>
      <c r="N177" s="140" t="s">
        <v>38</v>
      </c>
      <c r="P177" s="141">
        <f t="shared" si="1"/>
        <v>0</v>
      </c>
      <c r="Q177" s="141">
        <v>0</v>
      </c>
      <c r="R177" s="141">
        <f t="shared" si="2"/>
        <v>0</v>
      </c>
      <c r="S177" s="141">
        <v>0</v>
      </c>
      <c r="T177" s="142">
        <f t="shared" si="3"/>
        <v>0</v>
      </c>
      <c r="AR177" s="143" t="s">
        <v>138</v>
      </c>
      <c r="AT177" s="143" t="s">
        <v>133</v>
      </c>
      <c r="AU177" s="143" t="s">
        <v>83</v>
      </c>
      <c r="AY177" s="16" t="s">
        <v>131</v>
      </c>
      <c r="BE177" s="144">
        <f t="shared" si="4"/>
        <v>0</v>
      </c>
      <c r="BF177" s="144">
        <f t="shared" si="5"/>
        <v>0</v>
      </c>
      <c r="BG177" s="144">
        <f t="shared" si="6"/>
        <v>0</v>
      </c>
      <c r="BH177" s="144">
        <f t="shared" si="7"/>
        <v>0</v>
      </c>
      <c r="BI177" s="144">
        <f t="shared" si="8"/>
        <v>0</v>
      </c>
      <c r="BJ177" s="16" t="s">
        <v>81</v>
      </c>
      <c r="BK177" s="144">
        <f t="shared" si="9"/>
        <v>0</v>
      </c>
      <c r="BL177" s="16" t="s">
        <v>138</v>
      </c>
      <c r="BM177" s="143" t="s">
        <v>229</v>
      </c>
    </row>
    <row r="178" spans="2:65" s="1" customFormat="1" ht="24.15" customHeight="1">
      <c r="B178" s="131"/>
      <c r="C178" s="160" t="s">
        <v>186</v>
      </c>
      <c r="D178" s="160" t="s">
        <v>175</v>
      </c>
      <c r="E178" s="161" t="s">
        <v>244</v>
      </c>
      <c r="F178" s="162" t="s">
        <v>245</v>
      </c>
      <c r="G178" s="163" t="s">
        <v>136</v>
      </c>
      <c r="H178" s="164">
        <v>3.09</v>
      </c>
      <c r="I178" s="165"/>
      <c r="J178" s="166">
        <f t="shared" si="0"/>
        <v>0</v>
      </c>
      <c r="K178" s="198" t="s">
        <v>664</v>
      </c>
      <c r="L178" s="167"/>
      <c r="M178" s="168" t="s">
        <v>1</v>
      </c>
      <c r="N178" s="169" t="s">
        <v>38</v>
      </c>
      <c r="P178" s="141">
        <f t="shared" si="1"/>
        <v>0</v>
      </c>
      <c r="Q178" s="141">
        <v>0</v>
      </c>
      <c r="R178" s="141">
        <f t="shared" si="2"/>
        <v>0</v>
      </c>
      <c r="S178" s="141">
        <v>0</v>
      </c>
      <c r="T178" s="142">
        <f t="shared" si="3"/>
        <v>0</v>
      </c>
      <c r="AR178" s="143" t="s">
        <v>152</v>
      </c>
      <c r="AT178" s="143" t="s">
        <v>175</v>
      </c>
      <c r="AU178" s="143" t="s">
        <v>83</v>
      </c>
      <c r="AY178" s="16" t="s">
        <v>131</v>
      </c>
      <c r="BE178" s="144">
        <f t="shared" si="4"/>
        <v>0</v>
      </c>
      <c r="BF178" s="144">
        <f t="shared" si="5"/>
        <v>0</v>
      </c>
      <c r="BG178" s="144">
        <f t="shared" si="6"/>
        <v>0</v>
      </c>
      <c r="BH178" s="144">
        <f t="shared" si="7"/>
        <v>0</v>
      </c>
      <c r="BI178" s="144">
        <f t="shared" si="8"/>
        <v>0</v>
      </c>
      <c r="BJ178" s="16" t="s">
        <v>81</v>
      </c>
      <c r="BK178" s="144">
        <f t="shared" si="9"/>
        <v>0</v>
      </c>
      <c r="BL178" s="16" t="s">
        <v>138</v>
      </c>
      <c r="BM178" s="143" t="s">
        <v>232</v>
      </c>
    </row>
    <row r="179" spans="2:65" s="12" customFormat="1">
      <c r="B179" s="145"/>
      <c r="D179" s="146" t="s">
        <v>139</v>
      </c>
      <c r="E179" s="147" t="s">
        <v>1</v>
      </c>
      <c r="F179" s="148" t="s">
        <v>490</v>
      </c>
      <c r="H179" s="149">
        <v>3.09</v>
      </c>
      <c r="I179" s="150"/>
      <c r="K179" s="199"/>
      <c r="L179" s="145"/>
      <c r="M179" s="151"/>
      <c r="T179" s="152"/>
      <c r="AT179" s="147" t="s">
        <v>139</v>
      </c>
      <c r="AU179" s="147" t="s">
        <v>83</v>
      </c>
      <c r="AV179" s="12" t="s">
        <v>83</v>
      </c>
      <c r="AW179" s="12" t="s">
        <v>30</v>
      </c>
      <c r="AX179" s="12" t="s">
        <v>73</v>
      </c>
      <c r="AY179" s="147" t="s">
        <v>131</v>
      </c>
    </row>
    <row r="180" spans="2:65" s="13" customFormat="1">
      <c r="B180" s="153"/>
      <c r="D180" s="146" t="s">
        <v>139</v>
      </c>
      <c r="E180" s="154" t="s">
        <v>1</v>
      </c>
      <c r="F180" s="155" t="s">
        <v>141</v>
      </c>
      <c r="H180" s="156">
        <v>3.09</v>
      </c>
      <c r="I180" s="157"/>
      <c r="K180" s="200"/>
      <c r="L180" s="153"/>
      <c r="M180" s="158"/>
      <c r="T180" s="159"/>
      <c r="AT180" s="154" t="s">
        <v>139</v>
      </c>
      <c r="AU180" s="154" t="s">
        <v>83</v>
      </c>
      <c r="AV180" s="13" t="s">
        <v>138</v>
      </c>
      <c r="AW180" s="13" t="s">
        <v>30</v>
      </c>
      <c r="AX180" s="13" t="s">
        <v>81</v>
      </c>
      <c r="AY180" s="154" t="s">
        <v>131</v>
      </c>
    </row>
    <row r="181" spans="2:65" s="11" customFormat="1" ht="22.95" customHeight="1">
      <c r="B181" s="119"/>
      <c r="D181" s="120" t="s">
        <v>72</v>
      </c>
      <c r="E181" s="129" t="s">
        <v>170</v>
      </c>
      <c r="F181" s="129" t="s">
        <v>248</v>
      </c>
      <c r="I181" s="122"/>
      <c r="J181" s="130">
        <f>BK181</f>
        <v>0</v>
      </c>
      <c r="K181" s="197"/>
      <c r="L181" s="119"/>
      <c r="M181" s="124"/>
      <c r="P181" s="125">
        <f>SUM(P182:P202)</f>
        <v>0</v>
      </c>
      <c r="R181" s="125">
        <f>SUM(R182:R202)</f>
        <v>0</v>
      </c>
      <c r="T181" s="126">
        <f>SUM(T182:T202)</f>
        <v>0</v>
      </c>
      <c r="AR181" s="120" t="s">
        <v>81</v>
      </c>
      <c r="AT181" s="127" t="s">
        <v>72</v>
      </c>
      <c r="AU181" s="127" t="s">
        <v>81</v>
      </c>
      <c r="AY181" s="120" t="s">
        <v>131</v>
      </c>
      <c r="BK181" s="128">
        <f>SUM(BK182:BK202)</f>
        <v>0</v>
      </c>
    </row>
    <row r="182" spans="2:65" s="1" customFormat="1" ht="24.15" customHeight="1">
      <c r="B182" s="131"/>
      <c r="C182" s="132" t="s">
        <v>233</v>
      </c>
      <c r="D182" s="132" t="s">
        <v>133</v>
      </c>
      <c r="E182" s="133" t="s">
        <v>250</v>
      </c>
      <c r="F182" s="134" t="s">
        <v>251</v>
      </c>
      <c r="G182" s="135" t="s">
        <v>252</v>
      </c>
      <c r="H182" s="136">
        <v>1</v>
      </c>
      <c r="I182" s="137"/>
      <c r="J182" s="138">
        <f>ROUND(I182*H182,2)</f>
        <v>0</v>
      </c>
      <c r="K182" s="198" t="s">
        <v>664</v>
      </c>
      <c r="L182" s="31"/>
      <c r="M182" s="139" t="s">
        <v>1</v>
      </c>
      <c r="N182" s="140" t="s">
        <v>38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138</v>
      </c>
      <c r="AT182" s="143" t="s">
        <v>133</v>
      </c>
      <c r="AU182" s="143" t="s">
        <v>83</v>
      </c>
      <c r="AY182" s="16" t="s">
        <v>131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81</v>
      </c>
      <c r="BK182" s="144">
        <f>ROUND(I182*H182,2)</f>
        <v>0</v>
      </c>
      <c r="BL182" s="16" t="s">
        <v>138</v>
      </c>
      <c r="BM182" s="143" t="s">
        <v>236</v>
      </c>
    </row>
    <row r="183" spans="2:65" s="12" customFormat="1">
      <c r="B183" s="145"/>
      <c r="D183" s="146" t="s">
        <v>139</v>
      </c>
      <c r="E183" s="147" t="s">
        <v>1</v>
      </c>
      <c r="F183" s="148" t="s">
        <v>491</v>
      </c>
      <c r="H183" s="149">
        <v>1</v>
      </c>
      <c r="I183" s="150"/>
      <c r="K183" s="199"/>
      <c r="L183" s="145"/>
      <c r="M183" s="151"/>
      <c r="T183" s="152"/>
      <c r="AT183" s="147" t="s">
        <v>139</v>
      </c>
      <c r="AU183" s="147" t="s">
        <v>83</v>
      </c>
      <c r="AV183" s="12" t="s">
        <v>83</v>
      </c>
      <c r="AW183" s="12" t="s">
        <v>30</v>
      </c>
      <c r="AX183" s="12" t="s">
        <v>73</v>
      </c>
      <c r="AY183" s="147" t="s">
        <v>131</v>
      </c>
    </row>
    <row r="184" spans="2:65" s="13" customFormat="1">
      <c r="B184" s="153"/>
      <c r="D184" s="146" t="s">
        <v>139</v>
      </c>
      <c r="E184" s="154" t="s">
        <v>1</v>
      </c>
      <c r="F184" s="155" t="s">
        <v>141</v>
      </c>
      <c r="H184" s="156">
        <v>1</v>
      </c>
      <c r="I184" s="157"/>
      <c r="K184" s="200"/>
      <c r="L184" s="153"/>
      <c r="M184" s="158"/>
      <c r="T184" s="159"/>
      <c r="AT184" s="154" t="s">
        <v>139</v>
      </c>
      <c r="AU184" s="154" t="s">
        <v>83</v>
      </c>
      <c r="AV184" s="13" t="s">
        <v>138</v>
      </c>
      <c r="AW184" s="13" t="s">
        <v>30</v>
      </c>
      <c r="AX184" s="13" t="s">
        <v>81</v>
      </c>
      <c r="AY184" s="154" t="s">
        <v>131</v>
      </c>
    </row>
    <row r="185" spans="2:65" s="1" customFormat="1" ht="33" customHeight="1">
      <c r="B185" s="131"/>
      <c r="C185" s="132" t="s">
        <v>191</v>
      </c>
      <c r="D185" s="132" t="s">
        <v>133</v>
      </c>
      <c r="E185" s="133" t="s">
        <v>278</v>
      </c>
      <c r="F185" s="134" t="s">
        <v>279</v>
      </c>
      <c r="G185" s="135" t="s">
        <v>151</v>
      </c>
      <c r="H185" s="136">
        <v>7.5</v>
      </c>
      <c r="I185" s="137"/>
      <c r="J185" s="138">
        <f>ROUND(I185*H185,2)</f>
        <v>0</v>
      </c>
      <c r="K185" s="198" t="s">
        <v>664</v>
      </c>
      <c r="L185" s="31"/>
      <c r="M185" s="139" t="s">
        <v>1</v>
      </c>
      <c r="N185" s="140" t="s">
        <v>38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138</v>
      </c>
      <c r="AT185" s="143" t="s">
        <v>133</v>
      </c>
      <c r="AU185" s="143" t="s">
        <v>83</v>
      </c>
      <c r="AY185" s="16" t="s">
        <v>131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81</v>
      </c>
      <c r="BK185" s="144">
        <f>ROUND(I185*H185,2)</f>
        <v>0</v>
      </c>
      <c r="BL185" s="16" t="s">
        <v>138</v>
      </c>
      <c r="BM185" s="143" t="s">
        <v>239</v>
      </c>
    </row>
    <row r="186" spans="2:65" s="12" customFormat="1">
      <c r="B186" s="145"/>
      <c r="D186" s="146" t="s">
        <v>139</v>
      </c>
      <c r="E186" s="147" t="s">
        <v>1</v>
      </c>
      <c r="F186" s="148" t="s">
        <v>492</v>
      </c>
      <c r="H186" s="149">
        <v>7.5</v>
      </c>
      <c r="I186" s="150"/>
      <c r="K186" s="199"/>
      <c r="L186" s="145"/>
      <c r="M186" s="151"/>
      <c r="T186" s="152"/>
      <c r="AT186" s="147" t="s">
        <v>139</v>
      </c>
      <c r="AU186" s="147" t="s">
        <v>83</v>
      </c>
      <c r="AV186" s="12" t="s">
        <v>83</v>
      </c>
      <c r="AW186" s="12" t="s">
        <v>30</v>
      </c>
      <c r="AX186" s="12" t="s">
        <v>73</v>
      </c>
      <c r="AY186" s="147" t="s">
        <v>131</v>
      </c>
    </row>
    <row r="187" spans="2:65" s="13" customFormat="1">
      <c r="B187" s="153"/>
      <c r="D187" s="146" t="s">
        <v>139</v>
      </c>
      <c r="E187" s="154" t="s">
        <v>1</v>
      </c>
      <c r="F187" s="155" t="s">
        <v>141</v>
      </c>
      <c r="H187" s="156">
        <v>7.5</v>
      </c>
      <c r="I187" s="157"/>
      <c r="K187" s="200"/>
      <c r="L187" s="153"/>
      <c r="M187" s="158"/>
      <c r="T187" s="159"/>
      <c r="AT187" s="154" t="s">
        <v>139</v>
      </c>
      <c r="AU187" s="154" t="s">
        <v>83</v>
      </c>
      <c r="AV187" s="13" t="s">
        <v>138</v>
      </c>
      <c r="AW187" s="13" t="s">
        <v>30</v>
      </c>
      <c r="AX187" s="13" t="s">
        <v>81</v>
      </c>
      <c r="AY187" s="154" t="s">
        <v>131</v>
      </c>
    </row>
    <row r="188" spans="2:65" s="1" customFormat="1" ht="16.5" customHeight="1">
      <c r="B188" s="131"/>
      <c r="C188" s="160" t="s">
        <v>240</v>
      </c>
      <c r="D188" s="160" t="s">
        <v>175</v>
      </c>
      <c r="E188" s="161" t="s">
        <v>283</v>
      </c>
      <c r="F188" s="162" t="s">
        <v>284</v>
      </c>
      <c r="G188" s="163" t="s">
        <v>151</v>
      </c>
      <c r="H188" s="164">
        <v>6.63</v>
      </c>
      <c r="I188" s="165"/>
      <c r="J188" s="166">
        <f>ROUND(I188*H188,2)</f>
        <v>0</v>
      </c>
      <c r="K188" s="198" t="s">
        <v>664</v>
      </c>
      <c r="L188" s="167"/>
      <c r="M188" s="168" t="s">
        <v>1</v>
      </c>
      <c r="N188" s="169" t="s">
        <v>38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152</v>
      </c>
      <c r="AT188" s="143" t="s">
        <v>175</v>
      </c>
      <c r="AU188" s="143" t="s">
        <v>83</v>
      </c>
      <c r="AY188" s="16" t="s">
        <v>131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81</v>
      </c>
      <c r="BK188" s="144">
        <f>ROUND(I188*H188,2)</f>
        <v>0</v>
      </c>
      <c r="BL188" s="16" t="s">
        <v>138</v>
      </c>
      <c r="BM188" s="143" t="s">
        <v>243</v>
      </c>
    </row>
    <row r="189" spans="2:65" s="12" customFormat="1">
      <c r="B189" s="145"/>
      <c r="D189" s="146" t="s">
        <v>139</v>
      </c>
      <c r="E189" s="147" t="s">
        <v>1</v>
      </c>
      <c r="F189" s="148" t="s">
        <v>493</v>
      </c>
      <c r="H189" s="149">
        <v>6.63</v>
      </c>
      <c r="I189" s="150"/>
      <c r="K189" s="199"/>
      <c r="L189" s="145"/>
      <c r="M189" s="151"/>
      <c r="T189" s="152"/>
      <c r="AT189" s="147" t="s">
        <v>139</v>
      </c>
      <c r="AU189" s="147" t="s">
        <v>83</v>
      </c>
      <c r="AV189" s="12" t="s">
        <v>83</v>
      </c>
      <c r="AW189" s="12" t="s">
        <v>30</v>
      </c>
      <c r="AX189" s="12" t="s">
        <v>73</v>
      </c>
      <c r="AY189" s="147" t="s">
        <v>131</v>
      </c>
    </row>
    <row r="190" spans="2:65" s="13" customFormat="1">
      <c r="B190" s="153"/>
      <c r="D190" s="146" t="s">
        <v>139</v>
      </c>
      <c r="E190" s="154" t="s">
        <v>1</v>
      </c>
      <c r="F190" s="155" t="s">
        <v>141</v>
      </c>
      <c r="H190" s="156">
        <v>6.63</v>
      </c>
      <c r="I190" s="157"/>
      <c r="K190" s="200"/>
      <c r="L190" s="153"/>
      <c r="M190" s="158"/>
      <c r="T190" s="159"/>
      <c r="AT190" s="154" t="s">
        <v>139</v>
      </c>
      <c r="AU190" s="154" t="s">
        <v>83</v>
      </c>
      <c r="AV190" s="13" t="s">
        <v>138</v>
      </c>
      <c r="AW190" s="13" t="s">
        <v>30</v>
      </c>
      <c r="AX190" s="13" t="s">
        <v>81</v>
      </c>
      <c r="AY190" s="154" t="s">
        <v>131</v>
      </c>
    </row>
    <row r="191" spans="2:65" s="1" customFormat="1" ht="24.15" customHeight="1">
      <c r="B191" s="131"/>
      <c r="C191" s="160" t="s">
        <v>194</v>
      </c>
      <c r="D191" s="160" t="s">
        <v>175</v>
      </c>
      <c r="E191" s="161" t="s">
        <v>494</v>
      </c>
      <c r="F191" s="162" t="s">
        <v>495</v>
      </c>
      <c r="G191" s="163" t="s">
        <v>151</v>
      </c>
      <c r="H191" s="164">
        <v>1.02</v>
      </c>
      <c r="I191" s="165"/>
      <c r="J191" s="166">
        <f>ROUND(I191*H191,2)</f>
        <v>0</v>
      </c>
      <c r="K191" s="198" t="s">
        <v>664</v>
      </c>
      <c r="L191" s="167"/>
      <c r="M191" s="168" t="s">
        <v>1</v>
      </c>
      <c r="N191" s="169" t="s">
        <v>38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152</v>
      </c>
      <c r="AT191" s="143" t="s">
        <v>175</v>
      </c>
      <c r="AU191" s="143" t="s">
        <v>83</v>
      </c>
      <c r="AY191" s="16" t="s">
        <v>131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81</v>
      </c>
      <c r="BK191" s="144">
        <f>ROUND(I191*H191,2)</f>
        <v>0</v>
      </c>
      <c r="BL191" s="16" t="s">
        <v>138</v>
      </c>
      <c r="BM191" s="143" t="s">
        <v>246</v>
      </c>
    </row>
    <row r="192" spans="2:65" s="12" customFormat="1">
      <c r="B192" s="145"/>
      <c r="D192" s="146" t="s">
        <v>139</v>
      </c>
      <c r="E192" s="147" t="s">
        <v>1</v>
      </c>
      <c r="F192" s="148" t="s">
        <v>496</v>
      </c>
      <c r="H192" s="149">
        <v>1.02</v>
      </c>
      <c r="I192" s="150"/>
      <c r="K192" s="199"/>
      <c r="L192" s="145"/>
      <c r="M192" s="151"/>
      <c r="T192" s="152"/>
      <c r="AT192" s="147" t="s">
        <v>139</v>
      </c>
      <c r="AU192" s="147" t="s">
        <v>83</v>
      </c>
      <c r="AV192" s="12" t="s">
        <v>83</v>
      </c>
      <c r="AW192" s="12" t="s">
        <v>30</v>
      </c>
      <c r="AX192" s="12" t="s">
        <v>73</v>
      </c>
      <c r="AY192" s="147" t="s">
        <v>131</v>
      </c>
    </row>
    <row r="193" spans="2:65" s="13" customFormat="1">
      <c r="B193" s="153"/>
      <c r="D193" s="146" t="s">
        <v>139</v>
      </c>
      <c r="E193" s="154" t="s">
        <v>1</v>
      </c>
      <c r="F193" s="155" t="s">
        <v>141</v>
      </c>
      <c r="H193" s="156">
        <v>1.02</v>
      </c>
      <c r="I193" s="157"/>
      <c r="K193" s="200"/>
      <c r="L193" s="153"/>
      <c r="M193" s="158"/>
      <c r="T193" s="159"/>
      <c r="AT193" s="154" t="s">
        <v>139</v>
      </c>
      <c r="AU193" s="154" t="s">
        <v>83</v>
      </c>
      <c r="AV193" s="13" t="s">
        <v>138</v>
      </c>
      <c r="AW193" s="13" t="s">
        <v>30</v>
      </c>
      <c r="AX193" s="13" t="s">
        <v>81</v>
      </c>
      <c r="AY193" s="154" t="s">
        <v>131</v>
      </c>
    </row>
    <row r="194" spans="2:65" s="1" customFormat="1" ht="33" customHeight="1">
      <c r="B194" s="131"/>
      <c r="C194" s="132" t="s">
        <v>249</v>
      </c>
      <c r="D194" s="132" t="s">
        <v>133</v>
      </c>
      <c r="E194" s="133" t="s">
        <v>497</v>
      </c>
      <c r="F194" s="134" t="s">
        <v>498</v>
      </c>
      <c r="G194" s="135" t="s">
        <v>151</v>
      </c>
      <c r="H194" s="136">
        <v>3.5</v>
      </c>
      <c r="I194" s="137"/>
      <c r="J194" s="138">
        <f>ROUND(I194*H194,2)</f>
        <v>0</v>
      </c>
      <c r="K194" s="198" t="s">
        <v>664</v>
      </c>
      <c r="L194" s="31"/>
      <c r="M194" s="139" t="s">
        <v>1</v>
      </c>
      <c r="N194" s="140" t="s">
        <v>38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138</v>
      </c>
      <c r="AT194" s="143" t="s">
        <v>133</v>
      </c>
      <c r="AU194" s="143" t="s">
        <v>83</v>
      </c>
      <c r="AY194" s="16" t="s">
        <v>131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81</v>
      </c>
      <c r="BK194" s="144">
        <f>ROUND(I194*H194,2)</f>
        <v>0</v>
      </c>
      <c r="BL194" s="16" t="s">
        <v>138</v>
      </c>
      <c r="BM194" s="143" t="s">
        <v>253</v>
      </c>
    </row>
    <row r="195" spans="2:65" s="1" customFormat="1" ht="16.5" customHeight="1">
      <c r="B195" s="131"/>
      <c r="C195" s="160" t="s">
        <v>200</v>
      </c>
      <c r="D195" s="160" t="s">
        <v>175</v>
      </c>
      <c r="E195" s="161" t="s">
        <v>499</v>
      </c>
      <c r="F195" s="162" t="s">
        <v>500</v>
      </c>
      <c r="G195" s="163" t="s">
        <v>151</v>
      </c>
      <c r="H195" s="164">
        <v>3.57</v>
      </c>
      <c r="I195" s="165"/>
      <c r="J195" s="166">
        <f>ROUND(I195*H195,2)</f>
        <v>0</v>
      </c>
      <c r="K195" s="198" t="s">
        <v>664</v>
      </c>
      <c r="L195" s="167"/>
      <c r="M195" s="168" t="s">
        <v>1</v>
      </c>
      <c r="N195" s="169" t="s">
        <v>38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152</v>
      </c>
      <c r="AT195" s="143" t="s">
        <v>175</v>
      </c>
      <c r="AU195" s="143" t="s">
        <v>83</v>
      </c>
      <c r="AY195" s="16" t="s">
        <v>131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81</v>
      </c>
      <c r="BK195" s="144">
        <f>ROUND(I195*H195,2)</f>
        <v>0</v>
      </c>
      <c r="BL195" s="16" t="s">
        <v>138</v>
      </c>
      <c r="BM195" s="143" t="s">
        <v>256</v>
      </c>
    </row>
    <row r="196" spans="2:65" s="12" customFormat="1">
      <c r="B196" s="145"/>
      <c r="D196" s="146" t="s">
        <v>139</v>
      </c>
      <c r="E196" s="147" t="s">
        <v>1</v>
      </c>
      <c r="F196" s="148" t="s">
        <v>501</v>
      </c>
      <c r="H196" s="149">
        <v>3.57</v>
      </c>
      <c r="I196" s="150"/>
      <c r="K196" s="199"/>
      <c r="L196" s="145"/>
      <c r="M196" s="151"/>
      <c r="T196" s="152"/>
      <c r="AT196" s="147" t="s">
        <v>139</v>
      </c>
      <c r="AU196" s="147" t="s">
        <v>83</v>
      </c>
      <c r="AV196" s="12" t="s">
        <v>83</v>
      </c>
      <c r="AW196" s="12" t="s">
        <v>30</v>
      </c>
      <c r="AX196" s="12" t="s">
        <v>73</v>
      </c>
      <c r="AY196" s="147" t="s">
        <v>131</v>
      </c>
    </row>
    <row r="197" spans="2:65" s="13" customFormat="1">
      <c r="B197" s="153"/>
      <c r="D197" s="146" t="s">
        <v>139</v>
      </c>
      <c r="E197" s="154" t="s">
        <v>1</v>
      </c>
      <c r="F197" s="155" t="s">
        <v>141</v>
      </c>
      <c r="H197" s="156">
        <v>3.57</v>
      </c>
      <c r="I197" s="157"/>
      <c r="K197" s="200"/>
      <c r="L197" s="153"/>
      <c r="M197" s="158"/>
      <c r="T197" s="159"/>
      <c r="AT197" s="154" t="s">
        <v>139</v>
      </c>
      <c r="AU197" s="154" t="s">
        <v>83</v>
      </c>
      <c r="AV197" s="13" t="s">
        <v>138</v>
      </c>
      <c r="AW197" s="13" t="s">
        <v>30</v>
      </c>
      <c r="AX197" s="13" t="s">
        <v>81</v>
      </c>
      <c r="AY197" s="154" t="s">
        <v>131</v>
      </c>
    </row>
    <row r="198" spans="2:65" s="1" customFormat="1" ht="33" customHeight="1">
      <c r="B198" s="131"/>
      <c r="C198" s="132" t="s">
        <v>258</v>
      </c>
      <c r="D198" s="132" t="s">
        <v>133</v>
      </c>
      <c r="E198" s="133" t="s">
        <v>301</v>
      </c>
      <c r="F198" s="134" t="s">
        <v>302</v>
      </c>
      <c r="G198" s="135" t="s">
        <v>151</v>
      </c>
      <c r="H198" s="136">
        <v>18</v>
      </c>
      <c r="I198" s="137"/>
      <c r="J198" s="138">
        <f>ROUND(I198*H198,2)</f>
        <v>0</v>
      </c>
      <c r="K198" s="198" t="s">
        <v>664</v>
      </c>
      <c r="L198" s="31"/>
      <c r="M198" s="139" t="s">
        <v>1</v>
      </c>
      <c r="N198" s="140" t="s">
        <v>38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138</v>
      </c>
      <c r="AT198" s="143" t="s">
        <v>133</v>
      </c>
      <c r="AU198" s="143" t="s">
        <v>83</v>
      </c>
      <c r="AY198" s="16" t="s">
        <v>131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81</v>
      </c>
      <c r="BK198" s="144">
        <f>ROUND(I198*H198,2)</f>
        <v>0</v>
      </c>
      <c r="BL198" s="16" t="s">
        <v>138</v>
      </c>
      <c r="BM198" s="143" t="s">
        <v>261</v>
      </c>
    </row>
    <row r="199" spans="2:65" s="1" customFormat="1" ht="24.15" customHeight="1">
      <c r="B199" s="131"/>
      <c r="C199" s="132" t="s">
        <v>203</v>
      </c>
      <c r="D199" s="132" t="s">
        <v>133</v>
      </c>
      <c r="E199" s="133" t="s">
        <v>304</v>
      </c>
      <c r="F199" s="134" t="s">
        <v>305</v>
      </c>
      <c r="G199" s="135" t="s">
        <v>151</v>
      </c>
      <c r="H199" s="136">
        <v>18</v>
      </c>
      <c r="I199" s="137"/>
      <c r="J199" s="138">
        <f>ROUND(I199*H199,2)</f>
        <v>0</v>
      </c>
      <c r="K199" s="198" t="s">
        <v>664</v>
      </c>
      <c r="L199" s="31"/>
      <c r="M199" s="139" t="s">
        <v>1</v>
      </c>
      <c r="N199" s="140" t="s">
        <v>38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138</v>
      </c>
      <c r="AT199" s="143" t="s">
        <v>133</v>
      </c>
      <c r="AU199" s="143" t="s">
        <v>83</v>
      </c>
      <c r="AY199" s="16" t="s">
        <v>131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81</v>
      </c>
      <c r="BK199" s="144">
        <f>ROUND(I199*H199,2)</f>
        <v>0</v>
      </c>
      <c r="BL199" s="16" t="s">
        <v>138</v>
      </c>
      <c r="BM199" s="143" t="s">
        <v>265</v>
      </c>
    </row>
    <row r="200" spans="2:65" s="1" customFormat="1" ht="24.15" customHeight="1">
      <c r="B200" s="131"/>
      <c r="C200" s="132" t="s">
        <v>266</v>
      </c>
      <c r="D200" s="132" t="s">
        <v>133</v>
      </c>
      <c r="E200" s="133" t="s">
        <v>502</v>
      </c>
      <c r="F200" s="134" t="s">
        <v>503</v>
      </c>
      <c r="G200" s="135" t="s">
        <v>252</v>
      </c>
      <c r="H200" s="136">
        <v>1</v>
      </c>
      <c r="I200" s="137"/>
      <c r="J200" s="138">
        <f>ROUND(I200*H200,2)</f>
        <v>0</v>
      </c>
      <c r="K200" s="198" t="s">
        <v>664</v>
      </c>
      <c r="L200" s="31"/>
      <c r="M200" s="139" t="s">
        <v>1</v>
      </c>
      <c r="N200" s="140" t="s">
        <v>38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138</v>
      </c>
      <c r="AT200" s="143" t="s">
        <v>133</v>
      </c>
      <c r="AU200" s="143" t="s">
        <v>83</v>
      </c>
      <c r="AY200" s="16" t="s">
        <v>131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81</v>
      </c>
      <c r="BK200" s="144">
        <f>ROUND(I200*H200,2)</f>
        <v>0</v>
      </c>
      <c r="BL200" s="16" t="s">
        <v>138</v>
      </c>
      <c r="BM200" s="143" t="s">
        <v>269</v>
      </c>
    </row>
    <row r="201" spans="2:65" s="12" customFormat="1">
      <c r="B201" s="145"/>
      <c r="D201" s="146" t="s">
        <v>139</v>
      </c>
      <c r="E201" s="147" t="s">
        <v>1</v>
      </c>
      <c r="F201" s="148" t="s">
        <v>491</v>
      </c>
      <c r="H201" s="149">
        <v>1</v>
      </c>
      <c r="I201" s="150"/>
      <c r="K201" s="199"/>
      <c r="L201" s="145"/>
      <c r="M201" s="151"/>
      <c r="T201" s="152"/>
      <c r="AT201" s="147" t="s">
        <v>139</v>
      </c>
      <c r="AU201" s="147" t="s">
        <v>83</v>
      </c>
      <c r="AV201" s="12" t="s">
        <v>83</v>
      </c>
      <c r="AW201" s="12" t="s">
        <v>30</v>
      </c>
      <c r="AX201" s="12" t="s">
        <v>73</v>
      </c>
      <c r="AY201" s="147" t="s">
        <v>131</v>
      </c>
    </row>
    <row r="202" spans="2:65" s="13" customFormat="1">
      <c r="B202" s="153"/>
      <c r="D202" s="146" t="s">
        <v>139</v>
      </c>
      <c r="E202" s="154" t="s">
        <v>1</v>
      </c>
      <c r="F202" s="155" t="s">
        <v>141</v>
      </c>
      <c r="H202" s="156">
        <v>1</v>
      </c>
      <c r="I202" s="157"/>
      <c r="K202" s="200"/>
      <c r="L202" s="153"/>
      <c r="M202" s="158"/>
      <c r="T202" s="159"/>
      <c r="AT202" s="154" t="s">
        <v>139</v>
      </c>
      <c r="AU202" s="154" t="s">
        <v>83</v>
      </c>
      <c r="AV202" s="13" t="s">
        <v>138</v>
      </c>
      <c r="AW202" s="13" t="s">
        <v>30</v>
      </c>
      <c r="AX202" s="13" t="s">
        <v>81</v>
      </c>
      <c r="AY202" s="154" t="s">
        <v>131</v>
      </c>
    </row>
    <row r="203" spans="2:65" s="11" customFormat="1" ht="22.95" customHeight="1">
      <c r="B203" s="119"/>
      <c r="D203" s="120" t="s">
        <v>72</v>
      </c>
      <c r="E203" s="129" t="s">
        <v>311</v>
      </c>
      <c r="F203" s="129" t="s">
        <v>312</v>
      </c>
      <c r="I203" s="122"/>
      <c r="J203" s="130">
        <f>BK203</f>
        <v>0</v>
      </c>
      <c r="K203" s="197"/>
      <c r="L203" s="119"/>
      <c r="M203" s="124"/>
      <c r="P203" s="125">
        <f>SUM(P204:P225)</f>
        <v>0</v>
      </c>
      <c r="R203" s="125">
        <f>SUM(R204:R225)</f>
        <v>0</v>
      </c>
      <c r="T203" s="126">
        <f>SUM(T204:T225)</f>
        <v>0</v>
      </c>
      <c r="AR203" s="120" t="s">
        <v>81</v>
      </c>
      <c r="AT203" s="127" t="s">
        <v>72</v>
      </c>
      <c r="AU203" s="127" t="s">
        <v>81</v>
      </c>
      <c r="AY203" s="120" t="s">
        <v>131</v>
      </c>
      <c r="BK203" s="128">
        <f>SUM(BK204:BK225)</f>
        <v>0</v>
      </c>
    </row>
    <row r="204" spans="2:65" s="1" customFormat="1" ht="24.15" customHeight="1">
      <c r="B204" s="131"/>
      <c r="C204" s="132" t="s">
        <v>208</v>
      </c>
      <c r="D204" s="132" t="s">
        <v>133</v>
      </c>
      <c r="E204" s="133" t="s">
        <v>313</v>
      </c>
      <c r="F204" s="134" t="s">
        <v>314</v>
      </c>
      <c r="G204" s="135" t="s">
        <v>168</v>
      </c>
      <c r="H204" s="136">
        <v>1.8959999999999999</v>
      </c>
      <c r="I204" s="137"/>
      <c r="J204" s="138">
        <f>ROUND(I204*H204,2)</f>
        <v>0</v>
      </c>
      <c r="K204" s="198" t="s">
        <v>664</v>
      </c>
      <c r="L204" s="31"/>
      <c r="M204" s="139" t="s">
        <v>1</v>
      </c>
      <c r="N204" s="140" t="s">
        <v>38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138</v>
      </c>
      <c r="AT204" s="143" t="s">
        <v>133</v>
      </c>
      <c r="AU204" s="143" t="s">
        <v>83</v>
      </c>
      <c r="AY204" s="16" t="s">
        <v>131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81</v>
      </c>
      <c r="BK204" s="144">
        <f>ROUND(I204*H204,2)</f>
        <v>0</v>
      </c>
      <c r="BL204" s="16" t="s">
        <v>138</v>
      </c>
      <c r="BM204" s="143" t="s">
        <v>272</v>
      </c>
    </row>
    <row r="205" spans="2:65" s="12" customFormat="1">
      <c r="B205" s="145"/>
      <c r="D205" s="146" t="s">
        <v>139</v>
      </c>
      <c r="E205" s="147" t="s">
        <v>1</v>
      </c>
      <c r="F205" s="148" t="s">
        <v>504</v>
      </c>
      <c r="H205" s="149">
        <v>1.8959999999999999</v>
      </c>
      <c r="I205" s="150"/>
      <c r="K205" s="199"/>
      <c r="L205" s="145"/>
      <c r="M205" s="151"/>
      <c r="T205" s="152"/>
      <c r="AT205" s="147" t="s">
        <v>139</v>
      </c>
      <c r="AU205" s="147" t="s">
        <v>83</v>
      </c>
      <c r="AV205" s="12" t="s">
        <v>83</v>
      </c>
      <c r="AW205" s="12" t="s">
        <v>30</v>
      </c>
      <c r="AX205" s="12" t="s">
        <v>73</v>
      </c>
      <c r="AY205" s="147" t="s">
        <v>131</v>
      </c>
    </row>
    <row r="206" spans="2:65" s="13" customFormat="1">
      <c r="B206" s="153"/>
      <c r="D206" s="146" t="s">
        <v>139</v>
      </c>
      <c r="E206" s="154" t="s">
        <v>1</v>
      </c>
      <c r="F206" s="155" t="s">
        <v>141</v>
      </c>
      <c r="H206" s="156">
        <v>1.8959999999999999</v>
      </c>
      <c r="I206" s="157"/>
      <c r="K206" s="200"/>
      <c r="L206" s="153"/>
      <c r="M206" s="158"/>
      <c r="T206" s="159"/>
      <c r="AT206" s="154" t="s">
        <v>139</v>
      </c>
      <c r="AU206" s="154" t="s">
        <v>83</v>
      </c>
      <c r="AV206" s="13" t="s">
        <v>138</v>
      </c>
      <c r="AW206" s="13" t="s">
        <v>30</v>
      </c>
      <c r="AX206" s="13" t="s">
        <v>81</v>
      </c>
      <c r="AY206" s="154" t="s">
        <v>131</v>
      </c>
    </row>
    <row r="207" spans="2:65" s="1" customFormat="1" ht="21.75" customHeight="1">
      <c r="B207" s="131"/>
      <c r="C207" s="132" t="s">
        <v>274</v>
      </c>
      <c r="D207" s="132" t="s">
        <v>133</v>
      </c>
      <c r="E207" s="133" t="s">
        <v>318</v>
      </c>
      <c r="F207" s="134" t="s">
        <v>319</v>
      </c>
      <c r="G207" s="135" t="s">
        <v>168</v>
      </c>
      <c r="H207" s="136">
        <v>4.8609999999999998</v>
      </c>
      <c r="I207" s="137"/>
      <c r="J207" s="138">
        <f>ROUND(I207*H207,2)</f>
        <v>0</v>
      </c>
      <c r="K207" s="198" t="s">
        <v>664</v>
      </c>
      <c r="L207" s="31"/>
      <c r="M207" s="139" t="s">
        <v>1</v>
      </c>
      <c r="N207" s="140" t="s">
        <v>38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138</v>
      </c>
      <c r="AT207" s="143" t="s">
        <v>133</v>
      </c>
      <c r="AU207" s="143" t="s">
        <v>83</v>
      </c>
      <c r="AY207" s="16" t="s">
        <v>131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81</v>
      </c>
      <c r="BK207" s="144">
        <f>ROUND(I207*H207,2)</f>
        <v>0</v>
      </c>
      <c r="BL207" s="16" t="s">
        <v>138</v>
      </c>
      <c r="BM207" s="143" t="s">
        <v>277</v>
      </c>
    </row>
    <row r="208" spans="2:65" s="12" customFormat="1">
      <c r="B208" s="145"/>
      <c r="D208" s="146" t="s">
        <v>139</v>
      </c>
      <c r="E208" s="147" t="s">
        <v>1</v>
      </c>
      <c r="F208" s="148" t="s">
        <v>505</v>
      </c>
      <c r="H208" s="149">
        <v>1.95</v>
      </c>
      <c r="I208" s="150"/>
      <c r="K208" s="199"/>
      <c r="L208" s="145"/>
      <c r="M208" s="151"/>
      <c r="T208" s="152"/>
      <c r="AT208" s="147" t="s">
        <v>139</v>
      </c>
      <c r="AU208" s="147" t="s">
        <v>83</v>
      </c>
      <c r="AV208" s="12" t="s">
        <v>83</v>
      </c>
      <c r="AW208" s="12" t="s">
        <v>30</v>
      </c>
      <c r="AX208" s="12" t="s">
        <v>73</v>
      </c>
      <c r="AY208" s="147" t="s">
        <v>131</v>
      </c>
    </row>
    <row r="209" spans="2:65" s="12" customFormat="1">
      <c r="B209" s="145"/>
      <c r="D209" s="146" t="s">
        <v>139</v>
      </c>
      <c r="E209" s="147" t="s">
        <v>1</v>
      </c>
      <c r="F209" s="148" t="s">
        <v>506</v>
      </c>
      <c r="H209" s="149">
        <v>1.0149999999999999</v>
      </c>
      <c r="I209" s="150"/>
      <c r="K209" s="199"/>
      <c r="L209" s="145"/>
      <c r="M209" s="151"/>
      <c r="T209" s="152"/>
      <c r="AT209" s="147" t="s">
        <v>139</v>
      </c>
      <c r="AU209" s="147" t="s">
        <v>83</v>
      </c>
      <c r="AV209" s="12" t="s">
        <v>83</v>
      </c>
      <c r="AW209" s="12" t="s">
        <v>30</v>
      </c>
      <c r="AX209" s="12" t="s">
        <v>73</v>
      </c>
      <c r="AY209" s="147" t="s">
        <v>131</v>
      </c>
    </row>
    <row r="210" spans="2:65" s="12" customFormat="1">
      <c r="B210" s="145"/>
      <c r="D210" s="146" t="s">
        <v>139</v>
      </c>
      <c r="E210" s="147" t="s">
        <v>1</v>
      </c>
      <c r="F210" s="148" t="s">
        <v>507</v>
      </c>
      <c r="H210" s="149">
        <v>1.8959999999999999</v>
      </c>
      <c r="I210" s="150"/>
      <c r="K210" s="199"/>
      <c r="L210" s="145"/>
      <c r="M210" s="151"/>
      <c r="T210" s="152"/>
      <c r="AT210" s="147" t="s">
        <v>139</v>
      </c>
      <c r="AU210" s="147" t="s">
        <v>83</v>
      </c>
      <c r="AV210" s="12" t="s">
        <v>83</v>
      </c>
      <c r="AW210" s="12" t="s">
        <v>30</v>
      </c>
      <c r="AX210" s="12" t="s">
        <v>73</v>
      </c>
      <c r="AY210" s="147" t="s">
        <v>131</v>
      </c>
    </row>
    <row r="211" spans="2:65" s="13" customFormat="1">
      <c r="B211" s="153"/>
      <c r="D211" s="146" t="s">
        <v>139</v>
      </c>
      <c r="E211" s="154" t="s">
        <v>1</v>
      </c>
      <c r="F211" s="155" t="s">
        <v>141</v>
      </c>
      <c r="H211" s="156">
        <v>4.8609999999999998</v>
      </c>
      <c r="I211" s="157"/>
      <c r="K211" s="200"/>
      <c r="L211" s="153"/>
      <c r="M211" s="158"/>
      <c r="T211" s="159"/>
      <c r="AT211" s="154" t="s">
        <v>139</v>
      </c>
      <c r="AU211" s="154" t="s">
        <v>83</v>
      </c>
      <c r="AV211" s="13" t="s">
        <v>138</v>
      </c>
      <c r="AW211" s="13" t="s">
        <v>30</v>
      </c>
      <c r="AX211" s="13" t="s">
        <v>81</v>
      </c>
      <c r="AY211" s="154" t="s">
        <v>131</v>
      </c>
    </row>
    <row r="212" spans="2:65" s="1" customFormat="1" ht="24.15" customHeight="1">
      <c r="B212" s="131"/>
      <c r="C212" s="132" t="s">
        <v>212</v>
      </c>
      <c r="D212" s="132" t="s">
        <v>133</v>
      </c>
      <c r="E212" s="133" t="s">
        <v>325</v>
      </c>
      <c r="F212" s="134" t="s">
        <v>326</v>
      </c>
      <c r="G212" s="135" t="s">
        <v>168</v>
      </c>
      <c r="H212" s="136">
        <v>14.583</v>
      </c>
      <c r="I212" s="137"/>
      <c r="J212" s="138">
        <f>ROUND(I212*H212,2)</f>
        <v>0</v>
      </c>
      <c r="K212" s="198" t="s">
        <v>664</v>
      </c>
      <c r="L212" s="31"/>
      <c r="M212" s="139" t="s">
        <v>1</v>
      </c>
      <c r="N212" s="140" t="s">
        <v>38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138</v>
      </c>
      <c r="AT212" s="143" t="s">
        <v>133</v>
      </c>
      <c r="AU212" s="143" t="s">
        <v>83</v>
      </c>
      <c r="AY212" s="16" t="s">
        <v>131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81</v>
      </c>
      <c r="BK212" s="144">
        <f>ROUND(I212*H212,2)</f>
        <v>0</v>
      </c>
      <c r="BL212" s="16" t="s">
        <v>138</v>
      </c>
      <c r="BM212" s="143" t="s">
        <v>280</v>
      </c>
    </row>
    <row r="213" spans="2:65" s="12" customFormat="1">
      <c r="B213" s="145"/>
      <c r="D213" s="146" t="s">
        <v>139</v>
      </c>
      <c r="E213" s="147" t="s">
        <v>1</v>
      </c>
      <c r="F213" s="148" t="s">
        <v>505</v>
      </c>
      <c r="H213" s="149">
        <v>1.95</v>
      </c>
      <c r="I213" s="150"/>
      <c r="K213" s="199"/>
      <c r="L213" s="145"/>
      <c r="M213" s="151"/>
      <c r="T213" s="152"/>
      <c r="AT213" s="147" t="s">
        <v>139</v>
      </c>
      <c r="AU213" s="147" t="s">
        <v>83</v>
      </c>
      <c r="AV213" s="12" t="s">
        <v>83</v>
      </c>
      <c r="AW213" s="12" t="s">
        <v>30</v>
      </c>
      <c r="AX213" s="12" t="s">
        <v>73</v>
      </c>
      <c r="AY213" s="147" t="s">
        <v>131</v>
      </c>
    </row>
    <row r="214" spans="2:65" s="12" customFormat="1">
      <c r="B214" s="145"/>
      <c r="D214" s="146" t="s">
        <v>139</v>
      </c>
      <c r="E214" s="147" t="s">
        <v>1</v>
      </c>
      <c r="F214" s="148" t="s">
        <v>506</v>
      </c>
      <c r="H214" s="149">
        <v>1.0149999999999999</v>
      </c>
      <c r="I214" s="150"/>
      <c r="K214" s="199"/>
      <c r="L214" s="145"/>
      <c r="M214" s="151"/>
      <c r="T214" s="152"/>
      <c r="AT214" s="147" t="s">
        <v>139</v>
      </c>
      <c r="AU214" s="147" t="s">
        <v>83</v>
      </c>
      <c r="AV214" s="12" t="s">
        <v>83</v>
      </c>
      <c r="AW214" s="12" t="s">
        <v>30</v>
      </c>
      <c r="AX214" s="12" t="s">
        <v>73</v>
      </c>
      <c r="AY214" s="147" t="s">
        <v>131</v>
      </c>
    </row>
    <row r="215" spans="2:65" s="12" customFormat="1">
      <c r="B215" s="145"/>
      <c r="D215" s="146" t="s">
        <v>139</v>
      </c>
      <c r="E215" s="147" t="s">
        <v>1</v>
      </c>
      <c r="F215" s="148" t="s">
        <v>507</v>
      </c>
      <c r="H215" s="149">
        <v>1.8959999999999999</v>
      </c>
      <c r="I215" s="150"/>
      <c r="K215" s="199"/>
      <c r="L215" s="145"/>
      <c r="M215" s="151"/>
      <c r="T215" s="152"/>
      <c r="AT215" s="147" t="s">
        <v>139</v>
      </c>
      <c r="AU215" s="147" t="s">
        <v>83</v>
      </c>
      <c r="AV215" s="12" t="s">
        <v>83</v>
      </c>
      <c r="AW215" s="12" t="s">
        <v>30</v>
      </c>
      <c r="AX215" s="12" t="s">
        <v>73</v>
      </c>
      <c r="AY215" s="147" t="s">
        <v>131</v>
      </c>
    </row>
    <row r="216" spans="2:65" s="13" customFormat="1">
      <c r="B216" s="153"/>
      <c r="D216" s="146" t="s">
        <v>139</v>
      </c>
      <c r="E216" s="154" t="s">
        <v>1</v>
      </c>
      <c r="F216" s="155" t="s">
        <v>141</v>
      </c>
      <c r="H216" s="156">
        <v>4.8609999999999998</v>
      </c>
      <c r="I216" s="157"/>
      <c r="K216" s="200"/>
      <c r="L216" s="153"/>
      <c r="M216" s="158"/>
      <c r="T216" s="159"/>
      <c r="AT216" s="154" t="s">
        <v>139</v>
      </c>
      <c r="AU216" s="154" t="s">
        <v>83</v>
      </c>
      <c r="AV216" s="13" t="s">
        <v>138</v>
      </c>
      <c r="AW216" s="13" t="s">
        <v>30</v>
      </c>
      <c r="AX216" s="13" t="s">
        <v>73</v>
      </c>
      <c r="AY216" s="154" t="s">
        <v>131</v>
      </c>
    </row>
    <row r="217" spans="2:65" s="12" customFormat="1">
      <c r="B217" s="145"/>
      <c r="D217" s="146" t="s">
        <v>139</v>
      </c>
      <c r="E217" s="147" t="s">
        <v>1</v>
      </c>
      <c r="F217" s="148" t="s">
        <v>508</v>
      </c>
      <c r="H217" s="149">
        <v>14.583</v>
      </c>
      <c r="I217" s="150"/>
      <c r="K217" s="199"/>
      <c r="L217" s="145"/>
      <c r="M217" s="151"/>
      <c r="T217" s="152"/>
      <c r="AT217" s="147" t="s">
        <v>139</v>
      </c>
      <c r="AU217" s="147" t="s">
        <v>83</v>
      </c>
      <c r="AV217" s="12" t="s">
        <v>83</v>
      </c>
      <c r="AW217" s="12" t="s">
        <v>30</v>
      </c>
      <c r="AX217" s="12" t="s">
        <v>73</v>
      </c>
      <c r="AY217" s="147" t="s">
        <v>131</v>
      </c>
    </row>
    <row r="218" spans="2:65" s="13" customFormat="1">
      <c r="B218" s="153"/>
      <c r="D218" s="146" t="s">
        <v>139</v>
      </c>
      <c r="E218" s="154" t="s">
        <v>1</v>
      </c>
      <c r="F218" s="155" t="s">
        <v>141</v>
      </c>
      <c r="H218" s="156">
        <v>14.583</v>
      </c>
      <c r="I218" s="157"/>
      <c r="K218" s="200"/>
      <c r="L218" s="153"/>
      <c r="M218" s="158"/>
      <c r="T218" s="159"/>
      <c r="AT218" s="154" t="s">
        <v>139</v>
      </c>
      <c r="AU218" s="154" t="s">
        <v>83</v>
      </c>
      <c r="AV218" s="13" t="s">
        <v>138</v>
      </c>
      <c r="AW218" s="13" t="s">
        <v>30</v>
      </c>
      <c r="AX218" s="13" t="s">
        <v>81</v>
      </c>
      <c r="AY218" s="154" t="s">
        <v>131</v>
      </c>
    </row>
    <row r="219" spans="2:65" s="1" customFormat="1" ht="37.950000000000003" customHeight="1">
      <c r="B219" s="131"/>
      <c r="C219" s="132" t="s">
        <v>282</v>
      </c>
      <c r="D219" s="132" t="s">
        <v>133</v>
      </c>
      <c r="E219" s="133" t="s">
        <v>330</v>
      </c>
      <c r="F219" s="134" t="s">
        <v>331</v>
      </c>
      <c r="G219" s="135" t="s">
        <v>168</v>
      </c>
      <c r="H219" s="136">
        <v>2.9649999999999999</v>
      </c>
      <c r="I219" s="137"/>
      <c r="J219" s="138">
        <f>ROUND(I219*H219,2)</f>
        <v>0</v>
      </c>
      <c r="K219" s="198" t="s">
        <v>664</v>
      </c>
      <c r="L219" s="31"/>
      <c r="M219" s="139" t="s">
        <v>1</v>
      </c>
      <c r="N219" s="140" t="s">
        <v>38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138</v>
      </c>
      <c r="AT219" s="143" t="s">
        <v>133</v>
      </c>
      <c r="AU219" s="143" t="s">
        <v>83</v>
      </c>
      <c r="AY219" s="16" t="s">
        <v>131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81</v>
      </c>
      <c r="BK219" s="144">
        <f>ROUND(I219*H219,2)</f>
        <v>0</v>
      </c>
      <c r="BL219" s="16" t="s">
        <v>138</v>
      </c>
      <c r="BM219" s="143" t="s">
        <v>285</v>
      </c>
    </row>
    <row r="220" spans="2:65" s="12" customFormat="1">
      <c r="B220" s="145"/>
      <c r="D220" s="146" t="s">
        <v>139</v>
      </c>
      <c r="E220" s="147" t="s">
        <v>1</v>
      </c>
      <c r="F220" s="148" t="s">
        <v>505</v>
      </c>
      <c r="H220" s="149">
        <v>1.95</v>
      </c>
      <c r="I220" s="150"/>
      <c r="K220" s="199"/>
      <c r="L220" s="145"/>
      <c r="M220" s="151"/>
      <c r="T220" s="152"/>
      <c r="AT220" s="147" t="s">
        <v>139</v>
      </c>
      <c r="AU220" s="147" t="s">
        <v>83</v>
      </c>
      <c r="AV220" s="12" t="s">
        <v>83</v>
      </c>
      <c r="AW220" s="12" t="s">
        <v>30</v>
      </c>
      <c r="AX220" s="12" t="s">
        <v>73</v>
      </c>
      <c r="AY220" s="147" t="s">
        <v>131</v>
      </c>
    </row>
    <row r="221" spans="2:65" s="12" customFormat="1">
      <c r="B221" s="145"/>
      <c r="D221" s="146" t="s">
        <v>139</v>
      </c>
      <c r="E221" s="147" t="s">
        <v>1</v>
      </c>
      <c r="F221" s="148" t="s">
        <v>506</v>
      </c>
      <c r="H221" s="149">
        <v>1.0149999999999999</v>
      </c>
      <c r="I221" s="150"/>
      <c r="K221" s="199"/>
      <c r="L221" s="145"/>
      <c r="M221" s="151"/>
      <c r="T221" s="152"/>
      <c r="AT221" s="147" t="s">
        <v>139</v>
      </c>
      <c r="AU221" s="147" t="s">
        <v>83</v>
      </c>
      <c r="AV221" s="12" t="s">
        <v>83</v>
      </c>
      <c r="AW221" s="12" t="s">
        <v>30</v>
      </c>
      <c r="AX221" s="12" t="s">
        <v>73</v>
      </c>
      <c r="AY221" s="147" t="s">
        <v>131</v>
      </c>
    </row>
    <row r="222" spans="2:65" s="13" customFormat="1">
      <c r="B222" s="153"/>
      <c r="D222" s="146" t="s">
        <v>139</v>
      </c>
      <c r="E222" s="154" t="s">
        <v>1</v>
      </c>
      <c r="F222" s="155" t="s">
        <v>141</v>
      </c>
      <c r="H222" s="156">
        <v>2.9649999999999999</v>
      </c>
      <c r="I222" s="157"/>
      <c r="K222" s="200"/>
      <c r="L222" s="153"/>
      <c r="M222" s="158"/>
      <c r="T222" s="159"/>
      <c r="AT222" s="154" t="s">
        <v>139</v>
      </c>
      <c r="AU222" s="154" t="s">
        <v>83</v>
      </c>
      <c r="AV222" s="13" t="s">
        <v>138</v>
      </c>
      <c r="AW222" s="13" t="s">
        <v>30</v>
      </c>
      <c r="AX222" s="13" t="s">
        <v>81</v>
      </c>
      <c r="AY222" s="154" t="s">
        <v>131</v>
      </c>
    </row>
    <row r="223" spans="2:65" s="1" customFormat="1" ht="44.25" customHeight="1">
      <c r="B223" s="131"/>
      <c r="C223" s="132" t="s">
        <v>216</v>
      </c>
      <c r="D223" s="132" t="s">
        <v>133</v>
      </c>
      <c r="E223" s="133" t="s">
        <v>333</v>
      </c>
      <c r="F223" s="134" t="s">
        <v>334</v>
      </c>
      <c r="G223" s="135" t="s">
        <v>168</v>
      </c>
      <c r="H223" s="136">
        <v>1.8959999999999999</v>
      </c>
      <c r="I223" s="137"/>
      <c r="J223" s="138">
        <f>ROUND(I223*H223,2)</f>
        <v>0</v>
      </c>
      <c r="K223" s="198" t="s">
        <v>664</v>
      </c>
      <c r="L223" s="31"/>
      <c r="M223" s="139" t="s">
        <v>1</v>
      </c>
      <c r="N223" s="140" t="s">
        <v>38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138</v>
      </c>
      <c r="AT223" s="143" t="s">
        <v>133</v>
      </c>
      <c r="AU223" s="143" t="s">
        <v>83</v>
      </c>
      <c r="AY223" s="16" t="s">
        <v>131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81</v>
      </c>
      <c r="BK223" s="144">
        <f>ROUND(I223*H223,2)</f>
        <v>0</v>
      </c>
      <c r="BL223" s="16" t="s">
        <v>138</v>
      </c>
      <c r="BM223" s="143" t="s">
        <v>289</v>
      </c>
    </row>
    <row r="224" spans="2:65" s="12" customFormat="1">
      <c r="B224" s="145"/>
      <c r="D224" s="146" t="s">
        <v>139</v>
      </c>
      <c r="E224" s="147" t="s">
        <v>1</v>
      </c>
      <c r="F224" s="148" t="s">
        <v>509</v>
      </c>
      <c r="H224" s="149">
        <v>1.8959999999999999</v>
      </c>
      <c r="I224" s="150"/>
      <c r="K224" s="199"/>
      <c r="L224" s="145"/>
      <c r="M224" s="151"/>
      <c r="T224" s="152"/>
      <c r="AT224" s="147" t="s">
        <v>139</v>
      </c>
      <c r="AU224" s="147" t="s">
        <v>83</v>
      </c>
      <c r="AV224" s="12" t="s">
        <v>83</v>
      </c>
      <c r="AW224" s="12" t="s">
        <v>30</v>
      </c>
      <c r="AX224" s="12" t="s">
        <v>73</v>
      </c>
      <c r="AY224" s="147" t="s">
        <v>131</v>
      </c>
    </row>
    <row r="225" spans="2:65" s="13" customFormat="1">
      <c r="B225" s="153"/>
      <c r="D225" s="146" t="s">
        <v>139</v>
      </c>
      <c r="E225" s="154" t="s">
        <v>1</v>
      </c>
      <c r="F225" s="155" t="s">
        <v>141</v>
      </c>
      <c r="H225" s="156">
        <v>1.8959999999999999</v>
      </c>
      <c r="I225" s="157"/>
      <c r="K225" s="200"/>
      <c r="L225" s="153"/>
      <c r="M225" s="158"/>
      <c r="T225" s="159"/>
      <c r="AT225" s="154" t="s">
        <v>139</v>
      </c>
      <c r="AU225" s="154" t="s">
        <v>83</v>
      </c>
      <c r="AV225" s="13" t="s">
        <v>138</v>
      </c>
      <c r="AW225" s="13" t="s">
        <v>30</v>
      </c>
      <c r="AX225" s="13" t="s">
        <v>81</v>
      </c>
      <c r="AY225" s="154" t="s">
        <v>131</v>
      </c>
    </row>
    <row r="226" spans="2:65" s="11" customFormat="1" ht="22.95" customHeight="1">
      <c r="B226" s="119"/>
      <c r="D226" s="120" t="s">
        <v>72</v>
      </c>
      <c r="E226" s="129" t="s">
        <v>337</v>
      </c>
      <c r="F226" s="129" t="s">
        <v>338</v>
      </c>
      <c r="I226" s="122"/>
      <c r="J226" s="130">
        <f>BK226</f>
        <v>0</v>
      </c>
      <c r="K226" s="197"/>
      <c r="L226" s="119"/>
      <c r="M226" s="124"/>
      <c r="P226" s="125">
        <f>P227</f>
        <v>0</v>
      </c>
      <c r="R226" s="125">
        <f>R227</f>
        <v>0</v>
      </c>
      <c r="T226" s="126">
        <f>T227</f>
        <v>0</v>
      </c>
      <c r="AR226" s="120" t="s">
        <v>81</v>
      </c>
      <c r="AT226" s="127" t="s">
        <v>72</v>
      </c>
      <c r="AU226" s="127" t="s">
        <v>81</v>
      </c>
      <c r="AY226" s="120" t="s">
        <v>131</v>
      </c>
      <c r="BK226" s="128">
        <f>BK227</f>
        <v>0</v>
      </c>
    </row>
    <row r="227" spans="2:65" s="1" customFormat="1" ht="33" customHeight="1">
      <c r="B227" s="131"/>
      <c r="C227" s="132" t="s">
        <v>291</v>
      </c>
      <c r="D227" s="132" t="s">
        <v>133</v>
      </c>
      <c r="E227" s="133" t="s">
        <v>340</v>
      </c>
      <c r="F227" s="134" t="s">
        <v>341</v>
      </c>
      <c r="G227" s="135" t="s">
        <v>168</v>
      </c>
      <c r="H227" s="136">
        <v>4.6459999999999999</v>
      </c>
      <c r="I227" s="137"/>
      <c r="J227" s="138">
        <f>ROUND(I227*H227,2)</f>
        <v>0</v>
      </c>
      <c r="K227" s="198" t="s">
        <v>664</v>
      </c>
      <c r="L227" s="31"/>
      <c r="M227" s="139" t="s">
        <v>1</v>
      </c>
      <c r="N227" s="140" t="s">
        <v>38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138</v>
      </c>
      <c r="AT227" s="143" t="s">
        <v>133</v>
      </c>
      <c r="AU227" s="143" t="s">
        <v>83</v>
      </c>
      <c r="AY227" s="16" t="s">
        <v>131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81</v>
      </c>
      <c r="BK227" s="144">
        <f>ROUND(I227*H227,2)</f>
        <v>0</v>
      </c>
      <c r="BL227" s="16" t="s">
        <v>138</v>
      </c>
      <c r="BM227" s="143" t="s">
        <v>294</v>
      </c>
    </row>
    <row r="228" spans="2:65" s="11" customFormat="1" ht="25.95" customHeight="1">
      <c r="B228" s="119"/>
      <c r="D228" s="120" t="s">
        <v>72</v>
      </c>
      <c r="E228" s="121" t="s">
        <v>343</v>
      </c>
      <c r="F228" s="121" t="s">
        <v>344</v>
      </c>
      <c r="I228" s="122"/>
      <c r="J228" s="123">
        <f>BK228</f>
        <v>0</v>
      </c>
      <c r="K228" s="197"/>
      <c r="L228" s="119"/>
      <c r="M228" s="124"/>
      <c r="P228" s="125">
        <f>P229</f>
        <v>0</v>
      </c>
      <c r="R228" s="125">
        <f>R229</f>
        <v>0</v>
      </c>
      <c r="T228" s="126">
        <f>T229</f>
        <v>0</v>
      </c>
      <c r="AR228" s="120" t="s">
        <v>83</v>
      </c>
      <c r="AT228" s="127" t="s">
        <v>72</v>
      </c>
      <c r="AU228" s="127" t="s">
        <v>73</v>
      </c>
      <c r="AY228" s="120" t="s">
        <v>131</v>
      </c>
      <c r="BK228" s="128">
        <f>BK229</f>
        <v>0</v>
      </c>
    </row>
    <row r="229" spans="2:65" s="11" customFormat="1" ht="22.95" customHeight="1">
      <c r="B229" s="119"/>
      <c r="D229" s="120" t="s">
        <v>72</v>
      </c>
      <c r="E229" s="129" t="s">
        <v>345</v>
      </c>
      <c r="F229" s="129" t="s">
        <v>346</v>
      </c>
      <c r="I229" s="122"/>
      <c r="J229" s="130">
        <f>BK229</f>
        <v>0</v>
      </c>
      <c r="K229" s="197"/>
      <c r="L229" s="119"/>
      <c r="M229" s="124"/>
      <c r="P229" s="125">
        <f>SUM(P230:P237)</f>
        <v>0</v>
      </c>
      <c r="R229" s="125">
        <f>SUM(R230:R237)</f>
        <v>0</v>
      </c>
      <c r="T229" s="126">
        <f>SUM(T230:T237)</f>
        <v>0</v>
      </c>
      <c r="AR229" s="120" t="s">
        <v>83</v>
      </c>
      <c r="AT229" s="127" t="s">
        <v>72</v>
      </c>
      <c r="AU229" s="127" t="s">
        <v>81</v>
      </c>
      <c r="AY229" s="120" t="s">
        <v>131</v>
      </c>
      <c r="BK229" s="128">
        <f>SUM(BK230:BK237)</f>
        <v>0</v>
      </c>
    </row>
    <row r="230" spans="2:65" s="1" customFormat="1" ht="24.15" customHeight="1">
      <c r="B230" s="131"/>
      <c r="C230" s="132" t="s">
        <v>219</v>
      </c>
      <c r="D230" s="132" t="s">
        <v>133</v>
      </c>
      <c r="E230" s="133" t="s">
        <v>347</v>
      </c>
      <c r="F230" s="134" t="s">
        <v>348</v>
      </c>
      <c r="G230" s="135" t="s">
        <v>151</v>
      </c>
      <c r="H230" s="136">
        <v>135</v>
      </c>
      <c r="I230" s="137"/>
      <c r="J230" s="138">
        <f>ROUND(I230*H230,2)</f>
        <v>0</v>
      </c>
      <c r="K230" s="198" t="s">
        <v>664</v>
      </c>
      <c r="L230" s="31"/>
      <c r="M230" s="139" t="s">
        <v>1</v>
      </c>
      <c r="N230" s="140" t="s">
        <v>38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169</v>
      </c>
      <c r="AT230" s="143" t="s">
        <v>133</v>
      </c>
      <c r="AU230" s="143" t="s">
        <v>83</v>
      </c>
      <c r="AY230" s="16" t="s">
        <v>131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81</v>
      </c>
      <c r="BK230" s="144">
        <f>ROUND(I230*H230,2)</f>
        <v>0</v>
      </c>
      <c r="BL230" s="16" t="s">
        <v>169</v>
      </c>
      <c r="BM230" s="143" t="s">
        <v>298</v>
      </c>
    </row>
    <row r="231" spans="2:65" s="12" customFormat="1">
      <c r="B231" s="145"/>
      <c r="D231" s="146" t="s">
        <v>139</v>
      </c>
      <c r="E231" s="147" t="s">
        <v>1</v>
      </c>
      <c r="F231" s="148" t="s">
        <v>510</v>
      </c>
      <c r="H231" s="149">
        <v>135</v>
      </c>
      <c r="I231" s="150"/>
      <c r="K231" s="199"/>
      <c r="L231" s="145"/>
      <c r="M231" s="151"/>
      <c r="T231" s="152"/>
      <c r="AT231" s="147" t="s">
        <v>139</v>
      </c>
      <c r="AU231" s="147" t="s">
        <v>83</v>
      </c>
      <c r="AV231" s="12" t="s">
        <v>83</v>
      </c>
      <c r="AW231" s="12" t="s">
        <v>30</v>
      </c>
      <c r="AX231" s="12" t="s">
        <v>73</v>
      </c>
      <c r="AY231" s="147" t="s">
        <v>131</v>
      </c>
    </row>
    <row r="232" spans="2:65" s="13" customFormat="1">
      <c r="B232" s="153"/>
      <c r="D232" s="146" t="s">
        <v>139</v>
      </c>
      <c r="E232" s="154" t="s">
        <v>1</v>
      </c>
      <c r="F232" s="155" t="s">
        <v>141</v>
      </c>
      <c r="H232" s="156">
        <v>135</v>
      </c>
      <c r="I232" s="157"/>
      <c r="K232" s="200"/>
      <c r="L232" s="153"/>
      <c r="M232" s="158"/>
      <c r="T232" s="159"/>
      <c r="AT232" s="154" t="s">
        <v>139</v>
      </c>
      <c r="AU232" s="154" t="s">
        <v>83</v>
      </c>
      <c r="AV232" s="13" t="s">
        <v>138</v>
      </c>
      <c r="AW232" s="13" t="s">
        <v>30</v>
      </c>
      <c r="AX232" s="13" t="s">
        <v>81</v>
      </c>
      <c r="AY232" s="154" t="s">
        <v>131</v>
      </c>
    </row>
    <row r="233" spans="2:65" s="1" customFormat="1" ht="24.15" customHeight="1">
      <c r="B233" s="131"/>
      <c r="C233" s="160" t="s">
        <v>300</v>
      </c>
      <c r="D233" s="160" t="s">
        <v>175</v>
      </c>
      <c r="E233" s="161" t="s">
        <v>352</v>
      </c>
      <c r="F233" s="162" t="s">
        <v>353</v>
      </c>
      <c r="G233" s="163" t="s">
        <v>151</v>
      </c>
      <c r="H233" s="164">
        <v>162</v>
      </c>
      <c r="I233" s="165"/>
      <c r="J233" s="166">
        <f>ROUND(I233*H233,2)</f>
        <v>0</v>
      </c>
      <c r="K233" s="198" t="s">
        <v>664</v>
      </c>
      <c r="L233" s="167"/>
      <c r="M233" s="168" t="s">
        <v>1</v>
      </c>
      <c r="N233" s="169" t="s">
        <v>38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203</v>
      </c>
      <c r="AT233" s="143" t="s">
        <v>175</v>
      </c>
      <c r="AU233" s="143" t="s">
        <v>83</v>
      </c>
      <c r="AY233" s="16" t="s">
        <v>131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81</v>
      </c>
      <c r="BK233" s="144">
        <f>ROUND(I233*H233,2)</f>
        <v>0</v>
      </c>
      <c r="BL233" s="16" t="s">
        <v>169</v>
      </c>
      <c r="BM233" s="143" t="s">
        <v>303</v>
      </c>
    </row>
    <row r="234" spans="2:65" s="12" customFormat="1">
      <c r="B234" s="145"/>
      <c r="D234" s="146" t="s">
        <v>139</v>
      </c>
      <c r="E234" s="147" t="s">
        <v>1</v>
      </c>
      <c r="F234" s="148" t="s">
        <v>511</v>
      </c>
      <c r="H234" s="149">
        <v>162</v>
      </c>
      <c r="I234" s="150"/>
      <c r="K234" s="199"/>
      <c r="L234" s="145"/>
      <c r="M234" s="151"/>
      <c r="T234" s="152"/>
      <c r="AT234" s="147" t="s">
        <v>139</v>
      </c>
      <c r="AU234" s="147" t="s">
        <v>83</v>
      </c>
      <c r="AV234" s="12" t="s">
        <v>83</v>
      </c>
      <c r="AW234" s="12" t="s">
        <v>30</v>
      </c>
      <c r="AX234" s="12" t="s">
        <v>73</v>
      </c>
      <c r="AY234" s="147" t="s">
        <v>131</v>
      </c>
    </row>
    <row r="235" spans="2:65" s="13" customFormat="1">
      <c r="B235" s="153"/>
      <c r="D235" s="146" t="s">
        <v>139</v>
      </c>
      <c r="E235" s="154" t="s">
        <v>1</v>
      </c>
      <c r="F235" s="155" t="s">
        <v>141</v>
      </c>
      <c r="H235" s="156">
        <v>162</v>
      </c>
      <c r="I235" s="157"/>
      <c r="K235" s="200"/>
      <c r="L235" s="153"/>
      <c r="M235" s="158"/>
      <c r="T235" s="159"/>
      <c r="AT235" s="154" t="s">
        <v>139</v>
      </c>
      <c r="AU235" s="154" t="s">
        <v>83</v>
      </c>
      <c r="AV235" s="13" t="s">
        <v>138</v>
      </c>
      <c r="AW235" s="13" t="s">
        <v>30</v>
      </c>
      <c r="AX235" s="13" t="s">
        <v>81</v>
      </c>
      <c r="AY235" s="154" t="s">
        <v>131</v>
      </c>
    </row>
    <row r="236" spans="2:65" s="14" customFormat="1">
      <c r="B236" s="170"/>
      <c r="D236" s="146" t="s">
        <v>139</v>
      </c>
      <c r="E236" s="171" t="s">
        <v>1</v>
      </c>
      <c r="F236" s="172" t="s">
        <v>356</v>
      </c>
      <c r="H236" s="171" t="s">
        <v>1</v>
      </c>
      <c r="I236" s="173"/>
      <c r="K236" s="201"/>
      <c r="L236" s="170"/>
      <c r="M236" s="174"/>
      <c r="T236" s="175"/>
      <c r="AT236" s="171" t="s">
        <v>139</v>
      </c>
      <c r="AU236" s="171" t="s">
        <v>83</v>
      </c>
      <c r="AV236" s="14" t="s">
        <v>81</v>
      </c>
      <c r="AW236" s="14" t="s">
        <v>30</v>
      </c>
      <c r="AX236" s="14" t="s">
        <v>73</v>
      </c>
      <c r="AY236" s="171" t="s">
        <v>131</v>
      </c>
    </row>
    <row r="237" spans="2:65" s="1" customFormat="1" ht="24.15" customHeight="1">
      <c r="B237" s="131"/>
      <c r="C237" s="132" t="s">
        <v>222</v>
      </c>
      <c r="D237" s="132" t="s">
        <v>133</v>
      </c>
      <c r="E237" s="133" t="s">
        <v>357</v>
      </c>
      <c r="F237" s="134" t="s">
        <v>358</v>
      </c>
      <c r="G237" s="135" t="s">
        <v>168</v>
      </c>
      <c r="H237" s="136">
        <v>3.0000000000000001E-3</v>
      </c>
      <c r="I237" s="137"/>
      <c r="J237" s="138">
        <f>ROUND(I237*H237,2)</f>
        <v>0</v>
      </c>
      <c r="K237" s="198" t="s">
        <v>664</v>
      </c>
      <c r="L237" s="31"/>
      <c r="M237" s="139" t="s">
        <v>1</v>
      </c>
      <c r="N237" s="140" t="s">
        <v>38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169</v>
      </c>
      <c r="AT237" s="143" t="s">
        <v>133</v>
      </c>
      <c r="AU237" s="143" t="s">
        <v>83</v>
      </c>
      <c r="AY237" s="16" t="s">
        <v>131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6" t="s">
        <v>81</v>
      </c>
      <c r="BK237" s="144">
        <f>ROUND(I237*H237,2)</f>
        <v>0</v>
      </c>
      <c r="BL237" s="16" t="s">
        <v>169</v>
      </c>
      <c r="BM237" s="143" t="s">
        <v>306</v>
      </c>
    </row>
    <row r="238" spans="2:65" s="11" customFormat="1" ht="25.95" customHeight="1">
      <c r="B238" s="119"/>
      <c r="D238" s="120" t="s">
        <v>72</v>
      </c>
      <c r="E238" s="121" t="s">
        <v>175</v>
      </c>
      <c r="F238" s="121" t="s">
        <v>360</v>
      </c>
      <c r="I238" s="122"/>
      <c r="J238" s="123">
        <f>BK238</f>
        <v>0</v>
      </c>
      <c r="K238" s="197"/>
      <c r="L238" s="119"/>
      <c r="M238" s="124"/>
      <c r="P238" s="125">
        <f>P239+P247</f>
        <v>0</v>
      </c>
      <c r="R238" s="125">
        <f>R239+R247</f>
        <v>0</v>
      </c>
      <c r="T238" s="126">
        <f>T239+T247</f>
        <v>0</v>
      </c>
      <c r="AR238" s="120" t="s">
        <v>144</v>
      </c>
      <c r="AT238" s="127" t="s">
        <v>72</v>
      </c>
      <c r="AU238" s="127" t="s">
        <v>73</v>
      </c>
      <c r="AY238" s="120" t="s">
        <v>131</v>
      </c>
      <c r="BK238" s="128">
        <f>BK239+BK247</f>
        <v>0</v>
      </c>
    </row>
    <row r="239" spans="2:65" s="11" customFormat="1" ht="22.95" customHeight="1">
      <c r="B239" s="119"/>
      <c r="D239" s="120" t="s">
        <v>72</v>
      </c>
      <c r="E239" s="129" t="s">
        <v>361</v>
      </c>
      <c r="F239" s="129" t="s">
        <v>362</v>
      </c>
      <c r="I239" s="122"/>
      <c r="J239" s="130">
        <f>BK239</f>
        <v>0</v>
      </c>
      <c r="K239" s="197"/>
      <c r="L239" s="119"/>
      <c r="M239" s="124"/>
      <c r="P239" s="125">
        <f>SUM(P240:P246)</f>
        <v>0</v>
      </c>
      <c r="R239" s="125">
        <f>SUM(R240:R246)</f>
        <v>0</v>
      </c>
      <c r="T239" s="126">
        <f>SUM(T240:T246)</f>
        <v>0</v>
      </c>
      <c r="AR239" s="120" t="s">
        <v>144</v>
      </c>
      <c r="AT239" s="127" t="s">
        <v>72</v>
      </c>
      <c r="AU239" s="127" t="s">
        <v>81</v>
      </c>
      <c r="AY239" s="120" t="s">
        <v>131</v>
      </c>
      <c r="BK239" s="128">
        <f>SUM(BK240:BK246)</f>
        <v>0</v>
      </c>
    </row>
    <row r="240" spans="2:65" s="1" customFormat="1" ht="33" customHeight="1">
      <c r="B240" s="131"/>
      <c r="C240" s="132" t="s">
        <v>307</v>
      </c>
      <c r="D240" s="132" t="s">
        <v>133</v>
      </c>
      <c r="E240" s="133" t="s">
        <v>373</v>
      </c>
      <c r="F240" s="134" t="s">
        <v>374</v>
      </c>
      <c r="G240" s="135" t="s">
        <v>252</v>
      </c>
      <c r="H240" s="136">
        <v>1</v>
      </c>
      <c r="I240" s="137"/>
      <c r="J240" s="138">
        <f>ROUND(I240*H240,2)</f>
        <v>0</v>
      </c>
      <c r="K240" s="198" t="s">
        <v>664</v>
      </c>
      <c r="L240" s="31"/>
      <c r="M240" s="139" t="s">
        <v>1</v>
      </c>
      <c r="N240" s="140" t="s">
        <v>38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265</v>
      </c>
      <c r="AT240" s="143" t="s">
        <v>133</v>
      </c>
      <c r="AU240" s="143" t="s">
        <v>83</v>
      </c>
      <c r="AY240" s="16" t="s">
        <v>131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6" t="s">
        <v>81</v>
      </c>
      <c r="BK240" s="144">
        <f>ROUND(I240*H240,2)</f>
        <v>0</v>
      </c>
      <c r="BL240" s="16" t="s">
        <v>265</v>
      </c>
      <c r="BM240" s="143" t="s">
        <v>310</v>
      </c>
    </row>
    <row r="241" spans="2:65" s="1" customFormat="1" ht="37.950000000000003" customHeight="1">
      <c r="B241" s="131"/>
      <c r="C241" s="132" t="s">
        <v>225</v>
      </c>
      <c r="D241" s="132" t="s">
        <v>133</v>
      </c>
      <c r="E241" s="133" t="s">
        <v>380</v>
      </c>
      <c r="F241" s="134" t="s">
        <v>381</v>
      </c>
      <c r="G241" s="135" t="s">
        <v>151</v>
      </c>
      <c r="H241" s="136">
        <v>27</v>
      </c>
      <c r="I241" s="137"/>
      <c r="J241" s="138">
        <f>ROUND(I241*H241,2)</f>
        <v>0</v>
      </c>
      <c r="K241" s="198" t="s">
        <v>664</v>
      </c>
      <c r="L241" s="31"/>
      <c r="M241" s="139" t="s">
        <v>1</v>
      </c>
      <c r="N241" s="140" t="s">
        <v>38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265</v>
      </c>
      <c r="AT241" s="143" t="s">
        <v>133</v>
      </c>
      <c r="AU241" s="143" t="s">
        <v>83</v>
      </c>
      <c r="AY241" s="16" t="s">
        <v>131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81</v>
      </c>
      <c r="BK241" s="144">
        <f>ROUND(I241*H241,2)</f>
        <v>0</v>
      </c>
      <c r="BL241" s="16" t="s">
        <v>265</v>
      </c>
      <c r="BM241" s="143" t="s">
        <v>315</v>
      </c>
    </row>
    <row r="242" spans="2:65" s="12" customFormat="1">
      <c r="B242" s="145"/>
      <c r="D242" s="146" t="s">
        <v>139</v>
      </c>
      <c r="E242" s="147" t="s">
        <v>1</v>
      </c>
      <c r="F242" s="148" t="s">
        <v>512</v>
      </c>
      <c r="H242" s="149">
        <v>27</v>
      </c>
      <c r="I242" s="150"/>
      <c r="K242" s="199"/>
      <c r="L242" s="145"/>
      <c r="M242" s="151"/>
      <c r="T242" s="152"/>
      <c r="AT242" s="147" t="s">
        <v>139</v>
      </c>
      <c r="AU242" s="147" t="s">
        <v>83</v>
      </c>
      <c r="AV242" s="12" t="s">
        <v>83</v>
      </c>
      <c r="AW242" s="12" t="s">
        <v>30</v>
      </c>
      <c r="AX242" s="12" t="s">
        <v>73</v>
      </c>
      <c r="AY242" s="147" t="s">
        <v>131</v>
      </c>
    </row>
    <row r="243" spans="2:65" s="13" customFormat="1">
      <c r="B243" s="153"/>
      <c r="D243" s="146" t="s">
        <v>139</v>
      </c>
      <c r="E243" s="154" t="s">
        <v>1</v>
      </c>
      <c r="F243" s="155" t="s">
        <v>141</v>
      </c>
      <c r="H243" s="156">
        <v>27</v>
      </c>
      <c r="I243" s="157"/>
      <c r="K243" s="200"/>
      <c r="L243" s="153"/>
      <c r="M243" s="158"/>
      <c r="T243" s="159"/>
      <c r="AT243" s="154" t="s">
        <v>139</v>
      </c>
      <c r="AU243" s="154" t="s">
        <v>83</v>
      </c>
      <c r="AV243" s="13" t="s">
        <v>138</v>
      </c>
      <c r="AW243" s="13" t="s">
        <v>30</v>
      </c>
      <c r="AX243" s="13" t="s">
        <v>81</v>
      </c>
      <c r="AY243" s="154" t="s">
        <v>131</v>
      </c>
    </row>
    <row r="244" spans="2:65" s="1" customFormat="1" ht="24.15" customHeight="1">
      <c r="B244" s="131"/>
      <c r="C244" s="160" t="s">
        <v>317</v>
      </c>
      <c r="D244" s="160" t="s">
        <v>175</v>
      </c>
      <c r="E244" s="161" t="s">
        <v>384</v>
      </c>
      <c r="F244" s="162" t="s">
        <v>385</v>
      </c>
      <c r="G244" s="163" t="s">
        <v>151</v>
      </c>
      <c r="H244" s="164">
        <v>31.05</v>
      </c>
      <c r="I244" s="165"/>
      <c r="J244" s="166">
        <f>ROUND(I244*H244,2)</f>
        <v>0</v>
      </c>
      <c r="K244" s="198" t="s">
        <v>664</v>
      </c>
      <c r="L244" s="167"/>
      <c r="M244" s="168" t="s">
        <v>1</v>
      </c>
      <c r="N244" s="169" t="s">
        <v>38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386</v>
      </c>
      <c r="AT244" s="143" t="s">
        <v>175</v>
      </c>
      <c r="AU244" s="143" t="s">
        <v>83</v>
      </c>
      <c r="AY244" s="16" t="s">
        <v>131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81</v>
      </c>
      <c r="BK244" s="144">
        <f>ROUND(I244*H244,2)</f>
        <v>0</v>
      </c>
      <c r="BL244" s="16" t="s">
        <v>265</v>
      </c>
      <c r="BM244" s="143" t="s">
        <v>320</v>
      </c>
    </row>
    <row r="245" spans="2:65" s="12" customFormat="1">
      <c r="B245" s="145"/>
      <c r="D245" s="146" t="s">
        <v>139</v>
      </c>
      <c r="E245" s="147" t="s">
        <v>1</v>
      </c>
      <c r="F245" s="148" t="s">
        <v>513</v>
      </c>
      <c r="H245" s="149">
        <v>31.05</v>
      </c>
      <c r="I245" s="150"/>
      <c r="K245" s="199"/>
      <c r="L245" s="145"/>
      <c r="M245" s="151"/>
      <c r="T245" s="152"/>
      <c r="AT245" s="147" t="s">
        <v>139</v>
      </c>
      <c r="AU245" s="147" t="s">
        <v>83</v>
      </c>
      <c r="AV245" s="12" t="s">
        <v>83</v>
      </c>
      <c r="AW245" s="12" t="s">
        <v>30</v>
      </c>
      <c r="AX245" s="12" t="s">
        <v>73</v>
      </c>
      <c r="AY245" s="147" t="s">
        <v>131</v>
      </c>
    </row>
    <row r="246" spans="2:65" s="13" customFormat="1">
      <c r="B246" s="153"/>
      <c r="D246" s="146" t="s">
        <v>139</v>
      </c>
      <c r="E246" s="154" t="s">
        <v>1</v>
      </c>
      <c r="F246" s="155" t="s">
        <v>141</v>
      </c>
      <c r="H246" s="156">
        <v>31.05</v>
      </c>
      <c r="I246" s="157"/>
      <c r="K246" s="200"/>
      <c r="L246" s="153"/>
      <c r="M246" s="158"/>
      <c r="T246" s="159"/>
      <c r="AT246" s="154" t="s">
        <v>139</v>
      </c>
      <c r="AU246" s="154" t="s">
        <v>83</v>
      </c>
      <c r="AV246" s="13" t="s">
        <v>138</v>
      </c>
      <c r="AW246" s="13" t="s">
        <v>30</v>
      </c>
      <c r="AX246" s="13" t="s">
        <v>81</v>
      </c>
      <c r="AY246" s="154" t="s">
        <v>131</v>
      </c>
    </row>
    <row r="247" spans="2:65" s="11" customFormat="1" ht="22.95" customHeight="1">
      <c r="B247" s="119"/>
      <c r="D247" s="120" t="s">
        <v>72</v>
      </c>
      <c r="E247" s="129" t="s">
        <v>403</v>
      </c>
      <c r="F247" s="129" t="s">
        <v>404</v>
      </c>
      <c r="I247" s="122"/>
      <c r="J247" s="130">
        <f>BK247</f>
        <v>0</v>
      </c>
      <c r="K247" s="197"/>
      <c r="L247" s="119"/>
      <c r="M247" s="124"/>
      <c r="P247" s="125">
        <f>SUM(P248:P274)</f>
        <v>0</v>
      </c>
      <c r="R247" s="125">
        <f>SUM(R248:R274)</f>
        <v>0</v>
      </c>
      <c r="T247" s="126">
        <f>SUM(T248:T274)</f>
        <v>0</v>
      </c>
      <c r="AR247" s="120" t="s">
        <v>144</v>
      </c>
      <c r="AT247" s="127" t="s">
        <v>72</v>
      </c>
      <c r="AU247" s="127" t="s">
        <v>81</v>
      </c>
      <c r="AY247" s="120" t="s">
        <v>131</v>
      </c>
      <c r="BK247" s="128">
        <f>SUM(BK248:BK274)</f>
        <v>0</v>
      </c>
    </row>
    <row r="248" spans="2:65" s="1" customFormat="1" ht="24.15" customHeight="1">
      <c r="B248" s="131"/>
      <c r="C248" s="132" t="s">
        <v>339</v>
      </c>
      <c r="D248" s="132" t="s">
        <v>133</v>
      </c>
      <c r="E248" s="133" t="s">
        <v>410</v>
      </c>
      <c r="F248" s="134" t="s">
        <v>411</v>
      </c>
      <c r="G248" s="135" t="s">
        <v>151</v>
      </c>
      <c r="H248" s="136">
        <v>27</v>
      </c>
      <c r="I248" s="137"/>
      <c r="J248" s="138">
        <f>ROUND(I248*H248,2)</f>
        <v>0</v>
      </c>
      <c r="K248" s="198" t="s">
        <v>664</v>
      </c>
      <c r="L248" s="31"/>
      <c r="M248" s="139" t="s">
        <v>1</v>
      </c>
      <c r="N248" s="140" t="s">
        <v>38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265</v>
      </c>
      <c r="AT248" s="143" t="s">
        <v>133</v>
      </c>
      <c r="AU248" s="143" t="s">
        <v>83</v>
      </c>
      <c r="AY248" s="16" t="s">
        <v>131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81</v>
      </c>
      <c r="BK248" s="144">
        <f>ROUND(I248*H248,2)</f>
        <v>0</v>
      </c>
      <c r="BL248" s="16" t="s">
        <v>265</v>
      </c>
      <c r="BM248" s="143" t="s">
        <v>342</v>
      </c>
    </row>
    <row r="249" spans="2:65" s="12" customFormat="1">
      <c r="B249" s="145"/>
      <c r="D249" s="146" t="s">
        <v>139</v>
      </c>
      <c r="E249" s="147" t="s">
        <v>1</v>
      </c>
      <c r="F249" s="148" t="s">
        <v>240</v>
      </c>
      <c r="H249" s="149">
        <v>27</v>
      </c>
      <c r="I249" s="150"/>
      <c r="K249" s="199"/>
      <c r="L249" s="145"/>
      <c r="M249" s="151"/>
      <c r="T249" s="152"/>
      <c r="AT249" s="147" t="s">
        <v>139</v>
      </c>
      <c r="AU249" s="147" t="s">
        <v>83</v>
      </c>
      <c r="AV249" s="12" t="s">
        <v>83</v>
      </c>
      <c r="AW249" s="12" t="s">
        <v>30</v>
      </c>
      <c r="AX249" s="12" t="s">
        <v>73</v>
      </c>
      <c r="AY249" s="147" t="s">
        <v>131</v>
      </c>
    </row>
    <row r="250" spans="2:65" s="13" customFormat="1">
      <c r="B250" s="153"/>
      <c r="D250" s="146" t="s">
        <v>139</v>
      </c>
      <c r="E250" s="154" t="s">
        <v>1</v>
      </c>
      <c r="F250" s="155" t="s">
        <v>141</v>
      </c>
      <c r="H250" s="156">
        <v>27</v>
      </c>
      <c r="I250" s="157"/>
      <c r="K250" s="200"/>
      <c r="L250" s="153"/>
      <c r="M250" s="158"/>
      <c r="T250" s="159"/>
      <c r="AT250" s="154" t="s">
        <v>139</v>
      </c>
      <c r="AU250" s="154" t="s">
        <v>83</v>
      </c>
      <c r="AV250" s="13" t="s">
        <v>138</v>
      </c>
      <c r="AW250" s="13" t="s">
        <v>30</v>
      </c>
      <c r="AX250" s="13" t="s">
        <v>81</v>
      </c>
      <c r="AY250" s="154" t="s">
        <v>131</v>
      </c>
    </row>
    <row r="251" spans="2:65" s="1" customFormat="1" ht="37.950000000000003" customHeight="1">
      <c r="B251" s="131"/>
      <c r="C251" s="132" t="s">
        <v>236</v>
      </c>
      <c r="D251" s="132" t="s">
        <v>133</v>
      </c>
      <c r="E251" s="133" t="s">
        <v>414</v>
      </c>
      <c r="F251" s="134" t="s">
        <v>415</v>
      </c>
      <c r="G251" s="135" t="s">
        <v>160</v>
      </c>
      <c r="H251" s="136">
        <v>1.35</v>
      </c>
      <c r="I251" s="137"/>
      <c r="J251" s="138">
        <f>ROUND(I251*H251,2)</f>
        <v>0</v>
      </c>
      <c r="K251" s="198" t="s">
        <v>664</v>
      </c>
      <c r="L251" s="31"/>
      <c r="M251" s="139" t="s">
        <v>1</v>
      </c>
      <c r="N251" s="140" t="s">
        <v>38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265</v>
      </c>
      <c r="AT251" s="143" t="s">
        <v>133</v>
      </c>
      <c r="AU251" s="143" t="s">
        <v>83</v>
      </c>
      <c r="AY251" s="16" t="s">
        <v>131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81</v>
      </c>
      <c r="BK251" s="144">
        <f>ROUND(I251*H251,2)</f>
        <v>0</v>
      </c>
      <c r="BL251" s="16" t="s">
        <v>265</v>
      </c>
      <c r="BM251" s="143" t="s">
        <v>349</v>
      </c>
    </row>
    <row r="252" spans="2:65" s="12" customFormat="1">
      <c r="B252" s="145"/>
      <c r="D252" s="146" t="s">
        <v>139</v>
      </c>
      <c r="E252" s="147" t="s">
        <v>1</v>
      </c>
      <c r="F252" s="148" t="s">
        <v>514</v>
      </c>
      <c r="H252" s="149">
        <v>1.35</v>
      </c>
      <c r="I252" s="150"/>
      <c r="K252" s="199"/>
      <c r="L252" s="145"/>
      <c r="M252" s="151"/>
      <c r="T252" s="152"/>
      <c r="AT252" s="147" t="s">
        <v>139</v>
      </c>
      <c r="AU252" s="147" t="s">
        <v>83</v>
      </c>
      <c r="AV252" s="12" t="s">
        <v>83</v>
      </c>
      <c r="AW252" s="12" t="s">
        <v>30</v>
      </c>
      <c r="AX252" s="12" t="s">
        <v>73</v>
      </c>
      <c r="AY252" s="147" t="s">
        <v>131</v>
      </c>
    </row>
    <row r="253" spans="2:65" s="13" customFormat="1">
      <c r="B253" s="153"/>
      <c r="D253" s="146" t="s">
        <v>139</v>
      </c>
      <c r="E253" s="154" t="s">
        <v>1</v>
      </c>
      <c r="F253" s="155" t="s">
        <v>141</v>
      </c>
      <c r="H253" s="156">
        <v>1.35</v>
      </c>
      <c r="I253" s="157"/>
      <c r="K253" s="200"/>
      <c r="L253" s="153"/>
      <c r="M253" s="158"/>
      <c r="T253" s="159"/>
      <c r="AT253" s="154" t="s">
        <v>139</v>
      </c>
      <c r="AU253" s="154" t="s">
        <v>83</v>
      </c>
      <c r="AV253" s="13" t="s">
        <v>138</v>
      </c>
      <c r="AW253" s="13" t="s">
        <v>30</v>
      </c>
      <c r="AX253" s="13" t="s">
        <v>81</v>
      </c>
      <c r="AY253" s="154" t="s">
        <v>131</v>
      </c>
    </row>
    <row r="254" spans="2:65" s="1" customFormat="1" ht="37.950000000000003" customHeight="1">
      <c r="B254" s="131"/>
      <c r="C254" s="132" t="s">
        <v>351</v>
      </c>
      <c r="D254" s="132" t="s">
        <v>133</v>
      </c>
      <c r="E254" s="133" t="s">
        <v>419</v>
      </c>
      <c r="F254" s="134" t="s">
        <v>420</v>
      </c>
      <c r="G254" s="135" t="s">
        <v>160</v>
      </c>
      <c r="H254" s="136">
        <v>4.05</v>
      </c>
      <c r="I254" s="137"/>
      <c r="J254" s="138">
        <f>ROUND(I254*H254,2)</f>
        <v>0</v>
      </c>
      <c r="K254" s="198" t="s">
        <v>664</v>
      </c>
      <c r="L254" s="31"/>
      <c r="M254" s="139" t="s">
        <v>1</v>
      </c>
      <c r="N254" s="140" t="s">
        <v>38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265</v>
      </c>
      <c r="AT254" s="143" t="s">
        <v>133</v>
      </c>
      <c r="AU254" s="143" t="s">
        <v>83</v>
      </c>
      <c r="AY254" s="16" t="s">
        <v>131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6" t="s">
        <v>81</v>
      </c>
      <c r="BK254" s="144">
        <f>ROUND(I254*H254,2)</f>
        <v>0</v>
      </c>
      <c r="BL254" s="16" t="s">
        <v>265</v>
      </c>
      <c r="BM254" s="143" t="s">
        <v>354</v>
      </c>
    </row>
    <row r="255" spans="2:65" s="12" customFormat="1">
      <c r="B255" s="145"/>
      <c r="D255" s="146" t="s">
        <v>139</v>
      </c>
      <c r="E255" s="147" t="s">
        <v>1</v>
      </c>
      <c r="F255" s="148" t="s">
        <v>515</v>
      </c>
      <c r="H255" s="149">
        <v>4.05</v>
      </c>
      <c r="I255" s="150"/>
      <c r="K255" s="199"/>
      <c r="L255" s="145"/>
      <c r="M255" s="151"/>
      <c r="T255" s="152"/>
      <c r="AT255" s="147" t="s">
        <v>139</v>
      </c>
      <c r="AU255" s="147" t="s">
        <v>83</v>
      </c>
      <c r="AV255" s="12" t="s">
        <v>83</v>
      </c>
      <c r="AW255" s="12" t="s">
        <v>30</v>
      </c>
      <c r="AX255" s="12" t="s">
        <v>73</v>
      </c>
      <c r="AY255" s="147" t="s">
        <v>131</v>
      </c>
    </row>
    <row r="256" spans="2:65" s="13" customFormat="1">
      <c r="B256" s="153"/>
      <c r="D256" s="146" t="s">
        <v>139</v>
      </c>
      <c r="E256" s="154" t="s">
        <v>1</v>
      </c>
      <c r="F256" s="155" t="s">
        <v>141</v>
      </c>
      <c r="H256" s="156">
        <v>4.05</v>
      </c>
      <c r="I256" s="157"/>
      <c r="K256" s="200"/>
      <c r="L256" s="153"/>
      <c r="M256" s="158"/>
      <c r="T256" s="159"/>
      <c r="AT256" s="154" t="s">
        <v>139</v>
      </c>
      <c r="AU256" s="154" t="s">
        <v>83</v>
      </c>
      <c r="AV256" s="13" t="s">
        <v>138</v>
      </c>
      <c r="AW256" s="13" t="s">
        <v>30</v>
      </c>
      <c r="AX256" s="13" t="s">
        <v>81</v>
      </c>
      <c r="AY256" s="154" t="s">
        <v>131</v>
      </c>
    </row>
    <row r="257" spans="2:65" s="1" customFormat="1" ht="24.15" customHeight="1">
      <c r="B257" s="131"/>
      <c r="C257" s="132" t="s">
        <v>239</v>
      </c>
      <c r="D257" s="132" t="s">
        <v>133</v>
      </c>
      <c r="E257" s="133" t="s">
        <v>424</v>
      </c>
      <c r="F257" s="134" t="s">
        <v>425</v>
      </c>
      <c r="G257" s="135" t="s">
        <v>168</v>
      </c>
      <c r="H257" s="136">
        <v>2.4300000000000002</v>
      </c>
      <c r="I257" s="137"/>
      <c r="J257" s="138">
        <f>ROUND(I257*H257,2)</f>
        <v>0</v>
      </c>
      <c r="K257" s="198" t="s">
        <v>664</v>
      </c>
      <c r="L257" s="31"/>
      <c r="M257" s="139" t="s">
        <v>1</v>
      </c>
      <c r="N257" s="140" t="s">
        <v>38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265</v>
      </c>
      <c r="AT257" s="143" t="s">
        <v>133</v>
      </c>
      <c r="AU257" s="143" t="s">
        <v>83</v>
      </c>
      <c r="AY257" s="16" t="s">
        <v>131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81</v>
      </c>
      <c r="BK257" s="144">
        <f>ROUND(I257*H257,2)</f>
        <v>0</v>
      </c>
      <c r="BL257" s="16" t="s">
        <v>265</v>
      </c>
      <c r="BM257" s="143" t="s">
        <v>359</v>
      </c>
    </row>
    <row r="258" spans="2:65" s="12" customFormat="1">
      <c r="B258" s="145"/>
      <c r="D258" s="146" t="s">
        <v>139</v>
      </c>
      <c r="E258" s="147" t="s">
        <v>1</v>
      </c>
      <c r="F258" s="148" t="s">
        <v>516</v>
      </c>
      <c r="H258" s="149">
        <v>2.4300000000000002</v>
      </c>
      <c r="I258" s="150"/>
      <c r="K258" s="199"/>
      <c r="L258" s="145"/>
      <c r="M258" s="151"/>
      <c r="T258" s="152"/>
      <c r="AT258" s="147" t="s">
        <v>139</v>
      </c>
      <c r="AU258" s="147" t="s">
        <v>83</v>
      </c>
      <c r="AV258" s="12" t="s">
        <v>83</v>
      </c>
      <c r="AW258" s="12" t="s">
        <v>30</v>
      </c>
      <c r="AX258" s="12" t="s">
        <v>73</v>
      </c>
      <c r="AY258" s="147" t="s">
        <v>131</v>
      </c>
    </row>
    <row r="259" spans="2:65" s="13" customFormat="1">
      <c r="B259" s="153"/>
      <c r="D259" s="146" t="s">
        <v>139</v>
      </c>
      <c r="E259" s="154" t="s">
        <v>1</v>
      </c>
      <c r="F259" s="155" t="s">
        <v>141</v>
      </c>
      <c r="H259" s="156">
        <v>2.4300000000000002</v>
      </c>
      <c r="I259" s="157"/>
      <c r="K259" s="200"/>
      <c r="L259" s="153"/>
      <c r="M259" s="158"/>
      <c r="T259" s="159"/>
      <c r="AT259" s="154" t="s">
        <v>139</v>
      </c>
      <c r="AU259" s="154" t="s">
        <v>83</v>
      </c>
      <c r="AV259" s="13" t="s">
        <v>138</v>
      </c>
      <c r="AW259" s="13" t="s">
        <v>30</v>
      </c>
      <c r="AX259" s="13" t="s">
        <v>81</v>
      </c>
      <c r="AY259" s="154" t="s">
        <v>131</v>
      </c>
    </row>
    <row r="260" spans="2:65" s="1" customFormat="1" ht="24.15" customHeight="1">
      <c r="B260" s="131"/>
      <c r="C260" s="132" t="s">
        <v>363</v>
      </c>
      <c r="D260" s="132" t="s">
        <v>133</v>
      </c>
      <c r="E260" s="133" t="s">
        <v>428</v>
      </c>
      <c r="F260" s="134" t="s">
        <v>429</v>
      </c>
      <c r="G260" s="135" t="s">
        <v>160</v>
      </c>
      <c r="H260" s="136">
        <v>1.35</v>
      </c>
      <c r="I260" s="137"/>
      <c r="J260" s="138">
        <f>ROUND(I260*H260,2)</f>
        <v>0</v>
      </c>
      <c r="K260" s="198" t="s">
        <v>664</v>
      </c>
      <c r="L260" s="31"/>
      <c r="M260" s="139" t="s">
        <v>1</v>
      </c>
      <c r="N260" s="140" t="s">
        <v>38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265</v>
      </c>
      <c r="AT260" s="143" t="s">
        <v>133</v>
      </c>
      <c r="AU260" s="143" t="s">
        <v>83</v>
      </c>
      <c r="AY260" s="16" t="s">
        <v>131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81</v>
      </c>
      <c r="BK260" s="144">
        <f>ROUND(I260*H260,2)</f>
        <v>0</v>
      </c>
      <c r="BL260" s="16" t="s">
        <v>265</v>
      </c>
      <c r="BM260" s="143" t="s">
        <v>366</v>
      </c>
    </row>
    <row r="261" spans="2:65" s="1" customFormat="1" ht="24.15" customHeight="1">
      <c r="B261" s="131"/>
      <c r="C261" s="132" t="s">
        <v>243</v>
      </c>
      <c r="D261" s="132" t="s">
        <v>133</v>
      </c>
      <c r="E261" s="133" t="s">
        <v>439</v>
      </c>
      <c r="F261" s="134" t="s">
        <v>440</v>
      </c>
      <c r="G261" s="135" t="s">
        <v>151</v>
      </c>
      <c r="H261" s="136">
        <v>27</v>
      </c>
      <c r="I261" s="137"/>
      <c r="J261" s="138">
        <f>ROUND(I261*H261,2)</f>
        <v>0</v>
      </c>
      <c r="K261" s="198" t="s">
        <v>664</v>
      </c>
      <c r="L261" s="31"/>
      <c r="M261" s="139" t="s">
        <v>1</v>
      </c>
      <c r="N261" s="140" t="s">
        <v>38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265</v>
      </c>
      <c r="AT261" s="143" t="s">
        <v>133</v>
      </c>
      <c r="AU261" s="143" t="s">
        <v>83</v>
      </c>
      <c r="AY261" s="16" t="s">
        <v>131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81</v>
      </c>
      <c r="BK261" s="144">
        <f>ROUND(I261*H261,2)</f>
        <v>0</v>
      </c>
      <c r="BL261" s="16" t="s">
        <v>265</v>
      </c>
      <c r="BM261" s="143" t="s">
        <v>370</v>
      </c>
    </row>
    <row r="262" spans="2:65" s="12" customFormat="1">
      <c r="B262" s="145"/>
      <c r="D262" s="146" t="s">
        <v>139</v>
      </c>
      <c r="E262" s="147" t="s">
        <v>1</v>
      </c>
      <c r="F262" s="148" t="s">
        <v>517</v>
      </c>
      <c r="H262" s="149">
        <v>27</v>
      </c>
      <c r="I262" s="150"/>
      <c r="K262" s="199"/>
      <c r="L262" s="145"/>
      <c r="M262" s="151"/>
      <c r="T262" s="152"/>
      <c r="AT262" s="147" t="s">
        <v>139</v>
      </c>
      <c r="AU262" s="147" t="s">
        <v>83</v>
      </c>
      <c r="AV262" s="12" t="s">
        <v>83</v>
      </c>
      <c r="AW262" s="12" t="s">
        <v>30</v>
      </c>
      <c r="AX262" s="12" t="s">
        <v>73</v>
      </c>
      <c r="AY262" s="147" t="s">
        <v>131</v>
      </c>
    </row>
    <row r="263" spans="2:65" s="13" customFormat="1">
      <c r="B263" s="153"/>
      <c r="D263" s="146" t="s">
        <v>139</v>
      </c>
      <c r="E263" s="154" t="s">
        <v>1</v>
      </c>
      <c r="F263" s="155" t="s">
        <v>141</v>
      </c>
      <c r="H263" s="156">
        <v>27</v>
      </c>
      <c r="I263" s="157"/>
      <c r="K263" s="200"/>
      <c r="L263" s="153"/>
      <c r="M263" s="158"/>
      <c r="T263" s="159"/>
      <c r="AT263" s="154" t="s">
        <v>139</v>
      </c>
      <c r="AU263" s="154" t="s">
        <v>83</v>
      </c>
      <c r="AV263" s="13" t="s">
        <v>138</v>
      </c>
      <c r="AW263" s="13" t="s">
        <v>30</v>
      </c>
      <c r="AX263" s="13" t="s">
        <v>81</v>
      </c>
      <c r="AY263" s="154" t="s">
        <v>131</v>
      </c>
    </row>
    <row r="264" spans="2:65" s="1" customFormat="1" ht="24.15" customHeight="1">
      <c r="B264" s="131"/>
      <c r="C264" s="132" t="s">
        <v>372</v>
      </c>
      <c r="D264" s="132" t="s">
        <v>133</v>
      </c>
      <c r="E264" s="133" t="s">
        <v>443</v>
      </c>
      <c r="F264" s="134" t="s">
        <v>444</v>
      </c>
      <c r="G264" s="135" t="s">
        <v>151</v>
      </c>
      <c r="H264" s="136">
        <v>27</v>
      </c>
      <c r="I264" s="137"/>
      <c r="J264" s="138">
        <f>ROUND(I264*H264,2)</f>
        <v>0</v>
      </c>
      <c r="K264" s="198" t="s">
        <v>664</v>
      </c>
      <c r="L264" s="31"/>
      <c r="M264" s="139" t="s">
        <v>1</v>
      </c>
      <c r="N264" s="140" t="s">
        <v>38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265</v>
      </c>
      <c r="AT264" s="143" t="s">
        <v>133</v>
      </c>
      <c r="AU264" s="143" t="s">
        <v>83</v>
      </c>
      <c r="AY264" s="16" t="s">
        <v>131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81</v>
      </c>
      <c r="BK264" s="144">
        <f>ROUND(I264*H264,2)</f>
        <v>0</v>
      </c>
      <c r="BL264" s="16" t="s">
        <v>265</v>
      </c>
      <c r="BM264" s="143" t="s">
        <v>375</v>
      </c>
    </row>
    <row r="265" spans="2:65" s="12" customFormat="1">
      <c r="B265" s="145"/>
      <c r="D265" s="146" t="s">
        <v>139</v>
      </c>
      <c r="E265" s="147" t="s">
        <v>1</v>
      </c>
      <c r="F265" s="148" t="s">
        <v>517</v>
      </c>
      <c r="H265" s="149">
        <v>27</v>
      </c>
      <c r="I265" s="150"/>
      <c r="K265" s="199"/>
      <c r="L265" s="145"/>
      <c r="M265" s="151"/>
      <c r="T265" s="152"/>
      <c r="AT265" s="147" t="s">
        <v>139</v>
      </c>
      <c r="AU265" s="147" t="s">
        <v>83</v>
      </c>
      <c r="AV265" s="12" t="s">
        <v>83</v>
      </c>
      <c r="AW265" s="12" t="s">
        <v>30</v>
      </c>
      <c r="AX265" s="12" t="s">
        <v>73</v>
      </c>
      <c r="AY265" s="147" t="s">
        <v>131</v>
      </c>
    </row>
    <row r="266" spans="2:65" s="13" customFormat="1">
      <c r="B266" s="153"/>
      <c r="D266" s="146" t="s">
        <v>139</v>
      </c>
      <c r="E266" s="154" t="s">
        <v>1</v>
      </c>
      <c r="F266" s="155" t="s">
        <v>141</v>
      </c>
      <c r="H266" s="156">
        <v>27</v>
      </c>
      <c r="I266" s="157"/>
      <c r="K266" s="200"/>
      <c r="L266" s="153"/>
      <c r="M266" s="158"/>
      <c r="T266" s="159"/>
      <c r="AT266" s="154" t="s">
        <v>139</v>
      </c>
      <c r="AU266" s="154" t="s">
        <v>83</v>
      </c>
      <c r="AV266" s="13" t="s">
        <v>138</v>
      </c>
      <c r="AW266" s="13" t="s">
        <v>30</v>
      </c>
      <c r="AX266" s="13" t="s">
        <v>81</v>
      </c>
      <c r="AY266" s="154" t="s">
        <v>131</v>
      </c>
    </row>
    <row r="267" spans="2:65" s="1" customFormat="1" ht="21.75" customHeight="1">
      <c r="B267" s="131"/>
      <c r="C267" s="132" t="s">
        <v>246</v>
      </c>
      <c r="D267" s="132" t="s">
        <v>133</v>
      </c>
      <c r="E267" s="133" t="s">
        <v>447</v>
      </c>
      <c r="F267" s="134" t="s">
        <v>448</v>
      </c>
      <c r="G267" s="135" t="s">
        <v>151</v>
      </c>
      <c r="H267" s="136">
        <v>27</v>
      </c>
      <c r="I267" s="137"/>
      <c r="J267" s="138">
        <f>ROUND(I267*H267,2)</f>
        <v>0</v>
      </c>
      <c r="K267" s="198" t="s">
        <v>664</v>
      </c>
      <c r="L267" s="31"/>
      <c r="M267" s="139" t="s">
        <v>1</v>
      </c>
      <c r="N267" s="140" t="s">
        <v>38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265</v>
      </c>
      <c r="AT267" s="143" t="s">
        <v>133</v>
      </c>
      <c r="AU267" s="143" t="s">
        <v>83</v>
      </c>
      <c r="AY267" s="16" t="s">
        <v>131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6" t="s">
        <v>81</v>
      </c>
      <c r="BK267" s="144">
        <f>ROUND(I267*H267,2)</f>
        <v>0</v>
      </c>
      <c r="BL267" s="16" t="s">
        <v>265</v>
      </c>
      <c r="BM267" s="143" t="s">
        <v>378</v>
      </c>
    </row>
    <row r="268" spans="2:65" s="12" customFormat="1">
      <c r="B268" s="145"/>
      <c r="D268" s="146" t="s">
        <v>139</v>
      </c>
      <c r="E268" s="147" t="s">
        <v>1</v>
      </c>
      <c r="F268" s="148" t="s">
        <v>517</v>
      </c>
      <c r="H268" s="149">
        <v>27</v>
      </c>
      <c r="I268" s="150"/>
      <c r="K268" s="199"/>
      <c r="L268" s="145"/>
      <c r="M268" s="151"/>
      <c r="T268" s="152"/>
      <c r="AT268" s="147" t="s">
        <v>139</v>
      </c>
      <c r="AU268" s="147" t="s">
        <v>83</v>
      </c>
      <c r="AV268" s="12" t="s">
        <v>83</v>
      </c>
      <c r="AW268" s="12" t="s">
        <v>30</v>
      </c>
      <c r="AX268" s="12" t="s">
        <v>73</v>
      </c>
      <c r="AY268" s="147" t="s">
        <v>131</v>
      </c>
    </row>
    <row r="269" spans="2:65" s="13" customFormat="1">
      <c r="B269" s="153"/>
      <c r="D269" s="146" t="s">
        <v>139</v>
      </c>
      <c r="E269" s="154" t="s">
        <v>1</v>
      </c>
      <c r="F269" s="155" t="s">
        <v>141</v>
      </c>
      <c r="H269" s="156">
        <v>27</v>
      </c>
      <c r="I269" s="157"/>
      <c r="K269" s="200"/>
      <c r="L269" s="153"/>
      <c r="M269" s="158"/>
      <c r="T269" s="159"/>
      <c r="AT269" s="154" t="s">
        <v>139</v>
      </c>
      <c r="AU269" s="154" t="s">
        <v>83</v>
      </c>
      <c r="AV269" s="13" t="s">
        <v>138</v>
      </c>
      <c r="AW269" s="13" t="s">
        <v>30</v>
      </c>
      <c r="AX269" s="13" t="s">
        <v>81</v>
      </c>
      <c r="AY269" s="154" t="s">
        <v>131</v>
      </c>
    </row>
    <row r="270" spans="2:65" s="1" customFormat="1" ht="24.15" customHeight="1">
      <c r="B270" s="131"/>
      <c r="C270" s="132" t="s">
        <v>379</v>
      </c>
      <c r="D270" s="132" t="s">
        <v>133</v>
      </c>
      <c r="E270" s="133" t="s">
        <v>450</v>
      </c>
      <c r="F270" s="134" t="s">
        <v>451</v>
      </c>
      <c r="G270" s="135" t="s">
        <v>151</v>
      </c>
      <c r="H270" s="136">
        <v>27</v>
      </c>
      <c r="I270" s="137"/>
      <c r="J270" s="138">
        <f>ROUND(I270*H270,2)</f>
        <v>0</v>
      </c>
      <c r="K270" s="198" t="s">
        <v>664</v>
      </c>
      <c r="L270" s="31"/>
      <c r="M270" s="139" t="s">
        <v>1</v>
      </c>
      <c r="N270" s="140" t="s">
        <v>38</v>
      </c>
      <c r="P270" s="141">
        <f>O270*H270</f>
        <v>0</v>
      </c>
      <c r="Q270" s="141">
        <v>0</v>
      </c>
      <c r="R270" s="141">
        <f>Q270*H270</f>
        <v>0</v>
      </c>
      <c r="S270" s="141">
        <v>0</v>
      </c>
      <c r="T270" s="142">
        <f>S270*H270</f>
        <v>0</v>
      </c>
      <c r="AR270" s="143" t="s">
        <v>265</v>
      </c>
      <c r="AT270" s="143" t="s">
        <v>133</v>
      </c>
      <c r="AU270" s="143" t="s">
        <v>83</v>
      </c>
      <c r="AY270" s="16" t="s">
        <v>131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81</v>
      </c>
      <c r="BK270" s="144">
        <f>ROUND(I270*H270,2)</f>
        <v>0</v>
      </c>
      <c r="BL270" s="16" t="s">
        <v>265</v>
      </c>
      <c r="BM270" s="143" t="s">
        <v>382</v>
      </c>
    </row>
    <row r="271" spans="2:65" s="1" customFormat="1" ht="24.15" customHeight="1">
      <c r="B271" s="131"/>
      <c r="C271" s="160" t="s">
        <v>253</v>
      </c>
      <c r="D271" s="160" t="s">
        <v>175</v>
      </c>
      <c r="E271" s="161" t="s">
        <v>454</v>
      </c>
      <c r="F271" s="162" t="s">
        <v>455</v>
      </c>
      <c r="G271" s="163" t="s">
        <v>151</v>
      </c>
      <c r="H271" s="164">
        <v>28.35</v>
      </c>
      <c r="I271" s="165"/>
      <c r="J271" s="166">
        <f>ROUND(I271*H271,2)</f>
        <v>0</v>
      </c>
      <c r="K271" s="198" t="s">
        <v>664</v>
      </c>
      <c r="L271" s="167"/>
      <c r="M271" s="168" t="s">
        <v>1</v>
      </c>
      <c r="N271" s="169" t="s">
        <v>38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386</v>
      </c>
      <c r="AT271" s="143" t="s">
        <v>175</v>
      </c>
      <c r="AU271" s="143" t="s">
        <v>83</v>
      </c>
      <c r="AY271" s="16" t="s">
        <v>131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6" t="s">
        <v>81</v>
      </c>
      <c r="BK271" s="144">
        <f>ROUND(I271*H271,2)</f>
        <v>0</v>
      </c>
      <c r="BL271" s="16" t="s">
        <v>265</v>
      </c>
      <c r="BM271" s="143" t="s">
        <v>387</v>
      </c>
    </row>
    <row r="272" spans="2:65" s="12" customFormat="1">
      <c r="B272" s="145"/>
      <c r="D272" s="146" t="s">
        <v>139</v>
      </c>
      <c r="E272" s="147" t="s">
        <v>1</v>
      </c>
      <c r="F272" s="148" t="s">
        <v>518</v>
      </c>
      <c r="H272" s="149">
        <v>28.35</v>
      </c>
      <c r="I272" s="150"/>
      <c r="K272" s="199"/>
      <c r="L272" s="145"/>
      <c r="M272" s="151"/>
      <c r="T272" s="152"/>
      <c r="AT272" s="147" t="s">
        <v>139</v>
      </c>
      <c r="AU272" s="147" t="s">
        <v>83</v>
      </c>
      <c r="AV272" s="12" t="s">
        <v>83</v>
      </c>
      <c r="AW272" s="12" t="s">
        <v>30</v>
      </c>
      <c r="AX272" s="12" t="s">
        <v>73</v>
      </c>
      <c r="AY272" s="147" t="s">
        <v>131</v>
      </c>
    </row>
    <row r="273" spans="2:65" s="13" customFormat="1">
      <c r="B273" s="153"/>
      <c r="D273" s="146" t="s">
        <v>139</v>
      </c>
      <c r="E273" s="154" t="s">
        <v>1</v>
      </c>
      <c r="F273" s="155" t="s">
        <v>141</v>
      </c>
      <c r="H273" s="156">
        <v>28.35</v>
      </c>
      <c r="I273" s="157"/>
      <c r="K273" s="200"/>
      <c r="L273" s="153"/>
      <c r="M273" s="158"/>
      <c r="T273" s="159"/>
      <c r="AT273" s="154" t="s">
        <v>139</v>
      </c>
      <c r="AU273" s="154" t="s">
        <v>83</v>
      </c>
      <c r="AV273" s="13" t="s">
        <v>138</v>
      </c>
      <c r="AW273" s="13" t="s">
        <v>30</v>
      </c>
      <c r="AX273" s="13" t="s">
        <v>81</v>
      </c>
      <c r="AY273" s="154" t="s">
        <v>131</v>
      </c>
    </row>
    <row r="274" spans="2:65" s="1" customFormat="1" ht="24.15" customHeight="1">
      <c r="B274" s="131"/>
      <c r="C274" s="132" t="s">
        <v>389</v>
      </c>
      <c r="D274" s="132" t="s">
        <v>133</v>
      </c>
      <c r="E274" s="133" t="s">
        <v>463</v>
      </c>
      <c r="F274" s="134" t="s">
        <v>464</v>
      </c>
      <c r="G274" s="135" t="s">
        <v>168</v>
      </c>
      <c r="H274" s="136">
        <v>2.5000000000000001E-2</v>
      </c>
      <c r="I274" s="137"/>
      <c r="J274" s="138">
        <f>ROUND(I274*H274,2)</f>
        <v>0</v>
      </c>
      <c r="K274" s="198" t="s">
        <v>664</v>
      </c>
      <c r="L274" s="31"/>
      <c r="M274" s="139" t="s">
        <v>1</v>
      </c>
      <c r="N274" s="140" t="s">
        <v>38</v>
      </c>
      <c r="P274" s="141">
        <f>O274*H274</f>
        <v>0</v>
      </c>
      <c r="Q274" s="141">
        <v>0</v>
      </c>
      <c r="R274" s="141">
        <f>Q274*H274</f>
        <v>0</v>
      </c>
      <c r="S274" s="141">
        <v>0</v>
      </c>
      <c r="T274" s="142">
        <f>S274*H274</f>
        <v>0</v>
      </c>
      <c r="AR274" s="143" t="s">
        <v>265</v>
      </c>
      <c r="AT274" s="143" t="s">
        <v>133</v>
      </c>
      <c r="AU274" s="143" t="s">
        <v>83</v>
      </c>
      <c r="AY274" s="16" t="s">
        <v>131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6" t="s">
        <v>81</v>
      </c>
      <c r="BK274" s="144">
        <f>ROUND(I274*H274,2)</f>
        <v>0</v>
      </c>
      <c r="BL274" s="16" t="s">
        <v>265</v>
      </c>
      <c r="BM274" s="143" t="s">
        <v>392</v>
      </c>
    </row>
    <row r="275" spans="2:65" s="11" customFormat="1" ht="25.95" customHeight="1">
      <c r="B275" s="119"/>
      <c r="D275" s="120" t="s">
        <v>72</v>
      </c>
      <c r="E275" s="121" t="s">
        <v>466</v>
      </c>
      <c r="F275" s="121" t="s">
        <v>467</v>
      </c>
      <c r="I275" s="122"/>
      <c r="J275" s="123">
        <f>BK275</f>
        <v>0</v>
      </c>
      <c r="K275" s="197"/>
      <c r="L275" s="119"/>
      <c r="M275" s="124"/>
      <c r="P275" s="125">
        <f>SUM(P276:P279)</f>
        <v>0</v>
      </c>
      <c r="R275" s="125">
        <f>SUM(R276:R279)</f>
        <v>0</v>
      </c>
      <c r="T275" s="126">
        <f>SUM(T276:T279)</f>
        <v>0</v>
      </c>
      <c r="AR275" s="120" t="s">
        <v>138</v>
      </c>
      <c r="AT275" s="127" t="s">
        <v>72</v>
      </c>
      <c r="AU275" s="127" t="s">
        <v>73</v>
      </c>
      <c r="AY275" s="120" t="s">
        <v>131</v>
      </c>
      <c r="BK275" s="128">
        <f>SUM(BK276:BK279)</f>
        <v>0</v>
      </c>
    </row>
    <row r="276" spans="2:65" s="1" customFormat="1" ht="16.5" customHeight="1">
      <c r="B276" s="131"/>
      <c r="C276" s="132" t="s">
        <v>256</v>
      </c>
      <c r="D276" s="132" t="s">
        <v>133</v>
      </c>
      <c r="E276" s="133" t="s">
        <v>468</v>
      </c>
      <c r="F276" s="134" t="s">
        <v>469</v>
      </c>
      <c r="G276" s="135" t="s">
        <v>470</v>
      </c>
      <c r="H276" s="136">
        <v>24</v>
      </c>
      <c r="I276" s="137"/>
      <c r="J276" s="138">
        <f>ROUND(I276*H276,2)</f>
        <v>0</v>
      </c>
      <c r="K276" s="198" t="s">
        <v>664</v>
      </c>
      <c r="L276" s="31"/>
      <c r="M276" s="139" t="s">
        <v>1</v>
      </c>
      <c r="N276" s="140" t="s">
        <v>38</v>
      </c>
      <c r="P276" s="141">
        <f>O276*H276</f>
        <v>0</v>
      </c>
      <c r="Q276" s="141">
        <v>0</v>
      </c>
      <c r="R276" s="141">
        <f>Q276*H276</f>
        <v>0</v>
      </c>
      <c r="S276" s="141">
        <v>0</v>
      </c>
      <c r="T276" s="142">
        <f>S276*H276</f>
        <v>0</v>
      </c>
      <c r="AR276" s="143" t="s">
        <v>471</v>
      </c>
      <c r="AT276" s="143" t="s">
        <v>133</v>
      </c>
      <c r="AU276" s="143" t="s">
        <v>81</v>
      </c>
      <c r="AY276" s="16" t="s">
        <v>131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6" t="s">
        <v>81</v>
      </c>
      <c r="BK276" s="144">
        <f>ROUND(I276*H276,2)</f>
        <v>0</v>
      </c>
      <c r="BL276" s="16" t="s">
        <v>471</v>
      </c>
      <c r="BM276" s="143" t="s">
        <v>395</v>
      </c>
    </row>
    <row r="277" spans="2:65" s="12" customFormat="1">
      <c r="B277" s="145"/>
      <c r="D277" s="146" t="s">
        <v>139</v>
      </c>
      <c r="E277" s="147" t="s">
        <v>1</v>
      </c>
      <c r="F277" s="148" t="s">
        <v>473</v>
      </c>
      <c r="H277" s="149">
        <v>24</v>
      </c>
      <c r="I277" s="150"/>
      <c r="K277" s="199"/>
      <c r="L277" s="145"/>
      <c r="M277" s="151"/>
      <c r="T277" s="152"/>
      <c r="AT277" s="147" t="s">
        <v>139</v>
      </c>
      <c r="AU277" s="147" t="s">
        <v>81</v>
      </c>
      <c r="AV277" s="12" t="s">
        <v>83</v>
      </c>
      <c r="AW277" s="12" t="s">
        <v>30</v>
      </c>
      <c r="AX277" s="12" t="s">
        <v>73</v>
      </c>
      <c r="AY277" s="147" t="s">
        <v>131</v>
      </c>
    </row>
    <row r="278" spans="2:65" s="13" customFormat="1">
      <c r="B278" s="153"/>
      <c r="D278" s="146" t="s">
        <v>139</v>
      </c>
      <c r="E278" s="154" t="s">
        <v>1</v>
      </c>
      <c r="F278" s="155" t="s">
        <v>141</v>
      </c>
      <c r="H278" s="156">
        <v>24</v>
      </c>
      <c r="I278" s="157"/>
      <c r="K278" s="200"/>
      <c r="L278" s="153"/>
      <c r="M278" s="158"/>
      <c r="T278" s="159"/>
      <c r="AT278" s="154" t="s">
        <v>139</v>
      </c>
      <c r="AU278" s="154" t="s">
        <v>81</v>
      </c>
      <c r="AV278" s="13" t="s">
        <v>138</v>
      </c>
      <c r="AW278" s="13" t="s">
        <v>30</v>
      </c>
      <c r="AX278" s="13" t="s">
        <v>81</v>
      </c>
      <c r="AY278" s="154" t="s">
        <v>131</v>
      </c>
    </row>
    <row r="279" spans="2:65" s="1" customFormat="1" ht="16.5" customHeight="1">
      <c r="B279" s="131"/>
      <c r="C279" s="160" t="s">
        <v>396</v>
      </c>
      <c r="D279" s="160" t="s">
        <v>175</v>
      </c>
      <c r="E279" s="161" t="s">
        <v>475</v>
      </c>
      <c r="F279" s="162" t="s">
        <v>476</v>
      </c>
      <c r="G279" s="163" t="s">
        <v>477</v>
      </c>
      <c r="H279" s="164">
        <v>1</v>
      </c>
      <c r="I279" s="165"/>
      <c r="J279" s="166">
        <f>ROUND(I279*H279,2)</f>
        <v>0</v>
      </c>
      <c r="K279" s="202" t="s">
        <v>1</v>
      </c>
      <c r="L279" s="167"/>
      <c r="M279" s="176" t="s">
        <v>1</v>
      </c>
      <c r="N279" s="177" t="s">
        <v>38</v>
      </c>
      <c r="O279" s="178"/>
      <c r="P279" s="179">
        <f>O279*H279</f>
        <v>0</v>
      </c>
      <c r="Q279" s="179">
        <v>0</v>
      </c>
      <c r="R279" s="179">
        <f>Q279*H279</f>
        <v>0</v>
      </c>
      <c r="S279" s="179">
        <v>0</v>
      </c>
      <c r="T279" s="180">
        <f>S279*H279</f>
        <v>0</v>
      </c>
      <c r="AR279" s="143" t="s">
        <v>471</v>
      </c>
      <c r="AT279" s="143" t="s">
        <v>175</v>
      </c>
      <c r="AU279" s="143" t="s">
        <v>81</v>
      </c>
      <c r="AY279" s="16" t="s">
        <v>131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6" t="s">
        <v>81</v>
      </c>
      <c r="BK279" s="144">
        <f>ROUND(I279*H279,2)</f>
        <v>0</v>
      </c>
      <c r="BL279" s="16" t="s">
        <v>471</v>
      </c>
      <c r="BM279" s="143" t="s">
        <v>399</v>
      </c>
    </row>
    <row r="280" spans="2:65" s="1" customFormat="1" ht="6.9" customHeight="1">
      <c r="B280" s="43"/>
      <c r="C280" s="44"/>
      <c r="D280" s="44"/>
      <c r="E280" s="44"/>
      <c r="F280" s="44"/>
      <c r="G280" s="44"/>
      <c r="H280" s="44"/>
      <c r="I280" s="44"/>
      <c r="J280" s="44"/>
      <c r="K280" s="191"/>
      <c r="L280" s="31"/>
    </row>
  </sheetData>
  <autoFilter ref="C128:K279" xr:uid="{00000000-0009-0000-0000-000002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61"/>
  <sheetViews>
    <sheetView showGridLines="0" topLeftCell="A173" workbookViewId="0">
      <selection activeCell="E87" sqref="E87:H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6" t="s">
        <v>88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3" t="str">
        <f>'Rekapitulace stavby'!K6</f>
        <v>Dopravní řešení dolního areálu Oblastní nemocnice Náchod a.s. III</v>
      </c>
      <c r="F7" s="244"/>
      <c r="G7" s="244"/>
      <c r="H7" s="24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222" t="s">
        <v>519</v>
      </c>
      <c r="F9" s="242"/>
      <c r="G9" s="242"/>
      <c r="H9" s="24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5" t="str">
        <f>'Rekapitulace stavby'!E14</f>
        <v>Vyplň údaj</v>
      </c>
      <c r="F18" s="237"/>
      <c r="G18" s="237"/>
      <c r="H18" s="237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41" t="s">
        <v>1</v>
      </c>
      <c r="F27" s="241"/>
      <c r="G27" s="241"/>
      <c r="H27" s="241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ROUND(J129,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ROUND((SUM(BE129:BE260)),  2)</f>
        <v>0</v>
      </c>
      <c r="I33" s="91">
        <v>0.21</v>
      </c>
      <c r="J33" s="90">
        <f>ROUND(((SUM(BE129:BE260))*I33),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ROUND((SUM(BF129:BF260)),  2)</f>
        <v>0</v>
      </c>
      <c r="I34" s="91">
        <v>0.12</v>
      </c>
      <c r="J34" s="90">
        <f>ROUND(((SUM(BF129:BF260))*I34),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ROUND((SUM(BG129:BG260)),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ROUND((SUM(BH129:BH260)),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ROUND((SUM(BI129:BI260)),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98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43" t="str">
        <f>E7</f>
        <v>Dopravní řešení dolního areálu Oblastní nemocnice Náchod a.s. III</v>
      </c>
      <c r="F85" s="244"/>
      <c r="G85" s="244"/>
      <c r="H85" s="24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222" t="str">
        <f>E9</f>
        <v>SO 103 - Vjezd z ul. Nemo...</v>
      </c>
      <c r="F87" s="242"/>
      <c r="G87" s="242"/>
      <c r="H87" s="242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5" customHeight="1">
      <c r="B96" s="31"/>
      <c r="C96" s="102" t="s">
        <v>101</v>
      </c>
      <c r="J96" s="65">
        <f>J129</f>
        <v>0</v>
      </c>
      <c r="L96" s="31"/>
      <c r="AU96" s="16" t="s">
        <v>102</v>
      </c>
    </row>
    <row r="97" spans="2:12" s="8" customFormat="1" ht="24.9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9" customFormat="1" ht="19.95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12" s="9" customFormat="1" ht="19.95" customHeight="1">
      <c r="B99" s="107"/>
      <c r="D99" s="108" t="s">
        <v>105</v>
      </c>
      <c r="E99" s="109"/>
      <c r="F99" s="109"/>
      <c r="G99" s="109"/>
      <c r="H99" s="109"/>
      <c r="I99" s="109"/>
      <c r="J99" s="110">
        <f>J162</f>
        <v>0</v>
      </c>
      <c r="L99" s="107"/>
    </row>
    <row r="100" spans="2:12" s="9" customFormat="1" ht="19.95" customHeight="1">
      <c r="B100" s="107"/>
      <c r="D100" s="108" t="s">
        <v>106</v>
      </c>
      <c r="E100" s="109"/>
      <c r="F100" s="109"/>
      <c r="G100" s="109"/>
      <c r="H100" s="109"/>
      <c r="I100" s="109"/>
      <c r="J100" s="110">
        <f>J164</f>
        <v>0</v>
      </c>
      <c r="L100" s="107"/>
    </row>
    <row r="101" spans="2:12" s="9" customFormat="1" ht="19.95" customHeight="1">
      <c r="B101" s="107"/>
      <c r="D101" s="108" t="s">
        <v>107</v>
      </c>
      <c r="E101" s="109"/>
      <c r="F101" s="109"/>
      <c r="G101" s="109"/>
      <c r="H101" s="109"/>
      <c r="I101" s="109"/>
      <c r="J101" s="110">
        <f>J180</f>
        <v>0</v>
      </c>
      <c r="L101" s="107"/>
    </row>
    <row r="102" spans="2:12" s="9" customFormat="1" ht="19.95" customHeight="1">
      <c r="B102" s="107"/>
      <c r="D102" s="108" t="s">
        <v>108</v>
      </c>
      <c r="E102" s="109"/>
      <c r="F102" s="109"/>
      <c r="G102" s="109"/>
      <c r="H102" s="109"/>
      <c r="I102" s="109"/>
      <c r="J102" s="110">
        <f>J187</f>
        <v>0</v>
      </c>
      <c r="L102" s="107"/>
    </row>
    <row r="103" spans="2:12" s="9" customFormat="1" ht="19.95" customHeight="1">
      <c r="B103" s="107"/>
      <c r="D103" s="108" t="s">
        <v>109</v>
      </c>
      <c r="E103" s="109"/>
      <c r="F103" s="109"/>
      <c r="G103" s="109"/>
      <c r="H103" s="109"/>
      <c r="I103" s="109"/>
      <c r="J103" s="110">
        <f>J207</f>
        <v>0</v>
      </c>
      <c r="L103" s="107"/>
    </row>
    <row r="104" spans="2:12" s="8" customFormat="1" ht="24.9" customHeight="1">
      <c r="B104" s="103"/>
      <c r="D104" s="104" t="s">
        <v>110</v>
      </c>
      <c r="E104" s="105"/>
      <c r="F104" s="105"/>
      <c r="G104" s="105"/>
      <c r="H104" s="105"/>
      <c r="I104" s="105"/>
      <c r="J104" s="106">
        <f>J209</f>
        <v>0</v>
      </c>
      <c r="L104" s="103"/>
    </row>
    <row r="105" spans="2:12" s="9" customFormat="1" ht="19.95" customHeight="1">
      <c r="B105" s="107"/>
      <c r="D105" s="108" t="s">
        <v>111</v>
      </c>
      <c r="E105" s="109"/>
      <c r="F105" s="109"/>
      <c r="G105" s="109"/>
      <c r="H105" s="109"/>
      <c r="I105" s="109"/>
      <c r="J105" s="110">
        <f>J210</f>
        <v>0</v>
      </c>
      <c r="L105" s="107"/>
    </row>
    <row r="106" spans="2:12" s="8" customFormat="1" ht="24.9" customHeight="1">
      <c r="B106" s="103"/>
      <c r="D106" s="104" t="s">
        <v>112</v>
      </c>
      <c r="E106" s="105"/>
      <c r="F106" s="105"/>
      <c r="G106" s="105"/>
      <c r="H106" s="105"/>
      <c r="I106" s="105"/>
      <c r="J106" s="106">
        <f>J219</f>
        <v>0</v>
      </c>
      <c r="L106" s="103"/>
    </row>
    <row r="107" spans="2:12" s="9" customFormat="1" ht="19.95" customHeight="1">
      <c r="B107" s="107"/>
      <c r="D107" s="108" t="s">
        <v>113</v>
      </c>
      <c r="E107" s="109"/>
      <c r="F107" s="109"/>
      <c r="G107" s="109"/>
      <c r="H107" s="109"/>
      <c r="I107" s="109"/>
      <c r="J107" s="110">
        <f>J220</f>
        <v>0</v>
      </c>
      <c r="L107" s="107"/>
    </row>
    <row r="108" spans="2:12" s="9" customFormat="1" ht="19.95" customHeight="1">
      <c r="B108" s="107"/>
      <c r="D108" s="108" t="s">
        <v>114</v>
      </c>
      <c r="E108" s="109"/>
      <c r="F108" s="109"/>
      <c r="G108" s="109"/>
      <c r="H108" s="109"/>
      <c r="I108" s="109"/>
      <c r="J108" s="110">
        <f>J228</f>
        <v>0</v>
      </c>
      <c r="L108" s="107"/>
    </row>
    <row r="109" spans="2:12" s="8" customFormat="1" ht="24.9" customHeight="1">
      <c r="B109" s="103"/>
      <c r="D109" s="104" t="s">
        <v>115</v>
      </c>
      <c r="E109" s="105"/>
      <c r="F109" s="105"/>
      <c r="G109" s="105"/>
      <c r="H109" s="105"/>
      <c r="I109" s="105"/>
      <c r="J109" s="106">
        <f>J256</f>
        <v>0</v>
      </c>
      <c r="L109" s="103"/>
    </row>
    <row r="110" spans="2:12" s="1" customFormat="1" ht="21.75" customHeight="1">
      <c r="B110" s="31"/>
      <c r="L110" s="31"/>
    </row>
    <row r="111" spans="2:12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20" s="1" customFormat="1" ht="6.9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20" s="1" customFormat="1" ht="24.9" customHeight="1">
      <c r="B116" s="31"/>
      <c r="C116" s="20" t="s">
        <v>116</v>
      </c>
      <c r="L116" s="31"/>
    </row>
    <row r="117" spans="2:20" s="1" customFormat="1" ht="6.9" customHeight="1">
      <c r="B117" s="31"/>
      <c r="L117" s="31"/>
    </row>
    <row r="118" spans="2:20" s="1" customFormat="1" ht="12" customHeight="1">
      <c r="B118" s="31"/>
      <c r="C118" s="26" t="s">
        <v>16</v>
      </c>
      <c r="L118" s="31"/>
    </row>
    <row r="119" spans="2:20" s="1" customFormat="1" ht="16.5" customHeight="1">
      <c r="B119" s="31"/>
      <c r="E119" s="243" t="str">
        <f>E7</f>
        <v>Dopravní řešení dolního areálu Oblastní nemocnice Náchod a.s. III</v>
      </c>
      <c r="F119" s="244"/>
      <c r="G119" s="244"/>
      <c r="H119" s="244"/>
      <c r="L119" s="31"/>
    </row>
    <row r="120" spans="2:20" s="1" customFormat="1" ht="12" customHeight="1">
      <c r="B120" s="31"/>
      <c r="C120" s="26" t="s">
        <v>96</v>
      </c>
      <c r="L120" s="31"/>
    </row>
    <row r="121" spans="2:20" s="1" customFormat="1" ht="16.5" customHeight="1">
      <c r="B121" s="31"/>
      <c r="E121" s="222" t="str">
        <f>E9</f>
        <v>SO 103 - Vjezd z ul. Nemo...</v>
      </c>
      <c r="F121" s="242"/>
      <c r="G121" s="242"/>
      <c r="H121" s="242"/>
      <c r="L121" s="31"/>
    </row>
    <row r="122" spans="2:20" s="1" customFormat="1" ht="6.9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26" t="s">
        <v>22</v>
      </c>
      <c r="J123" s="51" t="str">
        <f>IF(J12="","",J12)</f>
        <v>28. 1. 2026</v>
      </c>
      <c r="L123" s="31"/>
    </row>
    <row r="124" spans="2:20" s="1" customFormat="1" ht="6.9" customHeight="1">
      <c r="B124" s="31"/>
      <c r="L124" s="31"/>
    </row>
    <row r="125" spans="2:20" s="1" customFormat="1" ht="15.15" customHeight="1">
      <c r="B125" s="31"/>
      <c r="C125" s="26" t="s">
        <v>24</v>
      </c>
      <c r="F125" s="24" t="str">
        <f>E15</f>
        <v xml:space="preserve"> </v>
      </c>
      <c r="I125" s="26" t="s">
        <v>29</v>
      </c>
      <c r="J125" s="29" t="str">
        <f>E21</f>
        <v xml:space="preserve"> </v>
      </c>
      <c r="L125" s="31"/>
    </row>
    <row r="126" spans="2:20" s="1" customFormat="1" ht="15.15" customHeight="1">
      <c r="B126" s="31"/>
      <c r="C126" s="26" t="s">
        <v>27</v>
      </c>
      <c r="F126" s="24" t="str">
        <f>IF(E18="","",E18)</f>
        <v>Vyplň údaj</v>
      </c>
      <c r="I126" s="26" t="s">
        <v>31</v>
      </c>
      <c r="J126" s="29" t="str">
        <f>E24</f>
        <v xml:space="preserve"> 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11"/>
      <c r="C128" s="112" t="s">
        <v>117</v>
      </c>
      <c r="D128" s="113" t="s">
        <v>58</v>
      </c>
      <c r="E128" s="113" t="s">
        <v>54</v>
      </c>
      <c r="F128" s="113" t="s">
        <v>55</v>
      </c>
      <c r="G128" s="113" t="s">
        <v>118</v>
      </c>
      <c r="H128" s="113" t="s">
        <v>119</v>
      </c>
      <c r="I128" s="113" t="s">
        <v>120</v>
      </c>
      <c r="J128" s="113" t="s">
        <v>100</v>
      </c>
      <c r="K128" s="114" t="s">
        <v>121</v>
      </c>
      <c r="L128" s="111"/>
      <c r="M128" s="58" t="s">
        <v>1</v>
      </c>
      <c r="N128" s="59" t="s">
        <v>37</v>
      </c>
      <c r="O128" s="59" t="s">
        <v>122</v>
      </c>
      <c r="P128" s="59" t="s">
        <v>123</v>
      </c>
      <c r="Q128" s="59" t="s">
        <v>124</v>
      </c>
      <c r="R128" s="59" t="s">
        <v>125</v>
      </c>
      <c r="S128" s="59" t="s">
        <v>126</v>
      </c>
      <c r="T128" s="60" t="s">
        <v>127</v>
      </c>
    </row>
    <row r="129" spans="2:65" s="1" customFormat="1" ht="22.95" customHeight="1">
      <c r="B129" s="31"/>
      <c r="C129" s="63" t="s">
        <v>128</v>
      </c>
      <c r="J129" s="115">
        <f>BK129</f>
        <v>0</v>
      </c>
      <c r="L129" s="31"/>
      <c r="M129" s="61"/>
      <c r="N129" s="52"/>
      <c r="O129" s="52"/>
      <c r="P129" s="116">
        <f>P130+P209+P219+P256</f>
        <v>0</v>
      </c>
      <c r="Q129" s="52"/>
      <c r="R129" s="116">
        <f>R130+R209+R219+R256</f>
        <v>0</v>
      </c>
      <c r="S129" s="52"/>
      <c r="T129" s="117">
        <f>T130+T209+T219+T256</f>
        <v>0</v>
      </c>
      <c r="AT129" s="16" t="s">
        <v>72</v>
      </c>
      <c r="AU129" s="16" t="s">
        <v>102</v>
      </c>
      <c r="BK129" s="118">
        <f>BK130+BK209+BK219+BK256</f>
        <v>0</v>
      </c>
    </row>
    <row r="130" spans="2:65" s="11" customFormat="1" ht="25.95" customHeight="1">
      <c r="B130" s="119"/>
      <c r="D130" s="120" t="s">
        <v>72</v>
      </c>
      <c r="E130" s="121" t="s">
        <v>129</v>
      </c>
      <c r="F130" s="121" t="s">
        <v>130</v>
      </c>
      <c r="I130" s="122"/>
      <c r="J130" s="123">
        <f>BK130</f>
        <v>0</v>
      </c>
      <c r="L130" s="119"/>
      <c r="M130" s="124"/>
      <c r="P130" s="125">
        <f>P131+P162+P164+P180+P187+P207</f>
        <v>0</v>
      </c>
      <c r="R130" s="125">
        <f>R131+R162+R164+R180+R187+R207</f>
        <v>0</v>
      </c>
      <c r="T130" s="126">
        <f>T131+T162+T164+T180+T187+T207</f>
        <v>0</v>
      </c>
      <c r="AR130" s="120" t="s">
        <v>81</v>
      </c>
      <c r="AT130" s="127" t="s">
        <v>72</v>
      </c>
      <c r="AU130" s="127" t="s">
        <v>73</v>
      </c>
      <c r="AY130" s="120" t="s">
        <v>131</v>
      </c>
      <c r="BK130" s="128">
        <f>BK131+BK162+BK164+BK180+BK187+BK207</f>
        <v>0</v>
      </c>
    </row>
    <row r="131" spans="2:65" s="11" customFormat="1" ht="22.95" customHeight="1">
      <c r="B131" s="119"/>
      <c r="D131" s="120" t="s">
        <v>72</v>
      </c>
      <c r="E131" s="129" t="s">
        <v>81</v>
      </c>
      <c r="F131" s="129" t="s">
        <v>132</v>
      </c>
      <c r="I131" s="122"/>
      <c r="J131" s="130">
        <f>BK131</f>
        <v>0</v>
      </c>
      <c r="L131" s="119"/>
      <c r="M131" s="124"/>
      <c r="P131" s="125">
        <f>SUM(P132:P161)</f>
        <v>0</v>
      </c>
      <c r="R131" s="125">
        <f>SUM(R132:R161)</f>
        <v>0</v>
      </c>
      <c r="T131" s="126">
        <f>SUM(T132:T161)</f>
        <v>0</v>
      </c>
      <c r="AR131" s="120" t="s">
        <v>81</v>
      </c>
      <c r="AT131" s="127" t="s">
        <v>72</v>
      </c>
      <c r="AU131" s="127" t="s">
        <v>81</v>
      </c>
      <c r="AY131" s="120" t="s">
        <v>131</v>
      </c>
      <c r="BK131" s="128">
        <f>SUM(BK132:BK161)</f>
        <v>0</v>
      </c>
    </row>
    <row r="132" spans="2:65" s="1" customFormat="1" ht="24.15" customHeight="1">
      <c r="B132" s="131"/>
      <c r="C132" s="132" t="s">
        <v>81</v>
      </c>
      <c r="D132" s="132" t="s">
        <v>133</v>
      </c>
      <c r="E132" s="133" t="s">
        <v>145</v>
      </c>
      <c r="F132" s="134" t="s">
        <v>146</v>
      </c>
      <c r="G132" s="135" t="s">
        <v>136</v>
      </c>
      <c r="H132" s="136">
        <v>9</v>
      </c>
      <c r="I132" s="137"/>
      <c r="J132" s="138">
        <f>ROUND(I132*H132,2)</f>
        <v>0</v>
      </c>
      <c r="K132" s="134" t="s">
        <v>137</v>
      </c>
      <c r="L132" s="31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138</v>
      </c>
      <c r="AT132" s="143" t="s">
        <v>133</v>
      </c>
      <c r="AU132" s="143" t="s">
        <v>83</v>
      </c>
      <c r="AY132" s="16" t="s">
        <v>131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81</v>
      </c>
      <c r="BK132" s="144">
        <f>ROUND(I132*H132,2)</f>
        <v>0</v>
      </c>
      <c r="BL132" s="16" t="s">
        <v>138</v>
      </c>
      <c r="BM132" s="143" t="s">
        <v>83</v>
      </c>
    </row>
    <row r="133" spans="2:65" s="12" customFormat="1">
      <c r="B133" s="145"/>
      <c r="D133" s="146" t="s">
        <v>139</v>
      </c>
      <c r="E133" s="147" t="s">
        <v>1</v>
      </c>
      <c r="F133" s="148" t="s">
        <v>520</v>
      </c>
      <c r="H133" s="149">
        <v>9</v>
      </c>
      <c r="I133" s="150"/>
      <c r="L133" s="145"/>
      <c r="M133" s="151"/>
      <c r="T133" s="152"/>
      <c r="AT133" s="147" t="s">
        <v>139</v>
      </c>
      <c r="AU133" s="147" t="s">
        <v>83</v>
      </c>
      <c r="AV133" s="12" t="s">
        <v>83</v>
      </c>
      <c r="AW133" s="12" t="s">
        <v>30</v>
      </c>
      <c r="AX133" s="12" t="s">
        <v>73</v>
      </c>
      <c r="AY133" s="147" t="s">
        <v>131</v>
      </c>
    </row>
    <row r="134" spans="2:65" s="13" customFormat="1">
      <c r="B134" s="153"/>
      <c r="D134" s="146" t="s">
        <v>139</v>
      </c>
      <c r="E134" s="154" t="s">
        <v>1</v>
      </c>
      <c r="F134" s="155" t="s">
        <v>141</v>
      </c>
      <c r="H134" s="156">
        <v>9</v>
      </c>
      <c r="I134" s="157"/>
      <c r="L134" s="153"/>
      <c r="M134" s="158"/>
      <c r="T134" s="159"/>
      <c r="AT134" s="154" t="s">
        <v>139</v>
      </c>
      <c r="AU134" s="154" t="s">
        <v>83</v>
      </c>
      <c r="AV134" s="13" t="s">
        <v>138</v>
      </c>
      <c r="AW134" s="13" t="s">
        <v>30</v>
      </c>
      <c r="AX134" s="13" t="s">
        <v>81</v>
      </c>
      <c r="AY134" s="154" t="s">
        <v>131</v>
      </c>
    </row>
    <row r="135" spans="2:65" s="1" customFormat="1" ht="24.15" customHeight="1">
      <c r="B135" s="131"/>
      <c r="C135" s="132" t="s">
        <v>83</v>
      </c>
      <c r="D135" s="132" t="s">
        <v>133</v>
      </c>
      <c r="E135" s="133" t="s">
        <v>481</v>
      </c>
      <c r="F135" s="134" t="s">
        <v>482</v>
      </c>
      <c r="G135" s="135" t="s">
        <v>136</v>
      </c>
      <c r="H135" s="136">
        <v>9</v>
      </c>
      <c r="I135" s="137"/>
      <c r="J135" s="138">
        <f>ROUND(I135*H135,2)</f>
        <v>0</v>
      </c>
      <c r="K135" s="134" t="s">
        <v>137</v>
      </c>
      <c r="L135" s="31"/>
      <c r="M135" s="139" t="s">
        <v>1</v>
      </c>
      <c r="N135" s="140" t="s">
        <v>38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138</v>
      </c>
      <c r="AT135" s="143" t="s">
        <v>133</v>
      </c>
      <c r="AU135" s="143" t="s">
        <v>83</v>
      </c>
      <c r="AY135" s="16" t="s">
        <v>131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81</v>
      </c>
      <c r="BK135" s="144">
        <f>ROUND(I135*H135,2)</f>
        <v>0</v>
      </c>
      <c r="BL135" s="16" t="s">
        <v>138</v>
      </c>
      <c r="BM135" s="143" t="s">
        <v>138</v>
      </c>
    </row>
    <row r="136" spans="2:65" s="1" customFormat="1" ht="33" customHeight="1">
      <c r="B136" s="131"/>
      <c r="C136" s="132" t="s">
        <v>144</v>
      </c>
      <c r="D136" s="132" t="s">
        <v>133</v>
      </c>
      <c r="E136" s="133" t="s">
        <v>158</v>
      </c>
      <c r="F136" s="134" t="s">
        <v>159</v>
      </c>
      <c r="G136" s="135" t="s">
        <v>160</v>
      </c>
      <c r="H136" s="136">
        <v>2.5</v>
      </c>
      <c r="I136" s="137"/>
      <c r="J136" s="138">
        <f>ROUND(I136*H136,2)</f>
        <v>0</v>
      </c>
      <c r="K136" s="134" t="s">
        <v>137</v>
      </c>
      <c r="L136" s="31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138</v>
      </c>
      <c r="AT136" s="143" t="s">
        <v>133</v>
      </c>
      <c r="AU136" s="143" t="s">
        <v>83</v>
      </c>
      <c r="AY136" s="16" t="s">
        <v>131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81</v>
      </c>
      <c r="BK136" s="144">
        <f>ROUND(I136*H136,2)</f>
        <v>0</v>
      </c>
      <c r="BL136" s="16" t="s">
        <v>138</v>
      </c>
      <c r="BM136" s="143" t="s">
        <v>147</v>
      </c>
    </row>
    <row r="137" spans="2:65" s="1" customFormat="1" ht="37.950000000000003" customHeight="1">
      <c r="B137" s="131"/>
      <c r="C137" s="132" t="s">
        <v>138</v>
      </c>
      <c r="D137" s="132" t="s">
        <v>133</v>
      </c>
      <c r="E137" s="133" t="s">
        <v>162</v>
      </c>
      <c r="F137" s="134" t="s">
        <v>163</v>
      </c>
      <c r="G137" s="135" t="s">
        <v>160</v>
      </c>
      <c r="H137" s="136">
        <v>2.5</v>
      </c>
      <c r="I137" s="137"/>
      <c r="J137" s="138">
        <f>ROUND(I137*H137,2)</f>
        <v>0</v>
      </c>
      <c r="K137" s="134" t="s">
        <v>137</v>
      </c>
      <c r="L137" s="31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138</v>
      </c>
      <c r="AT137" s="143" t="s">
        <v>133</v>
      </c>
      <c r="AU137" s="143" t="s">
        <v>83</v>
      </c>
      <c r="AY137" s="16" t="s">
        <v>131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81</v>
      </c>
      <c r="BK137" s="144">
        <f>ROUND(I137*H137,2)</f>
        <v>0</v>
      </c>
      <c r="BL137" s="16" t="s">
        <v>138</v>
      </c>
      <c r="BM137" s="143" t="s">
        <v>152</v>
      </c>
    </row>
    <row r="138" spans="2:65" s="12" customFormat="1">
      <c r="B138" s="145"/>
      <c r="D138" s="146" t="s">
        <v>139</v>
      </c>
      <c r="E138" s="147" t="s">
        <v>1</v>
      </c>
      <c r="F138" s="148" t="s">
        <v>521</v>
      </c>
      <c r="H138" s="149">
        <v>2.5</v>
      </c>
      <c r="I138" s="150"/>
      <c r="L138" s="145"/>
      <c r="M138" s="151"/>
      <c r="T138" s="152"/>
      <c r="AT138" s="147" t="s">
        <v>139</v>
      </c>
      <c r="AU138" s="147" t="s">
        <v>83</v>
      </c>
      <c r="AV138" s="12" t="s">
        <v>83</v>
      </c>
      <c r="AW138" s="12" t="s">
        <v>30</v>
      </c>
      <c r="AX138" s="12" t="s">
        <v>73</v>
      </c>
      <c r="AY138" s="147" t="s">
        <v>131</v>
      </c>
    </row>
    <row r="139" spans="2:65" s="13" customFormat="1">
      <c r="B139" s="153"/>
      <c r="D139" s="146" t="s">
        <v>139</v>
      </c>
      <c r="E139" s="154" t="s">
        <v>1</v>
      </c>
      <c r="F139" s="155" t="s">
        <v>141</v>
      </c>
      <c r="H139" s="156">
        <v>2.5</v>
      </c>
      <c r="I139" s="157"/>
      <c r="L139" s="153"/>
      <c r="M139" s="158"/>
      <c r="T139" s="159"/>
      <c r="AT139" s="154" t="s">
        <v>139</v>
      </c>
      <c r="AU139" s="154" t="s">
        <v>83</v>
      </c>
      <c r="AV139" s="13" t="s">
        <v>138</v>
      </c>
      <c r="AW139" s="13" t="s">
        <v>30</v>
      </c>
      <c r="AX139" s="13" t="s">
        <v>81</v>
      </c>
      <c r="AY139" s="154" t="s">
        <v>131</v>
      </c>
    </row>
    <row r="140" spans="2:65" s="1" customFormat="1" ht="33" customHeight="1">
      <c r="B140" s="131"/>
      <c r="C140" s="132" t="s">
        <v>153</v>
      </c>
      <c r="D140" s="132" t="s">
        <v>133</v>
      </c>
      <c r="E140" s="133" t="s">
        <v>166</v>
      </c>
      <c r="F140" s="134" t="s">
        <v>167</v>
      </c>
      <c r="G140" s="135" t="s">
        <v>168</v>
      </c>
      <c r="H140" s="136">
        <v>4.5</v>
      </c>
      <c r="I140" s="137"/>
      <c r="J140" s="138">
        <f>ROUND(I140*H140,2)</f>
        <v>0</v>
      </c>
      <c r="K140" s="134" t="s">
        <v>137</v>
      </c>
      <c r="L140" s="31"/>
      <c r="M140" s="139" t="s">
        <v>1</v>
      </c>
      <c r="N140" s="140" t="s">
        <v>38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138</v>
      </c>
      <c r="AT140" s="143" t="s">
        <v>133</v>
      </c>
      <c r="AU140" s="143" t="s">
        <v>83</v>
      </c>
      <c r="AY140" s="16" t="s">
        <v>131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81</v>
      </c>
      <c r="BK140" s="144">
        <f>ROUND(I140*H140,2)</f>
        <v>0</v>
      </c>
      <c r="BL140" s="16" t="s">
        <v>138</v>
      </c>
      <c r="BM140" s="143" t="s">
        <v>156</v>
      </c>
    </row>
    <row r="141" spans="2:65" s="1" customFormat="1" ht="24.15" customHeight="1">
      <c r="B141" s="131"/>
      <c r="C141" s="132" t="s">
        <v>147</v>
      </c>
      <c r="D141" s="132" t="s">
        <v>133</v>
      </c>
      <c r="E141" s="133" t="s">
        <v>171</v>
      </c>
      <c r="F141" s="134" t="s">
        <v>172</v>
      </c>
      <c r="G141" s="135" t="s">
        <v>136</v>
      </c>
      <c r="H141" s="136">
        <v>2</v>
      </c>
      <c r="I141" s="137"/>
      <c r="J141" s="138">
        <f>ROUND(I141*H141,2)</f>
        <v>0</v>
      </c>
      <c r="K141" s="134" t="s">
        <v>137</v>
      </c>
      <c r="L141" s="31"/>
      <c r="M141" s="139" t="s">
        <v>1</v>
      </c>
      <c r="N141" s="140" t="s">
        <v>38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138</v>
      </c>
      <c r="AT141" s="143" t="s">
        <v>133</v>
      </c>
      <c r="AU141" s="143" t="s">
        <v>83</v>
      </c>
      <c r="AY141" s="16" t="s">
        <v>131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81</v>
      </c>
      <c r="BK141" s="144">
        <f>ROUND(I141*H141,2)</f>
        <v>0</v>
      </c>
      <c r="BL141" s="16" t="s">
        <v>138</v>
      </c>
      <c r="BM141" s="143" t="s">
        <v>8</v>
      </c>
    </row>
    <row r="142" spans="2:65" s="12" customFormat="1" ht="20.399999999999999">
      <c r="B142" s="145"/>
      <c r="D142" s="146" t="s">
        <v>139</v>
      </c>
      <c r="E142" s="147" t="s">
        <v>1</v>
      </c>
      <c r="F142" s="148" t="s">
        <v>522</v>
      </c>
      <c r="H142" s="149">
        <v>2</v>
      </c>
      <c r="I142" s="150"/>
      <c r="L142" s="145"/>
      <c r="M142" s="151"/>
      <c r="T142" s="152"/>
      <c r="AT142" s="147" t="s">
        <v>139</v>
      </c>
      <c r="AU142" s="147" t="s">
        <v>83</v>
      </c>
      <c r="AV142" s="12" t="s">
        <v>83</v>
      </c>
      <c r="AW142" s="12" t="s">
        <v>30</v>
      </c>
      <c r="AX142" s="12" t="s">
        <v>73</v>
      </c>
      <c r="AY142" s="147" t="s">
        <v>131</v>
      </c>
    </row>
    <row r="143" spans="2:65" s="13" customFormat="1">
      <c r="B143" s="153"/>
      <c r="D143" s="146" t="s">
        <v>139</v>
      </c>
      <c r="E143" s="154" t="s">
        <v>1</v>
      </c>
      <c r="F143" s="155" t="s">
        <v>141</v>
      </c>
      <c r="H143" s="156">
        <v>2</v>
      </c>
      <c r="I143" s="157"/>
      <c r="L143" s="153"/>
      <c r="M143" s="158"/>
      <c r="T143" s="159"/>
      <c r="AT143" s="154" t="s">
        <v>139</v>
      </c>
      <c r="AU143" s="154" t="s">
        <v>83</v>
      </c>
      <c r="AV143" s="13" t="s">
        <v>138</v>
      </c>
      <c r="AW143" s="13" t="s">
        <v>30</v>
      </c>
      <c r="AX143" s="13" t="s">
        <v>81</v>
      </c>
      <c r="AY143" s="154" t="s">
        <v>131</v>
      </c>
    </row>
    <row r="144" spans="2:65" s="1" customFormat="1" ht="16.5" customHeight="1">
      <c r="B144" s="131"/>
      <c r="C144" s="160" t="s">
        <v>161</v>
      </c>
      <c r="D144" s="160" t="s">
        <v>175</v>
      </c>
      <c r="E144" s="161" t="s">
        <v>176</v>
      </c>
      <c r="F144" s="162" t="s">
        <v>177</v>
      </c>
      <c r="G144" s="163" t="s">
        <v>168</v>
      </c>
      <c r="H144" s="164">
        <v>0.51</v>
      </c>
      <c r="I144" s="165"/>
      <c r="J144" s="166">
        <f>ROUND(I144*H144,2)</f>
        <v>0</v>
      </c>
      <c r="K144" s="162" t="s">
        <v>137</v>
      </c>
      <c r="L144" s="167"/>
      <c r="M144" s="168" t="s">
        <v>1</v>
      </c>
      <c r="N144" s="169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152</v>
      </c>
      <c r="AT144" s="143" t="s">
        <v>175</v>
      </c>
      <c r="AU144" s="143" t="s">
        <v>83</v>
      </c>
      <c r="AY144" s="16" t="s">
        <v>131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6" t="s">
        <v>81</v>
      </c>
      <c r="BK144" s="144">
        <f>ROUND(I144*H144,2)</f>
        <v>0</v>
      </c>
      <c r="BL144" s="16" t="s">
        <v>138</v>
      </c>
      <c r="BM144" s="143" t="s">
        <v>164</v>
      </c>
    </row>
    <row r="145" spans="2:65" s="1" customFormat="1" ht="24.15" customHeight="1">
      <c r="B145" s="131"/>
      <c r="C145" s="132" t="s">
        <v>152</v>
      </c>
      <c r="D145" s="132" t="s">
        <v>133</v>
      </c>
      <c r="E145" s="133" t="s">
        <v>180</v>
      </c>
      <c r="F145" s="134" t="s">
        <v>181</v>
      </c>
      <c r="G145" s="135" t="s">
        <v>136</v>
      </c>
      <c r="H145" s="136">
        <v>2</v>
      </c>
      <c r="I145" s="137"/>
      <c r="J145" s="138">
        <f>ROUND(I145*H145,2)</f>
        <v>0</v>
      </c>
      <c r="K145" s="134" t="s">
        <v>137</v>
      </c>
      <c r="L145" s="31"/>
      <c r="M145" s="139" t="s">
        <v>1</v>
      </c>
      <c r="N145" s="140" t="s">
        <v>38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138</v>
      </c>
      <c r="AT145" s="143" t="s">
        <v>133</v>
      </c>
      <c r="AU145" s="143" t="s">
        <v>83</v>
      </c>
      <c r="AY145" s="16" t="s">
        <v>131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81</v>
      </c>
      <c r="BK145" s="144">
        <f>ROUND(I145*H145,2)</f>
        <v>0</v>
      </c>
      <c r="BL145" s="16" t="s">
        <v>138</v>
      </c>
      <c r="BM145" s="143" t="s">
        <v>169</v>
      </c>
    </row>
    <row r="146" spans="2:65" s="12" customFormat="1" ht="20.399999999999999">
      <c r="B146" s="145"/>
      <c r="D146" s="146" t="s">
        <v>139</v>
      </c>
      <c r="E146" s="147" t="s">
        <v>1</v>
      </c>
      <c r="F146" s="148" t="s">
        <v>522</v>
      </c>
      <c r="H146" s="149">
        <v>2</v>
      </c>
      <c r="I146" s="150"/>
      <c r="L146" s="145"/>
      <c r="M146" s="151"/>
      <c r="T146" s="152"/>
      <c r="AT146" s="147" t="s">
        <v>139</v>
      </c>
      <c r="AU146" s="147" t="s">
        <v>83</v>
      </c>
      <c r="AV146" s="12" t="s">
        <v>83</v>
      </c>
      <c r="AW146" s="12" t="s">
        <v>30</v>
      </c>
      <c r="AX146" s="12" t="s">
        <v>73</v>
      </c>
      <c r="AY146" s="147" t="s">
        <v>131</v>
      </c>
    </row>
    <row r="147" spans="2:65" s="13" customFormat="1">
      <c r="B147" s="153"/>
      <c r="D147" s="146" t="s">
        <v>139</v>
      </c>
      <c r="E147" s="154" t="s">
        <v>1</v>
      </c>
      <c r="F147" s="155" t="s">
        <v>141</v>
      </c>
      <c r="H147" s="156">
        <v>2</v>
      </c>
      <c r="I147" s="157"/>
      <c r="L147" s="153"/>
      <c r="M147" s="158"/>
      <c r="T147" s="159"/>
      <c r="AT147" s="154" t="s">
        <v>139</v>
      </c>
      <c r="AU147" s="154" t="s">
        <v>83</v>
      </c>
      <c r="AV147" s="13" t="s">
        <v>138</v>
      </c>
      <c r="AW147" s="13" t="s">
        <v>30</v>
      </c>
      <c r="AX147" s="13" t="s">
        <v>81</v>
      </c>
      <c r="AY147" s="154" t="s">
        <v>131</v>
      </c>
    </row>
    <row r="148" spans="2:65" s="1" customFormat="1" ht="16.5" customHeight="1">
      <c r="B148" s="131"/>
      <c r="C148" s="160" t="s">
        <v>170</v>
      </c>
      <c r="D148" s="160" t="s">
        <v>175</v>
      </c>
      <c r="E148" s="161" t="s">
        <v>183</v>
      </c>
      <c r="F148" s="162" t="s">
        <v>184</v>
      </c>
      <c r="G148" s="163" t="s">
        <v>185</v>
      </c>
      <c r="H148" s="164">
        <v>0.04</v>
      </c>
      <c r="I148" s="165"/>
      <c r="J148" s="166">
        <f>ROUND(I148*H148,2)</f>
        <v>0</v>
      </c>
      <c r="K148" s="162" t="s">
        <v>137</v>
      </c>
      <c r="L148" s="167"/>
      <c r="M148" s="168" t="s">
        <v>1</v>
      </c>
      <c r="N148" s="169" t="s">
        <v>38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152</v>
      </c>
      <c r="AT148" s="143" t="s">
        <v>175</v>
      </c>
      <c r="AU148" s="143" t="s">
        <v>83</v>
      </c>
      <c r="AY148" s="16" t="s">
        <v>131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81</v>
      </c>
      <c r="BK148" s="144">
        <f>ROUND(I148*H148,2)</f>
        <v>0</v>
      </c>
      <c r="BL148" s="16" t="s">
        <v>138</v>
      </c>
      <c r="BM148" s="143" t="s">
        <v>173</v>
      </c>
    </row>
    <row r="149" spans="2:65" s="12" customFormat="1">
      <c r="B149" s="145"/>
      <c r="D149" s="146" t="s">
        <v>139</v>
      </c>
      <c r="E149" s="147" t="s">
        <v>1</v>
      </c>
      <c r="F149" s="148" t="s">
        <v>523</v>
      </c>
      <c r="H149" s="149">
        <v>0.04</v>
      </c>
      <c r="I149" s="150"/>
      <c r="L149" s="145"/>
      <c r="M149" s="151"/>
      <c r="T149" s="152"/>
      <c r="AT149" s="147" t="s">
        <v>139</v>
      </c>
      <c r="AU149" s="147" t="s">
        <v>83</v>
      </c>
      <c r="AV149" s="12" t="s">
        <v>83</v>
      </c>
      <c r="AW149" s="12" t="s">
        <v>30</v>
      </c>
      <c r="AX149" s="12" t="s">
        <v>73</v>
      </c>
      <c r="AY149" s="147" t="s">
        <v>131</v>
      </c>
    </row>
    <row r="150" spans="2:65" s="13" customFormat="1">
      <c r="B150" s="153"/>
      <c r="D150" s="146" t="s">
        <v>139</v>
      </c>
      <c r="E150" s="154" t="s">
        <v>1</v>
      </c>
      <c r="F150" s="155" t="s">
        <v>141</v>
      </c>
      <c r="H150" s="156">
        <v>0.04</v>
      </c>
      <c r="I150" s="157"/>
      <c r="L150" s="153"/>
      <c r="M150" s="158"/>
      <c r="T150" s="159"/>
      <c r="AT150" s="154" t="s">
        <v>139</v>
      </c>
      <c r="AU150" s="154" t="s">
        <v>83</v>
      </c>
      <c r="AV150" s="13" t="s">
        <v>138</v>
      </c>
      <c r="AW150" s="13" t="s">
        <v>30</v>
      </c>
      <c r="AX150" s="13" t="s">
        <v>81</v>
      </c>
      <c r="AY150" s="154" t="s">
        <v>131</v>
      </c>
    </row>
    <row r="151" spans="2:65" s="1" customFormat="1" ht="24.15" customHeight="1">
      <c r="B151" s="131"/>
      <c r="C151" s="132" t="s">
        <v>156</v>
      </c>
      <c r="D151" s="132" t="s">
        <v>133</v>
      </c>
      <c r="E151" s="133" t="s">
        <v>189</v>
      </c>
      <c r="F151" s="134" t="s">
        <v>190</v>
      </c>
      <c r="G151" s="135" t="s">
        <v>136</v>
      </c>
      <c r="H151" s="136">
        <v>2</v>
      </c>
      <c r="I151" s="137"/>
      <c r="J151" s="138">
        <f>ROUND(I151*H151,2)</f>
        <v>0</v>
      </c>
      <c r="K151" s="134" t="s">
        <v>137</v>
      </c>
      <c r="L151" s="31"/>
      <c r="M151" s="139" t="s">
        <v>1</v>
      </c>
      <c r="N151" s="140" t="s">
        <v>38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138</v>
      </c>
      <c r="AT151" s="143" t="s">
        <v>133</v>
      </c>
      <c r="AU151" s="143" t="s">
        <v>83</v>
      </c>
      <c r="AY151" s="16" t="s">
        <v>131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81</v>
      </c>
      <c r="BK151" s="144">
        <f>ROUND(I151*H151,2)</f>
        <v>0</v>
      </c>
      <c r="BL151" s="16" t="s">
        <v>138</v>
      </c>
      <c r="BM151" s="143" t="s">
        <v>178</v>
      </c>
    </row>
    <row r="152" spans="2:65" s="12" customFormat="1" ht="20.399999999999999">
      <c r="B152" s="145"/>
      <c r="D152" s="146" t="s">
        <v>139</v>
      </c>
      <c r="E152" s="147" t="s">
        <v>1</v>
      </c>
      <c r="F152" s="148" t="s">
        <v>522</v>
      </c>
      <c r="H152" s="149">
        <v>2</v>
      </c>
      <c r="I152" s="150"/>
      <c r="L152" s="145"/>
      <c r="M152" s="151"/>
      <c r="T152" s="152"/>
      <c r="AT152" s="147" t="s">
        <v>139</v>
      </c>
      <c r="AU152" s="147" t="s">
        <v>83</v>
      </c>
      <c r="AV152" s="12" t="s">
        <v>83</v>
      </c>
      <c r="AW152" s="12" t="s">
        <v>30</v>
      </c>
      <c r="AX152" s="12" t="s">
        <v>73</v>
      </c>
      <c r="AY152" s="147" t="s">
        <v>131</v>
      </c>
    </row>
    <row r="153" spans="2:65" s="13" customFormat="1">
      <c r="B153" s="153"/>
      <c r="D153" s="146" t="s">
        <v>139</v>
      </c>
      <c r="E153" s="154" t="s">
        <v>1</v>
      </c>
      <c r="F153" s="155" t="s">
        <v>141</v>
      </c>
      <c r="H153" s="156">
        <v>2</v>
      </c>
      <c r="I153" s="157"/>
      <c r="L153" s="153"/>
      <c r="M153" s="158"/>
      <c r="T153" s="159"/>
      <c r="AT153" s="154" t="s">
        <v>139</v>
      </c>
      <c r="AU153" s="154" t="s">
        <v>83</v>
      </c>
      <c r="AV153" s="13" t="s">
        <v>138</v>
      </c>
      <c r="AW153" s="13" t="s">
        <v>30</v>
      </c>
      <c r="AX153" s="13" t="s">
        <v>81</v>
      </c>
      <c r="AY153" s="154" t="s">
        <v>131</v>
      </c>
    </row>
    <row r="154" spans="2:65" s="1" customFormat="1" ht="24.15" customHeight="1">
      <c r="B154" s="131"/>
      <c r="C154" s="132" t="s">
        <v>179</v>
      </c>
      <c r="D154" s="132" t="s">
        <v>133</v>
      </c>
      <c r="E154" s="133" t="s">
        <v>192</v>
      </c>
      <c r="F154" s="134" t="s">
        <v>193</v>
      </c>
      <c r="G154" s="135" t="s">
        <v>136</v>
      </c>
      <c r="H154" s="136">
        <v>10.5</v>
      </c>
      <c r="I154" s="137"/>
      <c r="J154" s="138">
        <f>ROUND(I154*H154,2)</f>
        <v>0</v>
      </c>
      <c r="K154" s="134" t="s">
        <v>137</v>
      </c>
      <c r="L154" s="31"/>
      <c r="M154" s="139" t="s">
        <v>1</v>
      </c>
      <c r="N154" s="140" t="s">
        <v>38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138</v>
      </c>
      <c r="AT154" s="143" t="s">
        <v>133</v>
      </c>
      <c r="AU154" s="143" t="s">
        <v>83</v>
      </c>
      <c r="AY154" s="16" t="s">
        <v>131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81</v>
      </c>
      <c r="BK154" s="144">
        <f>ROUND(I154*H154,2)</f>
        <v>0</v>
      </c>
      <c r="BL154" s="16" t="s">
        <v>138</v>
      </c>
      <c r="BM154" s="143" t="s">
        <v>182</v>
      </c>
    </row>
    <row r="155" spans="2:65" s="12" customFormat="1">
      <c r="B155" s="145"/>
      <c r="D155" s="146" t="s">
        <v>139</v>
      </c>
      <c r="E155" s="147" t="s">
        <v>1</v>
      </c>
      <c r="F155" s="148" t="s">
        <v>524</v>
      </c>
      <c r="H155" s="149">
        <v>8.5</v>
      </c>
      <c r="I155" s="150"/>
      <c r="L155" s="145"/>
      <c r="M155" s="151"/>
      <c r="T155" s="152"/>
      <c r="AT155" s="147" t="s">
        <v>139</v>
      </c>
      <c r="AU155" s="147" t="s">
        <v>83</v>
      </c>
      <c r="AV155" s="12" t="s">
        <v>83</v>
      </c>
      <c r="AW155" s="12" t="s">
        <v>30</v>
      </c>
      <c r="AX155" s="12" t="s">
        <v>73</v>
      </c>
      <c r="AY155" s="147" t="s">
        <v>131</v>
      </c>
    </row>
    <row r="156" spans="2:65" s="12" customFormat="1">
      <c r="B156" s="145"/>
      <c r="D156" s="146" t="s">
        <v>139</v>
      </c>
      <c r="E156" s="147" t="s">
        <v>1</v>
      </c>
      <c r="F156" s="148" t="s">
        <v>525</v>
      </c>
      <c r="H156" s="149">
        <v>2</v>
      </c>
      <c r="I156" s="150"/>
      <c r="L156" s="145"/>
      <c r="M156" s="151"/>
      <c r="T156" s="152"/>
      <c r="AT156" s="147" t="s">
        <v>139</v>
      </c>
      <c r="AU156" s="147" t="s">
        <v>83</v>
      </c>
      <c r="AV156" s="12" t="s">
        <v>83</v>
      </c>
      <c r="AW156" s="12" t="s">
        <v>30</v>
      </c>
      <c r="AX156" s="12" t="s">
        <v>73</v>
      </c>
      <c r="AY156" s="147" t="s">
        <v>131</v>
      </c>
    </row>
    <row r="157" spans="2:65" s="13" customFormat="1">
      <c r="B157" s="153"/>
      <c r="D157" s="146" t="s">
        <v>139</v>
      </c>
      <c r="E157" s="154" t="s">
        <v>1</v>
      </c>
      <c r="F157" s="155" t="s">
        <v>141</v>
      </c>
      <c r="H157" s="156">
        <v>10.5</v>
      </c>
      <c r="I157" s="157"/>
      <c r="L157" s="153"/>
      <c r="M157" s="158"/>
      <c r="T157" s="159"/>
      <c r="AT157" s="154" t="s">
        <v>139</v>
      </c>
      <c r="AU157" s="154" t="s">
        <v>83</v>
      </c>
      <c r="AV157" s="13" t="s">
        <v>138</v>
      </c>
      <c r="AW157" s="13" t="s">
        <v>30</v>
      </c>
      <c r="AX157" s="13" t="s">
        <v>81</v>
      </c>
      <c r="AY157" s="154" t="s">
        <v>131</v>
      </c>
    </row>
    <row r="158" spans="2:65" s="1" customFormat="1" ht="21.75" customHeight="1">
      <c r="B158" s="131"/>
      <c r="C158" s="132" t="s">
        <v>8</v>
      </c>
      <c r="D158" s="132" t="s">
        <v>133</v>
      </c>
      <c r="E158" s="133" t="s">
        <v>198</v>
      </c>
      <c r="F158" s="134" t="s">
        <v>199</v>
      </c>
      <c r="G158" s="135" t="s">
        <v>136</v>
      </c>
      <c r="H158" s="136">
        <v>2</v>
      </c>
      <c r="I158" s="137"/>
      <c r="J158" s="138">
        <f>ROUND(I158*H158,2)</f>
        <v>0</v>
      </c>
      <c r="K158" s="134" t="s">
        <v>137</v>
      </c>
      <c r="L158" s="31"/>
      <c r="M158" s="139" t="s">
        <v>1</v>
      </c>
      <c r="N158" s="140" t="s">
        <v>38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138</v>
      </c>
      <c r="AT158" s="143" t="s">
        <v>133</v>
      </c>
      <c r="AU158" s="143" t="s">
        <v>83</v>
      </c>
      <c r="AY158" s="16" t="s">
        <v>131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81</v>
      </c>
      <c r="BK158" s="144">
        <f>ROUND(I158*H158,2)</f>
        <v>0</v>
      </c>
      <c r="BL158" s="16" t="s">
        <v>138</v>
      </c>
      <c r="BM158" s="143" t="s">
        <v>186</v>
      </c>
    </row>
    <row r="159" spans="2:65" s="12" customFormat="1" ht="20.399999999999999">
      <c r="B159" s="145"/>
      <c r="D159" s="146" t="s">
        <v>139</v>
      </c>
      <c r="E159" s="147" t="s">
        <v>1</v>
      </c>
      <c r="F159" s="148" t="s">
        <v>522</v>
      </c>
      <c r="H159" s="149">
        <v>2</v>
      </c>
      <c r="I159" s="150"/>
      <c r="L159" s="145"/>
      <c r="M159" s="151"/>
      <c r="T159" s="152"/>
      <c r="AT159" s="147" t="s">
        <v>139</v>
      </c>
      <c r="AU159" s="147" t="s">
        <v>83</v>
      </c>
      <c r="AV159" s="12" t="s">
        <v>83</v>
      </c>
      <c r="AW159" s="12" t="s">
        <v>30</v>
      </c>
      <c r="AX159" s="12" t="s">
        <v>73</v>
      </c>
      <c r="AY159" s="147" t="s">
        <v>131</v>
      </c>
    </row>
    <row r="160" spans="2:65" s="13" customFormat="1">
      <c r="B160" s="153"/>
      <c r="D160" s="146" t="s">
        <v>139</v>
      </c>
      <c r="E160" s="154" t="s">
        <v>1</v>
      </c>
      <c r="F160" s="155" t="s">
        <v>141</v>
      </c>
      <c r="H160" s="156">
        <v>2</v>
      </c>
      <c r="I160" s="157"/>
      <c r="L160" s="153"/>
      <c r="M160" s="158"/>
      <c r="T160" s="159"/>
      <c r="AT160" s="154" t="s">
        <v>139</v>
      </c>
      <c r="AU160" s="154" t="s">
        <v>83</v>
      </c>
      <c r="AV160" s="13" t="s">
        <v>138</v>
      </c>
      <c r="AW160" s="13" t="s">
        <v>30</v>
      </c>
      <c r="AX160" s="13" t="s">
        <v>81</v>
      </c>
      <c r="AY160" s="154" t="s">
        <v>131</v>
      </c>
    </row>
    <row r="161" spans="2:65" s="1" customFormat="1" ht="16.5" customHeight="1">
      <c r="B161" s="131"/>
      <c r="C161" s="132" t="s">
        <v>188</v>
      </c>
      <c r="D161" s="132" t="s">
        <v>133</v>
      </c>
      <c r="E161" s="133" t="s">
        <v>488</v>
      </c>
      <c r="F161" s="134" t="s">
        <v>489</v>
      </c>
      <c r="G161" s="135" t="s">
        <v>160</v>
      </c>
      <c r="H161" s="136">
        <v>0.03</v>
      </c>
      <c r="I161" s="137"/>
      <c r="J161" s="138">
        <f>ROUND(I161*H161,2)</f>
        <v>0</v>
      </c>
      <c r="K161" s="134" t="s">
        <v>137</v>
      </c>
      <c r="L161" s="31"/>
      <c r="M161" s="139" t="s">
        <v>1</v>
      </c>
      <c r="N161" s="140" t="s">
        <v>38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138</v>
      </c>
      <c r="AT161" s="143" t="s">
        <v>133</v>
      </c>
      <c r="AU161" s="143" t="s">
        <v>83</v>
      </c>
      <c r="AY161" s="16" t="s">
        <v>131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81</v>
      </c>
      <c r="BK161" s="144">
        <f>ROUND(I161*H161,2)</f>
        <v>0</v>
      </c>
      <c r="BL161" s="16" t="s">
        <v>138</v>
      </c>
      <c r="BM161" s="143" t="s">
        <v>191</v>
      </c>
    </row>
    <row r="162" spans="2:65" s="11" customFormat="1" ht="22.95" customHeight="1">
      <c r="B162" s="119"/>
      <c r="D162" s="120" t="s">
        <v>72</v>
      </c>
      <c r="E162" s="129" t="s">
        <v>138</v>
      </c>
      <c r="F162" s="129" t="s">
        <v>204</v>
      </c>
      <c r="I162" s="122"/>
      <c r="J162" s="130">
        <f>BK162</f>
        <v>0</v>
      </c>
      <c r="L162" s="119"/>
      <c r="M162" s="124"/>
      <c r="P162" s="125">
        <f>P163</f>
        <v>0</v>
      </c>
      <c r="R162" s="125">
        <f>R163</f>
        <v>0</v>
      </c>
      <c r="T162" s="126">
        <f>T163</f>
        <v>0</v>
      </c>
      <c r="AR162" s="120" t="s">
        <v>81</v>
      </c>
      <c r="AT162" s="127" t="s">
        <v>72</v>
      </c>
      <c r="AU162" s="127" t="s">
        <v>81</v>
      </c>
      <c r="AY162" s="120" t="s">
        <v>131</v>
      </c>
      <c r="BK162" s="128">
        <f>BK163</f>
        <v>0</v>
      </c>
    </row>
    <row r="163" spans="2:65" s="1" customFormat="1" ht="33" customHeight="1">
      <c r="B163" s="131"/>
      <c r="C163" s="132" t="s">
        <v>164</v>
      </c>
      <c r="D163" s="132" t="s">
        <v>133</v>
      </c>
      <c r="E163" s="133" t="s">
        <v>206</v>
      </c>
      <c r="F163" s="134" t="s">
        <v>207</v>
      </c>
      <c r="G163" s="135" t="s">
        <v>136</v>
      </c>
      <c r="H163" s="136">
        <v>2</v>
      </c>
      <c r="I163" s="137"/>
      <c r="J163" s="138">
        <f>ROUND(I163*H163,2)</f>
        <v>0</v>
      </c>
      <c r="K163" s="134" t="s">
        <v>137</v>
      </c>
      <c r="L163" s="31"/>
      <c r="M163" s="139" t="s">
        <v>1</v>
      </c>
      <c r="N163" s="140" t="s">
        <v>38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138</v>
      </c>
      <c r="AT163" s="143" t="s">
        <v>133</v>
      </c>
      <c r="AU163" s="143" t="s">
        <v>83</v>
      </c>
      <c r="AY163" s="16" t="s">
        <v>131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81</v>
      </c>
      <c r="BK163" s="144">
        <f>ROUND(I163*H163,2)</f>
        <v>0</v>
      </c>
      <c r="BL163" s="16" t="s">
        <v>138</v>
      </c>
      <c r="BM163" s="143" t="s">
        <v>194</v>
      </c>
    </row>
    <row r="164" spans="2:65" s="11" customFormat="1" ht="22.95" customHeight="1">
      <c r="B164" s="119"/>
      <c r="D164" s="120" t="s">
        <v>72</v>
      </c>
      <c r="E164" s="129" t="s">
        <v>153</v>
      </c>
      <c r="F164" s="129" t="s">
        <v>209</v>
      </c>
      <c r="I164" s="122"/>
      <c r="J164" s="130">
        <f>BK164</f>
        <v>0</v>
      </c>
      <c r="L164" s="119"/>
      <c r="M164" s="124"/>
      <c r="P164" s="125">
        <f>SUM(P165:P179)</f>
        <v>0</v>
      </c>
      <c r="R164" s="125">
        <f>SUM(R165:R179)</f>
        <v>0</v>
      </c>
      <c r="T164" s="126">
        <f>SUM(T165:T179)</f>
        <v>0</v>
      </c>
      <c r="AR164" s="120" t="s">
        <v>81</v>
      </c>
      <c r="AT164" s="127" t="s">
        <v>72</v>
      </c>
      <c r="AU164" s="127" t="s">
        <v>81</v>
      </c>
      <c r="AY164" s="120" t="s">
        <v>131</v>
      </c>
      <c r="BK164" s="128">
        <f>SUM(BK165:BK179)</f>
        <v>0</v>
      </c>
    </row>
    <row r="165" spans="2:65" s="1" customFormat="1" ht="21.75" customHeight="1">
      <c r="B165" s="131"/>
      <c r="C165" s="132" t="s">
        <v>197</v>
      </c>
      <c r="D165" s="132" t="s">
        <v>133</v>
      </c>
      <c r="E165" s="133" t="s">
        <v>210</v>
      </c>
      <c r="F165" s="134" t="s">
        <v>211</v>
      </c>
      <c r="G165" s="135" t="s">
        <v>136</v>
      </c>
      <c r="H165" s="136">
        <v>2</v>
      </c>
      <c r="I165" s="137"/>
      <c r="J165" s="138">
        <f>ROUND(I165*H165,2)</f>
        <v>0</v>
      </c>
      <c r="K165" s="134" t="s">
        <v>137</v>
      </c>
      <c r="L165" s="31"/>
      <c r="M165" s="139" t="s">
        <v>1</v>
      </c>
      <c r="N165" s="140" t="s">
        <v>38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138</v>
      </c>
      <c r="AT165" s="143" t="s">
        <v>133</v>
      </c>
      <c r="AU165" s="143" t="s">
        <v>83</v>
      </c>
      <c r="AY165" s="16" t="s">
        <v>131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81</v>
      </c>
      <c r="BK165" s="144">
        <f>ROUND(I165*H165,2)</f>
        <v>0</v>
      </c>
      <c r="BL165" s="16" t="s">
        <v>138</v>
      </c>
      <c r="BM165" s="143" t="s">
        <v>200</v>
      </c>
    </row>
    <row r="166" spans="2:65" s="12" customFormat="1">
      <c r="B166" s="145"/>
      <c r="D166" s="146" t="s">
        <v>139</v>
      </c>
      <c r="E166" s="147" t="s">
        <v>1</v>
      </c>
      <c r="F166" s="148" t="s">
        <v>525</v>
      </c>
      <c r="H166" s="149">
        <v>2</v>
      </c>
      <c r="I166" s="150"/>
      <c r="L166" s="145"/>
      <c r="M166" s="151"/>
      <c r="T166" s="152"/>
      <c r="AT166" s="147" t="s">
        <v>139</v>
      </c>
      <c r="AU166" s="147" t="s">
        <v>83</v>
      </c>
      <c r="AV166" s="12" t="s">
        <v>83</v>
      </c>
      <c r="AW166" s="12" t="s">
        <v>30</v>
      </c>
      <c r="AX166" s="12" t="s">
        <v>73</v>
      </c>
      <c r="AY166" s="147" t="s">
        <v>131</v>
      </c>
    </row>
    <row r="167" spans="2:65" s="13" customFormat="1">
      <c r="B167" s="153"/>
      <c r="D167" s="146" t="s">
        <v>139</v>
      </c>
      <c r="E167" s="154" t="s">
        <v>1</v>
      </c>
      <c r="F167" s="155" t="s">
        <v>141</v>
      </c>
      <c r="H167" s="156">
        <v>2</v>
      </c>
      <c r="I167" s="157"/>
      <c r="L167" s="153"/>
      <c r="M167" s="158"/>
      <c r="T167" s="159"/>
      <c r="AT167" s="154" t="s">
        <v>139</v>
      </c>
      <c r="AU167" s="154" t="s">
        <v>83</v>
      </c>
      <c r="AV167" s="13" t="s">
        <v>138</v>
      </c>
      <c r="AW167" s="13" t="s">
        <v>30</v>
      </c>
      <c r="AX167" s="13" t="s">
        <v>81</v>
      </c>
      <c r="AY167" s="154" t="s">
        <v>131</v>
      </c>
    </row>
    <row r="168" spans="2:65" s="1" customFormat="1" ht="21.75" customHeight="1">
      <c r="B168" s="131"/>
      <c r="C168" s="132" t="s">
        <v>169</v>
      </c>
      <c r="D168" s="132" t="s">
        <v>133</v>
      </c>
      <c r="E168" s="133" t="s">
        <v>214</v>
      </c>
      <c r="F168" s="134" t="s">
        <v>215</v>
      </c>
      <c r="G168" s="135" t="s">
        <v>136</v>
      </c>
      <c r="H168" s="136">
        <v>8.5</v>
      </c>
      <c r="I168" s="137"/>
      <c r="J168" s="138">
        <f>ROUND(I168*H168,2)</f>
        <v>0</v>
      </c>
      <c r="K168" s="134" t="s">
        <v>137</v>
      </c>
      <c r="L168" s="31"/>
      <c r="M168" s="139" t="s">
        <v>1</v>
      </c>
      <c r="N168" s="140" t="s">
        <v>38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138</v>
      </c>
      <c r="AT168" s="143" t="s">
        <v>133</v>
      </c>
      <c r="AU168" s="143" t="s">
        <v>83</v>
      </c>
      <c r="AY168" s="16" t="s">
        <v>131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81</v>
      </c>
      <c r="BK168" s="144">
        <f>ROUND(I168*H168,2)</f>
        <v>0</v>
      </c>
      <c r="BL168" s="16" t="s">
        <v>138</v>
      </c>
      <c r="BM168" s="143" t="s">
        <v>203</v>
      </c>
    </row>
    <row r="169" spans="2:65" s="12" customFormat="1">
      <c r="B169" s="145"/>
      <c r="D169" s="146" t="s">
        <v>139</v>
      </c>
      <c r="E169" s="147" t="s">
        <v>1</v>
      </c>
      <c r="F169" s="148" t="s">
        <v>524</v>
      </c>
      <c r="H169" s="149">
        <v>8.5</v>
      </c>
      <c r="I169" s="150"/>
      <c r="L169" s="145"/>
      <c r="M169" s="151"/>
      <c r="T169" s="152"/>
      <c r="AT169" s="147" t="s">
        <v>139</v>
      </c>
      <c r="AU169" s="147" t="s">
        <v>83</v>
      </c>
      <c r="AV169" s="12" t="s">
        <v>83</v>
      </c>
      <c r="AW169" s="12" t="s">
        <v>30</v>
      </c>
      <c r="AX169" s="12" t="s">
        <v>73</v>
      </c>
      <c r="AY169" s="147" t="s">
        <v>131</v>
      </c>
    </row>
    <row r="170" spans="2:65" s="13" customFormat="1">
      <c r="B170" s="153"/>
      <c r="D170" s="146" t="s">
        <v>139</v>
      </c>
      <c r="E170" s="154" t="s">
        <v>1</v>
      </c>
      <c r="F170" s="155" t="s">
        <v>141</v>
      </c>
      <c r="H170" s="156">
        <v>8.5</v>
      </c>
      <c r="I170" s="157"/>
      <c r="L170" s="153"/>
      <c r="M170" s="158"/>
      <c r="T170" s="159"/>
      <c r="AT170" s="154" t="s">
        <v>139</v>
      </c>
      <c r="AU170" s="154" t="s">
        <v>83</v>
      </c>
      <c r="AV170" s="13" t="s">
        <v>138</v>
      </c>
      <c r="AW170" s="13" t="s">
        <v>30</v>
      </c>
      <c r="AX170" s="13" t="s">
        <v>81</v>
      </c>
      <c r="AY170" s="154" t="s">
        <v>131</v>
      </c>
    </row>
    <row r="171" spans="2:65" s="1" customFormat="1" ht="33" customHeight="1">
      <c r="B171" s="131"/>
      <c r="C171" s="132" t="s">
        <v>205</v>
      </c>
      <c r="D171" s="132" t="s">
        <v>133</v>
      </c>
      <c r="E171" s="133" t="s">
        <v>220</v>
      </c>
      <c r="F171" s="134" t="s">
        <v>221</v>
      </c>
      <c r="G171" s="135" t="s">
        <v>136</v>
      </c>
      <c r="H171" s="136">
        <v>8.5</v>
      </c>
      <c r="I171" s="137"/>
      <c r="J171" s="138">
        <f t="shared" ref="J171:J177" si="0">ROUND(I171*H171,2)</f>
        <v>0</v>
      </c>
      <c r="K171" s="134" t="s">
        <v>137</v>
      </c>
      <c r="L171" s="31"/>
      <c r="M171" s="139" t="s">
        <v>1</v>
      </c>
      <c r="N171" s="140" t="s">
        <v>38</v>
      </c>
      <c r="P171" s="141">
        <f t="shared" ref="P171:P177" si="1">O171*H171</f>
        <v>0</v>
      </c>
      <c r="Q171" s="141">
        <v>0</v>
      </c>
      <c r="R171" s="141">
        <f t="shared" ref="R171:R177" si="2">Q171*H171</f>
        <v>0</v>
      </c>
      <c r="S171" s="141">
        <v>0</v>
      </c>
      <c r="T171" s="142">
        <f t="shared" ref="T171:T177" si="3">S171*H171</f>
        <v>0</v>
      </c>
      <c r="AR171" s="143" t="s">
        <v>138</v>
      </c>
      <c r="AT171" s="143" t="s">
        <v>133</v>
      </c>
      <c r="AU171" s="143" t="s">
        <v>83</v>
      </c>
      <c r="AY171" s="16" t="s">
        <v>131</v>
      </c>
      <c r="BE171" s="144">
        <f t="shared" ref="BE171:BE177" si="4">IF(N171="základní",J171,0)</f>
        <v>0</v>
      </c>
      <c r="BF171" s="144">
        <f t="shared" ref="BF171:BF177" si="5">IF(N171="snížená",J171,0)</f>
        <v>0</v>
      </c>
      <c r="BG171" s="144">
        <f t="shared" ref="BG171:BG177" si="6">IF(N171="zákl. přenesená",J171,0)</f>
        <v>0</v>
      </c>
      <c r="BH171" s="144">
        <f t="shared" ref="BH171:BH177" si="7">IF(N171="sníž. přenesená",J171,0)</f>
        <v>0</v>
      </c>
      <c r="BI171" s="144">
        <f t="shared" ref="BI171:BI177" si="8">IF(N171="nulová",J171,0)</f>
        <v>0</v>
      </c>
      <c r="BJ171" s="16" t="s">
        <v>81</v>
      </c>
      <c r="BK171" s="144">
        <f t="shared" ref="BK171:BK177" si="9">ROUND(I171*H171,2)</f>
        <v>0</v>
      </c>
      <c r="BL171" s="16" t="s">
        <v>138</v>
      </c>
      <c r="BM171" s="143" t="s">
        <v>208</v>
      </c>
    </row>
    <row r="172" spans="2:65" s="1" customFormat="1" ht="24.15" customHeight="1">
      <c r="B172" s="131"/>
      <c r="C172" s="132" t="s">
        <v>173</v>
      </c>
      <c r="D172" s="132" t="s">
        <v>133</v>
      </c>
      <c r="E172" s="133" t="s">
        <v>223</v>
      </c>
      <c r="F172" s="134" t="s">
        <v>224</v>
      </c>
      <c r="G172" s="135" t="s">
        <v>136</v>
      </c>
      <c r="H172" s="136">
        <v>8.5</v>
      </c>
      <c r="I172" s="137"/>
      <c r="J172" s="138">
        <f t="shared" si="0"/>
        <v>0</v>
      </c>
      <c r="K172" s="134" t="s">
        <v>137</v>
      </c>
      <c r="L172" s="31"/>
      <c r="M172" s="139" t="s">
        <v>1</v>
      </c>
      <c r="N172" s="140" t="s">
        <v>38</v>
      </c>
      <c r="P172" s="141">
        <f t="shared" si="1"/>
        <v>0</v>
      </c>
      <c r="Q172" s="141">
        <v>0</v>
      </c>
      <c r="R172" s="141">
        <f t="shared" si="2"/>
        <v>0</v>
      </c>
      <c r="S172" s="141">
        <v>0</v>
      </c>
      <c r="T172" s="142">
        <f t="shared" si="3"/>
        <v>0</v>
      </c>
      <c r="AR172" s="143" t="s">
        <v>138</v>
      </c>
      <c r="AT172" s="143" t="s">
        <v>133</v>
      </c>
      <c r="AU172" s="143" t="s">
        <v>83</v>
      </c>
      <c r="AY172" s="16" t="s">
        <v>131</v>
      </c>
      <c r="BE172" s="144">
        <f t="shared" si="4"/>
        <v>0</v>
      </c>
      <c r="BF172" s="144">
        <f t="shared" si="5"/>
        <v>0</v>
      </c>
      <c r="BG172" s="144">
        <f t="shared" si="6"/>
        <v>0</v>
      </c>
      <c r="BH172" s="144">
        <f t="shared" si="7"/>
        <v>0</v>
      </c>
      <c r="BI172" s="144">
        <f t="shared" si="8"/>
        <v>0</v>
      </c>
      <c r="BJ172" s="16" t="s">
        <v>81</v>
      </c>
      <c r="BK172" s="144">
        <f t="shared" si="9"/>
        <v>0</v>
      </c>
      <c r="BL172" s="16" t="s">
        <v>138</v>
      </c>
      <c r="BM172" s="143" t="s">
        <v>212</v>
      </c>
    </row>
    <row r="173" spans="2:65" s="1" customFormat="1" ht="24.15" customHeight="1">
      <c r="B173" s="131"/>
      <c r="C173" s="132" t="s">
        <v>213</v>
      </c>
      <c r="D173" s="132" t="s">
        <v>133</v>
      </c>
      <c r="E173" s="133" t="s">
        <v>227</v>
      </c>
      <c r="F173" s="134" t="s">
        <v>228</v>
      </c>
      <c r="G173" s="135" t="s">
        <v>136</v>
      </c>
      <c r="H173" s="136">
        <v>8.5</v>
      </c>
      <c r="I173" s="137"/>
      <c r="J173" s="138">
        <f t="shared" si="0"/>
        <v>0</v>
      </c>
      <c r="K173" s="134" t="s">
        <v>137</v>
      </c>
      <c r="L173" s="31"/>
      <c r="M173" s="139" t="s">
        <v>1</v>
      </c>
      <c r="N173" s="140" t="s">
        <v>38</v>
      </c>
      <c r="P173" s="141">
        <f t="shared" si="1"/>
        <v>0</v>
      </c>
      <c r="Q173" s="141">
        <v>0</v>
      </c>
      <c r="R173" s="141">
        <f t="shared" si="2"/>
        <v>0</v>
      </c>
      <c r="S173" s="141">
        <v>0</v>
      </c>
      <c r="T173" s="142">
        <f t="shared" si="3"/>
        <v>0</v>
      </c>
      <c r="AR173" s="143" t="s">
        <v>138</v>
      </c>
      <c r="AT173" s="143" t="s">
        <v>133</v>
      </c>
      <c r="AU173" s="143" t="s">
        <v>83</v>
      </c>
      <c r="AY173" s="16" t="s">
        <v>131</v>
      </c>
      <c r="BE173" s="144">
        <f t="shared" si="4"/>
        <v>0</v>
      </c>
      <c r="BF173" s="144">
        <f t="shared" si="5"/>
        <v>0</v>
      </c>
      <c r="BG173" s="144">
        <f t="shared" si="6"/>
        <v>0</v>
      </c>
      <c r="BH173" s="144">
        <f t="shared" si="7"/>
        <v>0</v>
      </c>
      <c r="BI173" s="144">
        <f t="shared" si="8"/>
        <v>0</v>
      </c>
      <c r="BJ173" s="16" t="s">
        <v>81</v>
      </c>
      <c r="BK173" s="144">
        <f t="shared" si="9"/>
        <v>0</v>
      </c>
      <c r="BL173" s="16" t="s">
        <v>138</v>
      </c>
      <c r="BM173" s="143" t="s">
        <v>216</v>
      </c>
    </row>
    <row r="174" spans="2:65" s="1" customFormat="1" ht="21.75" customHeight="1">
      <c r="B174" s="131"/>
      <c r="C174" s="132" t="s">
        <v>178</v>
      </c>
      <c r="D174" s="132" t="s">
        <v>133</v>
      </c>
      <c r="E174" s="133" t="s">
        <v>230</v>
      </c>
      <c r="F174" s="134" t="s">
        <v>231</v>
      </c>
      <c r="G174" s="135" t="s">
        <v>136</v>
      </c>
      <c r="H174" s="136">
        <v>8.5</v>
      </c>
      <c r="I174" s="137"/>
      <c r="J174" s="138">
        <f t="shared" si="0"/>
        <v>0</v>
      </c>
      <c r="K174" s="134" t="s">
        <v>137</v>
      </c>
      <c r="L174" s="31"/>
      <c r="M174" s="139" t="s">
        <v>1</v>
      </c>
      <c r="N174" s="140" t="s">
        <v>38</v>
      </c>
      <c r="P174" s="141">
        <f t="shared" si="1"/>
        <v>0</v>
      </c>
      <c r="Q174" s="141">
        <v>0</v>
      </c>
      <c r="R174" s="141">
        <f t="shared" si="2"/>
        <v>0</v>
      </c>
      <c r="S174" s="141">
        <v>0</v>
      </c>
      <c r="T174" s="142">
        <f t="shared" si="3"/>
        <v>0</v>
      </c>
      <c r="AR174" s="143" t="s">
        <v>138</v>
      </c>
      <c r="AT174" s="143" t="s">
        <v>133</v>
      </c>
      <c r="AU174" s="143" t="s">
        <v>83</v>
      </c>
      <c r="AY174" s="16" t="s">
        <v>131</v>
      </c>
      <c r="BE174" s="144">
        <f t="shared" si="4"/>
        <v>0</v>
      </c>
      <c r="BF174" s="144">
        <f t="shared" si="5"/>
        <v>0</v>
      </c>
      <c r="BG174" s="144">
        <f t="shared" si="6"/>
        <v>0</v>
      </c>
      <c r="BH174" s="144">
        <f t="shared" si="7"/>
        <v>0</v>
      </c>
      <c r="BI174" s="144">
        <f t="shared" si="8"/>
        <v>0</v>
      </c>
      <c r="BJ174" s="16" t="s">
        <v>81</v>
      </c>
      <c r="BK174" s="144">
        <f t="shared" si="9"/>
        <v>0</v>
      </c>
      <c r="BL174" s="16" t="s">
        <v>138</v>
      </c>
      <c r="BM174" s="143" t="s">
        <v>219</v>
      </c>
    </row>
    <row r="175" spans="2:65" s="1" customFormat="1" ht="33" customHeight="1">
      <c r="B175" s="131"/>
      <c r="C175" s="132" t="s">
        <v>7</v>
      </c>
      <c r="D175" s="132" t="s">
        <v>133</v>
      </c>
      <c r="E175" s="133" t="s">
        <v>234</v>
      </c>
      <c r="F175" s="134" t="s">
        <v>235</v>
      </c>
      <c r="G175" s="135" t="s">
        <v>136</v>
      </c>
      <c r="H175" s="136">
        <v>8.5</v>
      </c>
      <c r="I175" s="137"/>
      <c r="J175" s="138">
        <f t="shared" si="0"/>
        <v>0</v>
      </c>
      <c r="K175" s="134" t="s">
        <v>137</v>
      </c>
      <c r="L175" s="31"/>
      <c r="M175" s="139" t="s">
        <v>1</v>
      </c>
      <c r="N175" s="140" t="s">
        <v>38</v>
      </c>
      <c r="P175" s="141">
        <f t="shared" si="1"/>
        <v>0</v>
      </c>
      <c r="Q175" s="141">
        <v>0</v>
      </c>
      <c r="R175" s="141">
        <f t="shared" si="2"/>
        <v>0</v>
      </c>
      <c r="S175" s="141">
        <v>0</v>
      </c>
      <c r="T175" s="142">
        <f t="shared" si="3"/>
        <v>0</v>
      </c>
      <c r="AR175" s="143" t="s">
        <v>138</v>
      </c>
      <c r="AT175" s="143" t="s">
        <v>133</v>
      </c>
      <c r="AU175" s="143" t="s">
        <v>83</v>
      </c>
      <c r="AY175" s="16" t="s">
        <v>131</v>
      </c>
      <c r="BE175" s="144">
        <f t="shared" si="4"/>
        <v>0</v>
      </c>
      <c r="BF175" s="144">
        <f t="shared" si="5"/>
        <v>0</v>
      </c>
      <c r="BG175" s="144">
        <f t="shared" si="6"/>
        <v>0</v>
      </c>
      <c r="BH175" s="144">
        <f t="shared" si="7"/>
        <v>0</v>
      </c>
      <c r="BI175" s="144">
        <f t="shared" si="8"/>
        <v>0</v>
      </c>
      <c r="BJ175" s="16" t="s">
        <v>81</v>
      </c>
      <c r="BK175" s="144">
        <f t="shared" si="9"/>
        <v>0</v>
      </c>
      <c r="BL175" s="16" t="s">
        <v>138</v>
      </c>
      <c r="BM175" s="143" t="s">
        <v>222</v>
      </c>
    </row>
    <row r="176" spans="2:65" s="1" customFormat="1" ht="33" customHeight="1">
      <c r="B176" s="131"/>
      <c r="C176" s="132" t="s">
        <v>182</v>
      </c>
      <c r="D176" s="132" t="s">
        <v>133</v>
      </c>
      <c r="E176" s="133" t="s">
        <v>241</v>
      </c>
      <c r="F176" s="134" t="s">
        <v>242</v>
      </c>
      <c r="G176" s="135" t="s">
        <v>136</v>
      </c>
      <c r="H176" s="136">
        <v>2</v>
      </c>
      <c r="I176" s="137"/>
      <c r="J176" s="138">
        <f t="shared" si="0"/>
        <v>0</v>
      </c>
      <c r="K176" s="134" t="s">
        <v>137</v>
      </c>
      <c r="L176" s="31"/>
      <c r="M176" s="139" t="s">
        <v>1</v>
      </c>
      <c r="N176" s="140" t="s">
        <v>38</v>
      </c>
      <c r="P176" s="141">
        <f t="shared" si="1"/>
        <v>0</v>
      </c>
      <c r="Q176" s="141">
        <v>0</v>
      </c>
      <c r="R176" s="141">
        <f t="shared" si="2"/>
        <v>0</v>
      </c>
      <c r="S176" s="141">
        <v>0</v>
      </c>
      <c r="T176" s="142">
        <f t="shared" si="3"/>
        <v>0</v>
      </c>
      <c r="AR176" s="143" t="s">
        <v>138</v>
      </c>
      <c r="AT176" s="143" t="s">
        <v>133</v>
      </c>
      <c r="AU176" s="143" t="s">
        <v>83</v>
      </c>
      <c r="AY176" s="16" t="s">
        <v>131</v>
      </c>
      <c r="BE176" s="144">
        <f t="shared" si="4"/>
        <v>0</v>
      </c>
      <c r="BF176" s="144">
        <f t="shared" si="5"/>
        <v>0</v>
      </c>
      <c r="BG176" s="144">
        <f t="shared" si="6"/>
        <v>0</v>
      </c>
      <c r="BH176" s="144">
        <f t="shared" si="7"/>
        <v>0</v>
      </c>
      <c r="BI176" s="144">
        <f t="shared" si="8"/>
        <v>0</v>
      </c>
      <c r="BJ176" s="16" t="s">
        <v>81</v>
      </c>
      <c r="BK176" s="144">
        <f t="shared" si="9"/>
        <v>0</v>
      </c>
      <c r="BL176" s="16" t="s">
        <v>138</v>
      </c>
      <c r="BM176" s="143" t="s">
        <v>225</v>
      </c>
    </row>
    <row r="177" spans="2:65" s="1" customFormat="1" ht="24.15" customHeight="1">
      <c r="B177" s="131"/>
      <c r="C177" s="160" t="s">
        <v>226</v>
      </c>
      <c r="D177" s="160" t="s">
        <v>175</v>
      </c>
      <c r="E177" s="161" t="s">
        <v>244</v>
      </c>
      <c r="F177" s="162" t="s">
        <v>245</v>
      </c>
      <c r="G177" s="163" t="s">
        <v>136</v>
      </c>
      <c r="H177" s="164">
        <v>2.06</v>
      </c>
      <c r="I177" s="165"/>
      <c r="J177" s="166">
        <f t="shared" si="0"/>
        <v>0</v>
      </c>
      <c r="K177" s="162" t="s">
        <v>137</v>
      </c>
      <c r="L177" s="167"/>
      <c r="M177" s="168" t="s">
        <v>1</v>
      </c>
      <c r="N177" s="169" t="s">
        <v>38</v>
      </c>
      <c r="P177" s="141">
        <f t="shared" si="1"/>
        <v>0</v>
      </c>
      <c r="Q177" s="141">
        <v>0</v>
      </c>
      <c r="R177" s="141">
        <f t="shared" si="2"/>
        <v>0</v>
      </c>
      <c r="S177" s="141">
        <v>0</v>
      </c>
      <c r="T177" s="142">
        <f t="shared" si="3"/>
        <v>0</v>
      </c>
      <c r="AR177" s="143" t="s">
        <v>152</v>
      </c>
      <c r="AT177" s="143" t="s">
        <v>175</v>
      </c>
      <c r="AU177" s="143" t="s">
        <v>83</v>
      </c>
      <c r="AY177" s="16" t="s">
        <v>131</v>
      </c>
      <c r="BE177" s="144">
        <f t="shared" si="4"/>
        <v>0</v>
      </c>
      <c r="BF177" s="144">
        <f t="shared" si="5"/>
        <v>0</v>
      </c>
      <c r="BG177" s="144">
        <f t="shared" si="6"/>
        <v>0</v>
      </c>
      <c r="BH177" s="144">
        <f t="shared" si="7"/>
        <v>0</v>
      </c>
      <c r="BI177" s="144">
        <f t="shared" si="8"/>
        <v>0</v>
      </c>
      <c r="BJ177" s="16" t="s">
        <v>81</v>
      </c>
      <c r="BK177" s="144">
        <f t="shared" si="9"/>
        <v>0</v>
      </c>
      <c r="BL177" s="16" t="s">
        <v>138</v>
      </c>
      <c r="BM177" s="143" t="s">
        <v>229</v>
      </c>
    </row>
    <row r="178" spans="2:65" s="12" customFormat="1">
      <c r="B178" s="145"/>
      <c r="D178" s="146" t="s">
        <v>139</v>
      </c>
      <c r="E178" s="147" t="s">
        <v>1</v>
      </c>
      <c r="F178" s="148" t="s">
        <v>526</v>
      </c>
      <c r="H178" s="149">
        <v>2.06</v>
      </c>
      <c r="I178" s="150"/>
      <c r="L178" s="145"/>
      <c r="M178" s="151"/>
      <c r="T178" s="152"/>
      <c r="AT178" s="147" t="s">
        <v>139</v>
      </c>
      <c r="AU178" s="147" t="s">
        <v>83</v>
      </c>
      <c r="AV178" s="12" t="s">
        <v>83</v>
      </c>
      <c r="AW178" s="12" t="s">
        <v>30</v>
      </c>
      <c r="AX178" s="12" t="s">
        <v>73</v>
      </c>
      <c r="AY178" s="147" t="s">
        <v>131</v>
      </c>
    </row>
    <row r="179" spans="2:65" s="13" customFormat="1">
      <c r="B179" s="153"/>
      <c r="D179" s="146" t="s">
        <v>139</v>
      </c>
      <c r="E179" s="154" t="s">
        <v>1</v>
      </c>
      <c r="F179" s="155" t="s">
        <v>141</v>
      </c>
      <c r="H179" s="156">
        <v>2.06</v>
      </c>
      <c r="I179" s="157"/>
      <c r="L179" s="153"/>
      <c r="M179" s="158"/>
      <c r="T179" s="159"/>
      <c r="AT179" s="154" t="s">
        <v>139</v>
      </c>
      <c r="AU179" s="154" t="s">
        <v>83</v>
      </c>
      <c r="AV179" s="13" t="s">
        <v>138</v>
      </c>
      <c r="AW179" s="13" t="s">
        <v>30</v>
      </c>
      <c r="AX179" s="13" t="s">
        <v>81</v>
      </c>
      <c r="AY179" s="154" t="s">
        <v>131</v>
      </c>
    </row>
    <row r="180" spans="2:65" s="11" customFormat="1" ht="22.95" customHeight="1">
      <c r="B180" s="119"/>
      <c r="D180" s="120" t="s">
        <v>72</v>
      </c>
      <c r="E180" s="129" t="s">
        <v>170</v>
      </c>
      <c r="F180" s="129" t="s">
        <v>248</v>
      </c>
      <c r="I180" s="122"/>
      <c r="J180" s="130">
        <f>BK180</f>
        <v>0</v>
      </c>
      <c r="L180" s="119"/>
      <c r="M180" s="124"/>
      <c r="P180" s="125">
        <f>SUM(P181:P186)</f>
        <v>0</v>
      </c>
      <c r="R180" s="125">
        <f>SUM(R181:R186)</f>
        <v>0</v>
      </c>
      <c r="T180" s="126">
        <f>SUM(T181:T186)</f>
        <v>0</v>
      </c>
      <c r="AR180" s="120" t="s">
        <v>81</v>
      </c>
      <c r="AT180" s="127" t="s">
        <v>72</v>
      </c>
      <c r="AU180" s="127" t="s">
        <v>81</v>
      </c>
      <c r="AY180" s="120" t="s">
        <v>131</v>
      </c>
      <c r="BK180" s="128">
        <f>SUM(BK181:BK186)</f>
        <v>0</v>
      </c>
    </row>
    <row r="181" spans="2:65" s="1" customFormat="1" ht="33" customHeight="1">
      <c r="B181" s="131"/>
      <c r="C181" s="132" t="s">
        <v>186</v>
      </c>
      <c r="D181" s="132" t="s">
        <v>133</v>
      </c>
      <c r="E181" s="133" t="s">
        <v>497</v>
      </c>
      <c r="F181" s="134" t="s">
        <v>498</v>
      </c>
      <c r="G181" s="135" t="s">
        <v>151</v>
      </c>
      <c r="H181" s="136">
        <v>4</v>
      </c>
      <c r="I181" s="137"/>
      <c r="J181" s="138">
        <f>ROUND(I181*H181,2)</f>
        <v>0</v>
      </c>
      <c r="K181" s="134" t="s">
        <v>137</v>
      </c>
      <c r="L181" s="31"/>
      <c r="M181" s="139" t="s">
        <v>1</v>
      </c>
      <c r="N181" s="140" t="s">
        <v>38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138</v>
      </c>
      <c r="AT181" s="143" t="s">
        <v>133</v>
      </c>
      <c r="AU181" s="143" t="s">
        <v>83</v>
      </c>
      <c r="AY181" s="16" t="s">
        <v>131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81</v>
      </c>
      <c r="BK181" s="144">
        <f>ROUND(I181*H181,2)</f>
        <v>0</v>
      </c>
      <c r="BL181" s="16" t="s">
        <v>138</v>
      </c>
      <c r="BM181" s="143" t="s">
        <v>232</v>
      </c>
    </row>
    <row r="182" spans="2:65" s="1" customFormat="1" ht="16.5" customHeight="1">
      <c r="B182" s="131"/>
      <c r="C182" s="160" t="s">
        <v>233</v>
      </c>
      <c r="D182" s="160" t="s">
        <v>175</v>
      </c>
      <c r="E182" s="161" t="s">
        <v>499</v>
      </c>
      <c r="F182" s="162" t="s">
        <v>500</v>
      </c>
      <c r="G182" s="163" t="s">
        <v>151</v>
      </c>
      <c r="H182" s="164">
        <v>4.08</v>
      </c>
      <c r="I182" s="165"/>
      <c r="J182" s="166">
        <f>ROUND(I182*H182,2)</f>
        <v>0</v>
      </c>
      <c r="K182" s="162" t="s">
        <v>137</v>
      </c>
      <c r="L182" s="167"/>
      <c r="M182" s="168" t="s">
        <v>1</v>
      </c>
      <c r="N182" s="169" t="s">
        <v>38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152</v>
      </c>
      <c r="AT182" s="143" t="s">
        <v>175</v>
      </c>
      <c r="AU182" s="143" t="s">
        <v>83</v>
      </c>
      <c r="AY182" s="16" t="s">
        <v>131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81</v>
      </c>
      <c r="BK182" s="144">
        <f>ROUND(I182*H182,2)</f>
        <v>0</v>
      </c>
      <c r="BL182" s="16" t="s">
        <v>138</v>
      </c>
      <c r="BM182" s="143" t="s">
        <v>236</v>
      </c>
    </row>
    <row r="183" spans="2:65" s="12" customFormat="1">
      <c r="B183" s="145"/>
      <c r="D183" s="146" t="s">
        <v>139</v>
      </c>
      <c r="E183" s="147" t="s">
        <v>1</v>
      </c>
      <c r="F183" s="148" t="s">
        <v>527</v>
      </c>
      <c r="H183" s="149">
        <v>4.08</v>
      </c>
      <c r="I183" s="150"/>
      <c r="L183" s="145"/>
      <c r="M183" s="151"/>
      <c r="T183" s="152"/>
      <c r="AT183" s="147" t="s">
        <v>139</v>
      </c>
      <c r="AU183" s="147" t="s">
        <v>83</v>
      </c>
      <c r="AV183" s="12" t="s">
        <v>83</v>
      </c>
      <c r="AW183" s="12" t="s">
        <v>30</v>
      </c>
      <c r="AX183" s="12" t="s">
        <v>73</v>
      </c>
      <c r="AY183" s="147" t="s">
        <v>131</v>
      </c>
    </row>
    <row r="184" spans="2:65" s="13" customFormat="1">
      <c r="B184" s="153"/>
      <c r="D184" s="146" t="s">
        <v>139</v>
      </c>
      <c r="E184" s="154" t="s">
        <v>1</v>
      </c>
      <c r="F184" s="155" t="s">
        <v>141</v>
      </c>
      <c r="H184" s="156">
        <v>4.08</v>
      </c>
      <c r="I184" s="157"/>
      <c r="L184" s="153"/>
      <c r="M184" s="158"/>
      <c r="T184" s="159"/>
      <c r="AT184" s="154" t="s">
        <v>139</v>
      </c>
      <c r="AU184" s="154" t="s">
        <v>83</v>
      </c>
      <c r="AV184" s="13" t="s">
        <v>138</v>
      </c>
      <c r="AW184" s="13" t="s">
        <v>30</v>
      </c>
      <c r="AX184" s="13" t="s">
        <v>81</v>
      </c>
      <c r="AY184" s="154" t="s">
        <v>131</v>
      </c>
    </row>
    <row r="185" spans="2:65" s="1" customFormat="1" ht="33" customHeight="1">
      <c r="B185" s="131"/>
      <c r="C185" s="132" t="s">
        <v>191</v>
      </c>
      <c r="D185" s="132" t="s">
        <v>133</v>
      </c>
      <c r="E185" s="133" t="s">
        <v>301</v>
      </c>
      <c r="F185" s="134" t="s">
        <v>302</v>
      </c>
      <c r="G185" s="135" t="s">
        <v>151</v>
      </c>
      <c r="H185" s="136">
        <v>31</v>
      </c>
      <c r="I185" s="137"/>
      <c r="J185" s="138">
        <f>ROUND(I185*H185,2)</f>
        <v>0</v>
      </c>
      <c r="K185" s="134" t="s">
        <v>137</v>
      </c>
      <c r="L185" s="31"/>
      <c r="M185" s="139" t="s">
        <v>1</v>
      </c>
      <c r="N185" s="140" t="s">
        <v>38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138</v>
      </c>
      <c r="AT185" s="143" t="s">
        <v>133</v>
      </c>
      <c r="AU185" s="143" t="s">
        <v>83</v>
      </c>
      <c r="AY185" s="16" t="s">
        <v>131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81</v>
      </c>
      <c r="BK185" s="144">
        <f>ROUND(I185*H185,2)</f>
        <v>0</v>
      </c>
      <c r="BL185" s="16" t="s">
        <v>138</v>
      </c>
      <c r="BM185" s="143" t="s">
        <v>239</v>
      </c>
    </row>
    <row r="186" spans="2:65" s="1" customFormat="1" ht="24.15" customHeight="1">
      <c r="B186" s="131"/>
      <c r="C186" s="132" t="s">
        <v>240</v>
      </c>
      <c r="D186" s="132" t="s">
        <v>133</v>
      </c>
      <c r="E186" s="133" t="s">
        <v>304</v>
      </c>
      <c r="F186" s="134" t="s">
        <v>305</v>
      </c>
      <c r="G186" s="135" t="s">
        <v>151</v>
      </c>
      <c r="H186" s="136">
        <v>31</v>
      </c>
      <c r="I186" s="137"/>
      <c r="J186" s="138">
        <f>ROUND(I186*H186,2)</f>
        <v>0</v>
      </c>
      <c r="K186" s="134" t="s">
        <v>137</v>
      </c>
      <c r="L186" s="31"/>
      <c r="M186" s="139" t="s">
        <v>1</v>
      </c>
      <c r="N186" s="140" t="s">
        <v>38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138</v>
      </c>
      <c r="AT186" s="143" t="s">
        <v>133</v>
      </c>
      <c r="AU186" s="143" t="s">
        <v>83</v>
      </c>
      <c r="AY186" s="16" t="s">
        <v>131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81</v>
      </c>
      <c r="BK186" s="144">
        <f>ROUND(I186*H186,2)</f>
        <v>0</v>
      </c>
      <c r="BL186" s="16" t="s">
        <v>138</v>
      </c>
      <c r="BM186" s="143" t="s">
        <v>243</v>
      </c>
    </row>
    <row r="187" spans="2:65" s="11" customFormat="1" ht="22.95" customHeight="1">
      <c r="B187" s="119"/>
      <c r="D187" s="120" t="s">
        <v>72</v>
      </c>
      <c r="E187" s="129" t="s">
        <v>311</v>
      </c>
      <c r="F187" s="129" t="s">
        <v>312</v>
      </c>
      <c r="I187" s="122"/>
      <c r="J187" s="130">
        <f>BK187</f>
        <v>0</v>
      </c>
      <c r="L187" s="119"/>
      <c r="M187" s="124"/>
      <c r="P187" s="125">
        <f>SUM(P188:P206)</f>
        <v>0</v>
      </c>
      <c r="R187" s="125">
        <f>SUM(R188:R206)</f>
        <v>0</v>
      </c>
      <c r="T187" s="126">
        <f>SUM(T188:T206)</f>
        <v>0</v>
      </c>
      <c r="AR187" s="120" t="s">
        <v>81</v>
      </c>
      <c r="AT187" s="127" t="s">
        <v>72</v>
      </c>
      <c r="AU187" s="127" t="s">
        <v>81</v>
      </c>
      <c r="AY187" s="120" t="s">
        <v>131</v>
      </c>
      <c r="BK187" s="128">
        <f>SUM(BK188:BK206)</f>
        <v>0</v>
      </c>
    </row>
    <row r="188" spans="2:65" s="1" customFormat="1" ht="24.15" customHeight="1">
      <c r="B188" s="131"/>
      <c r="C188" s="132" t="s">
        <v>194</v>
      </c>
      <c r="D188" s="132" t="s">
        <v>133</v>
      </c>
      <c r="E188" s="133" t="s">
        <v>313</v>
      </c>
      <c r="F188" s="134" t="s">
        <v>314</v>
      </c>
      <c r="G188" s="135" t="s">
        <v>168</v>
      </c>
      <c r="H188" s="136">
        <v>2.8439999999999999</v>
      </c>
      <c r="I188" s="137"/>
      <c r="J188" s="138">
        <f>ROUND(I188*H188,2)</f>
        <v>0</v>
      </c>
      <c r="K188" s="134" t="s">
        <v>137</v>
      </c>
      <c r="L188" s="31"/>
      <c r="M188" s="139" t="s">
        <v>1</v>
      </c>
      <c r="N188" s="140" t="s">
        <v>38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138</v>
      </c>
      <c r="AT188" s="143" t="s">
        <v>133</v>
      </c>
      <c r="AU188" s="143" t="s">
        <v>83</v>
      </c>
      <c r="AY188" s="16" t="s">
        <v>131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81</v>
      </c>
      <c r="BK188" s="144">
        <f>ROUND(I188*H188,2)</f>
        <v>0</v>
      </c>
      <c r="BL188" s="16" t="s">
        <v>138</v>
      </c>
      <c r="BM188" s="143" t="s">
        <v>246</v>
      </c>
    </row>
    <row r="189" spans="2:65" s="12" customFormat="1">
      <c r="B189" s="145"/>
      <c r="D189" s="146" t="s">
        <v>139</v>
      </c>
      <c r="E189" s="147" t="s">
        <v>1</v>
      </c>
      <c r="F189" s="148" t="s">
        <v>528</v>
      </c>
      <c r="H189" s="149">
        <v>2.8439999999999999</v>
      </c>
      <c r="I189" s="150"/>
      <c r="L189" s="145"/>
      <c r="M189" s="151"/>
      <c r="T189" s="152"/>
      <c r="AT189" s="147" t="s">
        <v>139</v>
      </c>
      <c r="AU189" s="147" t="s">
        <v>83</v>
      </c>
      <c r="AV189" s="12" t="s">
        <v>83</v>
      </c>
      <c r="AW189" s="12" t="s">
        <v>30</v>
      </c>
      <c r="AX189" s="12" t="s">
        <v>73</v>
      </c>
      <c r="AY189" s="147" t="s">
        <v>131</v>
      </c>
    </row>
    <row r="190" spans="2:65" s="13" customFormat="1">
      <c r="B190" s="153"/>
      <c r="D190" s="146" t="s">
        <v>139</v>
      </c>
      <c r="E190" s="154" t="s">
        <v>1</v>
      </c>
      <c r="F190" s="155" t="s">
        <v>141</v>
      </c>
      <c r="H190" s="156">
        <v>2.8439999999999999</v>
      </c>
      <c r="I190" s="157"/>
      <c r="L190" s="153"/>
      <c r="M190" s="158"/>
      <c r="T190" s="159"/>
      <c r="AT190" s="154" t="s">
        <v>139</v>
      </c>
      <c r="AU190" s="154" t="s">
        <v>83</v>
      </c>
      <c r="AV190" s="13" t="s">
        <v>138</v>
      </c>
      <c r="AW190" s="13" t="s">
        <v>30</v>
      </c>
      <c r="AX190" s="13" t="s">
        <v>81</v>
      </c>
      <c r="AY190" s="154" t="s">
        <v>131</v>
      </c>
    </row>
    <row r="191" spans="2:65" s="1" customFormat="1" ht="21.75" customHeight="1">
      <c r="B191" s="131"/>
      <c r="C191" s="132" t="s">
        <v>249</v>
      </c>
      <c r="D191" s="132" t="s">
        <v>133</v>
      </c>
      <c r="E191" s="133" t="s">
        <v>318</v>
      </c>
      <c r="F191" s="134" t="s">
        <v>319</v>
      </c>
      <c r="G191" s="135" t="s">
        <v>168</v>
      </c>
      <c r="H191" s="136">
        <v>5.7690000000000001</v>
      </c>
      <c r="I191" s="137"/>
      <c r="J191" s="138">
        <f>ROUND(I191*H191,2)</f>
        <v>0</v>
      </c>
      <c r="K191" s="134" t="s">
        <v>137</v>
      </c>
      <c r="L191" s="31"/>
      <c r="M191" s="139" t="s">
        <v>1</v>
      </c>
      <c r="N191" s="140" t="s">
        <v>38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138</v>
      </c>
      <c r="AT191" s="143" t="s">
        <v>133</v>
      </c>
      <c r="AU191" s="143" t="s">
        <v>83</v>
      </c>
      <c r="AY191" s="16" t="s">
        <v>131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81</v>
      </c>
      <c r="BK191" s="144">
        <f>ROUND(I191*H191,2)</f>
        <v>0</v>
      </c>
      <c r="BL191" s="16" t="s">
        <v>138</v>
      </c>
      <c r="BM191" s="143" t="s">
        <v>253</v>
      </c>
    </row>
    <row r="192" spans="2:65" s="12" customFormat="1">
      <c r="B192" s="145"/>
      <c r="D192" s="146" t="s">
        <v>139</v>
      </c>
      <c r="E192" s="147" t="s">
        <v>1</v>
      </c>
      <c r="F192" s="148" t="s">
        <v>529</v>
      </c>
      <c r="H192" s="149">
        <v>2.9249999999999998</v>
      </c>
      <c r="I192" s="150"/>
      <c r="L192" s="145"/>
      <c r="M192" s="151"/>
      <c r="T192" s="152"/>
      <c r="AT192" s="147" t="s">
        <v>139</v>
      </c>
      <c r="AU192" s="147" t="s">
        <v>83</v>
      </c>
      <c r="AV192" s="12" t="s">
        <v>83</v>
      </c>
      <c r="AW192" s="12" t="s">
        <v>30</v>
      </c>
      <c r="AX192" s="12" t="s">
        <v>73</v>
      </c>
      <c r="AY192" s="147" t="s">
        <v>131</v>
      </c>
    </row>
    <row r="193" spans="2:65" s="12" customFormat="1">
      <c r="B193" s="145"/>
      <c r="D193" s="146" t="s">
        <v>139</v>
      </c>
      <c r="E193" s="147" t="s">
        <v>1</v>
      </c>
      <c r="F193" s="148" t="s">
        <v>530</v>
      </c>
      <c r="H193" s="149">
        <v>2.8439999999999999</v>
      </c>
      <c r="I193" s="150"/>
      <c r="L193" s="145"/>
      <c r="M193" s="151"/>
      <c r="T193" s="152"/>
      <c r="AT193" s="147" t="s">
        <v>139</v>
      </c>
      <c r="AU193" s="147" t="s">
        <v>83</v>
      </c>
      <c r="AV193" s="12" t="s">
        <v>83</v>
      </c>
      <c r="AW193" s="12" t="s">
        <v>30</v>
      </c>
      <c r="AX193" s="12" t="s">
        <v>73</v>
      </c>
      <c r="AY193" s="147" t="s">
        <v>131</v>
      </c>
    </row>
    <row r="194" spans="2:65" s="13" customFormat="1">
      <c r="B194" s="153"/>
      <c r="D194" s="146" t="s">
        <v>139</v>
      </c>
      <c r="E194" s="154" t="s">
        <v>1</v>
      </c>
      <c r="F194" s="155" t="s">
        <v>141</v>
      </c>
      <c r="H194" s="156">
        <v>5.7690000000000001</v>
      </c>
      <c r="I194" s="157"/>
      <c r="L194" s="153"/>
      <c r="M194" s="158"/>
      <c r="T194" s="159"/>
      <c r="AT194" s="154" t="s">
        <v>139</v>
      </c>
      <c r="AU194" s="154" t="s">
        <v>83</v>
      </c>
      <c r="AV194" s="13" t="s">
        <v>138</v>
      </c>
      <c r="AW194" s="13" t="s">
        <v>30</v>
      </c>
      <c r="AX194" s="13" t="s">
        <v>81</v>
      </c>
      <c r="AY194" s="154" t="s">
        <v>131</v>
      </c>
    </row>
    <row r="195" spans="2:65" s="1" customFormat="1" ht="24.15" customHeight="1">
      <c r="B195" s="131"/>
      <c r="C195" s="132" t="s">
        <v>200</v>
      </c>
      <c r="D195" s="132" t="s">
        <v>133</v>
      </c>
      <c r="E195" s="133" t="s">
        <v>325</v>
      </c>
      <c r="F195" s="134" t="s">
        <v>326</v>
      </c>
      <c r="G195" s="135" t="s">
        <v>168</v>
      </c>
      <c r="H195" s="136">
        <v>17.306999999999999</v>
      </c>
      <c r="I195" s="137"/>
      <c r="J195" s="138">
        <f>ROUND(I195*H195,2)</f>
        <v>0</v>
      </c>
      <c r="K195" s="134" t="s">
        <v>137</v>
      </c>
      <c r="L195" s="31"/>
      <c r="M195" s="139" t="s">
        <v>1</v>
      </c>
      <c r="N195" s="140" t="s">
        <v>38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138</v>
      </c>
      <c r="AT195" s="143" t="s">
        <v>133</v>
      </c>
      <c r="AU195" s="143" t="s">
        <v>83</v>
      </c>
      <c r="AY195" s="16" t="s">
        <v>131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81</v>
      </c>
      <c r="BK195" s="144">
        <f>ROUND(I195*H195,2)</f>
        <v>0</v>
      </c>
      <c r="BL195" s="16" t="s">
        <v>138</v>
      </c>
      <c r="BM195" s="143" t="s">
        <v>256</v>
      </c>
    </row>
    <row r="196" spans="2:65" s="12" customFormat="1">
      <c r="B196" s="145"/>
      <c r="D196" s="146" t="s">
        <v>139</v>
      </c>
      <c r="E196" s="147" t="s">
        <v>1</v>
      </c>
      <c r="F196" s="148" t="s">
        <v>529</v>
      </c>
      <c r="H196" s="149">
        <v>2.9249999999999998</v>
      </c>
      <c r="I196" s="150"/>
      <c r="L196" s="145"/>
      <c r="M196" s="151"/>
      <c r="T196" s="152"/>
      <c r="AT196" s="147" t="s">
        <v>139</v>
      </c>
      <c r="AU196" s="147" t="s">
        <v>83</v>
      </c>
      <c r="AV196" s="12" t="s">
        <v>83</v>
      </c>
      <c r="AW196" s="12" t="s">
        <v>30</v>
      </c>
      <c r="AX196" s="12" t="s">
        <v>73</v>
      </c>
      <c r="AY196" s="147" t="s">
        <v>131</v>
      </c>
    </row>
    <row r="197" spans="2:65" s="12" customFormat="1">
      <c r="B197" s="145"/>
      <c r="D197" s="146" t="s">
        <v>139</v>
      </c>
      <c r="E197" s="147" t="s">
        <v>1</v>
      </c>
      <c r="F197" s="148" t="s">
        <v>530</v>
      </c>
      <c r="H197" s="149">
        <v>2.8439999999999999</v>
      </c>
      <c r="I197" s="150"/>
      <c r="L197" s="145"/>
      <c r="M197" s="151"/>
      <c r="T197" s="152"/>
      <c r="AT197" s="147" t="s">
        <v>139</v>
      </c>
      <c r="AU197" s="147" t="s">
        <v>83</v>
      </c>
      <c r="AV197" s="12" t="s">
        <v>83</v>
      </c>
      <c r="AW197" s="12" t="s">
        <v>30</v>
      </c>
      <c r="AX197" s="12" t="s">
        <v>73</v>
      </c>
      <c r="AY197" s="147" t="s">
        <v>131</v>
      </c>
    </row>
    <row r="198" spans="2:65" s="13" customFormat="1">
      <c r="B198" s="153"/>
      <c r="D198" s="146" t="s">
        <v>139</v>
      </c>
      <c r="E198" s="154" t="s">
        <v>1</v>
      </c>
      <c r="F198" s="155" t="s">
        <v>141</v>
      </c>
      <c r="H198" s="156">
        <v>5.7690000000000001</v>
      </c>
      <c r="I198" s="157"/>
      <c r="L198" s="153"/>
      <c r="M198" s="158"/>
      <c r="T198" s="159"/>
      <c r="AT198" s="154" t="s">
        <v>139</v>
      </c>
      <c r="AU198" s="154" t="s">
        <v>83</v>
      </c>
      <c r="AV198" s="13" t="s">
        <v>138</v>
      </c>
      <c r="AW198" s="13" t="s">
        <v>30</v>
      </c>
      <c r="AX198" s="13" t="s">
        <v>73</v>
      </c>
      <c r="AY198" s="154" t="s">
        <v>131</v>
      </c>
    </row>
    <row r="199" spans="2:65" s="12" customFormat="1">
      <c r="B199" s="145"/>
      <c r="D199" s="146" t="s">
        <v>139</v>
      </c>
      <c r="E199" s="147" t="s">
        <v>1</v>
      </c>
      <c r="F199" s="148" t="s">
        <v>531</v>
      </c>
      <c r="H199" s="149">
        <v>17.306999999999999</v>
      </c>
      <c r="I199" s="150"/>
      <c r="L199" s="145"/>
      <c r="M199" s="151"/>
      <c r="T199" s="152"/>
      <c r="AT199" s="147" t="s">
        <v>139</v>
      </c>
      <c r="AU199" s="147" t="s">
        <v>83</v>
      </c>
      <c r="AV199" s="12" t="s">
        <v>83</v>
      </c>
      <c r="AW199" s="12" t="s">
        <v>30</v>
      </c>
      <c r="AX199" s="12" t="s">
        <v>73</v>
      </c>
      <c r="AY199" s="147" t="s">
        <v>131</v>
      </c>
    </row>
    <row r="200" spans="2:65" s="13" customFormat="1">
      <c r="B200" s="153"/>
      <c r="D200" s="146" t="s">
        <v>139</v>
      </c>
      <c r="E200" s="154" t="s">
        <v>1</v>
      </c>
      <c r="F200" s="155" t="s">
        <v>141</v>
      </c>
      <c r="H200" s="156">
        <v>17.306999999999999</v>
      </c>
      <c r="I200" s="157"/>
      <c r="L200" s="153"/>
      <c r="M200" s="158"/>
      <c r="T200" s="159"/>
      <c r="AT200" s="154" t="s">
        <v>139</v>
      </c>
      <c r="AU200" s="154" t="s">
        <v>83</v>
      </c>
      <c r="AV200" s="13" t="s">
        <v>138</v>
      </c>
      <c r="AW200" s="13" t="s">
        <v>30</v>
      </c>
      <c r="AX200" s="13" t="s">
        <v>81</v>
      </c>
      <c r="AY200" s="154" t="s">
        <v>131</v>
      </c>
    </row>
    <row r="201" spans="2:65" s="1" customFormat="1" ht="37.950000000000003" customHeight="1">
      <c r="B201" s="131"/>
      <c r="C201" s="132" t="s">
        <v>258</v>
      </c>
      <c r="D201" s="132" t="s">
        <v>133</v>
      </c>
      <c r="E201" s="133" t="s">
        <v>330</v>
      </c>
      <c r="F201" s="134" t="s">
        <v>331</v>
      </c>
      <c r="G201" s="135" t="s">
        <v>168</v>
      </c>
      <c r="H201" s="136">
        <v>2.9249999999999998</v>
      </c>
      <c r="I201" s="137"/>
      <c r="J201" s="138">
        <f>ROUND(I201*H201,2)</f>
        <v>0</v>
      </c>
      <c r="K201" s="134" t="s">
        <v>137</v>
      </c>
      <c r="L201" s="31"/>
      <c r="M201" s="139" t="s">
        <v>1</v>
      </c>
      <c r="N201" s="140" t="s">
        <v>38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138</v>
      </c>
      <c r="AT201" s="143" t="s">
        <v>133</v>
      </c>
      <c r="AU201" s="143" t="s">
        <v>83</v>
      </c>
      <c r="AY201" s="16" t="s">
        <v>131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81</v>
      </c>
      <c r="BK201" s="144">
        <f>ROUND(I201*H201,2)</f>
        <v>0</v>
      </c>
      <c r="BL201" s="16" t="s">
        <v>138</v>
      </c>
      <c r="BM201" s="143" t="s">
        <v>261</v>
      </c>
    </row>
    <row r="202" spans="2:65" s="12" customFormat="1">
      <c r="B202" s="145"/>
      <c r="D202" s="146" t="s">
        <v>139</v>
      </c>
      <c r="E202" s="147" t="s">
        <v>1</v>
      </c>
      <c r="F202" s="148" t="s">
        <v>529</v>
      </c>
      <c r="H202" s="149">
        <v>2.9249999999999998</v>
      </c>
      <c r="I202" s="150"/>
      <c r="L202" s="145"/>
      <c r="M202" s="151"/>
      <c r="T202" s="152"/>
      <c r="AT202" s="147" t="s">
        <v>139</v>
      </c>
      <c r="AU202" s="147" t="s">
        <v>83</v>
      </c>
      <c r="AV202" s="12" t="s">
        <v>83</v>
      </c>
      <c r="AW202" s="12" t="s">
        <v>30</v>
      </c>
      <c r="AX202" s="12" t="s">
        <v>73</v>
      </c>
      <c r="AY202" s="147" t="s">
        <v>131</v>
      </c>
    </row>
    <row r="203" spans="2:65" s="13" customFormat="1">
      <c r="B203" s="153"/>
      <c r="D203" s="146" t="s">
        <v>139</v>
      </c>
      <c r="E203" s="154" t="s">
        <v>1</v>
      </c>
      <c r="F203" s="155" t="s">
        <v>141</v>
      </c>
      <c r="H203" s="156">
        <v>2.9249999999999998</v>
      </c>
      <c r="I203" s="157"/>
      <c r="L203" s="153"/>
      <c r="M203" s="158"/>
      <c r="T203" s="159"/>
      <c r="AT203" s="154" t="s">
        <v>139</v>
      </c>
      <c r="AU203" s="154" t="s">
        <v>83</v>
      </c>
      <c r="AV203" s="13" t="s">
        <v>138</v>
      </c>
      <c r="AW203" s="13" t="s">
        <v>30</v>
      </c>
      <c r="AX203" s="13" t="s">
        <v>81</v>
      </c>
      <c r="AY203" s="154" t="s">
        <v>131</v>
      </c>
    </row>
    <row r="204" spans="2:65" s="1" customFormat="1" ht="44.25" customHeight="1">
      <c r="B204" s="131"/>
      <c r="C204" s="132" t="s">
        <v>203</v>
      </c>
      <c r="D204" s="132" t="s">
        <v>133</v>
      </c>
      <c r="E204" s="133" t="s">
        <v>333</v>
      </c>
      <c r="F204" s="134" t="s">
        <v>334</v>
      </c>
      <c r="G204" s="135" t="s">
        <v>168</v>
      </c>
      <c r="H204" s="136">
        <v>2.8439999999999999</v>
      </c>
      <c r="I204" s="137"/>
      <c r="J204" s="138">
        <f>ROUND(I204*H204,2)</f>
        <v>0</v>
      </c>
      <c r="K204" s="134" t="s">
        <v>137</v>
      </c>
      <c r="L204" s="31"/>
      <c r="M204" s="139" t="s">
        <v>1</v>
      </c>
      <c r="N204" s="140" t="s">
        <v>38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138</v>
      </c>
      <c r="AT204" s="143" t="s">
        <v>133</v>
      </c>
      <c r="AU204" s="143" t="s">
        <v>83</v>
      </c>
      <c r="AY204" s="16" t="s">
        <v>131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81</v>
      </c>
      <c r="BK204" s="144">
        <f>ROUND(I204*H204,2)</f>
        <v>0</v>
      </c>
      <c r="BL204" s="16" t="s">
        <v>138</v>
      </c>
      <c r="BM204" s="143" t="s">
        <v>265</v>
      </c>
    </row>
    <row r="205" spans="2:65" s="12" customFormat="1">
      <c r="B205" s="145"/>
      <c r="D205" s="146" t="s">
        <v>139</v>
      </c>
      <c r="E205" s="147" t="s">
        <v>1</v>
      </c>
      <c r="F205" s="148" t="s">
        <v>532</v>
      </c>
      <c r="H205" s="149">
        <v>2.8439999999999999</v>
      </c>
      <c r="I205" s="150"/>
      <c r="L205" s="145"/>
      <c r="M205" s="151"/>
      <c r="T205" s="152"/>
      <c r="AT205" s="147" t="s">
        <v>139</v>
      </c>
      <c r="AU205" s="147" t="s">
        <v>83</v>
      </c>
      <c r="AV205" s="12" t="s">
        <v>83</v>
      </c>
      <c r="AW205" s="12" t="s">
        <v>30</v>
      </c>
      <c r="AX205" s="12" t="s">
        <v>73</v>
      </c>
      <c r="AY205" s="147" t="s">
        <v>131</v>
      </c>
    </row>
    <row r="206" spans="2:65" s="13" customFormat="1">
      <c r="B206" s="153"/>
      <c r="D206" s="146" t="s">
        <v>139</v>
      </c>
      <c r="E206" s="154" t="s">
        <v>1</v>
      </c>
      <c r="F206" s="155" t="s">
        <v>141</v>
      </c>
      <c r="H206" s="156">
        <v>2.8439999999999999</v>
      </c>
      <c r="I206" s="157"/>
      <c r="L206" s="153"/>
      <c r="M206" s="158"/>
      <c r="T206" s="159"/>
      <c r="AT206" s="154" t="s">
        <v>139</v>
      </c>
      <c r="AU206" s="154" t="s">
        <v>83</v>
      </c>
      <c r="AV206" s="13" t="s">
        <v>138</v>
      </c>
      <c r="AW206" s="13" t="s">
        <v>30</v>
      </c>
      <c r="AX206" s="13" t="s">
        <v>81</v>
      </c>
      <c r="AY206" s="154" t="s">
        <v>131</v>
      </c>
    </row>
    <row r="207" spans="2:65" s="11" customFormat="1" ht="22.95" customHeight="1">
      <c r="B207" s="119"/>
      <c r="D207" s="120" t="s">
        <v>72</v>
      </c>
      <c r="E207" s="129" t="s">
        <v>337</v>
      </c>
      <c r="F207" s="129" t="s">
        <v>338</v>
      </c>
      <c r="I207" s="122"/>
      <c r="J207" s="130">
        <f>BK207</f>
        <v>0</v>
      </c>
      <c r="L207" s="119"/>
      <c r="M207" s="124"/>
      <c r="P207" s="125">
        <f>P208</f>
        <v>0</v>
      </c>
      <c r="R207" s="125">
        <f>R208</f>
        <v>0</v>
      </c>
      <c r="T207" s="126">
        <f>T208</f>
        <v>0</v>
      </c>
      <c r="AR207" s="120" t="s">
        <v>81</v>
      </c>
      <c r="AT207" s="127" t="s">
        <v>72</v>
      </c>
      <c r="AU207" s="127" t="s">
        <v>81</v>
      </c>
      <c r="AY207" s="120" t="s">
        <v>131</v>
      </c>
      <c r="BK207" s="128">
        <f>BK208</f>
        <v>0</v>
      </c>
    </row>
    <row r="208" spans="2:65" s="1" customFormat="1" ht="33" customHeight="1">
      <c r="B208" s="131"/>
      <c r="C208" s="132" t="s">
        <v>266</v>
      </c>
      <c r="D208" s="132" t="s">
        <v>133</v>
      </c>
      <c r="E208" s="133" t="s">
        <v>340</v>
      </c>
      <c r="F208" s="134" t="s">
        <v>341</v>
      </c>
      <c r="G208" s="135" t="s">
        <v>168</v>
      </c>
      <c r="H208" s="136">
        <v>1.8380000000000001</v>
      </c>
      <c r="I208" s="137"/>
      <c r="J208" s="138">
        <f>ROUND(I208*H208,2)</f>
        <v>0</v>
      </c>
      <c r="K208" s="134" t="s">
        <v>137</v>
      </c>
      <c r="L208" s="31"/>
      <c r="M208" s="139" t="s">
        <v>1</v>
      </c>
      <c r="N208" s="140" t="s">
        <v>38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138</v>
      </c>
      <c r="AT208" s="143" t="s">
        <v>133</v>
      </c>
      <c r="AU208" s="143" t="s">
        <v>83</v>
      </c>
      <c r="AY208" s="16" t="s">
        <v>131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6" t="s">
        <v>81</v>
      </c>
      <c r="BK208" s="144">
        <f>ROUND(I208*H208,2)</f>
        <v>0</v>
      </c>
      <c r="BL208" s="16" t="s">
        <v>138</v>
      </c>
      <c r="BM208" s="143" t="s">
        <v>269</v>
      </c>
    </row>
    <row r="209" spans="2:65" s="11" customFormat="1" ht="25.95" customHeight="1">
      <c r="B209" s="119"/>
      <c r="D209" s="120" t="s">
        <v>72</v>
      </c>
      <c r="E209" s="121" t="s">
        <v>343</v>
      </c>
      <c r="F209" s="121" t="s">
        <v>344</v>
      </c>
      <c r="I209" s="122"/>
      <c r="J209" s="123">
        <f>BK209</f>
        <v>0</v>
      </c>
      <c r="L209" s="119"/>
      <c r="M209" s="124"/>
      <c r="P209" s="125">
        <f>P210</f>
        <v>0</v>
      </c>
      <c r="R209" s="125">
        <f>R210</f>
        <v>0</v>
      </c>
      <c r="T209" s="126">
        <f>T210</f>
        <v>0</v>
      </c>
      <c r="AR209" s="120" t="s">
        <v>83</v>
      </c>
      <c r="AT209" s="127" t="s">
        <v>72</v>
      </c>
      <c r="AU209" s="127" t="s">
        <v>73</v>
      </c>
      <c r="AY209" s="120" t="s">
        <v>131</v>
      </c>
      <c r="BK209" s="128">
        <f>BK210</f>
        <v>0</v>
      </c>
    </row>
    <row r="210" spans="2:65" s="11" customFormat="1" ht="22.95" customHeight="1">
      <c r="B210" s="119"/>
      <c r="D210" s="120" t="s">
        <v>72</v>
      </c>
      <c r="E210" s="129" t="s">
        <v>345</v>
      </c>
      <c r="F210" s="129" t="s">
        <v>346</v>
      </c>
      <c r="I210" s="122"/>
      <c r="J210" s="130">
        <f>BK210</f>
        <v>0</v>
      </c>
      <c r="L210" s="119"/>
      <c r="M210" s="124"/>
      <c r="P210" s="125">
        <f>SUM(P211:P218)</f>
        <v>0</v>
      </c>
      <c r="R210" s="125">
        <f>SUM(R211:R218)</f>
        <v>0</v>
      </c>
      <c r="T210" s="126">
        <f>SUM(T211:T218)</f>
        <v>0</v>
      </c>
      <c r="AR210" s="120" t="s">
        <v>83</v>
      </c>
      <c r="AT210" s="127" t="s">
        <v>72</v>
      </c>
      <c r="AU210" s="127" t="s">
        <v>81</v>
      </c>
      <c r="AY210" s="120" t="s">
        <v>131</v>
      </c>
      <c r="BK210" s="128">
        <f>SUM(BK211:BK218)</f>
        <v>0</v>
      </c>
    </row>
    <row r="211" spans="2:65" s="1" customFormat="1" ht="24.15" customHeight="1">
      <c r="B211" s="131"/>
      <c r="C211" s="132" t="s">
        <v>208</v>
      </c>
      <c r="D211" s="132" t="s">
        <v>133</v>
      </c>
      <c r="E211" s="133" t="s">
        <v>347</v>
      </c>
      <c r="F211" s="134" t="s">
        <v>348</v>
      </c>
      <c r="G211" s="135" t="s">
        <v>151</v>
      </c>
      <c r="H211" s="136">
        <v>90</v>
      </c>
      <c r="I211" s="137"/>
      <c r="J211" s="138">
        <f>ROUND(I211*H211,2)</f>
        <v>0</v>
      </c>
      <c r="K211" s="134" t="s">
        <v>137</v>
      </c>
      <c r="L211" s="31"/>
      <c r="M211" s="139" t="s">
        <v>1</v>
      </c>
      <c r="N211" s="140" t="s">
        <v>38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169</v>
      </c>
      <c r="AT211" s="143" t="s">
        <v>133</v>
      </c>
      <c r="AU211" s="143" t="s">
        <v>83</v>
      </c>
      <c r="AY211" s="16" t="s">
        <v>131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6" t="s">
        <v>81</v>
      </c>
      <c r="BK211" s="144">
        <f>ROUND(I211*H211,2)</f>
        <v>0</v>
      </c>
      <c r="BL211" s="16" t="s">
        <v>169</v>
      </c>
      <c r="BM211" s="143" t="s">
        <v>272</v>
      </c>
    </row>
    <row r="212" spans="2:65" s="12" customFormat="1">
      <c r="B212" s="145"/>
      <c r="D212" s="146" t="s">
        <v>139</v>
      </c>
      <c r="E212" s="147" t="s">
        <v>1</v>
      </c>
      <c r="F212" s="148" t="s">
        <v>533</v>
      </c>
      <c r="H212" s="149">
        <v>90</v>
      </c>
      <c r="I212" s="150"/>
      <c r="L212" s="145"/>
      <c r="M212" s="151"/>
      <c r="T212" s="152"/>
      <c r="AT212" s="147" t="s">
        <v>139</v>
      </c>
      <c r="AU212" s="147" t="s">
        <v>83</v>
      </c>
      <c r="AV212" s="12" t="s">
        <v>83</v>
      </c>
      <c r="AW212" s="12" t="s">
        <v>30</v>
      </c>
      <c r="AX212" s="12" t="s">
        <v>73</v>
      </c>
      <c r="AY212" s="147" t="s">
        <v>131</v>
      </c>
    </row>
    <row r="213" spans="2:65" s="13" customFormat="1">
      <c r="B213" s="153"/>
      <c r="D213" s="146" t="s">
        <v>139</v>
      </c>
      <c r="E213" s="154" t="s">
        <v>1</v>
      </c>
      <c r="F213" s="155" t="s">
        <v>141</v>
      </c>
      <c r="H213" s="156">
        <v>90</v>
      </c>
      <c r="I213" s="157"/>
      <c r="L213" s="153"/>
      <c r="M213" s="158"/>
      <c r="T213" s="159"/>
      <c r="AT213" s="154" t="s">
        <v>139</v>
      </c>
      <c r="AU213" s="154" t="s">
        <v>83</v>
      </c>
      <c r="AV213" s="13" t="s">
        <v>138</v>
      </c>
      <c r="AW213" s="13" t="s">
        <v>30</v>
      </c>
      <c r="AX213" s="13" t="s">
        <v>81</v>
      </c>
      <c r="AY213" s="154" t="s">
        <v>131</v>
      </c>
    </row>
    <row r="214" spans="2:65" s="1" customFormat="1" ht="24.15" customHeight="1">
      <c r="B214" s="131"/>
      <c r="C214" s="160" t="s">
        <v>274</v>
      </c>
      <c r="D214" s="160" t="s">
        <v>175</v>
      </c>
      <c r="E214" s="161" t="s">
        <v>352</v>
      </c>
      <c r="F214" s="162" t="s">
        <v>353</v>
      </c>
      <c r="G214" s="163" t="s">
        <v>151</v>
      </c>
      <c r="H214" s="164">
        <v>108</v>
      </c>
      <c r="I214" s="165"/>
      <c r="J214" s="166">
        <f>ROUND(I214*H214,2)</f>
        <v>0</v>
      </c>
      <c r="K214" s="162" t="s">
        <v>137</v>
      </c>
      <c r="L214" s="167"/>
      <c r="M214" s="168" t="s">
        <v>1</v>
      </c>
      <c r="N214" s="169" t="s">
        <v>38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203</v>
      </c>
      <c r="AT214" s="143" t="s">
        <v>175</v>
      </c>
      <c r="AU214" s="143" t="s">
        <v>83</v>
      </c>
      <c r="AY214" s="16" t="s">
        <v>131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81</v>
      </c>
      <c r="BK214" s="144">
        <f>ROUND(I214*H214,2)</f>
        <v>0</v>
      </c>
      <c r="BL214" s="16" t="s">
        <v>169</v>
      </c>
      <c r="BM214" s="143" t="s">
        <v>277</v>
      </c>
    </row>
    <row r="215" spans="2:65" s="12" customFormat="1">
      <c r="B215" s="145"/>
      <c r="D215" s="146" t="s">
        <v>139</v>
      </c>
      <c r="E215" s="147" t="s">
        <v>1</v>
      </c>
      <c r="F215" s="148" t="s">
        <v>534</v>
      </c>
      <c r="H215" s="149">
        <v>108</v>
      </c>
      <c r="I215" s="150"/>
      <c r="L215" s="145"/>
      <c r="M215" s="151"/>
      <c r="T215" s="152"/>
      <c r="AT215" s="147" t="s">
        <v>139</v>
      </c>
      <c r="AU215" s="147" t="s">
        <v>83</v>
      </c>
      <c r="AV215" s="12" t="s">
        <v>83</v>
      </c>
      <c r="AW215" s="12" t="s">
        <v>30</v>
      </c>
      <c r="AX215" s="12" t="s">
        <v>73</v>
      </c>
      <c r="AY215" s="147" t="s">
        <v>131</v>
      </c>
    </row>
    <row r="216" spans="2:65" s="13" customFormat="1">
      <c r="B216" s="153"/>
      <c r="D216" s="146" t="s">
        <v>139</v>
      </c>
      <c r="E216" s="154" t="s">
        <v>1</v>
      </c>
      <c r="F216" s="155" t="s">
        <v>141</v>
      </c>
      <c r="H216" s="156">
        <v>108</v>
      </c>
      <c r="I216" s="157"/>
      <c r="L216" s="153"/>
      <c r="M216" s="158"/>
      <c r="T216" s="159"/>
      <c r="AT216" s="154" t="s">
        <v>139</v>
      </c>
      <c r="AU216" s="154" t="s">
        <v>83</v>
      </c>
      <c r="AV216" s="13" t="s">
        <v>138</v>
      </c>
      <c r="AW216" s="13" t="s">
        <v>30</v>
      </c>
      <c r="AX216" s="13" t="s">
        <v>81</v>
      </c>
      <c r="AY216" s="154" t="s">
        <v>131</v>
      </c>
    </row>
    <row r="217" spans="2:65" s="14" customFormat="1">
      <c r="B217" s="170"/>
      <c r="D217" s="146" t="s">
        <v>139</v>
      </c>
      <c r="E217" s="171" t="s">
        <v>1</v>
      </c>
      <c r="F217" s="172" t="s">
        <v>356</v>
      </c>
      <c r="H217" s="171" t="s">
        <v>1</v>
      </c>
      <c r="I217" s="173"/>
      <c r="L217" s="170"/>
      <c r="M217" s="174"/>
      <c r="T217" s="175"/>
      <c r="AT217" s="171" t="s">
        <v>139</v>
      </c>
      <c r="AU217" s="171" t="s">
        <v>83</v>
      </c>
      <c r="AV217" s="14" t="s">
        <v>81</v>
      </c>
      <c r="AW217" s="14" t="s">
        <v>30</v>
      </c>
      <c r="AX217" s="14" t="s">
        <v>73</v>
      </c>
      <c r="AY217" s="171" t="s">
        <v>131</v>
      </c>
    </row>
    <row r="218" spans="2:65" s="1" customFormat="1" ht="24.15" customHeight="1">
      <c r="B218" s="131"/>
      <c r="C218" s="132" t="s">
        <v>212</v>
      </c>
      <c r="D218" s="132" t="s">
        <v>133</v>
      </c>
      <c r="E218" s="133" t="s">
        <v>357</v>
      </c>
      <c r="F218" s="134" t="s">
        <v>358</v>
      </c>
      <c r="G218" s="135" t="s">
        <v>168</v>
      </c>
      <c r="H218" s="136">
        <v>2E-3</v>
      </c>
      <c r="I218" s="137"/>
      <c r="J218" s="138">
        <f>ROUND(I218*H218,2)</f>
        <v>0</v>
      </c>
      <c r="K218" s="134" t="s">
        <v>137</v>
      </c>
      <c r="L218" s="31"/>
      <c r="M218" s="139" t="s">
        <v>1</v>
      </c>
      <c r="N218" s="140" t="s">
        <v>38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169</v>
      </c>
      <c r="AT218" s="143" t="s">
        <v>133</v>
      </c>
      <c r="AU218" s="143" t="s">
        <v>83</v>
      </c>
      <c r="AY218" s="16" t="s">
        <v>131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81</v>
      </c>
      <c r="BK218" s="144">
        <f>ROUND(I218*H218,2)</f>
        <v>0</v>
      </c>
      <c r="BL218" s="16" t="s">
        <v>169</v>
      </c>
      <c r="BM218" s="143" t="s">
        <v>280</v>
      </c>
    </row>
    <row r="219" spans="2:65" s="11" customFormat="1" ht="25.95" customHeight="1">
      <c r="B219" s="119"/>
      <c r="D219" s="120" t="s">
        <v>72</v>
      </c>
      <c r="E219" s="121" t="s">
        <v>175</v>
      </c>
      <c r="F219" s="121" t="s">
        <v>360</v>
      </c>
      <c r="I219" s="122"/>
      <c r="J219" s="123">
        <f>BK219</f>
        <v>0</v>
      </c>
      <c r="L219" s="119"/>
      <c r="M219" s="124"/>
      <c r="P219" s="125">
        <f>P220+P228</f>
        <v>0</v>
      </c>
      <c r="R219" s="125">
        <f>R220+R228</f>
        <v>0</v>
      </c>
      <c r="T219" s="126">
        <f>T220+T228</f>
        <v>0</v>
      </c>
      <c r="AR219" s="120" t="s">
        <v>144</v>
      </c>
      <c r="AT219" s="127" t="s">
        <v>72</v>
      </c>
      <c r="AU219" s="127" t="s">
        <v>73</v>
      </c>
      <c r="AY219" s="120" t="s">
        <v>131</v>
      </c>
      <c r="BK219" s="128">
        <f>BK220+BK228</f>
        <v>0</v>
      </c>
    </row>
    <row r="220" spans="2:65" s="11" customFormat="1" ht="22.95" customHeight="1">
      <c r="B220" s="119"/>
      <c r="D220" s="120" t="s">
        <v>72</v>
      </c>
      <c r="E220" s="129" t="s">
        <v>361</v>
      </c>
      <c r="F220" s="129" t="s">
        <v>362</v>
      </c>
      <c r="I220" s="122"/>
      <c r="J220" s="130">
        <f>BK220</f>
        <v>0</v>
      </c>
      <c r="L220" s="119"/>
      <c r="M220" s="124"/>
      <c r="P220" s="125">
        <f>SUM(P221:P227)</f>
        <v>0</v>
      </c>
      <c r="R220" s="125">
        <f>SUM(R221:R227)</f>
        <v>0</v>
      </c>
      <c r="T220" s="126">
        <f>SUM(T221:T227)</f>
        <v>0</v>
      </c>
      <c r="AR220" s="120" t="s">
        <v>144</v>
      </c>
      <c r="AT220" s="127" t="s">
        <v>72</v>
      </c>
      <c r="AU220" s="127" t="s">
        <v>81</v>
      </c>
      <c r="AY220" s="120" t="s">
        <v>131</v>
      </c>
      <c r="BK220" s="128">
        <f>SUM(BK221:BK227)</f>
        <v>0</v>
      </c>
    </row>
    <row r="221" spans="2:65" s="1" customFormat="1" ht="33" customHeight="1">
      <c r="B221" s="131"/>
      <c r="C221" s="132" t="s">
        <v>282</v>
      </c>
      <c r="D221" s="132" t="s">
        <v>133</v>
      </c>
      <c r="E221" s="133" t="s">
        <v>373</v>
      </c>
      <c r="F221" s="134" t="s">
        <v>374</v>
      </c>
      <c r="G221" s="135" t="s">
        <v>252</v>
      </c>
      <c r="H221" s="136">
        <v>1</v>
      </c>
      <c r="I221" s="137"/>
      <c r="J221" s="138">
        <f>ROUND(I221*H221,2)</f>
        <v>0</v>
      </c>
      <c r="K221" s="134" t="s">
        <v>137</v>
      </c>
      <c r="L221" s="31"/>
      <c r="M221" s="139" t="s">
        <v>1</v>
      </c>
      <c r="N221" s="140" t="s">
        <v>38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265</v>
      </c>
      <c r="AT221" s="143" t="s">
        <v>133</v>
      </c>
      <c r="AU221" s="143" t="s">
        <v>83</v>
      </c>
      <c r="AY221" s="16" t="s">
        <v>131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81</v>
      </c>
      <c r="BK221" s="144">
        <f>ROUND(I221*H221,2)</f>
        <v>0</v>
      </c>
      <c r="BL221" s="16" t="s">
        <v>265</v>
      </c>
      <c r="BM221" s="143" t="s">
        <v>285</v>
      </c>
    </row>
    <row r="222" spans="2:65" s="1" customFormat="1" ht="37.950000000000003" customHeight="1">
      <c r="B222" s="131"/>
      <c r="C222" s="132" t="s">
        <v>216</v>
      </c>
      <c r="D222" s="132" t="s">
        <v>133</v>
      </c>
      <c r="E222" s="133" t="s">
        <v>380</v>
      </c>
      <c r="F222" s="134" t="s">
        <v>381</v>
      </c>
      <c r="G222" s="135" t="s">
        <v>151</v>
      </c>
      <c r="H222" s="136">
        <v>18</v>
      </c>
      <c r="I222" s="137"/>
      <c r="J222" s="138">
        <f>ROUND(I222*H222,2)</f>
        <v>0</v>
      </c>
      <c r="K222" s="134" t="s">
        <v>137</v>
      </c>
      <c r="L222" s="31"/>
      <c r="M222" s="139" t="s">
        <v>1</v>
      </c>
      <c r="N222" s="140" t="s">
        <v>38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265</v>
      </c>
      <c r="AT222" s="143" t="s">
        <v>133</v>
      </c>
      <c r="AU222" s="143" t="s">
        <v>83</v>
      </c>
      <c r="AY222" s="16" t="s">
        <v>131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81</v>
      </c>
      <c r="BK222" s="144">
        <f>ROUND(I222*H222,2)</f>
        <v>0</v>
      </c>
      <c r="BL222" s="16" t="s">
        <v>265</v>
      </c>
      <c r="BM222" s="143" t="s">
        <v>289</v>
      </c>
    </row>
    <row r="223" spans="2:65" s="12" customFormat="1">
      <c r="B223" s="145"/>
      <c r="D223" s="146" t="s">
        <v>139</v>
      </c>
      <c r="E223" s="147" t="s">
        <v>1</v>
      </c>
      <c r="F223" s="148" t="s">
        <v>535</v>
      </c>
      <c r="H223" s="149">
        <v>18</v>
      </c>
      <c r="I223" s="150"/>
      <c r="L223" s="145"/>
      <c r="M223" s="151"/>
      <c r="T223" s="152"/>
      <c r="AT223" s="147" t="s">
        <v>139</v>
      </c>
      <c r="AU223" s="147" t="s">
        <v>83</v>
      </c>
      <c r="AV223" s="12" t="s">
        <v>83</v>
      </c>
      <c r="AW223" s="12" t="s">
        <v>30</v>
      </c>
      <c r="AX223" s="12" t="s">
        <v>73</v>
      </c>
      <c r="AY223" s="147" t="s">
        <v>131</v>
      </c>
    </row>
    <row r="224" spans="2:65" s="13" customFormat="1">
      <c r="B224" s="153"/>
      <c r="D224" s="146" t="s">
        <v>139</v>
      </c>
      <c r="E224" s="154" t="s">
        <v>1</v>
      </c>
      <c r="F224" s="155" t="s">
        <v>141</v>
      </c>
      <c r="H224" s="156">
        <v>18</v>
      </c>
      <c r="I224" s="157"/>
      <c r="L224" s="153"/>
      <c r="M224" s="158"/>
      <c r="T224" s="159"/>
      <c r="AT224" s="154" t="s">
        <v>139</v>
      </c>
      <c r="AU224" s="154" t="s">
        <v>83</v>
      </c>
      <c r="AV224" s="13" t="s">
        <v>138</v>
      </c>
      <c r="AW224" s="13" t="s">
        <v>30</v>
      </c>
      <c r="AX224" s="13" t="s">
        <v>81</v>
      </c>
      <c r="AY224" s="154" t="s">
        <v>131</v>
      </c>
    </row>
    <row r="225" spans="2:65" s="1" customFormat="1" ht="24.15" customHeight="1">
      <c r="B225" s="131"/>
      <c r="C225" s="160" t="s">
        <v>291</v>
      </c>
      <c r="D225" s="160" t="s">
        <v>175</v>
      </c>
      <c r="E225" s="161" t="s">
        <v>384</v>
      </c>
      <c r="F225" s="162" t="s">
        <v>385</v>
      </c>
      <c r="G225" s="163" t="s">
        <v>151</v>
      </c>
      <c r="H225" s="164">
        <v>20.7</v>
      </c>
      <c r="I225" s="165"/>
      <c r="J225" s="166">
        <f>ROUND(I225*H225,2)</f>
        <v>0</v>
      </c>
      <c r="K225" s="162" t="s">
        <v>137</v>
      </c>
      <c r="L225" s="167"/>
      <c r="M225" s="168" t="s">
        <v>1</v>
      </c>
      <c r="N225" s="169" t="s">
        <v>38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386</v>
      </c>
      <c r="AT225" s="143" t="s">
        <v>175</v>
      </c>
      <c r="AU225" s="143" t="s">
        <v>83</v>
      </c>
      <c r="AY225" s="16" t="s">
        <v>131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81</v>
      </c>
      <c r="BK225" s="144">
        <f>ROUND(I225*H225,2)</f>
        <v>0</v>
      </c>
      <c r="BL225" s="16" t="s">
        <v>265</v>
      </c>
      <c r="BM225" s="143" t="s">
        <v>294</v>
      </c>
    </row>
    <row r="226" spans="2:65" s="12" customFormat="1">
      <c r="B226" s="145"/>
      <c r="D226" s="146" t="s">
        <v>139</v>
      </c>
      <c r="E226" s="147" t="s">
        <v>1</v>
      </c>
      <c r="F226" s="148" t="s">
        <v>536</v>
      </c>
      <c r="H226" s="149">
        <v>20.7</v>
      </c>
      <c r="I226" s="150"/>
      <c r="L226" s="145"/>
      <c r="M226" s="151"/>
      <c r="T226" s="152"/>
      <c r="AT226" s="147" t="s">
        <v>139</v>
      </c>
      <c r="AU226" s="147" t="s">
        <v>83</v>
      </c>
      <c r="AV226" s="12" t="s">
        <v>83</v>
      </c>
      <c r="AW226" s="12" t="s">
        <v>30</v>
      </c>
      <c r="AX226" s="12" t="s">
        <v>73</v>
      </c>
      <c r="AY226" s="147" t="s">
        <v>131</v>
      </c>
    </row>
    <row r="227" spans="2:65" s="13" customFormat="1">
      <c r="B227" s="153"/>
      <c r="D227" s="146" t="s">
        <v>139</v>
      </c>
      <c r="E227" s="154" t="s">
        <v>1</v>
      </c>
      <c r="F227" s="155" t="s">
        <v>141</v>
      </c>
      <c r="H227" s="156">
        <v>20.7</v>
      </c>
      <c r="I227" s="157"/>
      <c r="L227" s="153"/>
      <c r="M227" s="158"/>
      <c r="T227" s="159"/>
      <c r="AT227" s="154" t="s">
        <v>139</v>
      </c>
      <c r="AU227" s="154" t="s">
        <v>83</v>
      </c>
      <c r="AV227" s="13" t="s">
        <v>138</v>
      </c>
      <c r="AW227" s="13" t="s">
        <v>30</v>
      </c>
      <c r="AX227" s="13" t="s">
        <v>81</v>
      </c>
      <c r="AY227" s="154" t="s">
        <v>131</v>
      </c>
    </row>
    <row r="228" spans="2:65" s="11" customFormat="1" ht="22.95" customHeight="1">
      <c r="B228" s="119"/>
      <c r="D228" s="120" t="s">
        <v>72</v>
      </c>
      <c r="E228" s="129" t="s">
        <v>403</v>
      </c>
      <c r="F228" s="129" t="s">
        <v>404</v>
      </c>
      <c r="I228" s="122"/>
      <c r="J228" s="130">
        <f>BK228</f>
        <v>0</v>
      </c>
      <c r="L228" s="119"/>
      <c r="M228" s="124"/>
      <c r="P228" s="125">
        <f>SUM(P229:P255)</f>
        <v>0</v>
      </c>
      <c r="R228" s="125">
        <f>SUM(R229:R255)</f>
        <v>0</v>
      </c>
      <c r="T228" s="126">
        <f>SUM(T229:T255)</f>
        <v>0</v>
      </c>
      <c r="AR228" s="120" t="s">
        <v>144</v>
      </c>
      <c r="AT228" s="127" t="s">
        <v>72</v>
      </c>
      <c r="AU228" s="127" t="s">
        <v>81</v>
      </c>
      <c r="AY228" s="120" t="s">
        <v>131</v>
      </c>
      <c r="BK228" s="128">
        <f>SUM(BK229:BK255)</f>
        <v>0</v>
      </c>
    </row>
    <row r="229" spans="2:65" s="1" customFormat="1" ht="24.15" customHeight="1">
      <c r="B229" s="131"/>
      <c r="C229" s="132" t="s">
        <v>225</v>
      </c>
      <c r="D229" s="132" t="s">
        <v>133</v>
      </c>
      <c r="E229" s="133" t="s">
        <v>410</v>
      </c>
      <c r="F229" s="134" t="s">
        <v>411</v>
      </c>
      <c r="G229" s="135" t="s">
        <v>151</v>
      </c>
      <c r="H229" s="136">
        <v>18</v>
      </c>
      <c r="I229" s="137"/>
      <c r="J229" s="138">
        <f>ROUND(I229*H229,2)</f>
        <v>0</v>
      </c>
      <c r="K229" s="134" t="s">
        <v>137</v>
      </c>
      <c r="L229" s="31"/>
      <c r="M229" s="139" t="s">
        <v>1</v>
      </c>
      <c r="N229" s="140" t="s">
        <v>38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265</v>
      </c>
      <c r="AT229" s="143" t="s">
        <v>133</v>
      </c>
      <c r="AU229" s="143" t="s">
        <v>83</v>
      </c>
      <c r="AY229" s="16" t="s">
        <v>131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81</v>
      </c>
      <c r="BK229" s="144">
        <f>ROUND(I229*H229,2)</f>
        <v>0</v>
      </c>
      <c r="BL229" s="16" t="s">
        <v>265</v>
      </c>
      <c r="BM229" s="143" t="s">
        <v>315</v>
      </c>
    </row>
    <row r="230" spans="2:65" s="12" customFormat="1">
      <c r="B230" s="145"/>
      <c r="D230" s="146" t="s">
        <v>139</v>
      </c>
      <c r="E230" s="147" t="s">
        <v>1</v>
      </c>
      <c r="F230" s="148" t="s">
        <v>173</v>
      </c>
      <c r="H230" s="149">
        <v>18</v>
      </c>
      <c r="I230" s="150"/>
      <c r="L230" s="145"/>
      <c r="M230" s="151"/>
      <c r="T230" s="152"/>
      <c r="AT230" s="147" t="s">
        <v>139</v>
      </c>
      <c r="AU230" s="147" t="s">
        <v>83</v>
      </c>
      <c r="AV230" s="12" t="s">
        <v>83</v>
      </c>
      <c r="AW230" s="12" t="s">
        <v>30</v>
      </c>
      <c r="AX230" s="12" t="s">
        <v>73</v>
      </c>
      <c r="AY230" s="147" t="s">
        <v>131</v>
      </c>
    </row>
    <row r="231" spans="2:65" s="13" customFormat="1">
      <c r="B231" s="153"/>
      <c r="D231" s="146" t="s">
        <v>139</v>
      </c>
      <c r="E231" s="154" t="s">
        <v>1</v>
      </c>
      <c r="F231" s="155" t="s">
        <v>141</v>
      </c>
      <c r="H231" s="156">
        <v>18</v>
      </c>
      <c r="I231" s="157"/>
      <c r="L231" s="153"/>
      <c r="M231" s="158"/>
      <c r="T231" s="159"/>
      <c r="AT231" s="154" t="s">
        <v>139</v>
      </c>
      <c r="AU231" s="154" t="s">
        <v>83</v>
      </c>
      <c r="AV231" s="13" t="s">
        <v>138</v>
      </c>
      <c r="AW231" s="13" t="s">
        <v>30</v>
      </c>
      <c r="AX231" s="13" t="s">
        <v>81</v>
      </c>
      <c r="AY231" s="154" t="s">
        <v>131</v>
      </c>
    </row>
    <row r="232" spans="2:65" s="1" customFormat="1" ht="37.950000000000003" customHeight="1">
      <c r="B232" s="131"/>
      <c r="C232" s="132" t="s">
        <v>317</v>
      </c>
      <c r="D232" s="132" t="s">
        <v>133</v>
      </c>
      <c r="E232" s="133" t="s">
        <v>414</v>
      </c>
      <c r="F232" s="134" t="s">
        <v>415</v>
      </c>
      <c r="G232" s="135" t="s">
        <v>160</v>
      </c>
      <c r="H232" s="136">
        <v>0.9</v>
      </c>
      <c r="I232" s="137"/>
      <c r="J232" s="138">
        <f>ROUND(I232*H232,2)</f>
        <v>0</v>
      </c>
      <c r="K232" s="134" t="s">
        <v>137</v>
      </c>
      <c r="L232" s="31"/>
      <c r="M232" s="139" t="s">
        <v>1</v>
      </c>
      <c r="N232" s="140" t="s">
        <v>38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265</v>
      </c>
      <c r="AT232" s="143" t="s">
        <v>133</v>
      </c>
      <c r="AU232" s="143" t="s">
        <v>83</v>
      </c>
      <c r="AY232" s="16" t="s">
        <v>131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6" t="s">
        <v>81</v>
      </c>
      <c r="BK232" s="144">
        <f>ROUND(I232*H232,2)</f>
        <v>0</v>
      </c>
      <c r="BL232" s="16" t="s">
        <v>265</v>
      </c>
      <c r="BM232" s="143" t="s">
        <v>320</v>
      </c>
    </row>
    <row r="233" spans="2:65" s="12" customFormat="1">
      <c r="B233" s="145"/>
      <c r="D233" s="146" t="s">
        <v>139</v>
      </c>
      <c r="E233" s="147" t="s">
        <v>1</v>
      </c>
      <c r="F233" s="148" t="s">
        <v>537</v>
      </c>
      <c r="H233" s="149">
        <v>0.9</v>
      </c>
      <c r="I233" s="150"/>
      <c r="L233" s="145"/>
      <c r="M233" s="151"/>
      <c r="T233" s="152"/>
      <c r="AT233" s="147" t="s">
        <v>139</v>
      </c>
      <c r="AU233" s="147" t="s">
        <v>83</v>
      </c>
      <c r="AV233" s="12" t="s">
        <v>83</v>
      </c>
      <c r="AW233" s="12" t="s">
        <v>30</v>
      </c>
      <c r="AX233" s="12" t="s">
        <v>73</v>
      </c>
      <c r="AY233" s="147" t="s">
        <v>131</v>
      </c>
    </row>
    <row r="234" spans="2:65" s="13" customFormat="1">
      <c r="B234" s="153"/>
      <c r="D234" s="146" t="s">
        <v>139</v>
      </c>
      <c r="E234" s="154" t="s">
        <v>1</v>
      </c>
      <c r="F234" s="155" t="s">
        <v>141</v>
      </c>
      <c r="H234" s="156">
        <v>0.9</v>
      </c>
      <c r="I234" s="157"/>
      <c r="L234" s="153"/>
      <c r="M234" s="158"/>
      <c r="T234" s="159"/>
      <c r="AT234" s="154" t="s">
        <v>139</v>
      </c>
      <c r="AU234" s="154" t="s">
        <v>83</v>
      </c>
      <c r="AV234" s="13" t="s">
        <v>138</v>
      </c>
      <c r="AW234" s="13" t="s">
        <v>30</v>
      </c>
      <c r="AX234" s="13" t="s">
        <v>81</v>
      </c>
      <c r="AY234" s="154" t="s">
        <v>131</v>
      </c>
    </row>
    <row r="235" spans="2:65" s="1" customFormat="1" ht="37.950000000000003" customHeight="1">
      <c r="B235" s="131"/>
      <c r="C235" s="132" t="s">
        <v>229</v>
      </c>
      <c r="D235" s="132" t="s">
        <v>133</v>
      </c>
      <c r="E235" s="133" t="s">
        <v>419</v>
      </c>
      <c r="F235" s="134" t="s">
        <v>420</v>
      </c>
      <c r="G235" s="135" t="s">
        <v>160</v>
      </c>
      <c r="H235" s="136">
        <v>2.7</v>
      </c>
      <c r="I235" s="137"/>
      <c r="J235" s="138">
        <f>ROUND(I235*H235,2)</f>
        <v>0</v>
      </c>
      <c r="K235" s="134" t="s">
        <v>137</v>
      </c>
      <c r="L235" s="31"/>
      <c r="M235" s="139" t="s">
        <v>1</v>
      </c>
      <c r="N235" s="140" t="s">
        <v>38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265</v>
      </c>
      <c r="AT235" s="143" t="s">
        <v>133</v>
      </c>
      <c r="AU235" s="143" t="s">
        <v>83</v>
      </c>
      <c r="AY235" s="16" t="s">
        <v>131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81</v>
      </c>
      <c r="BK235" s="144">
        <f>ROUND(I235*H235,2)</f>
        <v>0</v>
      </c>
      <c r="BL235" s="16" t="s">
        <v>265</v>
      </c>
      <c r="BM235" s="143" t="s">
        <v>327</v>
      </c>
    </row>
    <row r="236" spans="2:65" s="12" customFormat="1">
      <c r="B236" s="145"/>
      <c r="D236" s="146" t="s">
        <v>139</v>
      </c>
      <c r="E236" s="147" t="s">
        <v>1</v>
      </c>
      <c r="F236" s="148" t="s">
        <v>538</v>
      </c>
      <c r="H236" s="149">
        <v>2.7</v>
      </c>
      <c r="I236" s="150"/>
      <c r="L236" s="145"/>
      <c r="M236" s="151"/>
      <c r="T236" s="152"/>
      <c r="AT236" s="147" t="s">
        <v>139</v>
      </c>
      <c r="AU236" s="147" t="s">
        <v>83</v>
      </c>
      <c r="AV236" s="12" t="s">
        <v>83</v>
      </c>
      <c r="AW236" s="12" t="s">
        <v>30</v>
      </c>
      <c r="AX236" s="12" t="s">
        <v>73</v>
      </c>
      <c r="AY236" s="147" t="s">
        <v>131</v>
      </c>
    </row>
    <row r="237" spans="2:65" s="13" customFormat="1">
      <c r="B237" s="153"/>
      <c r="D237" s="146" t="s">
        <v>139</v>
      </c>
      <c r="E237" s="154" t="s">
        <v>1</v>
      </c>
      <c r="F237" s="155" t="s">
        <v>141</v>
      </c>
      <c r="H237" s="156">
        <v>2.7</v>
      </c>
      <c r="I237" s="157"/>
      <c r="L237" s="153"/>
      <c r="M237" s="158"/>
      <c r="T237" s="159"/>
      <c r="AT237" s="154" t="s">
        <v>139</v>
      </c>
      <c r="AU237" s="154" t="s">
        <v>83</v>
      </c>
      <c r="AV237" s="13" t="s">
        <v>138</v>
      </c>
      <c r="AW237" s="13" t="s">
        <v>30</v>
      </c>
      <c r="AX237" s="13" t="s">
        <v>81</v>
      </c>
      <c r="AY237" s="154" t="s">
        <v>131</v>
      </c>
    </row>
    <row r="238" spans="2:65" s="1" customFormat="1" ht="24.15" customHeight="1">
      <c r="B238" s="131"/>
      <c r="C238" s="132" t="s">
        <v>329</v>
      </c>
      <c r="D238" s="132" t="s">
        <v>133</v>
      </c>
      <c r="E238" s="133" t="s">
        <v>424</v>
      </c>
      <c r="F238" s="134" t="s">
        <v>425</v>
      </c>
      <c r="G238" s="135" t="s">
        <v>168</v>
      </c>
      <c r="H238" s="136">
        <v>1.62</v>
      </c>
      <c r="I238" s="137"/>
      <c r="J238" s="138">
        <f>ROUND(I238*H238,2)</f>
        <v>0</v>
      </c>
      <c r="K238" s="134" t="s">
        <v>137</v>
      </c>
      <c r="L238" s="31"/>
      <c r="M238" s="139" t="s">
        <v>1</v>
      </c>
      <c r="N238" s="140" t="s">
        <v>38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265</v>
      </c>
      <c r="AT238" s="143" t="s">
        <v>133</v>
      </c>
      <c r="AU238" s="143" t="s">
        <v>83</v>
      </c>
      <c r="AY238" s="16" t="s">
        <v>131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81</v>
      </c>
      <c r="BK238" s="144">
        <f>ROUND(I238*H238,2)</f>
        <v>0</v>
      </c>
      <c r="BL238" s="16" t="s">
        <v>265</v>
      </c>
      <c r="BM238" s="143" t="s">
        <v>332</v>
      </c>
    </row>
    <row r="239" spans="2:65" s="12" customFormat="1">
      <c r="B239" s="145"/>
      <c r="D239" s="146" t="s">
        <v>139</v>
      </c>
      <c r="E239" s="147" t="s">
        <v>1</v>
      </c>
      <c r="F239" s="148" t="s">
        <v>539</v>
      </c>
      <c r="H239" s="149">
        <v>1.62</v>
      </c>
      <c r="I239" s="150"/>
      <c r="L239" s="145"/>
      <c r="M239" s="151"/>
      <c r="T239" s="152"/>
      <c r="AT239" s="147" t="s">
        <v>139</v>
      </c>
      <c r="AU239" s="147" t="s">
        <v>83</v>
      </c>
      <c r="AV239" s="12" t="s">
        <v>83</v>
      </c>
      <c r="AW239" s="12" t="s">
        <v>30</v>
      </c>
      <c r="AX239" s="12" t="s">
        <v>73</v>
      </c>
      <c r="AY239" s="147" t="s">
        <v>131</v>
      </c>
    </row>
    <row r="240" spans="2:65" s="13" customFormat="1">
      <c r="B240" s="153"/>
      <c r="D240" s="146" t="s">
        <v>139</v>
      </c>
      <c r="E240" s="154" t="s">
        <v>1</v>
      </c>
      <c r="F240" s="155" t="s">
        <v>141</v>
      </c>
      <c r="H240" s="156">
        <v>1.62</v>
      </c>
      <c r="I240" s="157"/>
      <c r="L240" s="153"/>
      <c r="M240" s="158"/>
      <c r="T240" s="159"/>
      <c r="AT240" s="154" t="s">
        <v>139</v>
      </c>
      <c r="AU240" s="154" t="s">
        <v>83</v>
      </c>
      <c r="AV240" s="13" t="s">
        <v>138</v>
      </c>
      <c r="AW240" s="13" t="s">
        <v>30</v>
      </c>
      <c r="AX240" s="13" t="s">
        <v>81</v>
      </c>
      <c r="AY240" s="154" t="s">
        <v>131</v>
      </c>
    </row>
    <row r="241" spans="2:65" s="1" customFormat="1" ht="24.15" customHeight="1">
      <c r="B241" s="131"/>
      <c r="C241" s="132" t="s">
        <v>232</v>
      </c>
      <c r="D241" s="132" t="s">
        <v>133</v>
      </c>
      <c r="E241" s="133" t="s">
        <v>428</v>
      </c>
      <c r="F241" s="134" t="s">
        <v>429</v>
      </c>
      <c r="G241" s="135" t="s">
        <v>160</v>
      </c>
      <c r="H241" s="136">
        <v>0.9</v>
      </c>
      <c r="I241" s="137"/>
      <c r="J241" s="138">
        <f>ROUND(I241*H241,2)</f>
        <v>0</v>
      </c>
      <c r="K241" s="134" t="s">
        <v>137</v>
      </c>
      <c r="L241" s="31"/>
      <c r="M241" s="139" t="s">
        <v>1</v>
      </c>
      <c r="N241" s="140" t="s">
        <v>38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265</v>
      </c>
      <c r="AT241" s="143" t="s">
        <v>133</v>
      </c>
      <c r="AU241" s="143" t="s">
        <v>83</v>
      </c>
      <c r="AY241" s="16" t="s">
        <v>131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81</v>
      </c>
      <c r="BK241" s="144">
        <f>ROUND(I241*H241,2)</f>
        <v>0</v>
      </c>
      <c r="BL241" s="16" t="s">
        <v>265</v>
      </c>
      <c r="BM241" s="143" t="s">
        <v>335</v>
      </c>
    </row>
    <row r="242" spans="2:65" s="1" customFormat="1" ht="24.15" customHeight="1">
      <c r="B242" s="131"/>
      <c r="C242" s="132" t="s">
        <v>339</v>
      </c>
      <c r="D242" s="132" t="s">
        <v>133</v>
      </c>
      <c r="E242" s="133" t="s">
        <v>439</v>
      </c>
      <c r="F242" s="134" t="s">
        <v>440</v>
      </c>
      <c r="G242" s="135" t="s">
        <v>151</v>
      </c>
      <c r="H242" s="136">
        <v>18</v>
      </c>
      <c r="I242" s="137"/>
      <c r="J242" s="138">
        <f>ROUND(I242*H242,2)</f>
        <v>0</v>
      </c>
      <c r="K242" s="134" t="s">
        <v>137</v>
      </c>
      <c r="L242" s="31"/>
      <c r="M242" s="139" t="s">
        <v>1</v>
      </c>
      <c r="N242" s="140" t="s">
        <v>38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265</v>
      </c>
      <c r="AT242" s="143" t="s">
        <v>133</v>
      </c>
      <c r="AU242" s="143" t="s">
        <v>83</v>
      </c>
      <c r="AY242" s="16" t="s">
        <v>131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81</v>
      </c>
      <c r="BK242" s="144">
        <f>ROUND(I242*H242,2)</f>
        <v>0</v>
      </c>
      <c r="BL242" s="16" t="s">
        <v>265</v>
      </c>
      <c r="BM242" s="143" t="s">
        <v>342</v>
      </c>
    </row>
    <row r="243" spans="2:65" s="12" customFormat="1">
      <c r="B243" s="145"/>
      <c r="D243" s="146" t="s">
        <v>139</v>
      </c>
      <c r="E243" s="147" t="s">
        <v>1</v>
      </c>
      <c r="F243" s="148" t="s">
        <v>540</v>
      </c>
      <c r="H243" s="149">
        <v>18</v>
      </c>
      <c r="I243" s="150"/>
      <c r="L243" s="145"/>
      <c r="M243" s="151"/>
      <c r="T243" s="152"/>
      <c r="AT243" s="147" t="s">
        <v>139</v>
      </c>
      <c r="AU243" s="147" t="s">
        <v>83</v>
      </c>
      <c r="AV243" s="12" t="s">
        <v>83</v>
      </c>
      <c r="AW243" s="12" t="s">
        <v>30</v>
      </c>
      <c r="AX243" s="12" t="s">
        <v>73</v>
      </c>
      <c r="AY243" s="147" t="s">
        <v>131</v>
      </c>
    </row>
    <row r="244" spans="2:65" s="13" customFormat="1">
      <c r="B244" s="153"/>
      <c r="D244" s="146" t="s">
        <v>139</v>
      </c>
      <c r="E244" s="154" t="s">
        <v>1</v>
      </c>
      <c r="F244" s="155" t="s">
        <v>141</v>
      </c>
      <c r="H244" s="156">
        <v>18</v>
      </c>
      <c r="I244" s="157"/>
      <c r="L244" s="153"/>
      <c r="M244" s="158"/>
      <c r="T244" s="159"/>
      <c r="AT244" s="154" t="s">
        <v>139</v>
      </c>
      <c r="AU244" s="154" t="s">
        <v>83</v>
      </c>
      <c r="AV244" s="13" t="s">
        <v>138</v>
      </c>
      <c r="AW244" s="13" t="s">
        <v>30</v>
      </c>
      <c r="AX244" s="13" t="s">
        <v>81</v>
      </c>
      <c r="AY244" s="154" t="s">
        <v>131</v>
      </c>
    </row>
    <row r="245" spans="2:65" s="1" customFormat="1" ht="24.15" customHeight="1">
      <c r="B245" s="131"/>
      <c r="C245" s="132" t="s">
        <v>236</v>
      </c>
      <c r="D245" s="132" t="s">
        <v>133</v>
      </c>
      <c r="E245" s="133" t="s">
        <v>443</v>
      </c>
      <c r="F245" s="134" t="s">
        <v>444</v>
      </c>
      <c r="G245" s="135" t="s">
        <v>151</v>
      </c>
      <c r="H245" s="136">
        <v>18</v>
      </c>
      <c r="I245" s="137"/>
      <c r="J245" s="138">
        <f>ROUND(I245*H245,2)</f>
        <v>0</v>
      </c>
      <c r="K245" s="134" t="s">
        <v>137</v>
      </c>
      <c r="L245" s="31"/>
      <c r="M245" s="139" t="s">
        <v>1</v>
      </c>
      <c r="N245" s="140" t="s">
        <v>38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265</v>
      </c>
      <c r="AT245" s="143" t="s">
        <v>133</v>
      </c>
      <c r="AU245" s="143" t="s">
        <v>83</v>
      </c>
      <c r="AY245" s="16" t="s">
        <v>131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81</v>
      </c>
      <c r="BK245" s="144">
        <f>ROUND(I245*H245,2)</f>
        <v>0</v>
      </c>
      <c r="BL245" s="16" t="s">
        <v>265</v>
      </c>
      <c r="BM245" s="143" t="s">
        <v>349</v>
      </c>
    </row>
    <row r="246" spans="2:65" s="12" customFormat="1">
      <c r="B246" s="145"/>
      <c r="D246" s="146" t="s">
        <v>139</v>
      </c>
      <c r="E246" s="147" t="s">
        <v>1</v>
      </c>
      <c r="F246" s="148" t="s">
        <v>540</v>
      </c>
      <c r="H246" s="149">
        <v>18</v>
      </c>
      <c r="I246" s="150"/>
      <c r="L246" s="145"/>
      <c r="M246" s="151"/>
      <c r="T246" s="152"/>
      <c r="AT246" s="147" t="s">
        <v>139</v>
      </c>
      <c r="AU246" s="147" t="s">
        <v>83</v>
      </c>
      <c r="AV246" s="12" t="s">
        <v>83</v>
      </c>
      <c r="AW246" s="12" t="s">
        <v>30</v>
      </c>
      <c r="AX246" s="12" t="s">
        <v>73</v>
      </c>
      <c r="AY246" s="147" t="s">
        <v>131</v>
      </c>
    </row>
    <row r="247" spans="2:65" s="13" customFormat="1">
      <c r="B247" s="153"/>
      <c r="D247" s="146" t="s">
        <v>139</v>
      </c>
      <c r="E247" s="154" t="s">
        <v>1</v>
      </c>
      <c r="F247" s="155" t="s">
        <v>141</v>
      </c>
      <c r="H247" s="156">
        <v>18</v>
      </c>
      <c r="I247" s="157"/>
      <c r="L247" s="153"/>
      <c r="M247" s="158"/>
      <c r="T247" s="159"/>
      <c r="AT247" s="154" t="s">
        <v>139</v>
      </c>
      <c r="AU247" s="154" t="s">
        <v>83</v>
      </c>
      <c r="AV247" s="13" t="s">
        <v>138</v>
      </c>
      <c r="AW247" s="13" t="s">
        <v>30</v>
      </c>
      <c r="AX247" s="13" t="s">
        <v>81</v>
      </c>
      <c r="AY247" s="154" t="s">
        <v>131</v>
      </c>
    </row>
    <row r="248" spans="2:65" s="1" customFormat="1" ht="21.75" customHeight="1">
      <c r="B248" s="131"/>
      <c r="C248" s="132" t="s">
        <v>351</v>
      </c>
      <c r="D248" s="132" t="s">
        <v>133</v>
      </c>
      <c r="E248" s="133" t="s">
        <v>447</v>
      </c>
      <c r="F248" s="134" t="s">
        <v>448</v>
      </c>
      <c r="G248" s="135" t="s">
        <v>151</v>
      </c>
      <c r="H248" s="136">
        <v>18</v>
      </c>
      <c r="I248" s="137"/>
      <c r="J248" s="138">
        <f>ROUND(I248*H248,2)</f>
        <v>0</v>
      </c>
      <c r="K248" s="134" t="s">
        <v>137</v>
      </c>
      <c r="L248" s="31"/>
      <c r="M248" s="139" t="s">
        <v>1</v>
      </c>
      <c r="N248" s="140" t="s">
        <v>38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265</v>
      </c>
      <c r="AT248" s="143" t="s">
        <v>133</v>
      </c>
      <c r="AU248" s="143" t="s">
        <v>83</v>
      </c>
      <c r="AY248" s="16" t="s">
        <v>131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81</v>
      </c>
      <c r="BK248" s="144">
        <f>ROUND(I248*H248,2)</f>
        <v>0</v>
      </c>
      <c r="BL248" s="16" t="s">
        <v>265</v>
      </c>
      <c r="BM248" s="143" t="s">
        <v>354</v>
      </c>
    </row>
    <row r="249" spans="2:65" s="12" customFormat="1">
      <c r="B249" s="145"/>
      <c r="D249" s="146" t="s">
        <v>139</v>
      </c>
      <c r="E249" s="147" t="s">
        <v>1</v>
      </c>
      <c r="F249" s="148" t="s">
        <v>540</v>
      </c>
      <c r="H249" s="149">
        <v>18</v>
      </c>
      <c r="I249" s="150"/>
      <c r="L249" s="145"/>
      <c r="M249" s="151"/>
      <c r="T249" s="152"/>
      <c r="AT249" s="147" t="s">
        <v>139</v>
      </c>
      <c r="AU249" s="147" t="s">
        <v>83</v>
      </c>
      <c r="AV249" s="12" t="s">
        <v>83</v>
      </c>
      <c r="AW249" s="12" t="s">
        <v>30</v>
      </c>
      <c r="AX249" s="12" t="s">
        <v>73</v>
      </c>
      <c r="AY249" s="147" t="s">
        <v>131</v>
      </c>
    </row>
    <row r="250" spans="2:65" s="13" customFormat="1">
      <c r="B250" s="153"/>
      <c r="D250" s="146" t="s">
        <v>139</v>
      </c>
      <c r="E250" s="154" t="s">
        <v>1</v>
      </c>
      <c r="F250" s="155" t="s">
        <v>141</v>
      </c>
      <c r="H250" s="156">
        <v>18</v>
      </c>
      <c r="I250" s="157"/>
      <c r="L250" s="153"/>
      <c r="M250" s="158"/>
      <c r="T250" s="159"/>
      <c r="AT250" s="154" t="s">
        <v>139</v>
      </c>
      <c r="AU250" s="154" t="s">
        <v>83</v>
      </c>
      <c r="AV250" s="13" t="s">
        <v>138</v>
      </c>
      <c r="AW250" s="13" t="s">
        <v>30</v>
      </c>
      <c r="AX250" s="13" t="s">
        <v>81</v>
      </c>
      <c r="AY250" s="154" t="s">
        <v>131</v>
      </c>
    </row>
    <row r="251" spans="2:65" s="1" customFormat="1" ht="24.15" customHeight="1">
      <c r="B251" s="131"/>
      <c r="C251" s="132" t="s">
        <v>239</v>
      </c>
      <c r="D251" s="132" t="s">
        <v>133</v>
      </c>
      <c r="E251" s="133" t="s">
        <v>450</v>
      </c>
      <c r="F251" s="134" t="s">
        <v>451</v>
      </c>
      <c r="G251" s="135" t="s">
        <v>151</v>
      </c>
      <c r="H251" s="136">
        <v>18</v>
      </c>
      <c r="I251" s="137"/>
      <c r="J251" s="138">
        <f>ROUND(I251*H251,2)</f>
        <v>0</v>
      </c>
      <c r="K251" s="134" t="s">
        <v>137</v>
      </c>
      <c r="L251" s="31"/>
      <c r="M251" s="139" t="s">
        <v>1</v>
      </c>
      <c r="N251" s="140" t="s">
        <v>38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265</v>
      </c>
      <c r="AT251" s="143" t="s">
        <v>133</v>
      </c>
      <c r="AU251" s="143" t="s">
        <v>83</v>
      </c>
      <c r="AY251" s="16" t="s">
        <v>131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81</v>
      </c>
      <c r="BK251" s="144">
        <f>ROUND(I251*H251,2)</f>
        <v>0</v>
      </c>
      <c r="BL251" s="16" t="s">
        <v>265</v>
      </c>
      <c r="BM251" s="143" t="s">
        <v>359</v>
      </c>
    </row>
    <row r="252" spans="2:65" s="1" customFormat="1" ht="24.15" customHeight="1">
      <c r="B252" s="131"/>
      <c r="C252" s="160" t="s">
        <v>363</v>
      </c>
      <c r="D252" s="160" t="s">
        <v>175</v>
      </c>
      <c r="E252" s="161" t="s">
        <v>454</v>
      </c>
      <c r="F252" s="162" t="s">
        <v>455</v>
      </c>
      <c r="G252" s="163" t="s">
        <v>151</v>
      </c>
      <c r="H252" s="164">
        <v>18.899999999999999</v>
      </c>
      <c r="I252" s="165"/>
      <c r="J252" s="166">
        <f>ROUND(I252*H252,2)</f>
        <v>0</v>
      </c>
      <c r="K252" s="162" t="s">
        <v>137</v>
      </c>
      <c r="L252" s="167"/>
      <c r="M252" s="168" t="s">
        <v>1</v>
      </c>
      <c r="N252" s="169" t="s">
        <v>38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386</v>
      </c>
      <c r="AT252" s="143" t="s">
        <v>175</v>
      </c>
      <c r="AU252" s="143" t="s">
        <v>83</v>
      </c>
      <c r="AY252" s="16" t="s">
        <v>131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81</v>
      </c>
      <c r="BK252" s="144">
        <f>ROUND(I252*H252,2)</f>
        <v>0</v>
      </c>
      <c r="BL252" s="16" t="s">
        <v>265</v>
      </c>
      <c r="BM252" s="143" t="s">
        <v>366</v>
      </c>
    </row>
    <row r="253" spans="2:65" s="12" customFormat="1">
      <c r="B253" s="145"/>
      <c r="D253" s="146" t="s">
        <v>139</v>
      </c>
      <c r="E253" s="147" t="s">
        <v>1</v>
      </c>
      <c r="F253" s="148" t="s">
        <v>541</v>
      </c>
      <c r="H253" s="149">
        <v>18.899999999999999</v>
      </c>
      <c r="I253" s="150"/>
      <c r="L253" s="145"/>
      <c r="M253" s="151"/>
      <c r="T253" s="152"/>
      <c r="AT253" s="147" t="s">
        <v>139</v>
      </c>
      <c r="AU253" s="147" t="s">
        <v>83</v>
      </c>
      <c r="AV253" s="12" t="s">
        <v>83</v>
      </c>
      <c r="AW253" s="12" t="s">
        <v>30</v>
      </c>
      <c r="AX253" s="12" t="s">
        <v>73</v>
      </c>
      <c r="AY253" s="147" t="s">
        <v>131</v>
      </c>
    </row>
    <row r="254" spans="2:65" s="13" customFormat="1">
      <c r="B254" s="153"/>
      <c r="D254" s="146" t="s">
        <v>139</v>
      </c>
      <c r="E254" s="154" t="s">
        <v>1</v>
      </c>
      <c r="F254" s="155" t="s">
        <v>141</v>
      </c>
      <c r="H254" s="156">
        <v>18.899999999999999</v>
      </c>
      <c r="I254" s="157"/>
      <c r="L254" s="153"/>
      <c r="M254" s="158"/>
      <c r="T254" s="159"/>
      <c r="AT254" s="154" t="s">
        <v>139</v>
      </c>
      <c r="AU254" s="154" t="s">
        <v>83</v>
      </c>
      <c r="AV254" s="13" t="s">
        <v>138</v>
      </c>
      <c r="AW254" s="13" t="s">
        <v>30</v>
      </c>
      <c r="AX254" s="13" t="s">
        <v>81</v>
      </c>
      <c r="AY254" s="154" t="s">
        <v>131</v>
      </c>
    </row>
    <row r="255" spans="2:65" s="1" customFormat="1" ht="24.15" customHeight="1">
      <c r="B255" s="131"/>
      <c r="C255" s="132" t="s">
        <v>243</v>
      </c>
      <c r="D255" s="132" t="s">
        <v>133</v>
      </c>
      <c r="E255" s="133" t="s">
        <v>463</v>
      </c>
      <c r="F255" s="134" t="s">
        <v>464</v>
      </c>
      <c r="G255" s="135" t="s">
        <v>168</v>
      </c>
      <c r="H255" s="136">
        <v>1.7000000000000001E-2</v>
      </c>
      <c r="I255" s="137"/>
      <c r="J255" s="138">
        <f>ROUND(I255*H255,2)</f>
        <v>0</v>
      </c>
      <c r="K255" s="134" t="s">
        <v>137</v>
      </c>
      <c r="L255" s="31"/>
      <c r="M255" s="139" t="s">
        <v>1</v>
      </c>
      <c r="N255" s="140" t="s">
        <v>38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265</v>
      </c>
      <c r="AT255" s="143" t="s">
        <v>133</v>
      </c>
      <c r="AU255" s="143" t="s">
        <v>83</v>
      </c>
      <c r="AY255" s="16" t="s">
        <v>131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6" t="s">
        <v>81</v>
      </c>
      <c r="BK255" s="144">
        <f>ROUND(I255*H255,2)</f>
        <v>0</v>
      </c>
      <c r="BL255" s="16" t="s">
        <v>265</v>
      </c>
      <c r="BM255" s="143" t="s">
        <v>370</v>
      </c>
    </row>
    <row r="256" spans="2:65" s="11" customFormat="1" ht="25.95" customHeight="1">
      <c r="B256" s="119"/>
      <c r="D256" s="120" t="s">
        <v>72</v>
      </c>
      <c r="E256" s="121" t="s">
        <v>466</v>
      </c>
      <c r="F256" s="121" t="s">
        <v>467</v>
      </c>
      <c r="I256" s="122"/>
      <c r="J256" s="123">
        <f>BK256</f>
        <v>0</v>
      </c>
      <c r="L256" s="119"/>
      <c r="M256" s="124"/>
      <c r="P256" s="125">
        <f>SUM(P257:P260)</f>
        <v>0</v>
      </c>
      <c r="R256" s="125">
        <f>SUM(R257:R260)</f>
        <v>0</v>
      </c>
      <c r="T256" s="126">
        <f>SUM(T257:T260)</f>
        <v>0</v>
      </c>
      <c r="AR256" s="120" t="s">
        <v>138</v>
      </c>
      <c r="AT256" s="127" t="s">
        <v>72</v>
      </c>
      <c r="AU256" s="127" t="s">
        <v>73</v>
      </c>
      <c r="AY256" s="120" t="s">
        <v>131</v>
      </c>
      <c r="BK256" s="128">
        <f>SUM(BK257:BK260)</f>
        <v>0</v>
      </c>
    </row>
    <row r="257" spans="2:65" s="1" customFormat="1" ht="16.5" customHeight="1">
      <c r="B257" s="131"/>
      <c r="C257" s="132" t="s">
        <v>372</v>
      </c>
      <c r="D257" s="132" t="s">
        <v>133</v>
      </c>
      <c r="E257" s="133" t="s">
        <v>468</v>
      </c>
      <c r="F257" s="134" t="s">
        <v>469</v>
      </c>
      <c r="G257" s="135" t="s">
        <v>470</v>
      </c>
      <c r="H257" s="136">
        <v>24</v>
      </c>
      <c r="I257" s="137"/>
      <c r="J257" s="138">
        <f>ROUND(I257*H257,2)</f>
        <v>0</v>
      </c>
      <c r="K257" s="134" t="s">
        <v>137</v>
      </c>
      <c r="L257" s="31"/>
      <c r="M257" s="139" t="s">
        <v>1</v>
      </c>
      <c r="N257" s="140" t="s">
        <v>38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471</v>
      </c>
      <c r="AT257" s="143" t="s">
        <v>133</v>
      </c>
      <c r="AU257" s="143" t="s">
        <v>81</v>
      </c>
      <c r="AY257" s="16" t="s">
        <v>131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81</v>
      </c>
      <c r="BK257" s="144">
        <f>ROUND(I257*H257,2)</f>
        <v>0</v>
      </c>
      <c r="BL257" s="16" t="s">
        <v>471</v>
      </c>
      <c r="BM257" s="143" t="s">
        <v>375</v>
      </c>
    </row>
    <row r="258" spans="2:65" s="12" customFormat="1">
      <c r="B258" s="145"/>
      <c r="D258" s="146" t="s">
        <v>139</v>
      </c>
      <c r="E258" s="147" t="s">
        <v>1</v>
      </c>
      <c r="F258" s="148" t="s">
        <v>473</v>
      </c>
      <c r="H258" s="149">
        <v>24</v>
      </c>
      <c r="I258" s="150"/>
      <c r="L258" s="145"/>
      <c r="M258" s="151"/>
      <c r="T258" s="152"/>
      <c r="AT258" s="147" t="s">
        <v>139</v>
      </c>
      <c r="AU258" s="147" t="s">
        <v>81</v>
      </c>
      <c r="AV258" s="12" t="s">
        <v>83</v>
      </c>
      <c r="AW258" s="12" t="s">
        <v>30</v>
      </c>
      <c r="AX258" s="12" t="s">
        <v>73</v>
      </c>
      <c r="AY258" s="147" t="s">
        <v>131</v>
      </c>
    </row>
    <row r="259" spans="2:65" s="13" customFormat="1">
      <c r="B259" s="153"/>
      <c r="D259" s="146" t="s">
        <v>139</v>
      </c>
      <c r="E259" s="154" t="s">
        <v>1</v>
      </c>
      <c r="F259" s="155" t="s">
        <v>141</v>
      </c>
      <c r="H259" s="156">
        <v>24</v>
      </c>
      <c r="I259" s="157"/>
      <c r="L259" s="153"/>
      <c r="M259" s="158"/>
      <c r="T259" s="159"/>
      <c r="AT259" s="154" t="s">
        <v>139</v>
      </c>
      <c r="AU259" s="154" t="s">
        <v>81</v>
      </c>
      <c r="AV259" s="13" t="s">
        <v>138</v>
      </c>
      <c r="AW259" s="13" t="s">
        <v>30</v>
      </c>
      <c r="AX259" s="13" t="s">
        <v>81</v>
      </c>
      <c r="AY259" s="154" t="s">
        <v>131</v>
      </c>
    </row>
    <row r="260" spans="2:65" s="1" customFormat="1" ht="16.5" customHeight="1">
      <c r="B260" s="131"/>
      <c r="C260" s="160" t="s">
        <v>246</v>
      </c>
      <c r="D260" s="160" t="s">
        <v>175</v>
      </c>
      <c r="E260" s="161" t="s">
        <v>542</v>
      </c>
      <c r="F260" s="162" t="s">
        <v>476</v>
      </c>
      <c r="G260" s="163" t="s">
        <v>477</v>
      </c>
      <c r="H260" s="164">
        <v>1</v>
      </c>
      <c r="I260" s="165"/>
      <c r="J260" s="166">
        <f>ROUND(I260*H260,2)</f>
        <v>0</v>
      </c>
      <c r="K260" s="162" t="s">
        <v>1</v>
      </c>
      <c r="L260" s="167"/>
      <c r="M260" s="176" t="s">
        <v>1</v>
      </c>
      <c r="N260" s="177" t="s">
        <v>38</v>
      </c>
      <c r="O260" s="178"/>
      <c r="P260" s="179">
        <f>O260*H260</f>
        <v>0</v>
      </c>
      <c r="Q260" s="179">
        <v>0</v>
      </c>
      <c r="R260" s="179">
        <f>Q260*H260</f>
        <v>0</v>
      </c>
      <c r="S260" s="179">
        <v>0</v>
      </c>
      <c r="T260" s="180">
        <f>S260*H260</f>
        <v>0</v>
      </c>
      <c r="AR260" s="143" t="s">
        <v>471</v>
      </c>
      <c r="AT260" s="143" t="s">
        <v>175</v>
      </c>
      <c r="AU260" s="143" t="s">
        <v>81</v>
      </c>
      <c r="AY260" s="16" t="s">
        <v>131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81</v>
      </c>
      <c r="BK260" s="144">
        <f>ROUND(I260*H260,2)</f>
        <v>0</v>
      </c>
      <c r="BL260" s="16" t="s">
        <v>471</v>
      </c>
      <c r="BM260" s="143" t="s">
        <v>378</v>
      </c>
    </row>
    <row r="261" spans="2:65" s="1" customFormat="1" ht="6.9" customHeight="1">
      <c r="B261" s="43"/>
      <c r="C261" s="44"/>
      <c r="D261" s="44"/>
      <c r="E261" s="44"/>
      <c r="F261" s="44"/>
      <c r="G261" s="44"/>
      <c r="H261" s="44"/>
      <c r="I261" s="44"/>
      <c r="J261" s="44"/>
      <c r="K261" s="44"/>
      <c r="L261" s="31"/>
    </row>
  </sheetData>
  <autoFilter ref="C128:K260" xr:uid="{00000000-0009-0000-0000-000003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3"/>
  <sheetViews>
    <sheetView showGridLines="0" topLeftCell="A86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6" t="s">
        <v>91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3" t="str">
        <f>'Rekapitulace stavby'!K6</f>
        <v>Dopravní řešení dolního areálu Oblastní nemocnice Náchod a.s. III</v>
      </c>
      <c r="F7" s="244"/>
      <c r="G7" s="244"/>
      <c r="H7" s="24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222" t="s">
        <v>543</v>
      </c>
      <c r="F9" s="242"/>
      <c r="G9" s="242"/>
      <c r="H9" s="24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5" t="str">
        <f>'Rekapitulace stavby'!E14</f>
        <v>Vyplň údaj</v>
      </c>
      <c r="F18" s="237"/>
      <c r="G18" s="237"/>
      <c r="H18" s="237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41" t="s">
        <v>1</v>
      </c>
      <c r="F27" s="241"/>
      <c r="G27" s="241"/>
      <c r="H27" s="241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ROUND(J116,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ROUND((SUM(BE116:BE142)),  2)</f>
        <v>0</v>
      </c>
      <c r="I33" s="91">
        <v>0.21</v>
      </c>
      <c r="J33" s="90">
        <f>ROUND(((SUM(BE116:BE142))*I33),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ROUND((SUM(BF116:BF142)),  2)</f>
        <v>0</v>
      </c>
      <c r="I34" s="91">
        <v>0.12</v>
      </c>
      <c r="J34" s="90">
        <f>ROUND(((SUM(BF116:BF142))*I34),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ROUND((SUM(BG116:BG142)),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ROUND((SUM(BH116:BH142)),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ROUND((SUM(BI116:BI142)),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98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43" t="str">
        <f>E7</f>
        <v>Dopravní řešení dolního areálu Oblastní nemocnice Náchod a.s. III</v>
      </c>
      <c r="F85" s="244"/>
      <c r="G85" s="244"/>
      <c r="H85" s="24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222" t="str">
        <f>E9</f>
        <v>SO 104 - Technologické zařízení vjezdového systému</v>
      </c>
      <c r="F87" s="242"/>
      <c r="G87" s="242"/>
      <c r="H87" s="242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5" customHeight="1">
      <c r="B96" s="31"/>
      <c r="C96" s="102" t="s">
        <v>101</v>
      </c>
      <c r="J96" s="65">
        <f>J116</f>
        <v>0</v>
      </c>
      <c r="L96" s="31"/>
      <c r="AU96" s="16" t="s">
        <v>102</v>
      </c>
    </row>
    <row r="97" spans="2:12" s="1" customFormat="1" ht="21.75" customHeight="1">
      <c r="B97" s="31"/>
      <c r="L97" s="31"/>
    </row>
    <row r="98" spans="2:12" s="1" customFormat="1" ht="6.9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31"/>
    </row>
    <row r="102" spans="2:12" s="1" customFormat="1" ht="6.9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1"/>
    </row>
    <row r="103" spans="2:12" s="1" customFormat="1" ht="24.9" customHeight="1">
      <c r="B103" s="31"/>
      <c r="C103" s="20" t="s">
        <v>116</v>
      </c>
      <c r="L103" s="31"/>
    </row>
    <row r="104" spans="2:12" s="1" customFormat="1" ht="6.9" customHeight="1">
      <c r="B104" s="31"/>
      <c r="L104" s="31"/>
    </row>
    <row r="105" spans="2:12" s="1" customFormat="1" ht="12" customHeight="1">
      <c r="B105" s="31"/>
      <c r="C105" s="26" t="s">
        <v>16</v>
      </c>
      <c r="L105" s="31"/>
    </row>
    <row r="106" spans="2:12" s="1" customFormat="1" ht="16.5" customHeight="1">
      <c r="B106" s="31"/>
      <c r="E106" s="243" t="str">
        <f>E7</f>
        <v>Dopravní řešení dolního areálu Oblastní nemocnice Náchod a.s. III</v>
      </c>
      <c r="F106" s="244"/>
      <c r="G106" s="244"/>
      <c r="H106" s="244"/>
      <c r="L106" s="31"/>
    </row>
    <row r="107" spans="2:12" s="1" customFormat="1" ht="12" customHeight="1">
      <c r="B107" s="31"/>
      <c r="C107" s="26" t="s">
        <v>96</v>
      </c>
      <c r="L107" s="31"/>
    </row>
    <row r="108" spans="2:12" s="1" customFormat="1" ht="16.5" customHeight="1">
      <c r="B108" s="31"/>
      <c r="E108" s="222" t="str">
        <f>E9</f>
        <v>SO 104 - Technologické zařízení vjezdového systému</v>
      </c>
      <c r="F108" s="242"/>
      <c r="G108" s="242"/>
      <c r="H108" s="242"/>
      <c r="L108" s="31"/>
    </row>
    <row r="109" spans="2:12" s="1" customFormat="1" ht="6.9" customHeight="1">
      <c r="B109" s="31"/>
      <c r="L109" s="31"/>
    </row>
    <row r="110" spans="2:12" s="1" customFormat="1" ht="12" customHeight="1">
      <c r="B110" s="31"/>
      <c r="C110" s="26" t="s">
        <v>20</v>
      </c>
      <c r="F110" s="24" t="str">
        <f>F12</f>
        <v xml:space="preserve"> </v>
      </c>
      <c r="I110" s="26" t="s">
        <v>22</v>
      </c>
      <c r="J110" s="51" t="str">
        <f>IF(J12="","",J12)</f>
        <v>28. 1. 2026</v>
      </c>
      <c r="L110" s="31"/>
    </row>
    <row r="111" spans="2:12" s="1" customFormat="1" ht="6.9" customHeight="1">
      <c r="B111" s="31"/>
      <c r="L111" s="31"/>
    </row>
    <row r="112" spans="2:12" s="1" customFormat="1" ht="15.15" customHeight="1">
      <c r="B112" s="31"/>
      <c r="C112" s="26" t="s">
        <v>24</v>
      </c>
      <c r="F112" s="24" t="str">
        <f>E15</f>
        <v xml:space="preserve"> </v>
      </c>
      <c r="I112" s="26" t="s">
        <v>29</v>
      </c>
      <c r="J112" s="29" t="str">
        <f>E21</f>
        <v xml:space="preserve"> </v>
      </c>
      <c r="L112" s="31"/>
    </row>
    <row r="113" spans="2:65" s="1" customFormat="1" ht="15.15" customHeight="1">
      <c r="B113" s="31"/>
      <c r="C113" s="26" t="s">
        <v>27</v>
      </c>
      <c r="F113" s="24" t="str">
        <f>IF(E18="","",E18)</f>
        <v>Vyplň údaj</v>
      </c>
      <c r="I113" s="26" t="s">
        <v>31</v>
      </c>
      <c r="J113" s="29" t="str">
        <f>E24</f>
        <v xml:space="preserve"> </v>
      </c>
      <c r="L113" s="31"/>
    </row>
    <row r="114" spans="2:65" s="1" customFormat="1" ht="10.35" customHeight="1">
      <c r="B114" s="31"/>
      <c r="L114" s="31"/>
    </row>
    <row r="115" spans="2:65" s="10" customFormat="1" ht="29.25" customHeight="1">
      <c r="B115" s="111"/>
      <c r="C115" s="112" t="s">
        <v>117</v>
      </c>
      <c r="D115" s="113" t="s">
        <v>58</v>
      </c>
      <c r="E115" s="113" t="s">
        <v>54</v>
      </c>
      <c r="F115" s="113" t="s">
        <v>55</v>
      </c>
      <c r="G115" s="113" t="s">
        <v>118</v>
      </c>
      <c r="H115" s="113" t="s">
        <v>119</v>
      </c>
      <c r="I115" s="113" t="s">
        <v>120</v>
      </c>
      <c r="J115" s="113" t="s">
        <v>100</v>
      </c>
      <c r="K115" s="114" t="s">
        <v>121</v>
      </c>
      <c r="L115" s="111"/>
      <c r="M115" s="58" t="s">
        <v>1</v>
      </c>
      <c r="N115" s="59" t="s">
        <v>37</v>
      </c>
      <c r="O115" s="59" t="s">
        <v>122</v>
      </c>
      <c r="P115" s="59" t="s">
        <v>123</v>
      </c>
      <c r="Q115" s="59" t="s">
        <v>124</v>
      </c>
      <c r="R115" s="59" t="s">
        <v>125</v>
      </c>
      <c r="S115" s="59" t="s">
        <v>126</v>
      </c>
      <c r="T115" s="60" t="s">
        <v>127</v>
      </c>
    </row>
    <row r="116" spans="2:65" s="1" customFormat="1" ht="22.95" customHeight="1">
      <c r="B116" s="31"/>
      <c r="C116" s="63" t="s">
        <v>128</v>
      </c>
      <c r="J116" s="115">
        <f>BK116</f>
        <v>0</v>
      </c>
      <c r="L116" s="31"/>
      <c r="M116" s="61"/>
      <c r="N116" s="52"/>
      <c r="O116" s="52"/>
      <c r="P116" s="116">
        <f>SUM(P117:P142)</f>
        <v>0</v>
      </c>
      <c r="Q116" s="52"/>
      <c r="R116" s="116">
        <f>SUM(R117:R142)</f>
        <v>0</v>
      </c>
      <c r="S116" s="52"/>
      <c r="T116" s="117">
        <f>SUM(T117:T142)</f>
        <v>0</v>
      </c>
      <c r="AT116" s="16" t="s">
        <v>72</v>
      </c>
      <c r="AU116" s="16" t="s">
        <v>102</v>
      </c>
      <c r="BK116" s="118">
        <f>SUM(BK117:BK142)</f>
        <v>0</v>
      </c>
    </row>
    <row r="117" spans="2:65" s="1" customFormat="1" ht="66.75" customHeight="1">
      <c r="B117" s="131"/>
      <c r="C117" s="132" t="s">
        <v>81</v>
      </c>
      <c r="D117" s="132" t="s">
        <v>133</v>
      </c>
      <c r="E117" s="133" t="s">
        <v>544</v>
      </c>
      <c r="F117" s="134" t="s">
        <v>545</v>
      </c>
      <c r="G117" s="135" t="s">
        <v>546</v>
      </c>
      <c r="H117" s="136">
        <v>6</v>
      </c>
      <c r="I117" s="137"/>
      <c r="J117" s="138">
        <f>ROUND(I117*H117,2)</f>
        <v>0</v>
      </c>
      <c r="K117" s="134" t="s">
        <v>1</v>
      </c>
      <c r="L117" s="31"/>
      <c r="M117" s="139" t="s">
        <v>1</v>
      </c>
      <c r="N117" s="140" t="s">
        <v>38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138</v>
      </c>
      <c r="AT117" s="143" t="s">
        <v>133</v>
      </c>
      <c r="AU117" s="143" t="s">
        <v>73</v>
      </c>
      <c r="AY117" s="16" t="s">
        <v>131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6" t="s">
        <v>81</v>
      </c>
      <c r="BK117" s="144">
        <f>ROUND(I117*H117,2)</f>
        <v>0</v>
      </c>
      <c r="BL117" s="16" t="s">
        <v>138</v>
      </c>
      <c r="BM117" s="143" t="s">
        <v>547</v>
      </c>
    </row>
    <row r="118" spans="2:65" s="1" customFormat="1" ht="33" customHeight="1">
      <c r="B118" s="131"/>
      <c r="C118" s="132" t="s">
        <v>83</v>
      </c>
      <c r="D118" s="132" t="s">
        <v>133</v>
      </c>
      <c r="E118" s="133" t="s">
        <v>548</v>
      </c>
      <c r="F118" s="134" t="s">
        <v>549</v>
      </c>
      <c r="G118" s="135" t="s">
        <v>546</v>
      </c>
      <c r="H118" s="136">
        <v>6</v>
      </c>
      <c r="I118" s="137"/>
      <c r="J118" s="138">
        <f>ROUND(I118*H118,2)</f>
        <v>0</v>
      </c>
      <c r="K118" s="134" t="s">
        <v>1</v>
      </c>
      <c r="L118" s="31"/>
      <c r="M118" s="139" t="s">
        <v>1</v>
      </c>
      <c r="N118" s="140" t="s">
        <v>38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138</v>
      </c>
      <c r="AT118" s="143" t="s">
        <v>133</v>
      </c>
      <c r="AU118" s="143" t="s">
        <v>73</v>
      </c>
      <c r="AY118" s="16" t="s">
        <v>131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6" t="s">
        <v>81</v>
      </c>
      <c r="BK118" s="144">
        <f>ROUND(I118*H118,2)</f>
        <v>0</v>
      </c>
      <c r="BL118" s="16" t="s">
        <v>138</v>
      </c>
      <c r="BM118" s="143" t="s">
        <v>550</v>
      </c>
    </row>
    <row r="119" spans="2:65" s="12" customFormat="1">
      <c r="B119" s="145"/>
      <c r="D119" s="146" t="s">
        <v>139</v>
      </c>
      <c r="E119" s="147" t="s">
        <v>1</v>
      </c>
      <c r="F119" s="148" t="s">
        <v>147</v>
      </c>
      <c r="H119" s="149">
        <v>6</v>
      </c>
      <c r="I119" s="150"/>
      <c r="L119" s="145"/>
      <c r="M119" s="151"/>
      <c r="T119" s="152"/>
      <c r="AT119" s="147" t="s">
        <v>139</v>
      </c>
      <c r="AU119" s="147" t="s">
        <v>73</v>
      </c>
      <c r="AV119" s="12" t="s">
        <v>83</v>
      </c>
      <c r="AW119" s="12" t="s">
        <v>30</v>
      </c>
      <c r="AX119" s="12" t="s">
        <v>81</v>
      </c>
      <c r="AY119" s="147" t="s">
        <v>131</v>
      </c>
    </row>
    <row r="120" spans="2:65" s="1" customFormat="1" ht="24.15" customHeight="1">
      <c r="B120" s="131"/>
      <c r="C120" s="132" t="s">
        <v>144</v>
      </c>
      <c r="D120" s="132" t="s">
        <v>133</v>
      </c>
      <c r="E120" s="133" t="s">
        <v>551</v>
      </c>
      <c r="F120" s="134" t="s">
        <v>552</v>
      </c>
      <c r="G120" s="135" t="s">
        <v>546</v>
      </c>
      <c r="H120" s="136">
        <v>6</v>
      </c>
      <c r="I120" s="137"/>
      <c r="J120" s="138">
        <f t="shared" ref="J120:J142" si="0">ROUND(I120*H120,2)</f>
        <v>0</v>
      </c>
      <c r="K120" s="134" t="s">
        <v>1</v>
      </c>
      <c r="L120" s="31"/>
      <c r="M120" s="139" t="s">
        <v>1</v>
      </c>
      <c r="N120" s="140" t="s">
        <v>38</v>
      </c>
      <c r="P120" s="141">
        <f t="shared" ref="P120:P142" si="1">O120*H120</f>
        <v>0</v>
      </c>
      <c r="Q120" s="141">
        <v>0</v>
      </c>
      <c r="R120" s="141">
        <f t="shared" ref="R120:R142" si="2">Q120*H120</f>
        <v>0</v>
      </c>
      <c r="S120" s="141">
        <v>0</v>
      </c>
      <c r="T120" s="142">
        <f t="shared" ref="T120:T142" si="3">S120*H120</f>
        <v>0</v>
      </c>
      <c r="AR120" s="143" t="s">
        <v>138</v>
      </c>
      <c r="AT120" s="143" t="s">
        <v>133</v>
      </c>
      <c r="AU120" s="143" t="s">
        <v>73</v>
      </c>
      <c r="AY120" s="16" t="s">
        <v>131</v>
      </c>
      <c r="BE120" s="144">
        <f t="shared" ref="BE120:BE142" si="4">IF(N120="základní",J120,0)</f>
        <v>0</v>
      </c>
      <c r="BF120" s="144">
        <f t="shared" ref="BF120:BF142" si="5">IF(N120="snížená",J120,0)</f>
        <v>0</v>
      </c>
      <c r="BG120" s="144">
        <f t="shared" ref="BG120:BG142" si="6">IF(N120="zákl. přenesená",J120,0)</f>
        <v>0</v>
      </c>
      <c r="BH120" s="144">
        <f t="shared" ref="BH120:BH142" si="7">IF(N120="sníž. přenesená",J120,0)</f>
        <v>0</v>
      </c>
      <c r="BI120" s="144">
        <f t="shared" ref="BI120:BI142" si="8">IF(N120="nulová",J120,0)</f>
        <v>0</v>
      </c>
      <c r="BJ120" s="16" t="s">
        <v>81</v>
      </c>
      <c r="BK120" s="144">
        <f t="shared" ref="BK120:BK142" si="9">ROUND(I120*H120,2)</f>
        <v>0</v>
      </c>
      <c r="BL120" s="16" t="s">
        <v>138</v>
      </c>
      <c r="BM120" s="143" t="s">
        <v>553</v>
      </c>
    </row>
    <row r="121" spans="2:65" s="1" customFormat="1" ht="16.5" customHeight="1">
      <c r="B121" s="131"/>
      <c r="C121" s="132" t="s">
        <v>138</v>
      </c>
      <c r="D121" s="132" t="s">
        <v>133</v>
      </c>
      <c r="E121" s="133" t="s">
        <v>554</v>
      </c>
      <c r="F121" s="134" t="s">
        <v>555</v>
      </c>
      <c r="G121" s="135" t="s">
        <v>546</v>
      </c>
      <c r="H121" s="136">
        <v>6</v>
      </c>
      <c r="I121" s="137"/>
      <c r="J121" s="138">
        <f t="shared" si="0"/>
        <v>0</v>
      </c>
      <c r="K121" s="134" t="s">
        <v>1</v>
      </c>
      <c r="L121" s="31"/>
      <c r="M121" s="139" t="s">
        <v>1</v>
      </c>
      <c r="N121" s="140" t="s">
        <v>38</v>
      </c>
      <c r="P121" s="141">
        <f t="shared" si="1"/>
        <v>0</v>
      </c>
      <c r="Q121" s="141">
        <v>0</v>
      </c>
      <c r="R121" s="141">
        <f t="shared" si="2"/>
        <v>0</v>
      </c>
      <c r="S121" s="141">
        <v>0</v>
      </c>
      <c r="T121" s="142">
        <f t="shared" si="3"/>
        <v>0</v>
      </c>
      <c r="AR121" s="143" t="s">
        <v>138</v>
      </c>
      <c r="AT121" s="143" t="s">
        <v>133</v>
      </c>
      <c r="AU121" s="143" t="s">
        <v>73</v>
      </c>
      <c r="AY121" s="16" t="s">
        <v>131</v>
      </c>
      <c r="BE121" s="144">
        <f t="shared" si="4"/>
        <v>0</v>
      </c>
      <c r="BF121" s="144">
        <f t="shared" si="5"/>
        <v>0</v>
      </c>
      <c r="BG121" s="144">
        <f t="shared" si="6"/>
        <v>0</v>
      </c>
      <c r="BH121" s="144">
        <f t="shared" si="7"/>
        <v>0</v>
      </c>
      <c r="BI121" s="144">
        <f t="shared" si="8"/>
        <v>0</v>
      </c>
      <c r="BJ121" s="16" t="s">
        <v>81</v>
      </c>
      <c r="BK121" s="144">
        <f t="shared" si="9"/>
        <v>0</v>
      </c>
      <c r="BL121" s="16" t="s">
        <v>138</v>
      </c>
      <c r="BM121" s="143" t="s">
        <v>556</v>
      </c>
    </row>
    <row r="122" spans="2:65" s="1" customFormat="1" ht="16.5" customHeight="1">
      <c r="B122" s="131"/>
      <c r="C122" s="132" t="s">
        <v>153</v>
      </c>
      <c r="D122" s="132" t="s">
        <v>133</v>
      </c>
      <c r="E122" s="133" t="s">
        <v>557</v>
      </c>
      <c r="F122" s="134" t="s">
        <v>558</v>
      </c>
      <c r="G122" s="135" t="s">
        <v>546</v>
      </c>
      <c r="H122" s="136">
        <v>6</v>
      </c>
      <c r="I122" s="137"/>
      <c r="J122" s="138">
        <f t="shared" si="0"/>
        <v>0</v>
      </c>
      <c r="K122" s="134" t="s">
        <v>1</v>
      </c>
      <c r="L122" s="31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138</v>
      </c>
      <c r="AT122" s="143" t="s">
        <v>133</v>
      </c>
      <c r="AU122" s="143" t="s">
        <v>73</v>
      </c>
      <c r="AY122" s="16" t="s">
        <v>131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6" t="s">
        <v>81</v>
      </c>
      <c r="BK122" s="144">
        <f t="shared" si="9"/>
        <v>0</v>
      </c>
      <c r="BL122" s="16" t="s">
        <v>138</v>
      </c>
      <c r="BM122" s="143" t="s">
        <v>559</v>
      </c>
    </row>
    <row r="123" spans="2:65" s="1" customFormat="1" ht="16.5" customHeight="1">
      <c r="B123" s="131"/>
      <c r="C123" s="132" t="s">
        <v>147</v>
      </c>
      <c r="D123" s="132" t="s">
        <v>133</v>
      </c>
      <c r="E123" s="133" t="s">
        <v>560</v>
      </c>
      <c r="F123" s="134" t="s">
        <v>561</v>
      </c>
      <c r="G123" s="135" t="s">
        <v>546</v>
      </c>
      <c r="H123" s="136">
        <v>12</v>
      </c>
      <c r="I123" s="137"/>
      <c r="J123" s="138">
        <f t="shared" si="0"/>
        <v>0</v>
      </c>
      <c r="K123" s="134" t="s">
        <v>1</v>
      </c>
      <c r="L123" s="31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138</v>
      </c>
      <c r="AT123" s="143" t="s">
        <v>133</v>
      </c>
      <c r="AU123" s="143" t="s">
        <v>73</v>
      </c>
      <c r="AY123" s="16" t="s">
        <v>131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6" t="s">
        <v>81</v>
      </c>
      <c r="BK123" s="144">
        <f t="shared" si="9"/>
        <v>0</v>
      </c>
      <c r="BL123" s="16" t="s">
        <v>138</v>
      </c>
      <c r="BM123" s="143" t="s">
        <v>562</v>
      </c>
    </row>
    <row r="124" spans="2:65" s="1" customFormat="1" ht="101.25" customHeight="1">
      <c r="B124" s="131"/>
      <c r="C124" s="132" t="s">
        <v>161</v>
      </c>
      <c r="D124" s="132" t="s">
        <v>133</v>
      </c>
      <c r="E124" s="133" t="s">
        <v>563</v>
      </c>
      <c r="F124" s="134" t="s">
        <v>564</v>
      </c>
      <c r="G124" s="135" t="s">
        <v>546</v>
      </c>
      <c r="H124" s="136">
        <v>3</v>
      </c>
      <c r="I124" s="137"/>
      <c r="J124" s="138">
        <f t="shared" si="0"/>
        <v>0</v>
      </c>
      <c r="K124" s="134" t="s">
        <v>1</v>
      </c>
      <c r="L124" s="31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138</v>
      </c>
      <c r="AT124" s="143" t="s">
        <v>133</v>
      </c>
      <c r="AU124" s="143" t="s">
        <v>73</v>
      </c>
      <c r="AY124" s="16" t="s">
        <v>131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6" t="s">
        <v>81</v>
      </c>
      <c r="BK124" s="144">
        <f t="shared" si="9"/>
        <v>0</v>
      </c>
      <c r="BL124" s="16" t="s">
        <v>138</v>
      </c>
      <c r="BM124" s="143" t="s">
        <v>565</v>
      </c>
    </row>
    <row r="125" spans="2:65" s="1" customFormat="1" ht="101.25" customHeight="1">
      <c r="B125" s="131"/>
      <c r="C125" s="132" t="s">
        <v>152</v>
      </c>
      <c r="D125" s="132" t="s">
        <v>133</v>
      </c>
      <c r="E125" s="133" t="s">
        <v>566</v>
      </c>
      <c r="F125" s="134" t="s">
        <v>567</v>
      </c>
      <c r="G125" s="135" t="s">
        <v>546</v>
      </c>
      <c r="H125" s="136">
        <v>3</v>
      </c>
      <c r="I125" s="137"/>
      <c r="J125" s="138">
        <f t="shared" si="0"/>
        <v>0</v>
      </c>
      <c r="K125" s="134" t="s">
        <v>1</v>
      </c>
      <c r="L125" s="31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138</v>
      </c>
      <c r="AT125" s="143" t="s">
        <v>133</v>
      </c>
      <c r="AU125" s="143" t="s">
        <v>73</v>
      </c>
      <c r="AY125" s="16" t="s">
        <v>131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6" t="s">
        <v>81</v>
      </c>
      <c r="BK125" s="144">
        <f t="shared" si="9"/>
        <v>0</v>
      </c>
      <c r="BL125" s="16" t="s">
        <v>138</v>
      </c>
      <c r="BM125" s="143" t="s">
        <v>568</v>
      </c>
    </row>
    <row r="126" spans="2:65" s="1" customFormat="1" ht="16.5" customHeight="1">
      <c r="B126" s="131"/>
      <c r="C126" s="132" t="s">
        <v>170</v>
      </c>
      <c r="D126" s="132" t="s">
        <v>133</v>
      </c>
      <c r="E126" s="133" t="s">
        <v>569</v>
      </c>
      <c r="F126" s="134" t="s">
        <v>570</v>
      </c>
      <c r="G126" s="135" t="s">
        <v>546</v>
      </c>
      <c r="H126" s="136">
        <v>6</v>
      </c>
      <c r="I126" s="137"/>
      <c r="J126" s="138">
        <f t="shared" si="0"/>
        <v>0</v>
      </c>
      <c r="K126" s="134" t="s">
        <v>1</v>
      </c>
      <c r="L126" s="31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138</v>
      </c>
      <c r="AT126" s="143" t="s">
        <v>133</v>
      </c>
      <c r="AU126" s="143" t="s">
        <v>73</v>
      </c>
      <c r="AY126" s="16" t="s">
        <v>131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6" t="s">
        <v>81</v>
      </c>
      <c r="BK126" s="144">
        <f t="shared" si="9"/>
        <v>0</v>
      </c>
      <c r="BL126" s="16" t="s">
        <v>138</v>
      </c>
      <c r="BM126" s="143" t="s">
        <v>571</v>
      </c>
    </row>
    <row r="127" spans="2:65" s="1" customFormat="1" ht="16.5" customHeight="1">
      <c r="B127" s="131"/>
      <c r="C127" s="132" t="s">
        <v>156</v>
      </c>
      <c r="D127" s="132" t="s">
        <v>133</v>
      </c>
      <c r="E127" s="133" t="s">
        <v>572</v>
      </c>
      <c r="F127" s="134" t="s">
        <v>573</v>
      </c>
      <c r="G127" s="135" t="s">
        <v>546</v>
      </c>
      <c r="H127" s="136">
        <v>7</v>
      </c>
      <c r="I127" s="137"/>
      <c r="J127" s="138">
        <f t="shared" si="0"/>
        <v>0</v>
      </c>
      <c r="K127" s="134" t="s">
        <v>1</v>
      </c>
      <c r="L127" s="31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138</v>
      </c>
      <c r="AT127" s="143" t="s">
        <v>133</v>
      </c>
      <c r="AU127" s="143" t="s">
        <v>73</v>
      </c>
      <c r="AY127" s="16" t="s">
        <v>131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6" t="s">
        <v>81</v>
      </c>
      <c r="BK127" s="144">
        <f t="shared" si="9"/>
        <v>0</v>
      </c>
      <c r="BL127" s="16" t="s">
        <v>138</v>
      </c>
      <c r="BM127" s="143" t="s">
        <v>574</v>
      </c>
    </row>
    <row r="128" spans="2:65" s="1" customFormat="1" ht="111.75" customHeight="1">
      <c r="B128" s="131"/>
      <c r="C128" s="132" t="s">
        <v>179</v>
      </c>
      <c r="D128" s="132" t="s">
        <v>133</v>
      </c>
      <c r="E128" s="133" t="s">
        <v>575</v>
      </c>
      <c r="F128" s="134" t="s">
        <v>576</v>
      </c>
      <c r="G128" s="135" t="s">
        <v>546</v>
      </c>
      <c r="H128" s="136">
        <v>1</v>
      </c>
      <c r="I128" s="137"/>
      <c r="J128" s="138">
        <f t="shared" si="0"/>
        <v>0</v>
      </c>
      <c r="K128" s="134" t="s">
        <v>1</v>
      </c>
      <c r="L128" s="31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138</v>
      </c>
      <c r="AT128" s="143" t="s">
        <v>133</v>
      </c>
      <c r="AU128" s="143" t="s">
        <v>73</v>
      </c>
      <c r="AY128" s="16" t="s">
        <v>131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6" t="s">
        <v>81</v>
      </c>
      <c r="BK128" s="144">
        <f t="shared" si="9"/>
        <v>0</v>
      </c>
      <c r="BL128" s="16" t="s">
        <v>138</v>
      </c>
      <c r="BM128" s="143" t="s">
        <v>577</v>
      </c>
    </row>
    <row r="129" spans="2:65" s="1" customFormat="1" ht="37.950000000000003" customHeight="1">
      <c r="B129" s="131"/>
      <c r="C129" s="132" t="s">
        <v>8</v>
      </c>
      <c r="D129" s="132" t="s">
        <v>133</v>
      </c>
      <c r="E129" s="133" t="s">
        <v>578</v>
      </c>
      <c r="F129" s="134" t="s">
        <v>579</v>
      </c>
      <c r="G129" s="135" t="s">
        <v>546</v>
      </c>
      <c r="H129" s="136">
        <v>1</v>
      </c>
      <c r="I129" s="137"/>
      <c r="J129" s="138">
        <f t="shared" si="0"/>
        <v>0</v>
      </c>
      <c r="K129" s="134" t="s">
        <v>1</v>
      </c>
      <c r="L129" s="31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138</v>
      </c>
      <c r="AT129" s="143" t="s">
        <v>133</v>
      </c>
      <c r="AU129" s="143" t="s">
        <v>73</v>
      </c>
      <c r="AY129" s="16" t="s">
        <v>131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6" t="s">
        <v>81</v>
      </c>
      <c r="BK129" s="144">
        <f t="shared" si="9"/>
        <v>0</v>
      </c>
      <c r="BL129" s="16" t="s">
        <v>138</v>
      </c>
      <c r="BM129" s="143" t="s">
        <v>580</v>
      </c>
    </row>
    <row r="130" spans="2:65" s="1" customFormat="1" ht="16.5" customHeight="1">
      <c r="B130" s="131"/>
      <c r="C130" s="132" t="s">
        <v>188</v>
      </c>
      <c r="D130" s="132" t="s">
        <v>133</v>
      </c>
      <c r="E130" s="133" t="s">
        <v>581</v>
      </c>
      <c r="F130" s="134" t="s">
        <v>582</v>
      </c>
      <c r="G130" s="135" t="s">
        <v>546</v>
      </c>
      <c r="H130" s="136">
        <v>1</v>
      </c>
      <c r="I130" s="137"/>
      <c r="J130" s="138">
        <f t="shared" si="0"/>
        <v>0</v>
      </c>
      <c r="K130" s="134" t="s">
        <v>1</v>
      </c>
      <c r="L130" s="31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138</v>
      </c>
      <c r="AT130" s="143" t="s">
        <v>133</v>
      </c>
      <c r="AU130" s="143" t="s">
        <v>73</v>
      </c>
      <c r="AY130" s="16" t="s">
        <v>131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6" t="s">
        <v>81</v>
      </c>
      <c r="BK130" s="144">
        <f t="shared" si="9"/>
        <v>0</v>
      </c>
      <c r="BL130" s="16" t="s">
        <v>138</v>
      </c>
      <c r="BM130" s="143" t="s">
        <v>583</v>
      </c>
    </row>
    <row r="131" spans="2:65" s="1" customFormat="1" ht="33" customHeight="1">
      <c r="B131" s="131"/>
      <c r="C131" s="132" t="s">
        <v>164</v>
      </c>
      <c r="D131" s="132" t="s">
        <v>133</v>
      </c>
      <c r="E131" s="133" t="s">
        <v>584</v>
      </c>
      <c r="F131" s="134" t="s">
        <v>585</v>
      </c>
      <c r="G131" s="135" t="s">
        <v>546</v>
      </c>
      <c r="H131" s="136">
        <v>7</v>
      </c>
      <c r="I131" s="137"/>
      <c r="J131" s="138">
        <f t="shared" si="0"/>
        <v>0</v>
      </c>
      <c r="K131" s="134" t="s">
        <v>1</v>
      </c>
      <c r="L131" s="31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138</v>
      </c>
      <c r="AT131" s="143" t="s">
        <v>133</v>
      </c>
      <c r="AU131" s="143" t="s">
        <v>73</v>
      </c>
      <c r="AY131" s="16" t="s">
        <v>131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6" t="s">
        <v>81</v>
      </c>
      <c r="BK131" s="144">
        <f t="shared" si="9"/>
        <v>0</v>
      </c>
      <c r="BL131" s="16" t="s">
        <v>138</v>
      </c>
      <c r="BM131" s="143" t="s">
        <v>586</v>
      </c>
    </row>
    <row r="132" spans="2:65" s="1" customFormat="1" ht="16.5" customHeight="1">
      <c r="B132" s="131"/>
      <c r="C132" s="132" t="s">
        <v>197</v>
      </c>
      <c r="D132" s="132" t="s">
        <v>133</v>
      </c>
      <c r="E132" s="133" t="s">
        <v>587</v>
      </c>
      <c r="F132" s="134" t="s">
        <v>588</v>
      </c>
      <c r="G132" s="135" t="s">
        <v>546</v>
      </c>
      <c r="H132" s="136">
        <v>7</v>
      </c>
      <c r="I132" s="137"/>
      <c r="J132" s="138">
        <f t="shared" si="0"/>
        <v>0</v>
      </c>
      <c r="K132" s="134" t="s">
        <v>1</v>
      </c>
      <c r="L132" s="31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138</v>
      </c>
      <c r="AT132" s="143" t="s">
        <v>133</v>
      </c>
      <c r="AU132" s="143" t="s">
        <v>73</v>
      </c>
      <c r="AY132" s="16" t="s">
        <v>131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6" t="s">
        <v>81</v>
      </c>
      <c r="BK132" s="144">
        <f t="shared" si="9"/>
        <v>0</v>
      </c>
      <c r="BL132" s="16" t="s">
        <v>138</v>
      </c>
      <c r="BM132" s="143" t="s">
        <v>589</v>
      </c>
    </row>
    <row r="133" spans="2:65" s="1" customFormat="1" ht="21.75" customHeight="1">
      <c r="B133" s="131"/>
      <c r="C133" s="132" t="s">
        <v>169</v>
      </c>
      <c r="D133" s="132" t="s">
        <v>133</v>
      </c>
      <c r="E133" s="133" t="s">
        <v>590</v>
      </c>
      <c r="F133" s="134" t="s">
        <v>591</v>
      </c>
      <c r="G133" s="135" t="s">
        <v>546</v>
      </c>
      <c r="H133" s="136">
        <v>6</v>
      </c>
      <c r="I133" s="137"/>
      <c r="J133" s="138">
        <f t="shared" si="0"/>
        <v>0</v>
      </c>
      <c r="K133" s="134" t="s">
        <v>1</v>
      </c>
      <c r="L133" s="31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138</v>
      </c>
      <c r="AT133" s="143" t="s">
        <v>133</v>
      </c>
      <c r="AU133" s="143" t="s">
        <v>73</v>
      </c>
      <c r="AY133" s="16" t="s">
        <v>131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6" t="s">
        <v>81</v>
      </c>
      <c r="BK133" s="144">
        <f t="shared" si="9"/>
        <v>0</v>
      </c>
      <c r="BL133" s="16" t="s">
        <v>138</v>
      </c>
      <c r="BM133" s="143" t="s">
        <v>592</v>
      </c>
    </row>
    <row r="134" spans="2:65" s="1" customFormat="1" ht="16.5" customHeight="1">
      <c r="B134" s="131"/>
      <c r="C134" s="132" t="s">
        <v>205</v>
      </c>
      <c r="D134" s="132" t="s">
        <v>133</v>
      </c>
      <c r="E134" s="133" t="s">
        <v>593</v>
      </c>
      <c r="F134" s="134" t="s">
        <v>594</v>
      </c>
      <c r="G134" s="135" t="s">
        <v>546</v>
      </c>
      <c r="H134" s="136">
        <v>6</v>
      </c>
      <c r="I134" s="137"/>
      <c r="J134" s="138">
        <f t="shared" si="0"/>
        <v>0</v>
      </c>
      <c r="K134" s="134" t="s">
        <v>1</v>
      </c>
      <c r="L134" s="31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138</v>
      </c>
      <c r="AT134" s="143" t="s">
        <v>133</v>
      </c>
      <c r="AU134" s="143" t="s">
        <v>73</v>
      </c>
      <c r="AY134" s="16" t="s">
        <v>131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6" t="s">
        <v>81</v>
      </c>
      <c r="BK134" s="144">
        <f t="shared" si="9"/>
        <v>0</v>
      </c>
      <c r="BL134" s="16" t="s">
        <v>138</v>
      </c>
      <c r="BM134" s="143" t="s">
        <v>595</v>
      </c>
    </row>
    <row r="135" spans="2:65" s="1" customFormat="1" ht="16.5" customHeight="1">
      <c r="B135" s="131"/>
      <c r="C135" s="132" t="s">
        <v>173</v>
      </c>
      <c r="D135" s="132" t="s">
        <v>133</v>
      </c>
      <c r="E135" s="133" t="s">
        <v>596</v>
      </c>
      <c r="F135" s="134" t="s">
        <v>597</v>
      </c>
      <c r="G135" s="135" t="s">
        <v>546</v>
      </c>
      <c r="H135" s="136">
        <v>6</v>
      </c>
      <c r="I135" s="137"/>
      <c r="J135" s="138">
        <f t="shared" si="0"/>
        <v>0</v>
      </c>
      <c r="K135" s="134" t="s">
        <v>1</v>
      </c>
      <c r="L135" s="31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138</v>
      </c>
      <c r="AT135" s="143" t="s">
        <v>133</v>
      </c>
      <c r="AU135" s="143" t="s">
        <v>73</v>
      </c>
      <c r="AY135" s="16" t="s">
        <v>131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6" t="s">
        <v>81</v>
      </c>
      <c r="BK135" s="144">
        <f t="shared" si="9"/>
        <v>0</v>
      </c>
      <c r="BL135" s="16" t="s">
        <v>138</v>
      </c>
      <c r="BM135" s="143" t="s">
        <v>598</v>
      </c>
    </row>
    <row r="136" spans="2:65" s="1" customFormat="1" ht="37.950000000000003" customHeight="1">
      <c r="B136" s="131"/>
      <c r="C136" s="132" t="s">
        <v>213</v>
      </c>
      <c r="D136" s="132" t="s">
        <v>133</v>
      </c>
      <c r="E136" s="133" t="s">
        <v>599</v>
      </c>
      <c r="F136" s="134" t="s">
        <v>600</v>
      </c>
      <c r="G136" s="135" t="s">
        <v>601</v>
      </c>
      <c r="H136" s="136">
        <v>1</v>
      </c>
      <c r="I136" s="137"/>
      <c r="J136" s="138">
        <f t="shared" si="0"/>
        <v>0</v>
      </c>
      <c r="K136" s="134" t="s">
        <v>1</v>
      </c>
      <c r="L136" s="31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138</v>
      </c>
      <c r="AT136" s="143" t="s">
        <v>133</v>
      </c>
      <c r="AU136" s="143" t="s">
        <v>73</v>
      </c>
      <c r="AY136" s="16" t="s">
        <v>131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6" t="s">
        <v>81</v>
      </c>
      <c r="BK136" s="144">
        <f t="shared" si="9"/>
        <v>0</v>
      </c>
      <c r="BL136" s="16" t="s">
        <v>138</v>
      </c>
      <c r="BM136" s="143" t="s">
        <v>602</v>
      </c>
    </row>
    <row r="137" spans="2:65" s="1" customFormat="1" ht="16.5" customHeight="1">
      <c r="B137" s="131"/>
      <c r="C137" s="132" t="s">
        <v>178</v>
      </c>
      <c r="D137" s="132" t="s">
        <v>133</v>
      </c>
      <c r="E137" s="133" t="s">
        <v>603</v>
      </c>
      <c r="F137" s="134" t="s">
        <v>604</v>
      </c>
      <c r="G137" s="135" t="s">
        <v>601</v>
      </c>
      <c r="H137" s="136">
        <v>1</v>
      </c>
      <c r="I137" s="137"/>
      <c r="J137" s="138">
        <f t="shared" si="0"/>
        <v>0</v>
      </c>
      <c r="K137" s="134" t="s">
        <v>1</v>
      </c>
      <c r="L137" s="31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471</v>
      </c>
      <c r="AT137" s="143" t="s">
        <v>133</v>
      </c>
      <c r="AU137" s="143" t="s">
        <v>73</v>
      </c>
      <c r="AY137" s="16" t="s">
        <v>131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6" t="s">
        <v>81</v>
      </c>
      <c r="BK137" s="144">
        <f t="shared" si="9"/>
        <v>0</v>
      </c>
      <c r="BL137" s="16" t="s">
        <v>471</v>
      </c>
      <c r="BM137" s="143" t="s">
        <v>605</v>
      </c>
    </row>
    <row r="138" spans="2:65" s="1" customFormat="1" ht="16.5" customHeight="1">
      <c r="B138" s="131"/>
      <c r="C138" s="132" t="s">
        <v>7</v>
      </c>
      <c r="D138" s="132" t="s">
        <v>133</v>
      </c>
      <c r="E138" s="133" t="s">
        <v>606</v>
      </c>
      <c r="F138" s="134" t="s">
        <v>607</v>
      </c>
      <c r="G138" s="135" t="s">
        <v>601</v>
      </c>
      <c r="H138" s="136">
        <v>1</v>
      </c>
      <c r="I138" s="137"/>
      <c r="J138" s="138">
        <f t="shared" si="0"/>
        <v>0</v>
      </c>
      <c r="K138" s="134" t="s">
        <v>1</v>
      </c>
      <c r="L138" s="31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471</v>
      </c>
      <c r="AT138" s="143" t="s">
        <v>133</v>
      </c>
      <c r="AU138" s="143" t="s">
        <v>73</v>
      </c>
      <c r="AY138" s="16" t="s">
        <v>131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6" t="s">
        <v>81</v>
      </c>
      <c r="BK138" s="144">
        <f t="shared" si="9"/>
        <v>0</v>
      </c>
      <c r="BL138" s="16" t="s">
        <v>471</v>
      </c>
      <c r="BM138" s="143" t="s">
        <v>608</v>
      </c>
    </row>
    <row r="139" spans="2:65" s="1" customFormat="1" ht="24.15" customHeight="1">
      <c r="B139" s="131"/>
      <c r="C139" s="132" t="s">
        <v>182</v>
      </c>
      <c r="D139" s="132" t="s">
        <v>133</v>
      </c>
      <c r="E139" s="133" t="s">
        <v>609</v>
      </c>
      <c r="F139" s="134" t="s">
        <v>610</v>
      </c>
      <c r="G139" s="135" t="s">
        <v>601</v>
      </c>
      <c r="H139" s="136">
        <v>1</v>
      </c>
      <c r="I139" s="137"/>
      <c r="J139" s="138">
        <f t="shared" si="0"/>
        <v>0</v>
      </c>
      <c r="K139" s="134" t="s">
        <v>1</v>
      </c>
      <c r="L139" s="31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471</v>
      </c>
      <c r="AT139" s="143" t="s">
        <v>133</v>
      </c>
      <c r="AU139" s="143" t="s">
        <v>73</v>
      </c>
      <c r="AY139" s="16" t="s">
        <v>131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6" t="s">
        <v>81</v>
      </c>
      <c r="BK139" s="144">
        <f t="shared" si="9"/>
        <v>0</v>
      </c>
      <c r="BL139" s="16" t="s">
        <v>471</v>
      </c>
      <c r="BM139" s="143" t="s">
        <v>611</v>
      </c>
    </row>
    <row r="140" spans="2:65" s="1" customFormat="1" ht="16.5" customHeight="1">
      <c r="B140" s="131"/>
      <c r="C140" s="132" t="s">
        <v>226</v>
      </c>
      <c r="D140" s="132" t="s">
        <v>133</v>
      </c>
      <c r="E140" s="133" t="s">
        <v>612</v>
      </c>
      <c r="F140" s="134" t="s">
        <v>613</v>
      </c>
      <c r="G140" s="135" t="s">
        <v>601</v>
      </c>
      <c r="H140" s="136">
        <v>1</v>
      </c>
      <c r="I140" s="137"/>
      <c r="J140" s="138">
        <f t="shared" si="0"/>
        <v>0</v>
      </c>
      <c r="K140" s="134" t="s">
        <v>1</v>
      </c>
      <c r="L140" s="31"/>
      <c r="M140" s="139" t="s">
        <v>1</v>
      </c>
      <c r="N140" s="140" t="s">
        <v>38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471</v>
      </c>
      <c r="AT140" s="143" t="s">
        <v>133</v>
      </c>
      <c r="AU140" s="143" t="s">
        <v>73</v>
      </c>
      <c r="AY140" s="16" t="s">
        <v>131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6" t="s">
        <v>81</v>
      </c>
      <c r="BK140" s="144">
        <f t="shared" si="9"/>
        <v>0</v>
      </c>
      <c r="BL140" s="16" t="s">
        <v>471</v>
      </c>
      <c r="BM140" s="143" t="s">
        <v>614</v>
      </c>
    </row>
    <row r="141" spans="2:65" s="1" customFormat="1" ht="16.5" customHeight="1">
      <c r="B141" s="131"/>
      <c r="C141" s="132" t="s">
        <v>186</v>
      </c>
      <c r="D141" s="132" t="s">
        <v>133</v>
      </c>
      <c r="E141" s="133" t="s">
        <v>615</v>
      </c>
      <c r="F141" s="134" t="s">
        <v>616</v>
      </c>
      <c r="G141" s="135" t="s">
        <v>601</v>
      </c>
      <c r="H141" s="136">
        <v>1</v>
      </c>
      <c r="I141" s="137"/>
      <c r="J141" s="138">
        <f t="shared" si="0"/>
        <v>0</v>
      </c>
      <c r="K141" s="134" t="s">
        <v>1</v>
      </c>
      <c r="L141" s="31"/>
      <c r="M141" s="139" t="s">
        <v>1</v>
      </c>
      <c r="N141" s="140" t="s">
        <v>38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471</v>
      </c>
      <c r="AT141" s="143" t="s">
        <v>133</v>
      </c>
      <c r="AU141" s="143" t="s">
        <v>73</v>
      </c>
      <c r="AY141" s="16" t="s">
        <v>131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6" t="s">
        <v>81</v>
      </c>
      <c r="BK141" s="144">
        <f t="shared" si="9"/>
        <v>0</v>
      </c>
      <c r="BL141" s="16" t="s">
        <v>471</v>
      </c>
      <c r="BM141" s="143" t="s">
        <v>617</v>
      </c>
    </row>
    <row r="142" spans="2:65" s="1" customFormat="1" ht="16.5" customHeight="1">
      <c r="B142" s="131"/>
      <c r="C142" s="132" t="s">
        <v>233</v>
      </c>
      <c r="D142" s="132" t="s">
        <v>133</v>
      </c>
      <c r="E142" s="133" t="s">
        <v>618</v>
      </c>
      <c r="F142" s="134" t="s">
        <v>619</v>
      </c>
      <c r="G142" s="135" t="s">
        <v>601</v>
      </c>
      <c r="H142" s="136">
        <v>1</v>
      </c>
      <c r="I142" s="137"/>
      <c r="J142" s="138">
        <f t="shared" si="0"/>
        <v>0</v>
      </c>
      <c r="K142" s="134" t="s">
        <v>1</v>
      </c>
      <c r="L142" s="31"/>
      <c r="M142" s="181" t="s">
        <v>1</v>
      </c>
      <c r="N142" s="182" t="s">
        <v>38</v>
      </c>
      <c r="O142" s="178"/>
      <c r="P142" s="179">
        <f t="shared" si="1"/>
        <v>0</v>
      </c>
      <c r="Q142" s="179">
        <v>0</v>
      </c>
      <c r="R142" s="179">
        <f t="shared" si="2"/>
        <v>0</v>
      </c>
      <c r="S142" s="179">
        <v>0</v>
      </c>
      <c r="T142" s="180">
        <f t="shared" si="3"/>
        <v>0</v>
      </c>
      <c r="AR142" s="143" t="s">
        <v>471</v>
      </c>
      <c r="AT142" s="143" t="s">
        <v>133</v>
      </c>
      <c r="AU142" s="143" t="s">
        <v>73</v>
      </c>
      <c r="AY142" s="16" t="s">
        <v>131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6" t="s">
        <v>81</v>
      </c>
      <c r="BK142" s="144">
        <f t="shared" si="9"/>
        <v>0</v>
      </c>
      <c r="BL142" s="16" t="s">
        <v>471</v>
      </c>
      <c r="BM142" s="143" t="s">
        <v>620</v>
      </c>
    </row>
    <row r="143" spans="2:65" s="1" customFormat="1" ht="6.9" customHeight="1"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31"/>
    </row>
  </sheetData>
  <autoFilter ref="C115:K142" xr:uid="{00000000-0009-0000-0000-000004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3"/>
  <sheetViews>
    <sheetView showGridLines="0" tabSelected="1" topLeftCell="A38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8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6" t="s">
        <v>94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3" t="str">
        <f>'Rekapitulace stavby'!K6</f>
        <v>Dopravní řešení dolního areálu Oblastní nemocnice Náchod a.s. III</v>
      </c>
      <c r="F7" s="244"/>
      <c r="G7" s="244"/>
      <c r="H7" s="24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222" t="s">
        <v>621</v>
      </c>
      <c r="F9" s="242"/>
      <c r="G9" s="242"/>
      <c r="H9" s="24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28. 1. 2026</v>
      </c>
      <c r="L12" s="31"/>
    </row>
    <row r="13" spans="2:46" s="1" customFormat="1" ht="10.95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5" t="str">
        <f>'Rekapitulace stavby'!E14</f>
        <v>Vyplň údaj</v>
      </c>
      <c r="F18" s="237"/>
      <c r="G18" s="237"/>
      <c r="H18" s="237"/>
      <c r="I18" s="26" t="s">
        <v>26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41" t="s">
        <v>1</v>
      </c>
      <c r="F27" s="241"/>
      <c r="G27" s="241"/>
      <c r="H27" s="241"/>
      <c r="L27" s="88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ROUND(J122,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" customHeight="1">
      <c r="B33" s="31"/>
      <c r="D33" s="54" t="s">
        <v>37</v>
      </c>
      <c r="E33" s="26" t="s">
        <v>38</v>
      </c>
      <c r="F33" s="90">
        <f>ROUND((SUM(BE122:BE142)),  2)</f>
        <v>0</v>
      </c>
      <c r="I33" s="91">
        <v>0.21</v>
      </c>
      <c r="J33" s="90">
        <f>ROUND(((SUM(BE122:BE142))*I33),  2)</f>
        <v>0</v>
      </c>
      <c r="L33" s="31"/>
    </row>
    <row r="34" spans="2:12" s="1" customFormat="1" ht="14.4" customHeight="1">
      <c r="B34" s="31"/>
      <c r="E34" s="26" t="s">
        <v>39</v>
      </c>
      <c r="F34" s="90">
        <f>ROUND((SUM(BF122:BF142)),  2)</f>
        <v>0</v>
      </c>
      <c r="I34" s="91">
        <v>0.12</v>
      </c>
      <c r="J34" s="90">
        <f>ROUND(((SUM(BF122:BF142))*I34),  2)</f>
        <v>0</v>
      </c>
      <c r="L34" s="31"/>
    </row>
    <row r="35" spans="2:12" s="1" customFormat="1" ht="14.4" hidden="1" customHeight="1">
      <c r="B35" s="31"/>
      <c r="E35" s="26" t="s">
        <v>40</v>
      </c>
      <c r="F35" s="90">
        <f>ROUND((SUM(BG122:BG142)),  2)</f>
        <v>0</v>
      </c>
      <c r="I35" s="91">
        <v>0.21</v>
      </c>
      <c r="J35" s="90">
        <f>0</f>
        <v>0</v>
      </c>
      <c r="L35" s="31"/>
    </row>
    <row r="36" spans="2:12" s="1" customFormat="1" ht="14.4" hidden="1" customHeight="1">
      <c r="B36" s="31"/>
      <c r="E36" s="26" t="s">
        <v>41</v>
      </c>
      <c r="F36" s="90">
        <f>ROUND((SUM(BH122:BH142)),  2)</f>
        <v>0</v>
      </c>
      <c r="I36" s="91">
        <v>0.12</v>
      </c>
      <c r="J36" s="90">
        <f>0</f>
        <v>0</v>
      </c>
      <c r="L36" s="31"/>
    </row>
    <row r="37" spans="2:12" s="1" customFormat="1" ht="14.4" hidden="1" customHeight="1">
      <c r="B37" s="31"/>
      <c r="E37" s="26" t="s">
        <v>42</v>
      </c>
      <c r="F37" s="90">
        <f>ROUND((SUM(BI122:BI142)),  2)</f>
        <v>0</v>
      </c>
      <c r="I37" s="91">
        <v>0</v>
      </c>
      <c r="J37" s="90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98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43" t="str">
        <f>E7</f>
        <v>Dopravní řešení dolního areálu Oblastní nemocnice Náchod a.s. III</v>
      </c>
      <c r="F85" s="244"/>
      <c r="G85" s="244"/>
      <c r="H85" s="244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222" t="str">
        <f>E9</f>
        <v>VRN - Vedlejší a ostatní ...</v>
      </c>
      <c r="F87" s="242"/>
      <c r="G87" s="242"/>
      <c r="H87" s="242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28. 1. 2026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15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5" customHeight="1">
      <c r="B96" s="31"/>
      <c r="C96" s="102" t="s">
        <v>101</v>
      </c>
      <c r="J96" s="65">
        <f>J122</f>
        <v>0</v>
      </c>
      <c r="L96" s="31"/>
      <c r="AU96" s="16" t="s">
        <v>102</v>
      </c>
    </row>
    <row r="97" spans="2:12" s="8" customFormat="1" ht="24.9" customHeight="1">
      <c r="B97" s="103"/>
      <c r="D97" s="104" t="s">
        <v>622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95" customHeight="1">
      <c r="B98" s="107"/>
      <c r="D98" s="108" t="s">
        <v>623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95" customHeight="1">
      <c r="B99" s="107"/>
      <c r="D99" s="108" t="s">
        <v>624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12" s="9" customFormat="1" ht="19.95" customHeight="1">
      <c r="B100" s="107"/>
      <c r="D100" s="108" t="s">
        <v>625</v>
      </c>
      <c r="E100" s="109"/>
      <c r="F100" s="109"/>
      <c r="G100" s="109"/>
      <c r="H100" s="109"/>
      <c r="I100" s="109"/>
      <c r="J100" s="110">
        <f>J135</f>
        <v>0</v>
      </c>
      <c r="L100" s="107"/>
    </row>
    <row r="101" spans="2:12" s="9" customFormat="1" ht="19.95" customHeight="1">
      <c r="B101" s="107"/>
      <c r="D101" s="108" t="s">
        <v>626</v>
      </c>
      <c r="E101" s="109"/>
      <c r="F101" s="109"/>
      <c r="G101" s="109"/>
      <c r="H101" s="109"/>
      <c r="I101" s="109"/>
      <c r="J101" s="110">
        <f>J138</f>
        <v>0</v>
      </c>
      <c r="L101" s="107"/>
    </row>
    <row r="102" spans="2:12" s="9" customFormat="1" ht="19.95" customHeight="1">
      <c r="B102" s="107"/>
      <c r="D102" s="108" t="s">
        <v>627</v>
      </c>
      <c r="E102" s="109"/>
      <c r="F102" s="109"/>
      <c r="G102" s="109"/>
      <c r="H102" s="109"/>
      <c r="I102" s="109"/>
      <c r="J102" s="110">
        <f>J140</f>
        <v>0</v>
      </c>
      <c r="L102" s="107"/>
    </row>
    <row r="103" spans="2:12" s="1" customFormat="1" ht="21.75" customHeight="1">
      <c r="B103" s="31"/>
      <c r="L103" s="31"/>
    </row>
    <row r="104" spans="2:12" s="1" customFormat="1" ht="6.9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" customHeight="1">
      <c r="B109" s="31"/>
      <c r="C109" s="20" t="s">
        <v>116</v>
      </c>
      <c r="L109" s="31"/>
    </row>
    <row r="110" spans="2:12" s="1" customFormat="1" ht="6.9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43" t="str">
        <f>E7</f>
        <v>Dopravní řešení dolního areálu Oblastní nemocnice Náchod a.s. III</v>
      </c>
      <c r="F112" s="244"/>
      <c r="G112" s="244"/>
      <c r="H112" s="244"/>
      <c r="L112" s="31"/>
    </row>
    <row r="113" spans="2:65" s="1" customFormat="1" ht="12" customHeight="1">
      <c r="B113" s="31"/>
      <c r="C113" s="26" t="s">
        <v>96</v>
      </c>
      <c r="L113" s="31"/>
    </row>
    <row r="114" spans="2:65" s="1" customFormat="1" ht="16.5" customHeight="1">
      <c r="B114" s="31"/>
      <c r="E114" s="222" t="str">
        <f>E9</f>
        <v>VRN - Vedlejší a ostatní ...</v>
      </c>
      <c r="F114" s="242"/>
      <c r="G114" s="242"/>
      <c r="H114" s="242"/>
      <c r="L114" s="31"/>
    </row>
    <row r="115" spans="2:65" s="1" customFormat="1" ht="6.9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28. 1. 2026</v>
      </c>
      <c r="L116" s="31"/>
    </row>
    <row r="117" spans="2:65" s="1" customFormat="1" ht="6.9" customHeight="1">
      <c r="B117" s="31"/>
      <c r="L117" s="31"/>
    </row>
    <row r="118" spans="2:65" s="1" customFormat="1" ht="15.15" customHeight="1">
      <c r="B118" s="31"/>
      <c r="C118" s="26" t="s">
        <v>24</v>
      </c>
      <c r="F118" s="24" t="str">
        <f>E15</f>
        <v xml:space="preserve"> </v>
      </c>
      <c r="I118" s="26" t="s">
        <v>29</v>
      </c>
      <c r="J118" s="29" t="str">
        <f>E21</f>
        <v xml:space="preserve"> </v>
      </c>
      <c r="L118" s="31"/>
    </row>
    <row r="119" spans="2:65" s="1" customFormat="1" ht="15.15" customHeight="1">
      <c r="B119" s="31"/>
      <c r="C119" s="26" t="s">
        <v>27</v>
      </c>
      <c r="F119" s="24" t="str">
        <f>IF(E18="","",E18)</f>
        <v>Vyplň údaj</v>
      </c>
      <c r="I119" s="26" t="s">
        <v>31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117</v>
      </c>
      <c r="D121" s="113" t="s">
        <v>58</v>
      </c>
      <c r="E121" s="113" t="s">
        <v>54</v>
      </c>
      <c r="F121" s="113" t="s">
        <v>55</v>
      </c>
      <c r="G121" s="113" t="s">
        <v>118</v>
      </c>
      <c r="H121" s="113" t="s">
        <v>119</v>
      </c>
      <c r="I121" s="113" t="s">
        <v>120</v>
      </c>
      <c r="J121" s="113" t="s">
        <v>100</v>
      </c>
      <c r="K121" s="114" t="s">
        <v>121</v>
      </c>
      <c r="L121" s="111"/>
      <c r="M121" s="58" t="s">
        <v>1</v>
      </c>
      <c r="N121" s="59" t="s">
        <v>37</v>
      </c>
      <c r="O121" s="59" t="s">
        <v>122</v>
      </c>
      <c r="P121" s="59" t="s">
        <v>123</v>
      </c>
      <c r="Q121" s="59" t="s">
        <v>124</v>
      </c>
      <c r="R121" s="59" t="s">
        <v>125</v>
      </c>
      <c r="S121" s="59" t="s">
        <v>126</v>
      </c>
      <c r="T121" s="60" t="s">
        <v>127</v>
      </c>
    </row>
    <row r="122" spans="2:65" s="1" customFormat="1" ht="22.95" customHeight="1">
      <c r="B122" s="31"/>
      <c r="C122" s="63" t="s">
        <v>128</v>
      </c>
      <c r="J122" s="115">
        <f>BK122</f>
        <v>0</v>
      </c>
      <c r="L122" s="31"/>
      <c r="M122" s="61"/>
      <c r="N122" s="52"/>
      <c r="O122" s="52"/>
      <c r="P122" s="116">
        <f>P123</f>
        <v>0</v>
      </c>
      <c r="Q122" s="52"/>
      <c r="R122" s="116">
        <f>R123</f>
        <v>0</v>
      </c>
      <c r="S122" s="52"/>
      <c r="T122" s="117">
        <f>T123</f>
        <v>0</v>
      </c>
      <c r="AT122" s="16" t="s">
        <v>72</v>
      </c>
      <c r="AU122" s="16" t="s">
        <v>102</v>
      </c>
      <c r="BK122" s="118">
        <f>BK123</f>
        <v>0</v>
      </c>
    </row>
    <row r="123" spans="2:65" s="11" customFormat="1" ht="25.95" customHeight="1">
      <c r="B123" s="119"/>
      <c r="D123" s="120" t="s">
        <v>72</v>
      </c>
      <c r="E123" s="121" t="s">
        <v>92</v>
      </c>
      <c r="F123" s="121" t="s">
        <v>628</v>
      </c>
      <c r="I123" s="122"/>
      <c r="J123" s="123">
        <f>BK123</f>
        <v>0</v>
      </c>
      <c r="L123" s="119"/>
      <c r="M123" s="124"/>
      <c r="P123" s="125">
        <f>P124+P129+P135+P138+P140</f>
        <v>0</v>
      </c>
      <c r="R123" s="125">
        <f>R124+R129+R135+R138+R140</f>
        <v>0</v>
      </c>
      <c r="T123" s="126">
        <f>T124+T129+T135+T138+T140</f>
        <v>0</v>
      </c>
      <c r="AR123" s="120" t="s">
        <v>153</v>
      </c>
      <c r="AT123" s="127" t="s">
        <v>72</v>
      </c>
      <c r="AU123" s="127" t="s">
        <v>73</v>
      </c>
      <c r="AY123" s="120" t="s">
        <v>131</v>
      </c>
      <c r="BK123" s="128">
        <f>BK124+BK129+BK135+BK138+BK140</f>
        <v>0</v>
      </c>
    </row>
    <row r="124" spans="2:65" s="11" customFormat="1" ht="22.95" customHeight="1">
      <c r="B124" s="119"/>
      <c r="D124" s="120" t="s">
        <v>72</v>
      </c>
      <c r="E124" s="129" t="s">
        <v>629</v>
      </c>
      <c r="F124" s="129" t="s">
        <v>630</v>
      </c>
      <c r="I124" s="122"/>
      <c r="J124" s="130">
        <f>BK124</f>
        <v>0</v>
      </c>
      <c r="L124" s="119"/>
      <c r="M124" s="124"/>
      <c r="P124" s="125">
        <f>SUM(P125:P128)</f>
        <v>0</v>
      </c>
      <c r="R124" s="125">
        <f>SUM(R125:R128)</f>
        <v>0</v>
      </c>
      <c r="T124" s="126">
        <f>SUM(T125:T128)</f>
        <v>0</v>
      </c>
      <c r="AR124" s="120" t="s">
        <v>153</v>
      </c>
      <c r="AT124" s="127" t="s">
        <v>72</v>
      </c>
      <c r="AU124" s="127" t="s">
        <v>81</v>
      </c>
      <c r="AY124" s="120" t="s">
        <v>131</v>
      </c>
      <c r="BK124" s="128">
        <f>SUM(BK125:BK128)</f>
        <v>0</v>
      </c>
    </row>
    <row r="125" spans="2:65" s="1" customFormat="1" ht="16.5" customHeight="1">
      <c r="B125" s="131"/>
      <c r="C125" s="132" t="s">
        <v>81</v>
      </c>
      <c r="D125" s="132" t="s">
        <v>133</v>
      </c>
      <c r="E125" s="133" t="s">
        <v>631</v>
      </c>
      <c r="F125" s="134" t="s">
        <v>632</v>
      </c>
      <c r="G125" s="135" t="s">
        <v>477</v>
      </c>
      <c r="H125" s="136">
        <v>1</v>
      </c>
      <c r="I125" s="137"/>
      <c r="J125" s="138">
        <f>ROUND(I125*H125,2)</f>
        <v>0</v>
      </c>
      <c r="K125" s="134" t="s">
        <v>137</v>
      </c>
      <c r="L125" s="31"/>
      <c r="M125" s="139" t="s">
        <v>1</v>
      </c>
      <c r="N125" s="140" t="s">
        <v>38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138</v>
      </c>
      <c r="AT125" s="143" t="s">
        <v>133</v>
      </c>
      <c r="AU125" s="143" t="s">
        <v>83</v>
      </c>
      <c r="AY125" s="16" t="s">
        <v>131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81</v>
      </c>
      <c r="BK125" s="144">
        <f>ROUND(I125*H125,2)</f>
        <v>0</v>
      </c>
      <c r="BL125" s="16" t="s">
        <v>138</v>
      </c>
      <c r="BM125" s="143" t="s">
        <v>83</v>
      </c>
    </row>
    <row r="126" spans="2:65" s="1" customFormat="1" ht="16.5" customHeight="1">
      <c r="B126" s="131"/>
      <c r="C126" s="132" t="s">
        <v>83</v>
      </c>
      <c r="D126" s="132" t="s">
        <v>133</v>
      </c>
      <c r="E126" s="133" t="s">
        <v>633</v>
      </c>
      <c r="F126" s="134" t="s">
        <v>634</v>
      </c>
      <c r="G126" s="135" t="s">
        <v>477</v>
      </c>
      <c r="H126" s="136">
        <v>1</v>
      </c>
      <c r="I126" s="137"/>
      <c r="J126" s="138">
        <f>ROUND(I126*H126,2)</f>
        <v>0</v>
      </c>
      <c r="K126" s="134" t="s">
        <v>137</v>
      </c>
      <c r="L126" s="31"/>
      <c r="M126" s="139" t="s">
        <v>1</v>
      </c>
      <c r="N126" s="140" t="s">
        <v>38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138</v>
      </c>
      <c r="AT126" s="143" t="s">
        <v>133</v>
      </c>
      <c r="AU126" s="143" t="s">
        <v>83</v>
      </c>
      <c r="AY126" s="16" t="s">
        <v>131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81</v>
      </c>
      <c r="BK126" s="144">
        <f>ROUND(I126*H126,2)</f>
        <v>0</v>
      </c>
      <c r="BL126" s="16" t="s">
        <v>138</v>
      </c>
      <c r="BM126" s="143" t="s">
        <v>138</v>
      </c>
    </row>
    <row r="127" spans="2:65" s="1" customFormat="1" ht="16.5" customHeight="1">
      <c r="B127" s="131"/>
      <c r="C127" s="132" t="s">
        <v>144</v>
      </c>
      <c r="D127" s="132" t="s">
        <v>133</v>
      </c>
      <c r="E127" s="133" t="s">
        <v>635</v>
      </c>
      <c r="F127" s="134" t="s">
        <v>636</v>
      </c>
      <c r="G127" s="135" t="s">
        <v>477</v>
      </c>
      <c r="H127" s="136">
        <v>1</v>
      </c>
      <c r="I127" s="137"/>
      <c r="J127" s="138">
        <f>ROUND(I127*H127,2)</f>
        <v>0</v>
      </c>
      <c r="K127" s="134" t="s">
        <v>137</v>
      </c>
      <c r="L127" s="31"/>
      <c r="M127" s="139" t="s">
        <v>1</v>
      </c>
      <c r="N127" s="140" t="s">
        <v>38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138</v>
      </c>
      <c r="AT127" s="143" t="s">
        <v>133</v>
      </c>
      <c r="AU127" s="143" t="s">
        <v>83</v>
      </c>
      <c r="AY127" s="16" t="s">
        <v>131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81</v>
      </c>
      <c r="BK127" s="144">
        <f>ROUND(I127*H127,2)</f>
        <v>0</v>
      </c>
      <c r="BL127" s="16" t="s">
        <v>138</v>
      </c>
      <c r="BM127" s="143" t="s">
        <v>147</v>
      </c>
    </row>
    <row r="128" spans="2:65" s="1" customFormat="1" ht="24.15" customHeight="1">
      <c r="B128" s="131"/>
      <c r="C128" s="132" t="s">
        <v>147</v>
      </c>
      <c r="D128" s="132" t="s">
        <v>133</v>
      </c>
      <c r="E128" s="133" t="s">
        <v>637</v>
      </c>
      <c r="F128" s="134" t="s">
        <v>638</v>
      </c>
      <c r="G128" s="135" t="s">
        <v>477</v>
      </c>
      <c r="H128" s="136">
        <v>1</v>
      </c>
      <c r="I128" s="137"/>
      <c r="J128" s="138">
        <f>ROUND(I128*H128,2)</f>
        <v>0</v>
      </c>
      <c r="K128" s="134" t="s">
        <v>137</v>
      </c>
      <c r="L128" s="31"/>
      <c r="M128" s="139" t="s">
        <v>1</v>
      </c>
      <c r="N128" s="140" t="s">
        <v>38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138</v>
      </c>
      <c r="AT128" s="143" t="s">
        <v>133</v>
      </c>
      <c r="AU128" s="143" t="s">
        <v>83</v>
      </c>
      <c r="AY128" s="16" t="s">
        <v>131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81</v>
      </c>
      <c r="BK128" s="144">
        <f>ROUND(I128*H128,2)</f>
        <v>0</v>
      </c>
      <c r="BL128" s="16" t="s">
        <v>138</v>
      </c>
      <c r="BM128" s="143" t="s">
        <v>152</v>
      </c>
    </row>
    <row r="129" spans="2:65" s="11" customFormat="1" ht="22.95" customHeight="1">
      <c r="B129" s="119"/>
      <c r="D129" s="120" t="s">
        <v>72</v>
      </c>
      <c r="E129" s="129" t="s">
        <v>639</v>
      </c>
      <c r="F129" s="129" t="s">
        <v>640</v>
      </c>
      <c r="I129" s="122"/>
      <c r="J129" s="130">
        <f>BK129</f>
        <v>0</v>
      </c>
      <c r="L129" s="119"/>
      <c r="M129" s="124"/>
      <c r="P129" s="125">
        <f>SUM(P130:P134)</f>
        <v>0</v>
      </c>
      <c r="R129" s="125">
        <f>SUM(R130:R134)</f>
        <v>0</v>
      </c>
      <c r="T129" s="126">
        <f>SUM(T130:T134)</f>
        <v>0</v>
      </c>
      <c r="AR129" s="120" t="s">
        <v>153</v>
      </c>
      <c r="AT129" s="127" t="s">
        <v>72</v>
      </c>
      <c r="AU129" s="127" t="s">
        <v>81</v>
      </c>
      <c r="AY129" s="120" t="s">
        <v>131</v>
      </c>
      <c r="BK129" s="128">
        <f>SUM(BK130:BK134)</f>
        <v>0</v>
      </c>
    </row>
    <row r="130" spans="2:65" s="1" customFormat="1" ht="16.5" customHeight="1">
      <c r="B130" s="131"/>
      <c r="C130" s="132" t="s">
        <v>161</v>
      </c>
      <c r="D130" s="132" t="s">
        <v>133</v>
      </c>
      <c r="E130" s="133" t="s">
        <v>641</v>
      </c>
      <c r="F130" s="134" t="s">
        <v>640</v>
      </c>
      <c r="G130" s="135" t="s">
        <v>477</v>
      </c>
      <c r="H130" s="136">
        <v>1</v>
      </c>
      <c r="I130" s="137"/>
      <c r="J130" s="138">
        <f>ROUND(I130*H130,2)</f>
        <v>0</v>
      </c>
      <c r="K130" s="134" t="s">
        <v>137</v>
      </c>
      <c r="L130" s="31"/>
      <c r="M130" s="139" t="s">
        <v>1</v>
      </c>
      <c r="N130" s="140" t="s">
        <v>38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138</v>
      </c>
      <c r="AT130" s="143" t="s">
        <v>133</v>
      </c>
      <c r="AU130" s="143" t="s">
        <v>83</v>
      </c>
      <c r="AY130" s="16" t="s">
        <v>131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6" t="s">
        <v>81</v>
      </c>
      <c r="BK130" s="144">
        <f>ROUND(I130*H130,2)</f>
        <v>0</v>
      </c>
      <c r="BL130" s="16" t="s">
        <v>138</v>
      </c>
      <c r="BM130" s="143" t="s">
        <v>156</v>
      </c>
    </row>
    <row r="131" spans="2:65" s="1" customFormat="1" ht="24.15" customHeight="1">
      <c r="B131" s="131"/>
      <c r="C131" s="132" t="s">
        <v>152</v>
      </c>
      <c r="D131" s="132" t="s">
        <v>133</v>
      </c>
      <c r="E131" s="133" t="s">
        <v>642</v>
      </c>
      <c r="F131" s="134" t="s">
        <v>643</v>
      </c>
      <c r="G131" s="135" t="s">
        <v>477</v>
      </c>
      <c r="H131" s="136">
        <v>1</v>
      </c>
      <c r="I131" s="137"/>
      <c r="J131" s="138">
        <f>ROUND(I131*H131,2)</f>
        <v>0</v>
      </c>
      <c r="K131" s="134" t="s">
        <v>137</v>
      </c>
      <c r="L131" s="31"/>
      <c r="M131" s="139" t="s">
        <v>1</v>
      </c>
      <c r="N131" s="140" t="s">
        <v>38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138</v>
      </c>
      <c r="AT131" s="143" t="s">
        <v>133</v>
      </c>
      <c r="AU131" s="143" t="s">
        <v>83</v>
      </c>
      <c r="AY131" s="16" t="s">
        <v>131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81</v>
      </c>
      <c r="BK131" s="144">
        <f>ROUND(I131*H131,2)</f>
        <v>0</v>
      </c>
      <c r="BL131" s="16" t="s">
        <v>138</v>
      </c>
      <c r="BM131" s="143" t="s">
        <v>8</v>
      </c>
    </row>
    <row r="132" spans="2:65" s="1" customFormat="1" ht="24.15" customHeight="1">
      <c r="B132" s="131"/>
      <c r="C132" s="132" t="s">
        <v>170</v>
      </c>
      <c r="D132" s="132" t="s">
        <v>133</v>
      </c>
      <c r="E132" s="133" t="s">
        <v>644</v>
      </c>
      <c r="F132" s="134" t="s">
        <v>645</v>
      </c>
      <c r="G132" s="135" t="s">
        <v>477</v>
      </c>
      <c r="H132" s="136">
        <v>1</v>
      </c>
      <c r="I132" s="137"/>
      <c r="J132" s="138">
        <f>ROUND(I132*H132,2)</f>
        <v>0</v>
      </c>
      <c r="K132" s="134" t="s">
        <v>137</v>
      </c>
      <c r="L132" s="31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138</v>
      </c>
      <c r="AT132" s="143" t="s">
        <v>133</v>
      </c>
      <c r="AU132" s="143" t="s">
        <v>83</v>
      </c>
      <c r="AY132" s="16" t="s">
        <v>131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81</v>
      </c>
      <c r="BK132" s="144">
        <f>ROUND(I132*H132,2)</f>
        <v>0</v>
      </c>
      <c r="BL132" s="16" t="s">
        <v>138</v>
      </c>
      <c r="BM132" s="143" t="s">
        <v>164</v>
      </c>
    </row>
    <row r="133" spans="2:65" s="1" customFormat="1" ht="16.5" customHeight="1">
      <c r="B133" s="131"/>
      <c r="C133" s="132" t="s">
        <v>156</v>
      </c>
      <c r="D133" s="132" t="s">
        <v>133</v>
      </c>
      <c r="E133" s="133" t="s">
        <v>646</v>
      </c>
      <c r="F133" s="134" t="s">
        <v>647</v>
      </c>
      <c r="G133" s="135" t="s">
        <v>252</v>
      </c>
      <c r="H133" s="136">
        <v>2</v>
      </c>
      <c r="I133" s="137"/>
      <c r="J133" s="138">
        <f>ROUND(I133*H133,2)</f>
        <v>0</v>
      </c>
      <c r="K133" s="134" t="s">
        <v>137</v>
      </c>
      <c r="L133" s="31"/>
      <c r="M133" s="139" t="s">
        <v>1</v>
      </c>
      <c r="N133" s="140" t="s">
        <v>38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138</v>
      </c>
      <c r="AT133" s="143" t="s">
        <v>133</v>
      </c>
      <c r="AU133" s="143" t="s">
        <v>83</v>
      </c>
      <c r="AY133" s="16" t="s">
        <v>131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81</v>
      </c>
      <c r="BK133" s="144">
        <f>ROUND(I133*H133,2)</f>
        <v>0</v>
      </c>
      <c r="BL133" s="16" t="s">
        <v>138</v>
      </c>
      <c r="BM133" s="143" t="s">
        <v>169</v>
      </c>
    </row>
    <row r="134" spans="2:65" s="1" customFormat="1" ht="37.950000000000003" customHeight="1">
      <c r="B134" s="131"/>
      <c r="C134" s="132" t="s">
        <v>8</v>
      </c>
      <c r="D134" s="132" t="s">
        <v>133</v>
      </c>
      <c r="E134" s="133" t="s">
        <v>648</v>
      </c>
      <c r="F134" s="134" t="s">
        <v>649</v>
      </c>
      <c r="G134" s="135" t="s">
        <v>477</v>
      </c>
      <c r="H134" s="136">
        <v>1</v>
      </c>
      <c r="I134" s="137"/>
      <c r="J134" s="138">
        <f>ROUND(I134*H134,2)</f>
        <v>0</v>
      </c>
      <c r="K134" s="134" t="s">
        <v>137</v>
      </c>
      <c r="L134" s="31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138</v>
      </c>
      <c r="AT134" s="143" t="s">
        <v>133</v>
      </c>
      <c r="AU134" s="143" t="s">
        <v>83</v>
      </c>
      <c r="AY134" s="16" t="s">
        <v>131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81</v>
      </c>
      <c r="BK134" s="144">
        <f>ROUND(I134*H134,2)</f>
        <v>0</v>
      </c>
      <c r="BL134" s="16" t="s">
        <v>138</v>
      </c>
      <c r="BM134" s="143" t="s">
        <v>173</v>
      </c>
    </row>
    <row r="135" spans="2:65" s="11" customFormat="1" ht="22.95" customHeight="1">
      <c r="B135" s="119"/>
      <c r="D135" s="120" t="s">
        <v>72</v>
      </c>
      <c r="E135" s="129" t="s">
        <v>650</v>
      </c>
      <c r="F135" s="129" t="s">
        <v>651</v>
      </c>
      <c r="I135" s="122"/>
      <c r="J135" s="130">
        <f>BK135</f>
        <v>0</v>
      </c>
      <c r="L135" s="119"/>
      <c r="M135" s="124"/>
      <c r="P135" s="125">
        <f>SUM(P136:P137)</f>
        <v>0</v>
      </c>
      <c r="R135" s="125">
        <f>SUM(R136:R137)</f>
        <v>0</v>
      </c>
      <c r="T135" s="126">
        <f>SUM(T136:T137)</f>
        <v>0</v>
      </c>
      <c r="AR135" s="120" t="s">
        <v>153</v>
      </c>
      <c r="AT135" s="127" t="s">
        <v>72</v>
      </c>
      <c r="AU135" s="127" t="s">
        <v>81</v>
      </c>
      <c r="AY135" s="120" t="s">
        <v>131</v>
      </c>
      <c r="BK135" s="128">
        <f>SUM(BK136:BK137)</f>
        <v>0</v>
      </c>
    </row>
    <row r="136" spans="2:65" s="1" customFormat="1" ht="16.5" customHeight="1">
      <c r="B136" s="131"/>
      <c r="C136" s="132" t="s">
        <v>188</v>
      </c>
      <c r="D136" s="132" t="s">
        <v>133</v>
      </c>
      <c r="E136" s="133" t="s">
        <v>652</v>
      </c>
      <c r="F136" s="134" t="s">
        <v>653</v>
      </c>
      <c r="G136" s="135" t="s">
        <v>252</v>
      </c>
      <c r="H136" s="136">
        <v>3</v>
      </c>
      <c r="I136" s="137"/>
      <c r="J136" s="138">
        <f>ROUND(I136*H136,2)</f>
        <v>0</v>
      </c>
      <c r="K136" s="134" t="s">
        <v>137</v>
      </c>
      <c r="L136" s="31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138</v>
      </c>
      <c r="AT136" s="143" t="s">
        <v>133</v>
      </c>
      <c r="AU136" s="143" t="s">
        <v>83</v>
      </c>
      <c r="AY136" s="16" t="s">
        <v>131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81</v>
      </c>
      <c r="BK136" s="144">
        <f>ROUND(I136*H136,2)</f>
        <v>0</v>
      </c>
      <c r="BL136" s="16" t="s">
        <v>138</v>
      </c>
      <c r="BM136" s="143" t="s">
        <v>178</v>
      </c>
    </row>
    <row r="137" spans="2:65" s="1" customFormat="1" ht="16.5" customHeight="1">
      <c r="B137" s="131"/>
      <c r="C137" s="132" t="s">
        <v>164</v>
      </c>
      <c r="D137" s="132" t="s">
        <v>133</v>
      </c>
      <c r="E137" s="133" t="s">
        <v>654</v>
      </c>
      <c r="F137" s="134" t="s">
        <v>655</v>
      </c>
      <c r="G137" s="135" t="s">
        <v>477</v>
      </c>
      <c r="H137" s="136">
        <v>1</v>
      </c>
      <c r="I137" s="137"/>
      <c r="J137" s="138">
        <f>ROUND(I137*H137,2)</f>
        <v>0</v>
      </c>
      <c r="K137" s="134" t="s">
        <v>137</v>
      </c>
      <c r="L137" s="31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138</v>
      </c>
      <c r="AT137" s="143" t="s">
        <v>133</v>
      </c>
      <c r="AU137" s="143" t="s">
        <v>83</v>
      </c>
      <c r="AY137" s="16" t="s">
        <v>131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81</v>
      </c>
      <c r="BK137" s="144">
        <f>ROUND(I137*H137,2)</f>
        <v>0</v>
      </c>
      <c r="BL137" s="16" t="s">
        <v>138</v>
      </c>
      <c r="BM137" s="143" t="s">
        <v>182</v>
      </c>
    </row>
    <row r="138" spans="2:65" s="11" customFormat="1" ht="22.95" customHeight="1">
      <c r="B138" s="119"/>
      <c r="D138" s="120" t="s">
        <v>72</v>
      </c>
      <c r="E138" s="129" t="s">
        <v>656</v>
      </c>
      <c r="F138" s="129" t="s">
        <v>657</v>
      </c>
      <c r="I138" s="122"/>
      <c r="J138" s="130">
        <f>BK138</f>
        <v>0</v>
      </c>
      <c r="L138" s="119"/>
      <c r="M138" s="124"/>
      <c r="P138" s="125">
        <f>P139</f>
        <v>0</v>
      </c>
      <c r="R138" s="125">
        <f>R139</f>
        <v>0</v>
      </c>
      <c r="T138" s="126">
        <f>T139</f>
        <v>0</v>
      </c>
      <c r="AR138" s="120" t="s">
        <v>153</v>
      </c>
      <c r="AT138" s="127" t="s">
        <v>72</v>
      </c>
      <c r="AU138" s="127" t="s">
        <v>81</v>
      </c>
      <c r="AY138" s="120" t="s">
        <v>131</v>
      </c>
      <c r="BK138" s="128">
        <f>BK139</f>
        <v>0</v>
      </c>
    </row>
    <row r="139" spans="2:65" s="1" customFormat="1" ht="16.5" customHeight="1">
      <c r="B139" s="131"/>
      <c r="C139" s="132" t="s">
        <v>197</v>
      </c>
      <c r="D139" s="132" t="s">
        <v>133</v>
      </c>
      <c r="E139" s="133" t="s">
        <v>658</v>
      </c>
      <c r="F139" s="134" t="s">
        <v>657</v>
      </c>
      <c r="G139" s="135" t="s">
        <v>477</v>
      </c>
      <c r="H139" s="136">
        <v>1</v>
      </c>
      <c r="I139" s="137"/>
      <c r="J139" s="138">
        <f>ROUND(I139*H139,2)</f>
        <v>0</v>
      </c>
      <c r="K139" s="134" t="s">
        <v>137</v>
      </c>
      <c r="L139" s="31"/>
      <c r="M139" s="139" t="s">
        <v>1</v>
      </c>
      <c r="N139" s="140" t="s">
        <v>38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138</v>
      </c>
      <c r="AT139" s="143" t="s">
        <v>133</v>
      </c>
      <c r="AU139" s="143" t="s">
        <v>83</v>
      </c>
      <c r="AY139" s="16" t="s">
        <v>131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81</v>
      </c>
      <c r="BK139" s="144">
        <f>ROUND(I139*H139,2)</f>
        <v>0</v>
      </c>
      <c r="BL139" s="16" t="s">
        <v>138</v>
      </c>
      <c r="BM139" s="143" t="s">
        <v>186</v>
      </c>
    </row>
    <row r="140" spans="2:65" s="11" customFormat="1" ht="22.95" customHeight="1">
      <c r="B140" s="119"/>
      <c r="D140" s="120" t="s">
        <v>72</v>
      </c>
      <c r="E140" s="129" t="s">
        <v>659</v>
      </c>
      <c r="F140" s="129" t="s">
        <v>660</v>
      </c>
      <c r="I140" s="122"/>
      <c r="J140" s="130">
        <f>BK140</f>
        <v>0</v>
      </c>
      <c r="L140" s="119"/>
      <c r="M140" s="124"/>
      <c r="P140" s="125">
        <f>SUM(P141:P142)</f>
        <v>0</v>
      </c>
      <c r="R140" s="125">
        <f>SUM(R141:R142)</f>
        <v>0</v>
      </c>
      <c r="T140" s="126">
        <f>SUM(T141:T142)</f>
        <v>0</v>
      </c>
      <c r="AR140" s="120" t="s">
        <v>153</v>
      </c>
      <c r="AT140" s="127" t="s">
        <v>72</v>
      </c>
      <c r="AU140" s="127" t="s">
        <v>81</v>
      </c>
      <c r="AY140" s="120" t="s">
        <v>131</v>
      </c>
      <c r="BK140" s="128">
        <f>SUM(BK141:BK142)</f>
        <v>0</v>
      </c>
    </row>
    <row r="141" spans="2:65" s="1" customFormat="1" ht="16.5" customHeight="1">
      <c r="B141" s="131"/>
      <c r="C141" s="132" t="s">
        <v>169</v>
      </c>
      <c r="D141" s="132" t="s">
        <v>133</v>
      </c>
      <c r="E141" s="133" t="s">
        <v>661</v>
      </c>
      <c r="F141" s="134" t="s">
        <v>660</v>
      </c>
      <c r="G141" s="135" t="s">
        <v>477</v>
      </c>
      <c r="H141" s="136">
        <v>1</v>
      </c>
      <c r="I141" s="137"/>
      <c r="J141" s="138">
        <f>ROUND(I141*H141,2)</f>
        <v>0</v>
      </c>
      <c r="K141" s="134" t="s">
        <v>137</v>
      </c>
      <c r="L141" s="31"/>
      <c r="M141" s="139" t="s">
        <v>1</v>
      </c>
      <c r="N141" s="140" t="s">
        <v>38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138</v>
      </c>
      <c r="AT141" s="143" t="s">
        <v>133</v>
      </c>
      <c r="AU141" s="143" t="s">
        <v>83</v>
      </c>
      <c r="AY141" s="16" t="s">
        <v>131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81</v>
      </c>
      <c r="BK141" s="144">
        <f>ROUND(I141*H141,2)</f>
        <v>0</v>
      </c>
      <c r="BL141" s="16" t="s">
        <v>138</v>
      </c>
      <c r="BM141" s="143" t="s">
        <v>191</v>
      </c>
    </row>
    <row r="142" spans="2:65" s="1" customFormat="1" ht="24.15" customHeight="1">
      <c r="B142" s="131"/>
      <c r="C142" s="132" t="s">
        <v>205</v>
      </c>
      <c r="D142" s="132" t="s">
        <v>133</v>
      </c>
      <c r="E142" s="133" t="s">
        <v>662</v>
      </c>
      <c r="F142" s="134" t="s">
        <v>663</v>
      </c>
      <c r="G142" s="135" t="s">
        <v>477</v>
      </c>
      <c r="H142" s="136">
        <v>1</v>
      </c>
      <c r="I142" s="137"/>
      <c r="J142" s="138">
        <f>ROUND(I142*H142,2)</f>
        <v>0</v>
      </c>
      <c r="K142" s="134" t="s">
        <v>137</v>
      </c>
      <c r="L142" s="31"/>
      <c r="M142" s="181" t="s">
        <v>1</v>
      </c>
      <c r="N142" s="182" t="s">
        <v>38</v>
      </c>
      <c r="O142" s="178"/>
      <c r="P142" s="179">
        <f>O142*H142</f>
        <v>0</v>
      </c>
      <c r="Q142" s="179">
        <v>0</v>
      </c>
      <c r="R142" s="179">
        <f>Q142*H142</f>
        <v>0</v>
      </c>
      <c r="S142" s="179">
        <v>0</v>
      </c>
      <c r="T142" s="180">
        <f>S142*H142</f>
        <v>0</v>
      </c>
      <c r="AR142" s="143" t="s">
        <v>138</v>
      </c>
      <c r="AT142" s="143" t="s">
        <v>133</v>
      </c>
      <c r="AU142" s="143" t="s">
        <v>83</v>
      </c>
      <c r="AY142" s="16" t="s">
        <v>131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81</v>
      </c>
      <c r="BK142" s="144">
        <f>ROUND(I142*H142,2)</f>
        <v>0</v>
      </c>
      <c r="BL142" s="16" t="s">
        <v>138</v>
      </c>
      <c r="BM142" s="143" t="s">
        <v>194</v>
      </c>
    </row>
    <row r="143" spans="2:65" s="1" customFormat="1" ht="6.9" customHeight="1"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31"/>
    </row>
  </sheetData>
  <autoFilter ref="C121:K142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</oddHead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101 - Vjezd z ul. Bart...</vt:lpstr>
      <vt:lpstr>SO 102 - Vjezd z ul. Nemo...</vt:lpstr>
      <vt:lpstr>SO 103 - Vjezd z ul. Nemo...</vt:lpstr>
      <vt:lpstr>SO 104 - Technologické za...</vt:lpstr>
      <vt:lpstr>VRN - Vedlejší a ostatní ...</vt:lpstr>
      <vt:lpstr>'Rekapitulace stavby'!Názvy_tisku</vt:lpstr>
      <vt:lpstr>'SO 101 - Vjezd z ul. Bart...'!Názvy_tisku</vt:lpstr>
      <vt:lpstr>'SO 102 - Vjezd z ul. Nemo...'!Názvy_tisku</vt:lpstr>
      <vt:lpstr>'SO 103 - Vjezd z ul. Nemo...'!Názvy_tisku</vt:lpstr>
      <vt:lpstr>'SO 104 - Technologické za...'!Názvy_tisku</vt:lpstr>
      <vt:lpstr>'VRN - Vedlejší a ostatní ...'!Názvy_tisku</vt:lpstr>
      <vt:lpstr>'Rekapitulace stavby'!Oblast_tisku</vt:lpstr>
      <vt:lpstr>'SO 101 - Vjezd z ul. Bart...'!Oblast_tisku</vt:lpstr>
      <vt:lpstr>'SO 102 - Vjezd z ul. Nemo...'!Oblast_tisku</vt:lpstr>
      <vt:lpstr>'SO 103 - Vjezd z ul. Nemo...'!Oblast_tisku</vt:lpstr>
      <vt:lpstr>'SO 104 - Technologické za...'!Oblast_tisku</vt:lpstr>
      <vt:lpstr>'VRN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BENEŠOVÁ</dc:creator>
  <cp:lastModifiedBy>Veronika Sokolová, DiS.</cp:lastModifiedBy>
  <cp:lastPrinted>2026-02-11T09:11:53Z</cp:lastPrinted>
  <dcterms:created xsi:type="dcterms:W3CDTF">2026-01-29T08:02:24Z</dcterms:created>
  <dcterms:modified xsi:type="dcterms:W3CDTF">2026-02-11T09:11:56Z</dcterms:modified>
</cp:coreProperties>
</file>